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0" yWindow="0" windowWidth="16710" windowHeight="7080" tabRatio="848" firstSheet="6" activeTab="6"/>
  </bookViews>
  <sheets>
    <sheet name="Dieu giai" sheetId="1" state="hidden" r:id="rId1"/>
    <sheet name="TH" sheetId="2" state="hidden" r:id="rId2"/>
    <sheet name="LICD" sheetId="3" state="hidden" r:id="rId3"/>
    <sheet name="LICD (2)" sheetId="4" state="hidden" r:id="rId4"/>
    <sheet name="test" sheetId="5" state="hidden" r:id="rId5"/>
    <sheet name="TSCD" sheetId="6" state="hidden" r:id="rId6"/>
    <sheet name="CDKT" sheetId="7" r:id="rId7"/>
    <sheet name="LCTT-tt" sheetId="8" state="hidden" r:id="rId8"/>
    <sheet name="TM1" sheetId="9" state="hidden" r:id="rId9"/>
    <sheet name="TM2" sheetId="10" state="hidden" r:id="rId10"/>
    <sheet name="CCTC" sheetId="11" state="hidden" r:id="rId11"/>
    <sheet name="CPTYT" sheetId="12" state="hidden" r:id="rId12"/>
    <sheet name="Index" sheetId="13" state="hidden" r:id="rId13"/>
    <sheet name="BS" sheetId="14" state="hidden" r:id="rId14"/>
    <sheet name="PL" sheetId="15" state="hidden" r:id="rId15"/>
    <sheet name="CF-in" sheetId="16" state="hidden" r:id="rId16"/>
    <sheet name="CF-di" sheetId="17" state="hidden" r:id="rId17"/>
    <sheet name="TM TSCD" sheetId="18" state="hidden" r:id="rId18"/>
    <sheet name="GDNB" sheetId="19" state="hidden" r:id="rId19"/>
    <sheet name="BCBP" sheetId="20" state="hidden" r:id="rId20"/>
  </sheets>
  <externalReferences>
    <externalReference r:id="rId23"/>
    <externalReference r:id="rId24"/>
    <externalReference r:id="rId25"/>
    <externalReference r:id="rId26"/>
    <externalReference r:id="rId27"/>
    <externalReference r:id="rId28"/>
    <externalReference r:id="rId29"/>
    <externalReference r:id="rId30"/>
  </externalReferences>
  <definedNames>
    <definedName name="__IntlFixup" hidden="1">TRUE</definedName>
    <definedName name="_1" localSheetId="4">#REF!</definedName>
    <definedName name="_1">#REF!</definedName>
    <definedName name="_2" localSheetId="4">#REF!</definedName>
    <definedName name="_2">#REF!</definedName>
    <definedName name="_a1" localSheetId="3" hidden="1">{"'Sheet1'!$L$16"}</definedName>
    <definedName name="_cao1" localSheetId="4">#REF!</definedName>
    <definedName name="_cao1">#REF!</definedName>
    <definedName name="_cao2" localSheetId="4">#REF!</definedName>
    <definedName name="_cao2">#REF!</definedName>
    <definedName name="_cao3" localSheetId="4">#REF!</definedName>
    <definedName name="_cao3">#REF!</definedName>
    <definedName name="_cao4" localSheetId="4">#REF!</definedName>
    <definedName name="_cao4">#REF!</definedName>
    <definedName name="_cao5" localSheetId="4">#REF!</definedName>
    <definedName name="_cao5">#REF!</definedName>
    <definedName name="_cao6" localSheetId="4">#REF!</definedName>
    <definedName name="_cao6">#REF!</definedName>
    <definedName name="_CON1" localSheetId="4">#REF!</definedName>
    <definedName name="_CON1">#REF!</definedName>
    <definedName name="_CON2" localSheetId="4">#REF!</definedName>
    <definedName name="_CON2">#REF!</definedName>
    <definedName name="_dai1" localSheetId="4">#REF!</definedName>
    <definedName name="_dai1">#REF!</definedName>
    <definedName name="_dai2" localSheetId="4">#REF!</definedName>
    <definedName name="_dai2">#REF!</definedName>
    <definedName name="_dai3" localSheetId="4">#REF!</definedName>
    <definedName name="_dai3">#REF!</definedName>
    <definedName name="_dai4" localSheetId="4">#REF!</definedName>
    <definedName name="_dai4">#REF!</definedName>
    <definedName name="_dai5" localSheetId="4">#REF!</definedName>
    <definedName name="_dai5">#REF!</definedName>
    <definedName name="_dai6" localSheetId="4">#REF!</definedName>
    <definedName name="_dai6">#REF!</definedName>
    <definedName name="_dan1" localSheetId="4">#REF!</definedName>
    <definedName name="_dan1">#REF!</definedName>
    <definedName name="_dan2" localSheetId="4">#REF!</definedName>
    <definedName name="_dan2">#REF!</definedName>
    <definedName name="_Fill" localSheetId="19" hidden="1">#REF!</definedName>
    <definedName name="_Fill" localSheetId="13" hidden="1">#REF!</definedName>
    <definedName name="_Fill" localSheetId="10" hidden="1">#REF!</definedName>
    <definedName name="_Fill" localSheetId="16" hidden="1">#REF!</definedName>
    <definedName name="_Fill" localSheetId="15" hidden="1">#REF!</definedName>
    <definedName name="_Fill" localSheetId="12" hidden="1">#REF!</definedName>
    <definedName name="_Fill" localSheetId="7" hidden="1">#REF!</definedName>
    <definedName name="_Fill" localSheetId="2" hidden="1">#REF!</definedName>
    <definedName name="_Fill" localSheetId="3" hidden="1">#REF!</definedName>
    <definedName name="_Fill" localSheetId="14" hidden="1">#REF!</definedName>
    <definedName name="_Fill" localSheetId="9" hidden="1">#REF!</definedName>
    <definedName name="_xlnm._FilterDatabase" localSheetId="1" hidden="1">'TH'!$A$5:$H$118</definedName>
    <definedName name="_JK4" localSheetId="4">#REF!</definedName>
    <definedName name="_JK4">#REF!</definedName>
    <definedName name="_Key1" localSheetId="16" hidden="1">#REF!</definedName>
    <definedName name="_Key1" localSheetId="3" hidden="1">#REF!</definedName>
    <definedName name="_Key2" localSheetId="16" hidden="1">#REF!</definedName>
    <definedName name="_Key2" localSheetId="3" hidden="1">#REF!</definedName>
    <definedName name="_lap1" localSheetId="4">#REF!</definedName>
    <definedName name="_lap1">#REF!</definedName>
    <definedName name="_lap2" localSheetId="4">#REF!</definedName>
    <definedName name="_lap2">#REF!</definedName>
    <definedName name="_NCL100" localSheetId="4">#REF!</definedName>
    <definedName name="_NCL100">#REF!</definedName>
    <definedName name="_NCL200" localSheetId="4">#REF!</definedName>
    <definedName name="_NCL200">#REF!</definedName>
    <definedName name="_NCL250" localSheetId="4">#REF!</definedName>
    <definedName name="_NCL250">#REF!</definedName>
    <definedName name="_NET2" localSheetId="4">#REF!</definedName>
    <definedName name="_NET2">#REF!</definedName>
    <definedName name="_NSO2" localSheetId="3" hidden="1">{"'Sheet1'!$L$16"}</definedName>
    <definedName name="_Order1" hidden="1">255</definedName>
    <definedName name="_Order2" hidden="1">255</definedName>
    <definedName name="_phi10" localSheetId="4">#REF!</definedName>
    <definedName name="_phi10">#REF!</definedName>
    <definedName name="_phi12" localSheetId="4">#REF!</definedName>
    <definedName name="_phi12">#REF!</definedName>
    <definedName name="_phi14" localSheetId="4">#REF!</definedName>
    <definedName name="_phi14">#REF!</definedName>
    <definedName name="_phi16" localSheetId="4">#REF!</definedName>
    <definedName name="_phi16">#REF!</definedName>
    <definedName name="_phi18" localSheetId="4">#REF!</definedName>
    <definedName name="_phi18">#REF!</definedName>
    <definedName name="_phi20" localSheetId="4">#REF!</definedName>
    <definedName name="_phi20">#REF!</definedName>
    <definedName name="_phi22" localSheetId="4">#REF!</definedName>
    <definedName name="_phi22">#REF!</definedName>
    <definedName name="_phi25" localSheetId="4">#REF!</definedName>
    <definedName name="_phi25">#REF!</definedName>
    <definedName name="_phi28" localSheetId="4">#REF!</definedName>
    <definedName name="_phi28">#REF!</definedName>
    <definedName name="_phi6" localSheetId="4">#REF!</definedName>
    <definedName name="_phi6">#REF!</definedName>
    <definedName name="_phi8" localSheetId="4">#REF!</definedName>
    <definedName name="_phi8">#REF!</definedName>
    <definedName name="_qa7" localSheetId="4">#REF!</definedName>
    <definedName name="_qa7">#REF!</definedName>
    <definedName name="_slg1" localSheetId="4">#REF!</definedName>
    <definedName name="_slg1">#REF!</definedName>
    <definedName name="_slg2" localSheetId="4">#REF!</definedName>
    <definedName name="_slg2">#REF!</definedName>
    <definedName name="_slg3" localSheetId="4">#REF!</definedName>
    <definedName name="_slg3">#REF!</definedName>
    <definedName name="_slg4" localSheetId="4">#REF!</definedName>
    <definedName name="_slg4">#REF!</definedName>
    <definedName name="_slg5" localSheetId="4">#REF!</definedName>
    <definedName name="_slg5">#REF!</definedName>
    <definedName name="_slg6" localSheetId="4">#REF!</definedName>
    <definedName name="_slg6">#REF!</definedName>
    <definedName name="_Sort" localSheetId="16" hidden="1">'[4]Sheet1'!#REF!</definedName>
    <definedName name="_Sort" localSheetId="2" hidden="1">#REF!</definedName>
    <definedName name="_Sort" localSheetId="3" hidden="1">#REF!</definedName>
    <definedName name="_tk1111" localSheetId="4">#REF!</definedName>
    <definedName name="_tk1111">#REF!</definedName>
    <definedName name="_tk1112" localSheetId="4">#REF!</definedName>
    <definedName name="_tk1112">#REF!</definedName>
    <definedName name="_tk131" localSheetId="4">#REF!</definedName>
    <definedName name="_tk131">#REF!</definedName>
    <definedName name="_tk1331" localSheetId="4">#REF!</definedName>
    <definedName name="_tk1331">#REF!</definedName>
    <definedName name="_tk139" localSheetId="4">#REF!</definedName>
    <definedName name="_tk139">#REF!</definedName>
    <definedName name="_tk141" localSheetId="4">#REF!</definedName>
    <definedName name="_tk141">#REF!</definedName>
    <definedName name="_tk142" localSheetId="4">#REF!</definedName>
    <definedName name="_tk142">#REF!</definedName>
    <definedName name="_tk144" localSheetId="4">#REF!</definedName>
    <definedName name="_tk144">#REF!</definedName>
    <definedName name="_tk152" localSheetId="4">#REF!</definedName>
    <definedName name="_tk152">#REF!</definedName>
    <definedName name="_tk153" localSheetId="4">#REF!</definedName>
    <definedName name="_tk153">#REF!</definedName>
    <definedName name="_tk154" localSheetId="4">#REF!</definedName>
    <definedName name="_tk154">#REF!</definedName>
    <definedName name="_tk155" localSheetId="4">#REF!</definedName>
    <definedName name="_tk155">#REF!</definedName>
    <definedName name="_tk159" localSheetId="4">#REF!</definedName>
    <definedName name="_tk159">#REF!</definedName>
    <definedName name="_tk214" localSheetId="4">#REF!</definedName>
    <definedName name="_tk214">#REF!</definedName>
    <definedName name="_tk3331" localSheetId="4">#REF!</definedName>
    <definedName name="_tk3331">#REF!</definedName>
    <definedName name="_tk334" localSheetId="4">#REF!</definedName>
    <definedName name="_tk334">#REF!</definedName>
    <definedName name="_tk335" localSheetId="4">#REF!</definedName>
    <definedName name="_tk335">#REF!</definedName>
    <definedName name="_tk336" localSheetId="4">#REF!</definedName>
    <definedName name="_tk336">#REF!</definedName>
    <definedName name="_tk3384" localSheetId="4">#REF!</definedName>
    <definedName name="_tk3384">#REF!</definedName>
    <definedName name="_tk341" localSheetId="4">#REF!</definedName>
    <definedName name="_tk341">#REF!</definedName>
    <definedName name="_tk344" localSheetId="4">#REF!</definedName>
    <definedName name="_tk344">#REF!</definedName>
    <definedName name="_tk413" localSheetId="4">#REF!</definedName>
    <definedName name="_tk413">#REF!</definedName>
    <definedName name="_tk4211" localSheetId="4">#REF!</definedName>
    <definedName name="_tk4211">#REF!</definedName>
    <definedName name="_tk4212" localSheetId="4">#REF!</definedName>
    <definedName name="_tk4212">#REF!</definedName>
    <definedName name="_tk511" localSheetId="4">#REF!</definedName>
    <definedName name="_tk511">#REF!</definedName>
    <definedName name="_tk621" localSheetId="4">#REF!</definedName>
    <definedName name="_tk621">#REF!</definedName>
    <definedName name="_tk627" localSheetId="4">#REF!</definedName>
    <definedName name="_tk627">#REF!</definedName>
    <definedName name="_tk632" localSheetId="4">#REF!</definedName>
    <definedName name="_tk632">#REF!</definedName>
    <definedName name="_tk641" localSheetId="4">#REF!</definedName>
    <definedName name="_tk641">#REF!</definedName>
    <definedName name="_tk642" localSheetId="4">#REF!</definedName>
    <definedName name="_tk642">#REF!</definedName>
    <definedName name="_tk711" localSheetId="4">#REF!</definedName>
    <definedName name="_tk711">#REF!</definedName>
    <definedName name="_tk721" localSheetId="4">#REF!</definedName>
    <definedName name="_tk721">#REF!</definedName>
    <definedName name="_tk811" localSheetId="4">#REF!</definedName>
    <definedName name="_tk811">#REF!</definedName>
    <definedName name="_tk821" localSheetId="4">#REF!</definedName>
    <definedName name="_tk821">#REF!</definedName>
    <definedName name="_tk911" localSheetId="4">#REF!</definedName>
    <definedName name="_tk911">#REF!</definedName>
    <definedName name="_TLA120" localSheetId="4">#REF!</definedName>
    <definedName name="_TLA120">#REF!</definedName>
    <definedName name="_TLA35" localSheetId="4">#REF!</definedName>
    <definedName name="_TLA35">#REF!</definedName>
    <definedName name="_TLA50" localSheetId="4">#REF!</definedName>
    <definedName name="_TLA50">#REF!</definedName>
    <definedName name="_TLA70" localSheetId="4">#REF!</definedName>
    <definedName name="_TLA70">#REF!</definedName>
    <definedName name="_TLA95" localSheetId="4">#REF!</definedName>
    <definedName name="_TLA95">#REF!</definedName>
    <definedName name="_TVL1" localSheetId="4">#REF!</definedName>
    <definedName name="_TVL1">#REF!</definedName>
    <definedName name="_VL100" localSheetId="4">#REF!</definedName>
    <definedName name="_VL100">#REF!</definedName>
    <definedName name="_VL200" localSheetId="4">#REF!</definedName>
    <definedName name="_VL200">#REF!</definedName>
    <definedName name="_VL250" localSheetId="4">#REF!</definedName>
    <definedName name="_VL250">#REF!</definedName>
    <definedName name="_xlfn.IFERROR" hidden="1">#NAME?</definedName>
    <definedName name="a" localSheetId="4">#REF!</definedName>
    <definedName name="a">#REF!</definedName>
    <definedName name="A." localSheetId="4">#REF!</definedName>
    <definedName name="A.">#REF!</definedName>
    <definedName name="a_" localSheetId="4">#REF!</definedName>
    <definedName name="a_">#REF!</definedName>
    <definedName name="A120_" localSheetId="4">#REF!</definedName>
    <definedName name="A120_">#REF!</definedName>
    <definedName name="a277Print_Titles" localSheetId="4">#REF!</definedName>
    <definedName name="a277Print_Titles">#REF!</definedName>
    <definedName name="A35_" localSheetId="4">#REF!</definedName>
    <definedName name="A35_">#REF!</definedName>
    <definedName name="A50_" localSheetId="4">#REF!</definedName>
    <definedName name="A50_">#REF!</definedName>
    <definedName name="A70_" localSheetId="4">#REF!</definedName>
    <definedName name="A70_">#REF!</definedName>
    <definedName name="A95_" localSheetId="4">#REF!</definedName>
    <definedName name="A95_">#REF!</definedName>
    <definedName name="Ab" localSheetId="4">#REF!</definedName>
    <definedName name="Ab">#REF!</definedName>
    <definedName name="AC120_" localSheetId="4">#REF!</definedName>
    <definedName name="AC120_">#REF!</definedName>
    <definedName name="AC35_" localSheetId="4">#REF!</definedName>
    <definedName name="AC35_">#REF!</definedName>
    <definedName name="AC50_" localSheetId="4">#REF!</definedName>
    <definedName name="AC50_">#REF!</definedName>
    <definedName name="AC70_" localSheetId="4">#REF!</definedName>
    <definedName name="AC70_">#REF!</definedName>
    <definedName name="AC95_" localSheetId="4">#REF!</definedName>
    <definedName name="AC95_">#REF!</definedName>
    <definedName name="Access_Button" hidden="1">"Primark_SUMMER_1998_SUMMARY_List"</definedName>
    <definedName name="AccessDatabase" hidden="1">"H:\My Documents\PLAN\Primark.mdb"</definedName>
    <definedName name="ád" localSheetId="19" hidden="1">#REF!</definedName>
    <definedName name="ád" localSheetId="16" hidden="1">#REF!</definedName>
    <definedName name="ád" localSheetId="3" hidden="1">#REF!</definedName>
    <definedName name="Ag_" localSheetId="4">#REF!</definedName>
    <definedName name="Ag_">#REF!</definedName>
    <definedName name="AQ" localSheetId="4">#REF!</definedName>
    <definedName name="AQ">#REF!</definedName>
    <definedName name="As_" localSheetId="4">#REF!</definedName>
    <definedName name="As_">#REF!</definedName>
    <definedName name="b" localSheetId="4">#REF!</definedName>
    <definedName name="b">#REF!</definedName>
    <definedName name="b_240" localSheetId="4">#REF!</definedName>
    <definedName name="b_240">#REF!</definedName>
    <definedName name="b_280" localSheetId="4">#REF!</definedName>
    <definedName name="b_280">#REF!</definedName>
    <definedName name="b_320" localSheetId="4">#REF!</definedName>
    <definedName name="b_320">#REF!</definedName>
    <definedName name="B_tinh" localSheetId="4">#REF!</definedName>
    <definedName name="B_tinh">#REF!</definedName>
    <definedName name="b1_" localSheetId="4">#REF!</definedName>
    <definedName name="b1_">#REF!</definedName>
    <definedName name="b2_" localSheetId="4">#REF!</definedName>
    <definedName name="b2_">#REF!</definedName>
    <definedName name="b3_" localSheetId="4">#REF!</definedName>
    <definedName name="b3_">#REF!</definedName>
    <definedName name="b4_" localSheetId="4">#REF!</definedName>
    <definedName name="b4_">#REF!</definedName>
    <definedName name="bangchu" localSheetId="4">#REF!</definedName>
    <definedName name="bangchu">#REF!</definedName>
    <definedName name="BarData" localSheetId="4">#REF!</definedName>
    <definedName name="BarData">#REF!</definedName>
    <definedName name="Bb">1.5</definedName>
    <definedName name="bdd">1.5</definedName>
    <definedName name="benuoc" localSheetId="4">#REF!</definedName>
    <definedName name="benuoc">#REF!</definedName>
    <definedName name="bengam" localSheetId="4">#REF!</definedName>
    <definedName name="bengam">#REF!</definedName>
    <definedName name="binh" localSheetId="3" hidden="1">{"'Sheet1'!$L$16"}</definedName>
    <definedName name="BLCDC20x100" localSheetId="4">#REF!</definedName>
    <definedName name="BLCDC20x100">#REF!</definedName>
    <definedName name="BLCDC20x105" localSheetId="4">#REF!</definedName>
    <definedName name="BLCDC20x105">#REF!</definedName>
    <definedName name="BLCDC20x110" localSheetId="4">#REF!</definedName>
    <definedName name="BLCDC20x110">#REF!</definedName>
    <definedName name="BLCDC20x115" localSheetId="4">#REF!</definedName>
    <definedName name="BLCDC20x115">#REF!</definedName>
    <definedName name="BLCDC20x120" localSheetId="4">#REF!</definedName>
    <definedName name="BLCDC20x120">#REF!</definedName>
    <definedName name="BLCDC20x80" localSheetId="4">#REF!</definedName>
    <definedName name="BLCDC20x80">#REF!</definedName>
    <definedName name="BLCDC20x85" localSheetId="4">#REF!</definedName>
    <definedName name="BLCDC20x85">#REF!</definedName>
    <definedName name="BLCDC20x90" localSheetId="4">#REF!</definedName>
    <definedName name="BLCDC20x90">#REF!</definedName>
    <definedName name="BLCDC20x95" localSheetId="4">#REF!</definedName>
    <definedName name="BLCDC20x95">#REF!</definedName>
    <definedName name="BLCDC22x100" localSheetId="4">#REF!</definedName>
    <definedName name="BLCDC22x100">#REF!</definedName>
    <definedName name="BLCDC22x105" localSheetId="4">#REF!</definedName>
    <definedName name="BLCDC22x105">#REF!</definedName>
    <definedName name="BLCDC22x110" localSheetId="4">#REF!</definedName>
    <definedName name="BLCDC22x110">#REF!</definedName>
    <definedName name="BLCDC22x115" localSheetId="4">#REF!</definedName>
    <definedName name="BLCDC22x115">#REF!</definedName>
    <definedName name="BLCDC22x120" localSheetId="4">#REF!</definedName>
    <definedName name="BLCDC22x120">#REF!</definedName>
    <definedName name="BLCDC22x125" localSheetId="4">#REF!</definedName>
    <definedName name="BLCDC22x125">#REF!</definedName>
    <definedName name="BLCDC22x130" localSheetId="4">#REF!</definedName>
    <definedName name="BLCDC22x130">#REF!</definedName>
    <definedName name="BLCDC22x80" localSheetId="4">#REF!</definedName>
    <definedName name="BLCDC22x80">#REF!</definedName>
    <definedName name="BLCDC22x85" localSheetId="4">#REF!</definedName>
    <definedName name="BLCDC22x85">#REF!</definedName>
    <definedName name="BLCDC22x90" localSheetId="4">#REF!</definedName>
    <definedName name="BLCDC22x90">#REF!</definedName>
    <definedName name="BLCDC22x95" localSheetId="4">#REF!</definedName>
    <definedName name="BLCDC22x95">#REF!</definedName>
    <definedName name="blkh" localSheetId="4">#REF!</definedName>
    <definedName name="blkh">#REF!</definedName>
    <definedName name="BOQ" localSheetId="4">#REF!</definedName>
    <definedName name="BOQ">#REF!</definedName>
    <definedName name="Bua1.8T" localSheetId="4">#REF!</definedName>
    <definedName name="Bua1.8T">#REF!</definedName>
    <definedName name="BuaNhai" localSheetId="4">#REF!</definedName>
    <definedName name="BuaNhai">#REF!</definedName>
    <definedName name="BVCISUMMARY" localSheetId="4">#REF!</definedName>
    <definedName name="BVCISUMMARY">#REF!</definedName>
    <definedName name="c_" localSheetId="4">#REF!</definedName>
    <definedName name="c_">#REF!</definedName>
    <definedName name="C_ng" localSheetId="4">#REF!</definedName>
    <definedName name="C_ng">#REF!</definedName>
    <definedName name="CA" localSheetId="4">#REF!</definedName>
    <definedName name="CA">#REF!</definedName>
    <definedName name="cao" localSheetId="4">#REF!</definedName>
    <definedName name="cao">#REF!</definedName>
    <definedName name="cap" localSheetId="4">#REF!</definedName>
    <definedName name="cap">#REF!</definedName>
    <definedName name="cap0.7" localSheetId="4">#REF!</definedName>
    <definedName name="cap0.7">#REF!</definedName>
    <definedName name="Cb" localSheetId="4">#REF!</definedName>
    <definedName name="Cb">#REF!</definedName>
    <definedName name="CDDD" localSheetId="4">#REF!</definedName>
    <definedName name="CDDD">#REF!</definedName>
    <definedName name="CDDD1P" localSheetId="4">#REF!</definedName>
    <definedName name="CDDD1P">#REF!</definedName>
    <definedName name="CDDD1PHA" localSheetId="4">#REF!</definedName>
    <definedName name="CDDD1PHA">#REF!</definedName>
    <definedName name="CDDD3PHA" localSheetId="4">#REF!</definedName>
    <definedName name="CDDD3PHA">#REF!</definedName>
    <definedName name="cfk" localSheetId="4">#REF!</definedName>
    <definedName name="cfk">#REF!</definedName>
    <definedName name="CL" localSheetId="4">#REF!</definedName>
    <definedName name="CL">#REF!</definedName>
    <definedName name="CLVC3">0.1</definedName>
    <definedName name="CLVC35" localSheetId="4">#REF!</definedName>
    <definedName name="CLVC35">#REF!</definedName>
    <definedName name="Co" localSheetId="4">#REF!</definedName>
    <definedName name="Co">#REF!</definedName>
    <definedName name="coc" localSheetId="4">#REF!</definedName>
    <definedName name="coc">#REF!</definedName>
    <definedName name="cocbtct" localSheetId="4">#REF!</definedName>
    <definedName name="cocbtct">#REF!</definedName>
    <definedName name="cocot" localSheetId="4">#REF!</definedName>
    <definedName name="cocot">#REF!</definedName>
    <definedName name="cocott" localSheetId="4">#REF!</definedName>
    <definedName name="cocott">#REF!</definedName>
    <definedName name="COMMON" localSheetId="4">#REF!</definedName>
    <definedName name="COMMON">#REF!</definedName>
    <definedName name="comong" localSheetId="4">#REF!</definedName>
    <definedName name="comong">#REF!</definedName>
    <definedName name="CON_EQP_COS" localSheetId="4">#REF!</definedName>
    <definedName name="CON_EQP_COS">#REF!</definedName>
    <definedName name="Continue" localSheetId="4">#REF!</definedName>
    <definedName name="Continue">#REF!</definedName>
    <definedName name="congbenuoc" localSheetId="4">#REF!</definedName>
    <definedName name="congbenuoc">#REF!</definedName>
    <definedName name="congbengam" localSheetId="4">#REF!</definedName>
    <definedName name="congbengam">#REF!</definedName>
    <definedName name="congcoc" localSheetId="4">#REF!</definedName>
    <definedName name="congcoc">#REF!</definedName>
    <definedName name="congcocot" localSheetId="4">#REF!</definedName>
    <definedName name="congcocot">#REF!</definedName>
    <definedName name="congcocott" localSheetId="4">#REF!</definedName>
    <definedName name="congcocott">#REF!</definedName>
    <definedName name="congcomong" localSheetId="4">#REF!</definedName>
    <definedName name="congcomong">#REF!</definedName>
    <definedName name="congcottron" localSheetId="4">#REF!</definedName>
    <definedName name="congcottron">#REF!</definedName>
    <definedName name="congcotvuong" localSheetId="4">#REF!</definedName>
    <definedName name="congcotvuong">#REF!</definedName>
    <definedName name="congdam" localSheetId="4">#REF!</definedName>
    <definedName name="congdam">#REF!</definedName>
    <definedName name="congdan1" localSheetId="4">#REF!</definedName>
    <definedName name="congdan1">#REF!</definedName>
    <definedName name="congdan2" localSheetId="4">#REF!</definedName>
    <definedName name="congdan2">#REF!</definedName>
    <definedName name="congdandusan" localSheetId="4">#REF!</definedName>
    <definedName name="congdandusan">#REF!</definedName>
    <definedName name="conglanhto" localSheetId="4">#REF!</definedName>
    <definedName name="conglanhto">#REF!</definedName>
    <definedName name="congmong" localSheetId="4">#REF!</definedName>
    <definedName name="congmong">#REF!</definedName>
    <definedName name="congmongbang" localSheetId="4">#REF!</definedName>
    <definedName name="congmongbang">#REF!</definedName>
    <definedName name="congmongdon" localSheetId="4">#REF!</definedName>
    <definedName name="congmongdon">#REF!</definedName>
    <definedName name="congpanen" localSheetId="4">#REF!</definedName>
    <definedName name="congpanen">#REF!</definedName>
    <definedName name="congsan" localSheetId="4">#REF!</definedName>
    <definedName name="congsan">#REF!</definedName>
    <definedName name="congthang" localSheetId="4">#REF!</definedName>
    <definedName name="congthang">#REF!</definedName>
    <definedName name="cottron" localSheetId="4">#REF!</definedName>
    <definedName name="cottron">#REF!</definedName>
    <definedName name="cotvuong" localSheetId="4">#REF!</definedName>
    <definedName name="cotvuong">#REF!</definedName>
    <definedName name="COVER" localSheetId="4">#REF!</definedName>
    <definedName name="COVER">#REF!</definedName>
    <definedName name="CPVC100" localSheetId="4">#REF!</definedName>
    <definedName name="CPVC100">#REF!</definedName>
    <definedName name="CPVC35" localSheetId="4">#REF!</definedName>
    <definedName name="CPVC35">#REF!</definedName>
    <definedName name="CPVCDN" localSheetId="4">#REF!</definedName>
    <definedName name="CPVCDN">#REF!</definedName>
    <definedName name="CRITINST" localSheetId="4">#REF!</definedName>
    <definedName name="CRITINST">#REF!</definedName>
    <definedName name="CRITPURC" localSheetId="4">#REF!</definedName>
    <definedName name="CRITPURC">#REF!</definedName>
    <definedName name="CS_10" localSheetId="4">#REF!</definedName>
    <definedName name="CS_10">#REF!</definedName>
    <definedName name="CS_100" localSheetId="4">#REF!</definedName>
    <definedName name="CS_100">#REF!</definedName>
    <definedName name="CS_10S" localSheetId="4">#REF!</definedName>
    <definedName name="CS_10S">#REF!</definedName>
    <definedName name="CS_120" localSheetId="4">#REF!</definedName>
    <definedName name="CS_120">#REF!</definedName>
    <definedName name="CS_140" localSheetId="4">#REF!</definedName>
    <definedName name="CS_140">#REF!</definedName>
    <definedName name="CS_160" localSheetId="4">#REF!</definedName>
    <definedName name="CS_160">#REF!</definedName>
    <definedName name="CS_20" localSheetId="4">#REF!</definedName>
    <definedName name="CS_20">#REF!</definedName>
    <definedName name="CS_30" localSheetId="4">#REF!</definedName>
    <definedName name="CS_30">#REF!</definedName>
    <definedName name="CS_40" localSheetId="4">#REF!</definedName>
    <definedName name="CS_40">#REF!</definedName>
    <definedName name="CS_40S" localSheetId="4">#REF!</definedName>
    <definedName name="CS_40S">#REF!</definedName>
    <definedName name="CS_5S" localSheetId="4">#REF!</definedName>
    <definedName name="CS_5S">#REF!</definedName>
    <definedName name="CS_60" localSheetId="4">#REF!</definedName>
    <definedName name="CS_60">#REF!</definedName>
    <definedName name="CS_80" localSheetId="4">#REF!</definedName>
    <definedName name="CS_80">#REF!</definedName>
    <definedName name="CS_80S" localSheetId="4">#REF!</definedName>
    <definedName name="CS_80S">#REF!</definedName>
    <definedName name="CS_STD" localSheetId="4">#REF!</definedName>
    <definedName name="CS_STD">#REF!</definedName>
    <definedName name="CS_XS" localSheetId="4">#REF!</definedName>
    <definedName name="CS_XS">#REF!</definedName>
    <definedName name="CS_XXS" localSheetId="4">#REF!</definedName>
    <definedName name="CS_XXS">#REF!</definedName>
    <definedName name="csd3p" localSheetId="4">#REF!</definedName>
    <definedName name="csd3p">#REF!</definedName>
    <definedName name="csddg1p" localSheetId="4">#REF!</definedName>
    <definedName name="csddg1p">#REF!</definedName>
    <definedName name="csddt1p" localSheetId="4">#REF!</definedName>
    <definedName name="csddt1p">#REF!</definedName>
    <definedName name="ct1_2" localSheetId="3" hidden="1">{"'Sheet1'!$L$16"}</definedName>
    <definedName name="ctdn9697" localSheetId="4">#REF!</definedName>
    <definedName name="ctdn9697">#REF!</definedName>
    <definedName name="ctiep" localSheetId="4">#REF!</definedName>
    <definedName name="ctiep">#REF!</definedName>
    <definedName name="cu" localSheetId="4">#REF!</definedName>
    <definedName name="cu">#REF!</definedName>
    <definedName name="d" localSheetId="4">#REF!</definedName>
    <definedName name="d">#REF!</definedName>
    <definedName name="d_" localSheetId="4">#REF!</definedName>
    <definedName name="d_">#REF!</definedName>
    <definedName name="d1_" localSheetId="4">#REF!</definedName>
    <definedName name="d1_">#REF!</definedName>
    <definedName name="d2_" localSheetId="4">#REF!</definedName>
    <definedName name="d2_">#REF!</definedName>
    <definedName name="d3_" localSheetId="4">#REF!</definedName>
    <definedName name="d3_">#REF!</definedName>
    <definedName name="d4_" localSheetId="4">#REF!</definedName>
    <definedName name="d4_">#REF!</definedName>
    <definedName name="d5_" localSheetId="4">#REF!</definedName>
    <definedName name="d5_">#REF!</definedName>
    <definedName name="dam" localSheetId="4">#REF!</definedName>
    <definedName name="dam">#REF!</definedName>
    <definedName name="Damcoc" localSheetId="4">#REF!</definedName>
    <definedName name="Damcoc">#REF!</definedName>
    <definedName name="danducsan" localSheetId="4">#REF!</definedName>
    <definedName name="danducsan">#REF!</definedName>
    <definedName name="data" localSheetId="4">#REF!</definedName>
    <definedName name="data">#REF!</definedName>
    <definedName name="DATA_DATA2_List" localSheetId="4">#REF!</definedName>
    <definedName name="DATA_DATA2_List">#REF!</definedName>
    <definedName name="data1" localSheetId="16" hidden="1">#REF!</definedName>
    <definedName name="data1" localSheetId="3" hidden="1">#REF!</definedName>
    <definedName name="Data11" localSheetId="4">#REF!</definedName>
    <definedName name="Data11">#REF!</definedName>
    <definedName name="data2" localSheetId="16" hidden="1">#REF!</definedName>
    <definedName name="data2" localSheetId="3" hidden="1">#REF!</definedName>
    <definedName name="data3" localSheetId="16" hidden="1">#REF!</definedName>
    <definedName name="data3" localSheetId="3" hidden="1">#REF!</definedName>
    <definedName name="Data41" localSheetId="4">#REF!</definedName>
    <definedName name="Data41">#REF!</definedName>
    <definedName name="DDAY" localSheetId="4">#REF!</definedName>
    <definedName name="DDAY">#REF!</definedName>
    <definedName name="den_bu" localSheetId="4">#REF!</definedName>
    <definedName name="den_bu">#REF!</definedName>
    <definedName name="df" localSheetId="4">#REF!</definedName>
    <definedName name="df">#REF!</definedName>
    <definedName name="DGNC" localSheetId="4">#REF!</definedName>
    <definedName name="DGNC">#REF!</definedName>
    <definedName name="DGTH" localSheetId="4">#REF!</definedName>
    <definedName name="DGTH">#REF!</definedName>
    <definedName name="DGVT" localSheetId="4">#REF!</definedName>
    <definedName name="DGVT">#REF!</definedName>
    <definedName name="dientichck" localSheetId="4">#REF!</definedName>
    <definedName name="dientichck">#REF!</definedName>
    <definedName name="Discount" localSheetId="16" hidden="1">#REF!</definedName>
    <definedName name="Discount" localSheetId="3" hidden="1">#REF!</definedName>
    <definedName name="display_area_2" localSheetId="16" hidden="1">#REF!</definedName>
    <definedName name="display_area_2" localSheetId="3" hidden="1">#REF!</definedName>
    <definedName name="DM" localSheetId="4">#REF!</definedName>
    <definedName name="DM">#REF!</definedName>
    <definedName name="doan1" localSheetId="4">#REF!</definedName>
    <definedName name="doan1">#REF!</definedName>
    <definedName name="doan2" localSheetId="4">#REF!</definedName>
    <definedName name="doan2">#REF!</definedName>
    <definedName name="doan3" localSheetId="4">#REF!</definedName>
    <definedName name="doan3">#REF!</definedName>
    <definedName name="doan4" localSheetId="4">#REF!</definedName>
    <definedName name="doan4">#REF!</definedName>
    <definedName name="doan5" localSheetId="4">#REF!</definedName>
    <definedName name="doan5">#REF!</definedName>
    <definedName name="doan6" localSheetId="4">#REF!</definedName>
    <definedName name="doan6">#REF!</definedName>
    <definedName name="dobt" localSheetId="4">#REF!</definedName>
    <definedName name="dobt">#REF!</definedName>
    <definedName name="Document_array" localSheetId="3">{"Book1"}</definedName>
    <definedName name="ds1pnc" localSheetId="4">#REF!</definedName>
    <definedName name="ds1pnc">#REF!</definedName>
    <definedName name="ds1pvl" localSheetId="4">#REF!</definedName>
    <definedName name="ds1pvl">#REF!</definedName>
    <definedName name="DSDL" localSheetId="3" hidden="1">{"'Sheet1'!$L$16"}</definedName>
    <definedName name="DSUMDATA" localSheetId="4">#REF!</definedName>
    <definedName name="DSUMDATA">#REF!</definedName>
    <definedName name="dtich1" localSheetId="4">#REF!</definedName>
    <definedName name="dtich1">#REF!</definedName>
    <definedName name="dtich2" localSheetId="4">#REF!</definedName>
    <definedName name="dtich2">#REF!</definedName>
    <definedName name="dtich3" localSheetId="4">#REF!</definedName>
    <definedName name="dtich3">#REF!</definedName>
    <definedName name="dtich4" localSheetId="4">#REF!</definedName>
    <definedName name="dtich4">#REF!</definedName>
    <definedName name="dtich5" localSheetId="4">#REF!</definedName>
    <definedName name="dtich5">#REF!</definedName>
    <definedName name="dtich6" localSheetId="4">#REF!</definedName>
    <definedName name="dtich6">#REF!</definedName>
    <definedName name="DYÕ" localSheetId="4">#REF!</definedName>
    <definedName name="DYÕ">#REF!</definedName>
    <definedName name="e">13</definedName>
    <definedName name="End_1" localSheetId="4">#REF!</definedName>
    <definedName name="End_1">#REF!</definedName>
    <definedName name="End_10" localSheetId="4">#REF!</definedName>
    <definedName name="End_10">#REF!</definedName>
    <definedName name="End_11" localSheetId="4">#REF!</definedName>
    <definedName name="End_11">#REF!</definedName>
    <definedName name="End_12" localSheetId="4">#REF!</definedName>
    <definedName name="End_12">#REF!</definedName>
    <definedName name="End_13" localSheetId="4">#REF!</definedName>
    <definedName name="End_13">#REF!</definedName>
    <definedName name="End_2" localSheetId="4">#REF!</definedName>
    <definedName name="End_2">#REF!</definedName>
    <definedName name="End_3" localSheetId="4">#REF!</definedName>
    <definedName name="End_3">#REF!</definedName>
    <definedName name="End_4" localSheetId="4">#REF!</definedName>
    <definedName name="End_4">#REF!</definedName>
    <definedName name="End_5" localSheetId="4">#REF!</definedName>
    <definedName name="End_5">#REF!</definedName>
    <definedName name="End_6" localSheetId="4">#REF!</definedName>
    <definedName name="End_6">#REF!</definedName>
    <definedName name="End_7" localSheetId="4">#REF!</definedName>
    <definedName name="End_7">#REF!</definedName>
    <definedName name="End_8" localSheetId="4">#REF!</definedName>
    <definedName name="End_8">#REF!</definedName>
    <definedName name="End_9" localSheetId="4">#REF!</definedName>
    <definedName name="End_9">#REF!</definedName>
    <definedName name="f" localSheetId="4">#REF!</definedName>
    <definedName name="f">#REF!</definedName>
    <definedName name="F6A" localSheetId="3" hidden="1">{"'Sheet1'!$L$16"}</definedName>
    <definedName name="F6B" localSheetId="3" hidden="1">{"'Sheet1'!$L$16"}</definedName>
    <definedName name="fc" localSheetId="4">#REF!</definedName>
    <definedName name="fc">#REF!</definedName>
    <definedName name="fc_" localSheetId="4">#REF!</definedName>
    <definedName name="fc_">#REF!</definedName>
    <definedName name="FCode" localSheetId="16" hidden="1">#REF!</definedName>
    <definedName name="FCode" localSheetId="3" hidden="1">#REF!</definedName>
    <definedName name="fs" localSheetId="4">#REF!</definedName>
    <definedName name="fs">#REF!</definedName>
    <definedName name="fy" localSheetId="4">#REF!</definedName>
    <definedName name="fy">#REF!</definedName>
    <definedName name="Fy_" localSheetId="4">#REF!</definedName>
    <definedName name="Fy_">#REF!</definedName>
    <definedName name="g" localSheetId="4">#REF!</definedName>
    <definedName name="g">#REF!</definedName>
    <definedName name="g_" localSheetId="4">#REF!</definedName>
    <definedName name="g_">#REF!</definedName>
    <definedName name="gc" localSheetId="4">#REF!</definedName>
    <definedName name="gc">#REF!</definedName>
    <definedName name="geff" localSheetId="4">#REF!</definedName>
    <definedName name="geff">#REF!</definedName>
    <definedName name="gs" localSheetId="4">#REF!</definedName>
    <definedName name="gs">#REF!</definedName>
    <definedName name="gi">0.4</definedName>
    <definedName name="Gia_tien" localSheetId="4">#REF!</definedName>
    <definedName name="Gia_tien">#REF!</definedName>
    <definedName name="gia_tien_BTN" localSheetId="4">#REF!</definedName>
    <definedName name="gia_tien_BTN">#REF!</definedName>
    <definedName name="h" localSheetId="3" hidden="1">{"'Sheet1'!$L$16"}</definedName>
    <definedName name="hbc" localSheetId="3" hidden="1">{"'Sheet1'!$L$16"}</definedName>
    <definedName name="hc" localSheetId="4">#REF!</definedName>
    <definedName name="hc">#REF!</definedName>
    <definedName name="Heä_soá_laép_xaø_H">1.7</definedName>
    <definedName name="heä_soá_sình_laày" localSheetId="4">#REF!</definedName>
    <definedName name="heä_soá_sình_laày">#REF!</definedName>
    <definedName name="HH" localSheetId="4">#REF!</definedName>
    <definedName name="HH">#REF!</definedName>
    <definedName name="HiddenRows" localSheetId="16" hidden="1">#REF!</definedName>
    <definedName name="HiddenRows" localSheetId="3" hidden="1">#REF!</definedName>
    <definedName name="Hmong" localSheetId="4">#REF!</definedName>
    <definedName name="Hmong">#REF!</definedName>
    <definedName name="HOME_MANP" localSheetId="4">#REF!</definedName>
    <definedName name="HOME_MANP">#REF!</definedName>
    <definedName name="HOMEOFFICE_COST" localSheetId="4">#REF!</definedName>
    <definedName name="HOMEOFFICE_COST">#REF!</definedName>
    <definedName name="HS" localSheetId="4">#REF!</definedName>
    <definedName name="HS">#REF!</definedName>
    <definedName name="Hsc" localSheetId="4">#REF!</definedName>
    <definedName name="Hsc">#REF!</definedName>
    <definedName name="HSCT3">0.1</definedName>
    <definedName name="HSDN">2.5</definedName>
    <definedName name="HSHH" localSheetId="4">#REF!</definedName>
    <definedName name="HSHH">#REF!</definedName>
    <definedName name="HSHHUT" localSheetId="4">#REF!</definedName>
    <definedName name="HSHHUT">#REF!</definedName>
    <definedName name="HSKK35" localSheetId="4">#REF!</definedName>
    <definedName name="HSKK35">#REF!</definedName>
    <definedName name="HSLX" localSheetId="4">#REF!</definedName>
    <definedName name="HSLX">#REF!</definedName>
    <definedName name="HSLXH">1.7</definedName>
    <definedName name="HSLXP" localSheetId="4">#REF!</definedName>
    <definedName name="HSLXP">#REF!</definedName>
    <definedName name="hsn">0.5</definedName>
    <definedName name="HTML_CodePage" hidden="1">950</definedName>
    <definedName name="HTML_Control" localSheetId="3"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TK" localSheetId="3">'[7]TH'!$A$6:$A$136</definedName>
    <definedName name="HTTK" localSheetId="4">'[8]TH'!$A$6:$A$136</definedName>
    <definedName name="HTTK">'TH'!$A$6:$A$136</definedName>
    <definedName name="huy" localSheetId="3" hidden="1">{"'Sheet1'!$L$16"}</definedName>
    <definedName name="I" localSheetId="4">#REF!</definedName>
    <definedName name="I">#REF!</definedName>
    <definedName name="I_A" localSheetId="4">#REF!</definedName>
    <definedName name="I_A">#REF!</definedName>
    <definedName name="I_B" localSheetId="4">#REF!</definedName>
    <definedName name="I_B">#REF!</definedName>
    <definedName name="I_c" localSheetId="4">#REF!</definedName>
    <definedName name="I_c">#REF!</definedName>
    <definedName name="IDLAB_COST" localSheetId="4">#REF!</definedName>
    <definedName name="IDLAB_COST">#REF!</definedName>
    <definedName name="II_A" localSheetId="4">#REF!</definedName>
    <definedName name="II_A">#REF!</definedName>
    <definedName name="II_B" localSheetId="4">#REF!</definedName>
    <definedName name="II_B">#REF!</definedName>
    <definedName name="II_c" localSheetId="4">#REF!</definedName>
    <definedName name="II_c">#REF!</definedName>
    <definedName name="III_a" localSheetId="4">#REF!</definedName>
    <definedName name="III_a">#REF!</definedName>
    <definedName name="III_B" localSheetId="4">#REF!</definedName>
    <definedName name="III_B">#REF!</definedName>
    <definedName name="III_c" localSheetId="4">#REF!</definedName>
    <definedName name="III_c">#REF!</definedName>
    <definedName name="INDMANP" localSheetId="4">#REF!</definedName>
    <definedName name="INDMANP">#REF!</definedName>
    <definedName name="Ip" localSheetId="4">#REF!</definedName>
    <definedName name="Ip">#REF!</definedName>
    <definedName name="j" localSheetId="4">#REF!</definedName>
    <definedName name="j">#REF!</definedName>
    <definedName name="j356C8" localSheetId="4">#REF!</definedName>
    <definedName name="j356C8">#REF!</definedName>
    <definedName name="jà" localSheetId="19" hidden="1">#REF!</definedName>
    <definedName name="jà" localSheetId="16" hidden="1">#REF!</definedName>
    <definedName name="jà" localSheetId="3" hidden="1">#REF!</definedName>
    <definedName name="K" localSheetId="4">#REF!</definedName>
    <definedName name="K">#REF!</definedName>
    <definedName name="k2b" localSheetId="4">#REF!</definedName>
    <definedName name="k2b">#REF!</definedName>
    <definedName name="KA" localSheetId="4">#REF!</definedName>
    <definedName name="KA">#REF!</definedName>
    <definedName name="KAE" localSheetId="4">#REF!</definedName>
    <definedName name="KAE">#REF!</definedName>
    <definedName name="KAS" localSheetId="4">#REF!</definedName>
    <definedName name="KAS">#REF!</definedName>
    <definedName name="kcong" localSheetId="4">#REF!</definedName>
    <definedName name="kcong">#REF!</definedName>
    <definedName name="Kich100T" localSheetId="4">#REF!</definedName>
    <definedName name="Kich100T">#REF!</definedName>
    <definedName name="kiem" localSheetId="4">#REF!</definedName>
    <definedName name="kiem">#REF!</definedName>
    <definedName name="kk">0.8</definedName>
    <definedName name="KLVL1" localSheetId="4">#REF!</definedName>
    <definedName name="KLVL1">#REF!</definedName>
    <definedName name="KP" localSheetId="4">#REF!</definedName>
    <definedName name="KP">#REF!</definedName>
    <definedName name="Ks" localSheetId="4">#REF!</definedName>
    <definedName name="Ks">#REF!</definedName>
    <definedName name="KVC" localSheetId="4">#REF!</definedName>
    <definedName name="KVC">#REF!</definedName>
    <definedName name="kh" localSheetId="4">#REF!</definedName>
    <definedName name="kh">#REF!</definedName>
    <definedName name="L" localSheetId="4">#REF!</definedName>
    <definedName name="L">#REF!</definedName>
    <definedName name="lan" localSheetId="3" hidden="1">{#N/A,#N/A,TRUE,"BT M200 da 10x20"}</definedName>
    <definedName name="lanhto" localSheetId="4">#REF!</definedName>
    <definedName name="lanhto">#REF!</definedName>
    <definedName name="lVC" localSheetId="4">#REF!</definedName>
    <definedName name="lVC">#REF!</definedName>
    <definedName name="m" localSheetId="4">#REF!</definedName>
    <definedName name="m">#REF!</definedName>
    <definedName name="M_y_trén_250_l" localSheetId="4">#REF!</definedName>
    <definedName name="M_y_trén_250_l">#REF!</definedName>
    <definedName name="M12aavl" localSheetId="4">#REF!</definedName>
    <definedName name="M12aavl">#REF!</definedName>
    <definedName name="M12bb1p" localSheetId="4">#REF!</definedName>
    <definedName name="M12bb1p">#REF!</definedName>
    <definedName name="M14bb1p" localSheetId="4">#REF!</definedName>
    <definedName name="M14bb1p">#REF!</definedName>
    <definedName name="M8a" localSheetId="4">#REF!</definedName>
    <definedName name="M8a">#REF!</definedName>
    <definedName name="M8aa" localSheetId="4">#REF!</definedName>
    <definedName name="M8aa">#REF!</definedName>
    <definedName name="Ma3pnc" localSheetId="4">#REF!</definedName>
    <definedName name="Ma3pnc">#REF!</definedName>
    <definedName name="Ma3pvl" localSheetId="4">#REF!</definedName>
    <definedName name="Ma3pvl">#REF!</definedName>
    <definedName name="Maa3pnc" localSheetId="4">#REF!</definedName>
    <definedName name="Maa3pnc">#REF!</definedName>
    <definedName name="Maa3pvl" localSheetId="4">#REF!</definedName>
    <definedName name="Maa3pvl">#REF!</definedName>
    <definedName name="mado" localSheetId="4">#REF!</definedName>
    <definedName name="mado">#REF!</definedName>
    <definedName name="MAJ_CON_EQP" localSheetId="4">#REF!</definedName>
    <definedName name="MAJ_CON_EQP">#REF!</definedName>
    <definedName name="May_cat_uon" localSheetId="4">#REF!</definedName>
    <definedName name="May_cat_uon">#REF!</definedName>
    <definedName name="May_nÐn_khÝ_10_m3_ph" localSheetId="4">#REF!</definedName>
    <definedName name="May_nÐn_khÝ_10_m3_ph">#REF!</definedName>
    <definedName name="May_nÐn_khÝ_9_m3_ph" localSheetId="4">#REF!</definedName>
    <definedName name="May_nÐn_khÝ_9_m3_ph">#REF!</definedName>
    <definedName name="Maybomnuoc7CV" localSheetId="4">#REF!</definedName>
    <definedName name="Maybomnuoc7CV">#REF!</definedName>
    <definedName name="Mba1p" localSheetId="4">#REF!</definedName>
    <definedName name="Mba1p">#REF!</definedName>
    <definedName name="Mba3p" localSheetId="4">#REF!</definedName>
    <definedName name="Mba3p">#REF!</definedName>
    <definedName name="Mbb3p" localSheetId="4">#REF!</definedName>
    <definedName name="Mbb3p">#REF!</definedName>
    <definedName name="Mdamdui1.5KW" localSheetId="4">#REF!</definedName>
    <definedName name="Mdamdui1.5KW">#REF!</definedName>
    <definedName name="me" localSheetId="4">#REF!</definedName>
    <definedName name="me">#REF!</definedName>
    <definedName name="MG_A" localSheetId="4">#REF!</definedName>
    <definedName name="MG_A">#REF!</definedName>
    <definedName name="mongbang" localSheetId="4">#REF!</definedName>
    <definedName name="mongbang">#REF!</definedName>
    <definedName name="mongdon" localSheetId="4">#REF!</definedName>
    <definedName name="mongdon">#REF!</definedName>
    <definedName name="Mu_" localSheetId="4">#REF!</definedName>
    <definedName name="Mu_">#REF!</definedName>
    <definedName name="n" localSheetId="4">#REF!</definedName>
    <definedName name="n">#REF!</definedName>
    <definedName name="nc3p" localSheetId="4">#REF!</definedName>
    <definedName name="nc3p">#REF!</definedName>
    <definedName name="NCBD100" localSheetId="4">#REF!</definedName>
    <definedName name="NCBD100">#REF!</definedName>
    <definedName name="NCBD200" localSheetId="4">#REF!</definedName>
    <definedName name="NCBD200">#REF!</definedName>
    <definedName name="NCBD250" localSheetId="4">#REF!</definedName>
    <definedName name="NCBD250">#REF!</definedName>
    <definedName name="NCcap0.7" localSheetId="4">#REF!</definedName>
    <definedName name="NCcap0.7">#REF!</definedName>
    <definedName name="NCcap1" localSheetId="4">#REF!</definedName>
    <definedName name="NCcap1">#REF!</definedName>
    <definedName name="NCVC100" localSheetId="4">#REF!</definedName>
    <definedName name="NCVC100">#REF!</definedName>
    <definedName name="NCVC200" localSheetId="4">#REF!</definedName>
    <definedName name="NCVC200">#REF!</definedName>
    <definedName name="NCVC250" localSheetId="4">#REF!</definedName>
    <definedName name="NCVC250">#REF!</definedName>
    <definedName name="NET" localSheetId="4">#REF!</definedName>
    <definedName name="NET">#REF!</definedName>
    <definedName name="NET_1" localSheetId="4">#REF!</definedName>
    <definedName name="NET_1">#REF!</definedName>
    <definedName name="NET_ANA" localSheetId="4">#REF!</definedName>
    <definedName name="NET_ANA">#REF!</definedName>
    <definedName name="NET_ANA_1" localSheetId="4">#REF!</definedName>
    <definedName name="NET_ANA_1">#REF!</definedName>
    <definedName name="NET_ANA_2" localSheetId="4">#REF!</definedName>
    <definedName name="NET_ANA_2">#REF!</definedName>
    <definedName name="nig1p" localSheetId="4">#REF!</definedName>
    <definedName name="nig1p">#REF!</definedName>
    <definedName name="nig3p" localSheetId="4">#REF!</definedName>
    <definedName name="nig3p">#REF!</definedName>
    <definedName name="nignc1p" localSheetId="4">#REF!</definedName>
    <definedName name="nignc1p">#REF!</definedName>
    <definedName name="nigvl1p" localSheetId="4">#REF!</definedName>
    <definedName name="nigvl1p">#REF!</definedName>
    <definedName name="nin1903p" localSheetId="4">#REF!</definedName>
    <definedName name="nin1903p">#REF!</definedName>
    <definedName name="nin3p" localSheetId="4">#REF!</definedName>
    <definedName name="nin3p">#REF!</definedName>
    <definedName name="nind1p" localSheetId="4">#REF!</definedName>
    <definedName name="nind1p">#REF!</definedName>
    <definedName name="nind3p" localSheetId="4">#REF!</definedName>
    <definedName name="nind3p">#REF!</definedName>
    <definedName name="nindnc1p" localSheetId="4">#REF!</definedName>
    <definedName name="nindnc1p">#REF!</definedName>
    <definedName name="nindvl1p" localSheetId="4">#REF!</definedName>
    <definedName name="nindvl1p">#REF!</definedName>
    <definedName name="NINnc" localSheetId="4">#REF!</definedName>
    <definedName name="NINnc">#REF!</definedName>
    <definedName name="nint1p" localSheetId="4">#REF!</definedName>
    <definedName name="nint1p">#REF!</definedName>
    <definedName name="nintnc1p" localSheetId="4">#REF!</definedName>
    <definedName name="nintnc1p">#REF!</definedName>
    <definedName name="nintvl1p" localSheetId="4">#REF!</definedName>
    <definedName name="nintvl1p">#REF!</definedName>
    <definedName name="NINvl" localSheetId="4">#REF!</definedName>
    <definedName name="NINvl">#REF!</definedName>
    <definedName name="ning1p" localSheetId="4">#REF!</definedName>
    <definedName name="ning1p">#REF!</definedName>
    <definedName name="ningnc1p" localSheetId="4">#REF!</definedName>
    <definedName name="ningnc1p">#REF!</definedName>
    <definedName name="ningvl1p" localSheetId="4">#REF!</definedName>
    <definedName name="ningvl1p">#REF!</definedName>
    <definedName name="nl3p" localSheetId="4">#REF!</definedName>
    <definedName name="nl3p">#REF!</definedName>
    <definedName name="nlht" localSheetId="4">#REF!</definedName>
    <definedName name="nlht">#REF!</definedName>
    <definedName name="NLTK1p" localSheetId="4">#REF!</definedName>
    <definedName name="NLTK1p">#REF!</definedName>
    <definedName name="Nms" localSheetId="4">#REF!</definedName>
    <definedName name="Nms">#REF!</definedName>
    <definedName name="nn">1.15</definedName>
    <definedName name="nn1p" localSheetId="4">#REF!</definedName>
    <definedName name="nn1p">#REF!</definedName>
    <definedName name="nn3p" localSheetId="4">#REF!</definedName>
    <definedName name="nn3p">#REF!</definedName>
    <definedName name="No" localSheetId="4">#REF!</definedName>
    <definedName name="No">#REF!</definedName>
    <definedName name="Np" localSheetId="4">#REF!</definedName>
    <definedName name="Np">#REF!</definedName>
    <definedName name="Nq" localSheetId="4">#REF!</definedName>
    <definedName name="Nq">#REF!</definedName>
    <definedName name="nx" localSheetId="4">#REF!</definedName>
    <definedName name="nx">#REF!</definedName>
    <definedName name="NGAY1" localSheetId="4">#REF!</definedName>
    <definedName name="NGAY1">#REF!</definedName>
    <definedName name="NGAY10" localSheetId="4">#REF!</definedName>
    <definedName name="NGAY10">#REF!</definedName>
    <definedName name="NGAY11" localSheetId="4">#REF!</definedName>
    <definedName name="NGAY11">#REF!</definedName>
    <definedName name="NGAY12" localSheetId="4">#REF!</definedName>
    <definedName name="NGAY12">#REF!</definedName>
    <definedName name="NGAY13" localSheetId="4">#REF!</definedName>
    <definedName name="NGAY13">#REF!</definedName>
    <definedName name="NGAY14" localSheetId="4">#REF!</definedName>
    <definedName name="NGAY14">#REF!</definedName>
    <definedName name="NGAy15" localSheetId="4">#REF!</definedName>
    <definedName name="NGAy15">#REF!</definedName>
    <definedName name="NGAY16" localSheetId="4">#REF!</definedName>
    <definedName name="NGAY16">#REF!</definedName>
    <definedName name="NGAY17" localSheetId="4">#REF!</definedName>
    <definedName name="NGAY17">#REF!</definedName>
    <definedName name="NGAY18" localSheetId="4">#REF!</definedName>
    <definedName name="NGAY18">#REF!</definedName>
    <definedName name="NGAY19" localSheetId="4">#REF!</definedName>
    <definedName name="NGAY19">#REF!</definedName>
    <definedName name="NGAY2" localSheetId="4">#REF!</definedName>
    <definedName name="NGAY2">#REF!</definedName>
    <definedName name="NGAY20" localSheetId="4">#REF!</definedName>
    <definedName name="NGAY20">#REF!</definedName>
    <definedName name="NGAY21" localSheetId="4">#REF!</definedName>
    <definedName name="NGAY21">#REF!</definedName>
    <definedName name="NGAY22" localSheetId="4">#REF!</definedName>
    <definedName name="NGAY22">#REF!</definedName>
    <definedName name="NGAY23" localSheetId="4">#REF!</definedName>
    <definedName name="NGAY23">#REF!</definedName>
    <definedName name="NGAY24" localSheetId="4">#REF!</definedName>
    <definedName name="NGAY24">#REF!</definedName>
    <definedName name="NGAY25" localSheetId="4">#REF!</definedName>
    <definedName name="NGAY25">#REF!</definedName>
    <definedName name="NGAY26" localSheetId="4">#REF!</definedName>
    <definedName name="NGAY26">#REF!</definedName>
    <definedName name="NGAY27" localSheetId="4">#REF!</definedName>
    <definedName name="NGAY27">#REF!</definedName>
    <definedName name="NGAY28" localSheetId="4">#REF!</definedName>
    <definedName name="NGAY28">#REF!</definedName>
    <definedName name="NGAY29" localSheetId="4">#REF!</definedName>
    <definedName name="NGAY29">#REF!</definedName>
    <definedName name="NGAY3" localSheetId="4">#REF!</definedName>
    <definedName name="NGAY3">#REF!</definedName>
    <definedName name="NGAY30" localSheetId="4">#REF!</definedName>
    <definedName name="NGAY30">#REF!</definedName>
    <definedName name="NGAY31" localSheetId="4">#REF!</definedName>
    <definedName name="NGAY31">#REF!</definedName>
    <definedName name="NGAY4" localSheetId="4">#REF!</definedName>
    <definedName name="NGAY4">#REF!</definedName>
    <definedName name="NGAY5" localSheetId="4">#REF!</definedName>
    <definedName name="NGAY5">#REF!</definedName>
    <definedName name="NGAY6" localSheetId="4">#REF!</definedName>
    <definedName name="NGAY6">#REF!</definedName>
    <definedName name="NGAY7" localSheetId="4">#REF!</definedName>
    <definedName name="NGAY7">#REF!</definedName>
    <definedName name="NGAY8" localSheetId="4">#REF!</definedName>
    <definedName name="NGAY8">#REF!</definedName>
    <definedName name="NGAY9" localSheetId="4">#REF!</definedName>
    <definedName name="NGAY9">#REF!</definedName>
    <definedName name="NH" localSheetId="4">#REF!</definedName>
    <definedName name="NH">#REF!</definedName>
    <definedName name="NHot" localSheetId="4">#REF!</definedName>
    <definedName name="NHot">#REF!</definedName>
    <definedName name="OrderTable" localSheetId="16" hidden="1">#REF!</definedName>
    <definedName name="OrderTable" localSheetId="3" hidden="1">#REF!</definedName>
    <definedName name="osc" localSheetId="4">#REF!</definedName>
    <definedName name="osc">#REF!</definedName>
    <definedName name="panen" localSheetId="4">#REF!</definedName>
    <definedName name="panen">#REF!</definedName>
    <definedName name="_xlnm.Print_Area" localSheetId="6">'CDKT'!$A$1:$E$145</definedName>
    <definedName name="_xlnm.Print_Area" localSheetId="16">'CF-di'!$A$1:$J$60</definedName>
    <definedName name="_xlnm.Print_Titles" localSheetId="13">'BS'!$1:$5</definedName>
    <definedName name="_xlnm.Print_Titles" localSheetId="6">'CDKT'!$1:$5</definedName>
    <definedName name="_xlnm.Print_Titles" localSheetId="16">'CF-di'!$1:$5</definedName>
    <definedName name="_xlnm.Print_Titles" localSheetId="15">'CF-in'!$1:$7</definedName>
    <definedName name="_xlnm.Print_Titles" localSheetId="7">'LCTT-tt'!$1:$6</definedName>
    <definedName name="PRINT_TITLES_MI" localSheetId="4">#REF!</definedName>
    <definedName name="PRINT_TITLES_MI">#REF!</definedName>
    <definedName name="PRINTA" localSheetId="4">#REF!</definedName>
    <definedName name="PRINTA">#REF!</definedName>
    <definedName name="PRINTB" localSheetId="4">#REF!</definedName>
    <definedName name="PRINTB">#REF!</definedName>
    <definedName name="PRINTC" localSheetId="4">#REF!</definedName>
    <definedName name="PRINTC">#REF!</definedName>
    <definedName name="ProdForm" localSheetId="16" hidden="1">#REF!</definedName>
    <definedName name="ProdForm" localSheetId="3" hidden="1">#REF!</definedName>
    <definedName name="Product" localSheetId="16" hidden="1">#REF!</definedName>
    <definedName name="Product" localSheetId="3" hidden="1">#REF!</definedName>
    <definedName name="PROPOSAL" localSheetId="4">#REF!</definedName>
    <definedName name="PROPOSAL">#REF!</definedName>
    <definedName name="PTNC" localSheetId="4">#REF!</definedName>
    <definedName name="PTNC">#REF!</definedName>
    <definedName name="q" localSheetId="4">#REF!</definedName>
    <definedName name="q">#REF!</definedName>
    <definedName name="qc" localSheetId="4">#REF!</definedName>
    <definedName name="qc">#REF!</definedName>
    <definedName name="ra11p" localSheetId="4">#REF!</definedName>
    <definedName name="ra11p">#REF!</definedName>
    <definedName name="ra13p" localSheetId="4">#REF!</definedName>
    <definedName name="ra13p">#REF!</definedName>
    <definedName name="rack1" localSheetId="4">#REF!</definedName>
    <definedName name="rack1">#REF!</definedName>
    <definedName name="rack2" localSheetId="4">#REF!</definedName>
    <definedName name="rack2">#REF!</definedName>
    <definedName name="rack3" localSheetId="4">#REF!</definedName>
    <definedName name="rack3">#REF!</definedName>
    <definedName name="rack4" localSheetId="4">#REF!</definedName>
    <definedName name="rack4">#REF!</definedName>
    <definedName name="RCArea" localSheetId="16" hidden="1">#REF!</definedName>
    <definedName name="RCArea" localSheetId="3" hidden="1">#REF!</definedName>
    <definedName name="rnp">32</definedName>
    <definedName name="rong1" localSheetId="4">#REF!</definedName>
    <definedName name="rong1">#REF!</definedName>
    <definedName name="rong2" localSheetId="4">#REF!</definedName>
    <definedName name="rong2">#REF!</definedName>
    <definedName name="rong3" localSheetId="4">#REF!</definedName>
    <definedName name="rong3">#REF!</definedName>
    <definedName name="rong4" localSheetId="4">#REF!</definedName>
    <definedName name="rong4">#REF!</definedName>
    <definedName name="rong5" localSheetId="4">#REF!</definedName>
    <definedName name="rong5">#REF!</definedName>
    <definedName name="rong6" localSheetId="4">#REF!</definedName>
    <definedName name="rong6">#REF!</definedName>
    <definedName name="san" localSheetId="4">#REF!</definedName>
    <definedName name="san">#REF!</definedName>
    <definedName name="sd1p" localSheetId="4">#REF!</definedName>
    <definedName name="sd1p">#REF!</definedName>
    <definedName name="sd3p" localSheetId="4">#REF!</definedName>
    <definedName name="sd3p">#REF!</definedName>
    <definedName name="Sheet1" localSheetId="4">#REF!</definedName>
    <definedName name="Sheet1">#REF!</definedName>
    <definedName name="sht" localSheetId="4">#REF!</definedName>
    <definedName name="sht">#REF!</definedName>
    <definedName name="sht1p" localSheetId="4">#REF!</definedName>
    <definedName name="sht1p">#REF!</definedName>
    <definedName name="sht3p" localSheetId="4">#REF!</definedName>
    <definedName name="sht3p">#REF!</definedName>
    <definedName name="slg" localSheetId="4">#REF!</definedName>
    <definedName name="slg">#REF!</definedName>
    <definedName name="SORT" localSheetId="4">#REF!</definedName>
    <definedName name="SORT">#REF!</definedName>
    <definedName name="SPEC" localSheetId="4">#REF!</definedName>
    <definedName name="SPEC">#REF!</definedName>
    <definedName name="SpecialPrice" localSheetId="16" hidden="1">#REF!</definedName>
    <definedName name="SpecialPrice" localSheetId="3" hidden="1">#REF!</definedName>
    <definedName name="SPECSUMMARY" localSheetId="4">#REF!</definedName>
    <definedName name="SPECSUMMARY">#REF!</definedName>
    <definedName name="st1p" localSheetId="4">#REF!</definedName>
    <definedName name="st1p">#REF!</definedName>
    <definedName name="st3p" localSheetId="4">#REF!</definedName>
    <definedName name="st3p">#REF!</definedName>
    <definedName name="Start_1" localSheetId="4">#REF!</definedName>
    <definedName name="Start_1">#REF!</definedName>
    <definedName name="Start_10" localSheetId="4">#REF!</definedName>
    <definedName name="Start_10">#REF!</definedName>
    <definedName name="Start_11" localSheetId="4">#REF!</definedName>
    <definedName name="Start_11">#REF!</definedName>
    <definedName name="Start_12" localSheetId="4">#REF!</definedName>
    <definedName name="Start_12">#REF!</definedName>
    <definedName name="Start_13" localSheetId="4">#REF!</definedName>
    <definedName name="Start_13">#REF!</definedName>
    <definedName name="Start_2" localSheetId="4">#REF!</definedName>
    <definedName name="Start_2">#REF!</definedName>
    <definedName name="Start_3" localSheetId="4">#REF!</definedName>
    <definedName name="Start_3">#REF!</definedName>
    <definedName name="Start_4" localSheetId="4">#REF!</definedName>
    <definedName name="Start_4">#REF!</definedName>
    <definedName name="Start_5" localSheetId="4">#REF!</definedName>
    <definedName name="Start_5">#REF!</definedName>
    <definedName name="Start_6" localSheetId="4">#REF!</definedName>
    <definedName name="Start_6">#REF!</definedName>
    <definedName name="Start_7" localSheetId="4">#REF!</definedName>
    <definedName name="Start_7">#REF!</definedName>
    <definedName name="Start_8" localSheetId="4">#REF!</definedName>
    <definedName name="Start_8">#REF!</definedName>
    <definedName name="Start_9" localSheetId="4">#REF!</definedName>
    <definedName name="Start_9">#REF!</definedName>
    <definedName name="SUMMARY" localSheetId="4">#REF!</definedName>
    <definedName name="SUMMARY">#REF!</definedName>
    <definedName name="T" localSheetId="4">#REF!</definedName>
    <definedName name="T">#REF!</definedName>
    <definedName name="t__tù__æ_10_T" localSheetId="4">#REF!</definedName>
    <definedName name="t__tù__æ_10_T">#REF!</definedName>
    <definedName name="t101p" localSheetId="4">#REF!</definedName>
    <definedName name="t101p">#REF!</definedName>
    <definedName name="t10m" localSheetId="4">#REF!</definedName>
    <definedName name="t10m">#REF!</definedName>
    <definedName name="t10nc1p" localSheetId="4">#REF!</definedName>
    <definedName name="t10nc1p">#REF!</definedName>
    <definedName name="t10vl1p" localSheetId="4">#REF!</definedName>
    <definedName name="t10vl1p">#REF!</definedName>
    <definedName name="t123p" localSheetId="4">#REF!</definedName>
    <definedName name="t123p">#REF!</definedName>
    <definedName name="T12nc" localSheetId="4">#REF!</definedName>
    <definedName name="T12nc">#REF!</definedName>
    <definedName name="t12nc3p" localSheetId="4">#REF!</definedName>
    <definedName name="t12nc3p">#REF!</definedName>
    <definedName name="T12vl" localSheetId="4">#REF!</definedName>
    <definedName name="T12vl">#REF!</definedName>
    <definedName name="t141p" localSheetId="4">#REF!</definedName>
    <definedName name="t141p">#REF!</definedName>
    <definedName name="t143p" localSheetId="4">#REF!</definedName>
    <definedName name="t143p">#REF!</definedName>
    <definedName name="t7m" localSheetId="4">#REF!</definedName>
    <definedName name="t7m">#REF!</definedName>
    <definedName name="t8m" localSheetId="4">#REF!</definedName>
    <definedName name="t8m">#REF!</definedName>
    <definedName name="TaxTV">10%</definedName>
    <definedName name="TaxXL">5%</definedName>
    <definedName name="tbl_ProdInfo" localSheetId="16" hidden="1">#REF!</definedName>
    <definedName name="tbl_ProdInfo" localSheetId="3" hidden="1">#REF!</definedName>
    <definedName name="TC_NHANH1" localSheetId="4">#REF!</definedName>
    <definedName name="TC_NHANH1">#REF!</definedName>
    <definedName name="td" localSheetId="4">#REF!</definedName>
    <definedName name="td">#REF!</definedName>
    <definedName name="td3p" localSheetId="4">#REF!</definedName>
    <definedName name="td3p">#REF!</definedName>
    <definedName name="tdnc1p" localSheetId="4">#REF!</definedName>
    <definedName name="tdnc1p">#REF!</definedName>
    <definedName name="tdvl1p" localSheetId="4">#REF!</definedName>
    <definedName name="tdvl1p">#REF!</definedName>
    <definedName name="tenck" localSheetId="4">#REF!</definedName>
    <definedName name="tenck">#REF!</definedName>
    <definedName name="Têi__iÖn_5_T" localSheetId="4">#REF!</definedName>
    <definedName name="Têi__iÖn_5_T">#REF!</definedName>
    <definedName name="Tien" localSheetId="4">#REF!</definedName>
    <definedName name="Tien">#REF!</definedName>
    <definedName name="TK331APC" localSheetId="4">#REF!</definedName>
    <definedName name="TK331APC">#REF!</definedName>
    <definedName name="TK331CB" localSheetId="4">#REF!</definedName>
    <definedName name="TK331CB">#REF!</definedName>
    <definedName name="TK331GT" localSheetId="4">#REF!</definedName>
    <definedName name="TK331GT">#REF!</definedName>
    <definedName name="TK331K" localSheetId="4">#REF!</definedName>
    <definedName name="TK331K">#REF!</definedName>
    <definedName name="TK331KH" localSheetId="4">#REF!</definedName>
    <definedName name="TK331KH">#REF!</definedName>
    <definedName name="TK331MT" localSheetId="4">#REF!</definedName>
    <definedName name="TK331MT">#REF!</definedName>
    <definedName name="TK331NT" localSheetId="4">#REF!</definedName>
    <definedName name="TK331NT">#REF!</definedName>
    <definedName name="TK331PA" localSheetId="4">#REF!</definedName>
    <definedName name="TK331PA">#REF!</definedName>
    <definedName name="TK331PACIFIC" localSheetId="4">#REF!</definedName>
    <definedName name="TK331PACIFIC">#REF!</definedName>
    <definedName name="tk331PD" localSheetId="4">#REF!</definedName>
    <definedName name="tk331PD">#REF!</definedName>
    <definedName name="tk331TKN" localSheetId="4">#REF!</definedName>
    <definedName name="tk331TKN">#REF!</definedName>
    <definedName name="TK331THN" localSheetId="4">#REF!</definedName>
    <definedName name="TK331THN">#REF!</definedName>
    <definedName name="TK331VT" localSheetId="4">#REF!</definedName>
    <definedName name="TK331VT">#REF!</definedName>
    <definedName name="tk3338TTNCN" localSheetId="4">#REF!</definedName>
    <definedName name="tk3338TTNCN">#REF!</definedName>
    <definedName name="tk3388K" localSheetId="4">#REF!</definedName>
    <definedName name="tk3388K">#REF!</definedName>
    <definedName name="TLAC120" localSheetId="4">#REF!</definedName>
    <definedName name="TLAC120">#REF!</definedName>
    <definedName name="TLAC35" localSheetId="4">#REF!</definedName>
    <definedName name="TLAC35">#REF!</definedName>
    <definedName name="TLAC50" localSheetId="4">#REF!</definedName>
    <definedName name="TLAC50">#REF!</definedName>
    <definedName name="TLAC70" localSheetId="4">#REF!</definedName>
    <definedName name="TLAC70">#REF!</definedName>
    <definedName name="TLAC95" localSheetId="4">#REF!</definedName>
    <definedName name="TLAC95">#REF!</definedName>
    <definedName name="ToiDien5T" localSheetId="4">#REF!</definedName>
    <definedName name="ToiDien5T">#REF!</definedName>
    <definedName name="tongbt" localSheetId="4">#REF!</definedName>
    <definedName name="tongbt">#REF!</definedName>
    <definedName name="tongcong" localSheetId="4">#REF!</definedName>
    <definedName name="tongcong">#REF!</definedName>
    <definedName name="tongdientich" localSheetId="4">#REF!</definedName>
    <definedName name="tongdientich">#REF!</definedName>
    <definedName name="TONGDUTOAN" localSheetId="4">#REF!</definedName>
    <definedName name="TONGDUTOAN">#REF!</definedName>
    <definedName name="tongthep" localSheetId="4">#REF!</definedName>
    <definedName name="tongthep">#REF!</definedName>
    <definedName name="tongthetich" localSheetId="4">#REF!</definedName>
    <definedName name="tongthetich">#REF!</definedName>
    <definedName name="TT_1P" localSheetId="4">#REF!</definedName>
    <definedName name="TT_1P">#REF!</definedName>
    <definedName name="TT_3p" localSheetId="4">#REF!</definedName>
    <definedName name="TT_3p">#REF!</definedName>
    <definedName name="ttbt" localSheetId="4">#REF!</definedName>
    <definedName name="ttbt">#REF!</definedName>
    <definedName name="TTDD1P" localSheetId="4">#REF!</definedName>
    <definedName name="TTDD1P">#REF!</definedName>
    <definedName name="TTDKKH" localSheetId="4">#REF!</definedName>
    <definedName name="TTDKKH">#REF!</definedName>
    <definedName name="tthi" localSheetId="4">#REF!</definedName>
    <definedName name="tthi">#REF!</definedName>
    <definedName name="ty_le" localSheetId="4">#REF!</definedName>
    <definedName name="ty_le">#REF!</definedName>
    <definedName name="Ty_Le_1" localSheetId="4">#REF!</definedName>
    <definedName name="Ty_Le_1">#REF!</definedName>
    <definedName name="ty_le_BTN" localSheetId="4">#REF!</definedName>
    <definedName name="ty_le_BTN">#REF!</definedName>
    <definedName name="thang" localSheetId="4">#REF!</definedName>
    <definedName name="thang">#REF!</definedName>
    <definedName name="thanhtien" localSheetId="4">#REF!</definedName>
    <definedName name="thanhtien">#REF!</definedName>
    <definedName name="thetichck" localSheetId="4">#REF!</definedName>
    <definedName name="thetichck">#REF!</definedName>
    <definedName name="THGO1pnc" localSheetId="4">#REF!</definedName>
    <definedName name="THGO1pnc">#REF!</definedName>
    <definedName name="ThiÕt_bÞ_phun_c_t" localSheetId="4">#REF!</definedName>
    <definedName name="ThiÕt_bÞ_phun_c_t">#REF!</definedName>
    <definedName name="ThiÕt_bÞ_phun_s_n" localSheetId="4">#REF!</definedName>
    <definedName name="ThiÕt_bÞ_phun_s_n">#REF!</definedName>
    <definedName name="thtich1" localSheetId="4">#REF!</definedName>
    <definedName name="thtich1">#REF!</definedName>
    <definedName name="thtich2" localSheetId="4">#REF!</definedName>
    <definedName name="thtich2">#REF!</definedName>
    <definedName name="thtich3" localSheetId="4">#REF!</definedName>
    <definedName name="thtich3">#REF!</definedName>
    <definedName name="thtich4" localSheetId="4">#REF!</definedName>
    <definedName name="thtich4">#REF!</definedName>
    <definedName name="thtich5" localSheetId="4">#REF!</definedName>
    <definedName name="thtich5">#REF!</definedName>
    <definedName name="thtich6" localSheetId="4">#REF!</definedName>
    <definedName name="thtich6">#REF!</definedName>
    <definedName name="Tra_don_gia_KS" localSheetId="4">#REF!</definedName>
    <definedName name="Tra_don_gia_KS">#REF!</definedName>
    <definedName name="Tracp" localSheetId="4">#REF!</definedName>
    <definedName name="Tracp">#REF!</definedName>
    <definedName name="TRAM" localSheetId="4">#REF!</definedName>
    <definedName name="TRAM">#REF!</definedName>
    <definedName name="TRISO" localSheetId="4">#REF!</definedName>
    <definedName name="TRISO">#REF!</definedName>
    <definedName name="u" localSheetId="4">#REF!</definedName>
    <definedName name="u">#REF!</definedName>
    <definedName name="VARIINST" localSheetId="4">#REF!</definedName>
    <definedName name="VARIINST">#REF!</definedName>
    <definedName name="VARIPURC" localSheetId="4">#REF!</definedName>
    <definedName name="VARIPURC">#REF!</definedName>
    <definedName name="vccot" localSheetId="4">#REF!</definedName>
    <definedName name="vccot">#REF!</definedName>
    <definedName name="VCPBKKC" localSheetId="4">#REF!</definedName>
    <definedName name="VCPBKKC">#REF!</definedName>
    <definedName name="VCPTHGV" localSheetId="4">#REF!</definedName>
    <definedName name="VCPTHGV">#REF!</definedName>
    <definedName name="vctb" localSheetId="4">#REF!</definedName>
    <definedName name="vctb">#REF!</definedName>
    <definedName name="VCVBT1" localSheetId="4">#REF!</definedName>
    <definedName name="VCVBT1">#REF!</definedName>
    <definedName name="VCVBT2" localSheetId="4">#REF!</definedName>
    <definedName name="VCVBT2">#REF!</definedName>
    <definedName name="vl3p" localSheetId="4">#REF!</definedName>
    <definedName name="vl3p">#REF!</definedName>
    <definedName name="Vlcap0.7" localSheetId="4">#REF!</definedName>
    <definedName name="Vlcap0.7">#REF!</definedName>
    <definedName name="VLcap1" localSheetId="4">#REF!</definedName>
    <definedName name="VLcap1">#REF!</definedName>
    <definedName name="VLM" localSheetId="4">#REF!</definedName>
    <definedName name="VLM">#REF!</definedName>
    <definedName name="Vu" localSheetId="4">#REF!</definedName>
    <definedName name="Vu">#REF!</definedName>
    <definedName name="Vu_" localSheetId="4">#REF!</definedName>
    <definedName name="Vu_">#REF!</definedName>
    <definedName name="W" localSheetId="4">#REF!</definedName>
    <definedName name="W">#REF!</definedName>
    <definedName name="wl" localSheetId="4">#REF!</definedName>
    <definedName name="wl">#REF!</definedName>
    <definedName name="wrn.chi._.tiÆt." localSheetId="3" hidden="1">{#N/A,#N/A,FALSE,"Chi ti?t"}</definedName>
    <definedName name="wrn.RPT1." localSheetId="3" hidden="1">{#N/A,#N/A,FALSE,"Sheet1"}</definedName>
    <definedName name="wrn.vd." localSheetId="3" hidden="1">{#N/A,#N/A,TRUE,"BT M200 da 10x20"}</definedName>
    <definedName name="Ws" localSheetId="4">#REF!</definedName>
    <definedName name="Ws">#REF!</definedName>
    <definedName name="Wss" localSheetId="4">#REF!</definedName>
    <definedName name="Wss">#REF!</definedName>
    <definedName name="Wst" localSheetId="4">#REF!</definedName>
    <definedName name="Wst">#REF!</definedName>
    <definedName name="wt" localSheetId="4">#REF!</definedName>
    <definedName name="wt">#REF!</definedName>
    <definedName name="X" localSheetId="4">#REF!</definedName>
    <definedName name="X">#REF!</definedName>
    <definedName name="x1_" localSheetId="4">#REF!</definedName>
    <definedName name="x1_">#REF!</definedName>
    <definedName name="x2_" localSheetId="4">#REF!</definedName>
    <definedName name="x2_">#REF!</definedName>
    <definedName name="XCCT">0.5</definedName>
    <definedName name="xig1p" localSheetId="4">#REF!</definedName>
    <definedName name="xig1p">#REF!</definedName>
    <definedName name="xig3p" localSheetId="4">#REF!</definedName>
    <definedName name="xig3p">#REF!</definedName>
    <definedName name="xin1903p" localSheetId="4">#REF!</definedName>
    <definedName name="xin1903p">#REF!</definedName>
    <definedName name="xin3p" localSheetId="4">#REF!</definedName>
    <definedName name="xin3p">#REF!</definedName>
    <definedName name="xind1p" localSheetId="4">#REF!</definedName>
    <definedName name="xind1p">#REF!</definedName>
    <definedName name="xind3p" localSheetId="4">#REF!</definedName>
    <definedName name="xind3p">#REF!</definedName>
    <definedName name="xindnc1p" localSheetId="4">#REF!</definedName>
    <definedName name="xindnc1p">#REF!</definedName>
    <definedName name="xindvl1p" localSheetId="4">#REF!</definedName>
    <definedName name="xindvl1p">#REF!</definedName>
    <definedName name="XINnc" localSheetId="4">#REF!</definedName>
    <definedName name="XINnc">#REF!</definedName>
    <definedName name="xint1p" localSheetId="4">#REF!</definedName>
    <definedName name="xint1p">#REF!</definedName>
    <definedName name="XINvl" localSheetId="4">#REF!</definedName>
    <definedName name="XINvl">#REF!</definedName>
    <definedName name="xing1p" localSheetId="4">#REF!</definedName>
    <definedName name="xing1p">#REF!</definedName>
    <definedName name="xingnc1p" localSheetId="4">#REF!</definedName>
    <definedName name="xingnc1p">#REF!</definedName>
    <definedName name="xingvl1p" localSheetId="4">#REF!</definedName>
    <definedName name="xingvl1p">#REF!</definedName>
    <definedName name="xit1p" localSheetId="4">#REF!</definedName>
    <definedName name="xit1p">#REF!</definedName>
    <definedName name="xit3p" localSheetId="4">#REF!</definedName>
    <definedName name="xit3p">#REF!</definedName>
    <definedName name="xl" localSheetId="4">#REF!</definedName>
    <definedName name="xl">#REF!</definedName>
    <definedName name="xlc" localSheetId="4">#REF!</definedName>
    <definedName name="xlc">#REF!</definedName>
    <definedName name="xlk" localSheetId="4">#REF!</definedName>
    <definedName name="xlk">#REF!</definedName>
    <definedName name="xn" localSheetId="4">#REF!</definedName>
    <definedName name="xn">#REF!</definedName>
    <definedName name="y" localSheetId="4">#REF!</definedName>
    <definedName name="y">#REF!</definedName>
    <definedName name="z" localSheetId="4">#REF!</definedName>
    <definedName name="z">#REF!</definedName>
    <definedName name="zl" localSheetId="4">#REF!</definedName>
    <definedName name="zl">#REF!</definedName>
    <definedName name="Zw" localSheetId="4">#REF!</definedName>
    <definedName name="Zw">#REF!</definedName>
    <definedName name="ZYX" localSheetId="4">#REF!</definedName>
    <definedName name="ZYX">#REF!</definedName>
    <definedName name="ZZZ" localSheetId="4">#REF!</definedName>
    <definedName name="ZZZ">#REF!</definedName>
  </definedNames>
  <calcPr fullCalcOnLoad="1"/>
</workbook>
</file>

<file path=xl/comments14.xml><?xml version="1.0" encoding="utf-8"?>
<comments xmlns="http://schemas.openxmlformats.org/spreadsheetml/2006/main">
  <authors>
    <author>Author</author>
  </authors>
  <commentList>
    <comment ref="A94" authorId="0">
      <text>
        <r>
          <rPr>
            <sz val="8"/>
            <rFont val="Tahoma"/>
            <family val="2"/>
          </rPr>
          <t xml:space="preserve">Check terminology
</t>
        </r>
      </text>
    </comment>
  </commentList>
</comments>
</file>

<file path=xl/comments2.xml><?xml version="1.0" encoding="utf-8"?>
<comments xmlns="http://schemas.openxmlformats.org/spreadsheetml/2006/main">
  <authors>
    <author>Author</author>
  </authors>
  <commentList>
    <comment ref="B9" authorId="0">
      <text>
        <r>
          <rPr>
            <b/>
            <sz val="8"/>
            <rFont val="Tahoma"/>
            <family val="2"/>
          </rPr>
          <t>Author:</t>
        </r>
        <r>
          <rPr>
            <sz val="8"/>
            <rFont val="Tahoma"/>
            <family val="2"/>
          </rPr>
          <t xml:space="preserve">
dau tu ngan han thoi han thu hoi von hoac dao han khong qua 3 thang</t>
        </r>
      </text>
    </comment>
    <comment ref="B10" authorId="0">
      <text>
        <r>
          <rPr>
            <b/>
            <sz val="8"/>
            <rFont val="Tahoma"/>
            <family val="2"/>
          </rPr>
          <t>Author:</t>
        </r>
        <r>
          <rPr>
            <sz val="8"/>
            <rFont val="Tahoma"/>
            <family val="2"/>
          </rPr>
          <t xml:space="preserve">
dau tu ngan han thoi han thu hoi von duoi 1 nam, khong bao gom dau tu ngan han thoi han thu hoi duoi 3 thang
1211: co phieu
1212: trai phieu, tin phieu</t>
        </r>
      </text>
    </comment>
    <comment ref="B11" authorId="0">
      <text>
        <r>
          <rPr>
            <b/>
            <sz val="8"/>
            <rFont val="Tahoma"/>
            <family val="2"/>
          </rPr>
          <t>Author:</t>
        </r>
        <r>
          <rPr>
            <sz val="8"/>
            <rFont val="Tahoma"/>
            <family val="2"/>
          </rPr>
          <t xml:space="preserve">
1281: tien gui co ky han
1288: dau tu ngan han khac</t>
        </r>
      </text>
    </comment>
    <comment ref="B16" authorId="0">
      <text>
        <r>
          <rPr>
            <b/>
            <sz val="8"/>
            <rFont val="Tahoma"/>
            <family val="2"/>
          </rPr>
          <t>Author:</t>
        </r>
        <r>
          <rPr>
            <sz val="8"/>
            <rFont val="Tahoma"/>
            <family val="2"/>
          </rPr>
          <t xml:space="preserve">
1331: hang hoa dich vu
1332: tai  san co dinh</t>
        </r>
      </text>
    </comment>
    <comment ref="B17" authorId="0">
      <text>
        <r>
          <rPr>
            <b/>
            <sz val="8"/>
            <rFont val="Tahoma"/>
            <family val="2"/>
          </rPr>
          <t>Author:</t>
        </r>
        <r>
          <rPr>
            <sz val="8"/>
            <rFont val="Tahoma"/>
            <family val="2"/>
          </rPr>
          <t xml:space="preserve">
1368: phai thu noi bo khac</t>
        </r>
      </text>
    </comment>
    <comment ref="B30" authorId="0">
      <text>
        <r>
          <rPr>
            <b/>
            <sz val="8"/>
            <rFont val="Tahoma"/>
            <family val="2"/>
          </rPr>
          <t>Author:</t>
        </r>
        <r>
          <rPr>
            <sz val="8"/>
            <rFont val="Tahoma"/>
            <family val="2"/>
          </rPr>
          <t xml:space="preserve">
QD 15 da bo tai khoan nay</t>
        </r>
      </text>
    </comment>
    <comment ref="B79" authorId="0">
      <text>
        <r>
          <rPr>
            <b/>
            <sz val="8"/>
            <rFont val="Tahoma"/>
            <family val="2"/>
          </rPr>
          <t>Author:</t>
        </r>
        <r>
          <rPr>
            <sz val="8"/>
            <rFont val="Tahoma"/>
            <family val="2"/>
          </rPr>
          <t xml:space="preserve">
3341: phai tra CNV
3348: phai tra nguoi lao dong khac</t>
        </r>
      </text>
    </comment>
  </commentList>
</comments>
</file>

<file path=xl/comments3.xml><?xml version="1.0" encoding="utf-8"?>
<comments xmlns="http://schemas.openxmlformats.org/spreadsheetml/2006/main">
  <authors>
    <author>Author</author>
  </authors>
  <commentList>
    <comment ref="D11" authorId="0">
      <text>
        <r>
          <rPr>
            <b/>
            <sz val="9"/>
            <rFont val="Tahoma"/>
            <family val="2"/>
          </rPr>
          <t>Author:</t>
        </r>
        <r>
          <rPr>
            <sz val="9"/>
            <rFont val="Tahoma"/>
            <family val="2"/>
          </rPr>
          <t xml:space="preserve">
SLCP</t>
        </r>
      </text>
    </comment>
    <comment ref="E62" authorId="0">
      <text>
        <r>
          <rPr>
            <b/>
            <sz val="9"/>
            <rFont val="Tahoma"/>
            <family val="2"/>
          </rPr>
          <t>Author:</t>
        </r>
        <r>
          <rPr>
            <sz val="9"/>
            <rFont val="Tahoma"/>
            <family val="2"/>
          </rPr>
          <t xml:space="preserve">
Từ TK 421 nhưng đã trừ TK 421 3.459.387.489 vào TK 470 nên phải hạch toán vào TK 470</t>
        </r>
      </text>
    </comment>
  </commentList>
</comments>
</file>

<file path=xl/comments4.xml><?xml version="1.0" encoding="utf-8"?>
<comments xmlns="http://schemas.openxmlformats.org/spreadsheetml/2006/main">
  <authors>
    <author>Author</author>
    <author>volinh</author>
  </authors>
  <commentList>
    <comment ref="D5" authorId="0">
      <text>
        <r>
          <rPr>
            <b/>
            <sz val="9"/>
            <rFont val="Tahoma"/>
            <family val="2"/>
          </rPr>
          <t>Author:</t>
        </r>
        <r>
          <rPr>
            <sz val="9"/>
            <rFont val="Tahoma"/>
            <family val="2"/>
          </rPr>
          <t xml:space="preserve">
SLCP</t>
        </r>
      </text>
    </comment>
    <comment ref="O41" authorId="1">
      <text>
        <r>
          <rPr>
            <b/>
            <sz val="9"/>
            <rFont val="Tahoma"/>
            <family val="2"/>
          </rPr>
          <t>volinh:</t>
        </r>
        <r>
          <rPr>
            <sz val="9"/>
            <rFont val="Tahoma"/>
            <family val="2"/>
          </rPr>
          <t xml:space="preserve">
Chênh lệch do chia cổ tức =&gt; đã đẩy vào bút toán giảm LICĐTS do chia cổ tức</t>
        </r>
      </text>
    </comment>
  </commentList>
</comments>
</file>

<file path=xl/comments5.xml><?xml version="1.0" encoding="utf-8"?>
<comments xmlns="http://schemas.openxmlformats.org/spreadsheetml/2006/main">
  <authors>
    <author>thuyphuong</author>
  </authors>
  <commentList>
    <comment ref="S22" authorId="0">
      <text>
        <r>
          <rPr>
            <b/>
            <sz val="9"/>
            <rFont val="Tahoma"/>
            <family val="2"/>
          </rPr>
          <t>thuyphuong:</t>
        </r>
        <r>
          <rPr>
            <sz val="9"/>
            <rFont val="Tahoma"/>
            <family val="2"/>
          </rPr>
          <t xml:space="preserve">
Bao gom so tien thuc tra co tuc + dieu chinh LN nam 2013 tuong ung voi % chia co tuc</t>
        </r>
      </text>
    </comment>
    <comment ref="X22" authorId="0">
      <text>
        <r>
          <rPr>
            <b/>
            <sz val="9"/>
            <rFont val="Tahoma"/>
            <family val="2"/>
          </rPr>
          <t>thuyphuong:</t>
        </r>
        <r>
          <rPr>
            <sz val="9"/>
            <rFont val="Tahoma"/>
            <family val="2"/>
          </rPr>
          <t xml:space="preserve">
Bao gom so tien thuc tra co tuc + dieu chinh LN nam 2013 tuong ung voi % chia co tuc</t>
        </r>
      </text>
    </comment>
    <comment ref="M49" authorId="0">
      <text>
        <r>
          <rPr>
            <b/>
            <sz val="9"/>
            <rFont val="Tahoma"/>
            <family val="2"/>
          </rPr>
          <t>thuyphuong:</t>
        </r>
        <r>
          <rPr>
            <sz val="9"/>
            <rFont val="Tahoma"/>
            <family val="2"/>
          </rPr>
          <t xml:space="preserve">
BT DIEU CHINH</t>
        </r>
      </text>
    </comment>
  </commentList>
</comments>
</file>

<file path=xl/comments8.xml><?xml version="1.0" encoding="utf-8"?>
<comments xmlns="http://schemas.openxmlformats.org/spreadsheetml/2006/main">
  <authors>
    <author>Author</author>
  </authors>
  <commentList>
    <comment ref="K13" authorId="0">
      <text>
        <r>
          <rPr>
            <b/>
            <sz val="8"/>
            <rFont val="Tahoma"/>
            <family val="2"/>
          </rPr>
          <t>Author:</t>
        </r>
        <r>
          <rPr>
            <sz val="8"/>
            <rFont val="Tahoma"/>
            <family val="2"/>
          </rPr>
          <t xml:space="preserve">
cua cty xay dung, trong ky da sap nhap roi</t>
        </r>
      </text>
    </comment>
  </commentList>
</comments>
</file>

<file path=xl/sharedStrings.xml><?xml version="1.0" encoding="utf-8"?>
<sst xmlns="http://schemas.openxmlformats.org/spreadsheetml/2006/main" count="3442" uniqueCount="1629">
  <si>
    <t>Đơn vị tính: VND</t>
  </si>
  <si>
    <t>Cuối năm</t>
  </si>
  <si>
    <t>Đầu năm</t>
  </si>
  <si>
    <t>Ending balance</t>
  </si>
  <si>
    <t>Năm nay</t>
  </si>
  <si>
    <t>Năm trước</t>
  </si>
  <si>
    <t>Current year</t>
  </si>
  <si>
    <t>Previous year</t>
  </si>
  <si>
    <t>NGƯỜI LẬP BIỂU</t>
  </si>
  <si>
    <t>KẾ TOÁN TRƯỞNG</t>
  </si>
  <si>
    <t>Điều giải hợp nhất</t>
  </si>
  <si>
    <t>Tổng số</t>
  </si>
  <si>
    <t>Kết quả kinh doanh hợp nhất</t>
  </si>
  <si>
    <t>TK</t>
  </si>
  <si>
    <t>Tên tài khoản</t>
  </si>
  <si>
    <t>Code</t>
  </si>
  <si>
    <t>Nợ ĐC</t>
  </si>
  <si>
    <t>Có ĐC</t>
  </si>
  <si>
    <t>Cần điều giải</t>
  </si>
  <si>
    <t>Nợ ĐCCK</t>
  </si>
  <si>
    <t>Có ĐCCK</t>
  </si>
  <si>
    <t>Tiền mặt</t>
  </si>
  <si>
    <t>111</t>
  </si>
  <si>
    <t>Tiền gởi ngân hàng</t>
  </si>
  <si>
    <t>Tiền đang chuyển</t>
  </si>
  <si>
    <t>Các khoản tương đương tiền</t>
  </si>
  <si>
    <t>112</t>
  </si>
  <si>
    <t>Đầu tư chứng khoán ngắn hạn</t>
  </si>
  <si>
    <t>121</t>
  </si>
  <si>
    <t>Đầu tư ngắn hạn khác</t>
  </si>
  <si>
    <t>Dự phòng giảm giá chứng khoán đầu tư ngắn hạn</t>
  </si>
  <si>
    <t>129</t>
  </si>
  <si>
    <t>131N</t>
  </si>
  <si>
    <t xml:space="preserve">Phải thu của khách hàng </t>
  </si>
  <si>
    <t>131</t>
  </si>
  <si>
    <t>131D</t>
  </si>
  <si>
    <t>Phải thu dài hạn của khách hàng</t>
  </si>
  <si>
    <t>211</t>
  </si>
  <si>
    <t>131C</t>
  </si>
  <si>
    <t>Người mua trả tiền trước (dư có TK 131)</t>
  </si>
  <si>
    <t>313</t>
  </si>
  <si>
    <t>Thuế GTGT được khấu trừ</t>
  </si>
  <si>
    <t>152</t>
  </si>
  <si>
    <t>Phải thu nội bộ ngắn hạn</t>
  </si>
  <si>
    <t>133</t>
  </si>
  <si>
    <t>Vốn kinh doanh ở các đơn vị trực thuộc</t>
  </si>
  <si>
    <t>212</t>
  </si>
  <si>
    <t>Phải thu dài hạn nội bộ</t>
  </si>
  <si>
    <t>213</t>
  </si>
  <si>
    <t>Phải thu dài hạn khác</t>
  </si>
  <si>
    <t>218</t>
  </si>
  <si>
    <t>Tài sản thiếu chờ xử lý</t>
  </si>
  <si>
    <t>158</t>
  </si>
  <si>
    <t>Phải thu về cổ phần hóa</t>
  </si>
  <si>
    <t>135</t>
  </si>
  <si>
    <t>Phải thu khác ngắn hạn</t>
  </si>
  <si>
    <t>1388T</t>
  </si>
  <si>
    <t>Phải thu khác - thuế giá trị gia tăng chưa khấu trừ</t>
  </si>
  <si>
    <t>138C</t>
  </si>
  <si>
    <t>Phải thu khác - số dư có</t>
  </si>
  <si>
    <t>319</t>
  </si>
  <si>
    <t>139N</t>
  </si>
  <si>
    <t>Dự phòng phải thu ngắn hạn khó đòi</t>
  </si>
  <si>
    <t>139D</t>
  </si>
  <si>
    <t>Dự phòng phải thu dài hạn khó đòi</t>
  </si>
  <si>
    <t>219</t>
  </si>
  <si>
    <t>Tạm ứng</t>
  </si>
  <si>
    <t>Chi phí trả trước ngắn hạn</t>
  </si>
  <si>
    <t>151</t>
  </si>
  <si>
    <t>Chi phí chờ kết chuyển</t>
  </si>
  <si>
    <t>Cầm cố, ký cược, ký quỹ ngắn hạn</t>
  </si>
  <si>
    <t>Hàng mua đang đi trên đường</t>
  </si>
  <si>
    <t>141</t>
  </si>
  <si>
    <t>Nguyên liệu, vật liệu</t>
  </si>
  <si>
    <t>Công cụ, dụng cụ</t>
  </si>
  <si>
    <t>Chi phí sản xuất, kinh doanh dở dang</t>
  </si>
  <si>
    <t>Thành phẩm</t>
  </si>
  <si>
    <t>Hàng hóa</t>
  </si>
  <si>
    <t>Hàng gởi đi bán</t>
  </si>
  <si>
    <t>Hàng hóa kho bảo thuế</t>
  </si>
  <si>
    <t>Dự phòng giảm giá hàng tồn kho</t>
  </si>
  <si>
    <t>149</t>
  </si>
  <si>
    <t>Chi sự nghiệp - Số dư Nợ</t>
  </si>
  <si>
    <t>432</t>
  </si>
  <si>
    <t>Tài sản cố định hữu hình - nguyên giá</t>
  </si>
  <si>
    <t>222</t>
  </si>
  <si>
    <t>Tài sản cố định thuê tài chính - nguyên giá</t>
  </si>
  <si>
    <t>225</t>
  </si>
  <si>
    <t>Tài sản cố định vô hình - nguyên giá</t>
  </si>
  <si>
    <t>228</t>
  </si>
  <si>
    <t>Hao mòn tài sản cố định hữu hình</t>
  </si>
  <si>
    <t>223</t>
  </si>
  <si>
    <t>Hao mòn tài sản cố định thuê tài chính</t>
  </si>
  <si>
    <t>226</t>
  </si>
  <si>
    <t>Hao mòn tài sản cố định vô hình</t>
  </si>
  <si>
    <t>229</t>
  </si>
  <si>
    <t>Bất động sản đầu tư - hao mòn lũy kế</t>
  </si>
  <si>
    <t>242</t>
  </si>
  <si>
    <t>Bất động sản đầu tư - nguyên giá</t>
  </si>
  <si>
    <t>241</t>
  </si>
  <si>
    <t>Đầu tư vào công ty con</t>
  </si>
  <si>
    <t>251</t>
  </si>
  <si>
    <t>Góp vốn liên doanh</t>
  </si>
  <si>
    <t>252</t>
  </si>
  <si>
    <t>Đầu tư vào công ty liên kết</t>
  </si>
  <si>
    <t>Đầu tư dài hạn khác</t>
  </si>
  <si>
    <t>258</t>
  </si>
  <si>
    <t>Dự phòng giảm giá chứng khoán đầu tư dài hạn</t>
  </si>
  <si>
    <t>259</t>
  </si>
  <si>
    <t>Chi phí xây dựng cơ bản dở dang</t>
  </si>
  <si>
    <t>230</t>
  </si>
  <si>
    <t>Chi phí trả trước dài hạn</t>
  </si>
  <si>
    <t>261</t>
  </si>
  <si>
    <t>242L</t>
  </si>
  <si>
    <t>Lợi thế thương mại</t>
  </si>
  <si>
    <t>269</t>
  </si>
  <si>
    <t>Tài sản thuế thu nhập hoãn lại</t>
  </si>
  <si>
    <t>262</t>
  </si>
  <si>
    <t>Khoản ký quỹ, ký cược dài hạn</t>
  </si>
  <si>
    <t>268</t>
  </si>
  <si>
    <t xml:space="preserve">Vay ngắn hạn </t>
  </si>
  <si>
    <t>311</t>
  </si>
  <si>
    <t>Nơ dài hạn đến hạn trả</t>
  </si>
  <si>
    <t>331CN</t>
  </si>
  <si>
    <t>Phải trả cho người bán - ngắn hạn</t>
  </si>
  <si>
    <t>312</t>
  </si>
  <si>
    <t>331D</t>
  </si>
  <si>
    <t>Phải trả dài hạn người bán</t>
  </si>
  <si>
    <t>331</t>
  </si>
  <si>
    <t>331N</t>
  </si>
  <si>
    <t>Trả trước cho người bán</t>
  </si>
  <si>
    <t>132</t>
  </si>
  <si>
    <t>3331N</t>
  </si>
  <si>
    <t>Thuế và các khoản phải nộp nhà nước</t>
  </si>
  <si>
    <t>333DB</t>
  </si>
  <si>
    <t xml:space="preserve">Thuế tiêu thụ đặc biệt, thuế xuất khẩu phải nộp </t>
  </si>
  <si>
    <t>02</t>
  </si>
  <si>
    <t>Thuế GTGT đầu ra</t>
  </si>
  <si>
    <t>314</t>
  </si>
  <si>
    <t>Thuế GTGT hàng nhập khẩu</t>
  </si>
  <si>
    <t>Thuế tiêu thụ đặc biệt</t>
  </si>
  <si>
    <t>Thuế xuất nhập khẩu</t>
  </si>
  <si>
    <t>Thuế thu nhập doanh nghiệp</t>
  </si>
  <si>
    <t>Thuế thu nhập cá nhân</t>
  </si>
  <si>
    <t>Thuế tài nguyên, thuế nông nghiệp</t>
  </si>
  <si>
    <t>Thuế nhà đất, tiền thuê đất</t>
  </si>
  <si>
    <t>Các loại thuế khác</t>
  </si>
  <si>
    <t>Phí, lệ phí và các khoản phải nộp khác</t>
  </si>
  <si>
    <t>333N</t>
  </si>
  <si>
    <t>Thuế và các khoản phải thu Nhà nước (dư nợ 333)</t>
  </si>
  <si>
    <t>154</t>
  </si>
  <si>
    <t>Phải trả CNV (số dư nợ)</t>
  </si>
  <si>
    <t>Phải trả người lao động</t>
  </si>
  <si>
    <t>315</t>
  </si>
  <si>
    <t xml:space="preserve">Chi phí phải trả </t>
  </si>
  <si>
    <t>316</t>
  </si>
  <si>
    <t>Phải trả nội bộ (ngắn hạn)</t>
  </si>
  <si>
    <t>317</t>
  </si>
  <si>
    <t>Phải trả dài hạn nội bộ</t>
  </si>
  <si>
    <t>332</t>
  </si>
  <si>
    <t>Phải thu theo tiến độ kế hoạch hợp đồng xây dựng</t>
  </si>
  <si>
    <t>134</t>
  </si>
  <si>
    <t>Phải trả theo tiến độ kế hoạch hợp đồng xây dựng</t>
  </si>
  <si>
    <t>318</t>
  </si>
  <si>
    <t>Phải trả dài hạn khác</t>
  </si>
  <si>
    <t>333</t>
  </si>
  <si>
    <t>Tài sản thừa chờ giải quyết</t>
  </si>
  <si>
    <t>Kinh phí công đoàn</t>
  </si>
  <si>
    <t>Bảo hiểm xã hội</t>
  </si>
  <si>
    <t>Bảo hiểm y tế</t>
  </si>
  <si>
    <t>Phải trả cổ phần hóa</t>
  </si>
  <si>
    <t>Doanh thu nhận trước</t>
  </si>
  <si>
    <t>338</t>
  </si>
  <si>
    <t>Phải trả, phải nộp khác ngắn hạn</t>
  </si>
  <si>
    <t>338N</t>
  </si>
  <si>
    <t>Phải trả khác (số dư nợ)</t>
  </si>
  <si>
    <t>Vay dài hạn</t>
  </si>
  <si>
    <t>334</t>
  </si>
  <si>
    <t xml:space="preserve">Nợ dài hạn </t>
  </si>
  <si>
    <t>Nhận ký quy, ký cược dài hạn</t>
  </si>
  <si>
    <t>Thuế thu nhập hoãn lại phải trả</t>
  </si>
  <si>
    <t>335</t>
  </si>
  <si>
    <t>Quỹ dự phòng mất việc</t>
  </si>
  <si>
    <t>336</t>
  </si>
  <si>
    <t>Dự phòng phải trả ngắn hạn</t>
  </si>
  <si>
    <t>320</t>
  </si>
  <si>
    <t>Dự phòng phải trả dài hạn</t>
  </si>
  <si>
    <t>337</t>
  </si>
  <si>
    <t>Quỹ khen thưởng, phúc lợi</t>
  </si>
  <si>
    <t>323</t>
  </si>
  <si>
    <t>Quỹ phát triền khoa học, công nghệ</t>
  </si>
  <si>
    <t>356</t>
  </si>
  <si>
    <t>Vốn đầu tư của chủ sở hữu</t>
  </si>
  <si>
    <t>411</t>
  </si>
  <si>
    <t>Thặng dư vốn cổ phần</t>
  </si>
  <si>
    <t>412</t>
  </si>
  <si>
    <t>Vốn khác của chủ sở hữu</t>
  </si>
  <si>
    <t>413</t>
  </si>
  <si>
    <t>Chênh lệch đánh giá lại tài sản</t>
  </si>
  <si>
    <t>415</t>
  </si>
  <si>
    <t>Chênh lệch tỷ giá</t>
  </si>
  <si>
    <t>416</t>
  </si>
  <si>
    <t>Quỹ đầu tư phát triển</t>
  </si>
  <si>
    <t>417</t>
  </si>
  <si>
    <t>Quỹ dự phòng tài chính</t>
  </si>
  <si>
    <t>418</t>
  </si>
  <si>
    <t>Quỹ hỗ trợ sắp xếp doanh nghiệp</t>
  </si>
  <si>
    <t>422</t>
  </si>
  <si>
    <t>Các quỹ khác thuộc vốn chủ sở hữu</t>
  </si>
  <si>
    <t>419</t>
  </si>
  <si>
    <t>Cổ phiếu ngân quỹ</t>
  </si>
  <si>
    <t>414</t>
  </si>
  <si>
    <t>Lợi nhuận chưa phân phối năm trước</t>
  </si>
  <si>
    <t>420</t>
  </si>
  <si>
    <t>Lợi nhuận chưa phân phối năm nay</t>
  </si>
  <si>
    <t>Nguồn vốn đầu tư XDCB</t>
  </si>
  <si>
    <t>421</t>
  </si>
  <si>
    <t>Quỹ quản lí của cấp trên</t>
  </si>
  <si>
    <t>Nguồn kinh phí sự nghiệp - số dư Có</t>
  </si>
  <si>
    <t>Nguồn kinh phí đã hình thành TSCĐ</t>
  </si>
  <si>
    <t>433</t>
  </si>
  <si>
    <t>Lợi ích cổ đông thiểu số</t>
  </si>
  <si>
    <t>439</t>
  </si>
  <si>
    <t>Doanh thu bán hàng</t>
  </si>
  <si>
    <t>01</t>
  </si>
  <si>
    <t>Doanh thu hoạt động tài chính</t>
  </si>
  <si>
    <t>21</t>
  </si>
  <si>
    <t>515LK</t>
  </si>
  <si>
    <t>Lợi nhuận trong công ty liên doanh, liên kết</t>
  </si>
  <si>
    <t>50</t>
  </si>
  <si>
    <t>Chiết khấu thương mại</t>
  </si>
  <si>
    <t>Hàng bán bị trả lại</t>
  </si>
  <si>
    <t>Giảm giá hàng bán</t>
  </si>
  <si>
    <t>Giá vốn hàng bán</t>
  </si>
  <si>
    <t>11</t>
  </si>
  <si>
    <t>Chi phí hoạt động tài chính</t>
  </si>
  <si>
    <t>22</t>
  </si>
  <si>
    <t>635L</t>
  </si>
  <si>
    <t>Lỗ trong công ty liên doanh, liên kết</t>
  </si>
  <si>
    <t>Chi phí bán hàng</t>
  </si>
  <si>
    <t>24</t>
  </si>
  <si>
    <t>Chi phí quản lý doanh nghiệp</t>
  </si>
  <si>
    <t>25</t>
  </si>
  <si>
    <t>Các khoản thu nhập khác</t>
  </si>
  <si>
    <t>31</t>
  </si>
  <si>
    <t>Chi phí khác</t>
  </si>
  <si>
    <t>32</t>
  </si>
  <si>
    <t>Chi phí thuế TNDN hiện hành</t>
  </si>
  <si>
    <t>61</t>
  </si>
  <si>
    <t>Chi phí thuế TNDN hoãn lại</t>
  </si>
  <si>
    <t>62</t>
  </si>
  <si>
    <t>Lợi ích của cổ đông thiểu số - KQKD</t>
  </si>
  <si>
    <t>71</t>
  </si>
  <si>
    <t>Xác định kết quả kinh doanh</t>
  </si>
  <si>
    <t>CỘNG</t>
  </si>
  <si>
    <t>KQKD</t>
  </si>
  <si>
    <t>Thuế TNDN</t>
  </si>
  <si>
    <t>Lợi nhuận sau thuế</t>
  </si>
  <si>
    <t>Tăng (+); Giảm (-)  THU NHẬP</t>
  </si>
  <si>
    <t>KQKQ sau DC trước thuế</t>
  </si>
  <si>
    <t>Tăng (+); Giảm (-)      CHI PHÍ</t>
  </si>
  <si>
    <t>Kiểm tra</t>
  </si>
  <si>
    <t>Tăng (+); Giảm (-)   LỢI NHUẬN</t>
  </si>
  <si>
    <t>- Cân đối kế toán</t>
  </si>
  <si>
    <t>- Kết quả hoạt động kinh doanh</t>
  </si>
  <si>
    <t>Initial</t>
  </si>
  <si>
    <t>Date</t>
  </si>
  <si>
    <t>BẢNG TỔNG HỢP BÚT TOÁN ĐIỀU CHỈNH VÀ TRÌNH BÀY LẠI</t>
  </si>
  <si>
    <t>Prepared</t>
  </si>
  <si>
    <t>Reviewed</t>
  </si>
  <si>
    <t>INCOM STATEMENT</t>
  </si>
  <si>
    <t>BALANCES STATEMENT</t>
  </si>
  <si>
    <t>No.</t>
  </si>
  <si>
    <t>Name</t>
  </si>
  <si>
    <t>Amount</t>
  </si>
  <si>
    <t>Dr</t>
  </si>
  <si>
    <t>Cr</t>
  </si>
  <si>
    <t>Ref</t>
  </si>
  <si>
    <t>Note</t>
  </si>
  <si>
    <t>1) Loại trừ vốn đầu tư của mẹ trong con</t>
  </si>
  <si>
    <t>End</t>
  </si>
  <si>
    <t>2) Lợi ích cổ đông thiểu số</t>
  </si>
  <si>
    <t>-</t>
  </si>
  <si>
    <t>Tổng cộng</t>
  </si>
  <si>
    <t>Diff</t>
  </si>
  <si>
    <t xml:space="preserve">        </t>
  </si>
  <si>
    <t>Theo giấy chứng nhận đăng ký kinh doanh số 1401324758 ngày 3 tháng 12 năm 2010, điều chỉnh lần 1 ngày 20/06/2013</t>
  </si>
  <si>
    <t>Tỷ lệ quyền biểu quyết</t>
  </si>
  <si>
    <t>Thời điểm thụ đắc</t>
  </si>
  <si>
    <t>Tổng số cổ phần</t>
  </si>
  <si>
    <t>Số cổ phần</t>
  </si>
  <si>
    <t>Tổng vốn thực góp (Công ty con)</t>
  </si>
  <si>
    <t>Vốn Công ty mẹ thực góp</t>
  </si>
  <si>
    <t>Vốn CĐ thiểu số góp</t>
  </si>
  <si>
    <t>Tỷ lệ/thực góp</t>
  </si>
  <si>
    <t>Tỷ lệ cổ đông thiểu số</t>
  </si>
  <si>
    <t>Lãi/Lỗ lũy kế công ty con (TK 421)</t>
  </si>
  <si>
    <t>Vốn đầu tư tại Công ty mẹ</t>
  </si>
  <si>
    <t>Lợi nhuận của mẹ</t>
  </si>
  <si>
    <t>Lợi nhuận của cổ đông thiểu số</t>
  </si>
  <si>
    <t>CDKT LICDTS</t>
  </si>
  <si>
    <t>Các bút toán</t>
  </si>
  <si>
    <t>1) Loại bỏ vốn của mẹ trong Công ty con</t>
  </si>
  <si>
    <t xml:space="preserve"> Giá trị thuần có thể thực hiện được của vốn của Mẹ trong Con</t>
  </si>
  <si>
    <t>Nợ 411</t>
  </si>
  <si>
    <t>Nợ 421</t>
  </si>
  <si>
    <t>Lợi thế TM</t>
  </si>
  <si>
    <t>Có 221</t>
  </si>
  <si>
    <t>Nợ 822</t>
  </si>
  <si>
    <t>Có 470 (LICDTS)</t>
  </si>
  <si>
    <t>3) Lợi ích cổ đông thiểu số sau thời điểm thụ đắc</t>
  </si>
  <si>
    <t>Tăng giảm vốn đầu tư</t>
  </si>
  <si>
    <t>LN của mẹ tại thời điểm lập báo cáo</t>
  </si>
  <si>
    <t>Nợ 470 (LICDTS)</t>
  </si>
  <si>
    <t>Chênh lệch do thay đổi tỷ lệ vốn góp</t>
  </si>
  <si>
    <t>Lợi nhuận trong kỳ</t>
  </si>
  <si>
    <t xml:space="preserve"> </t>
  </si>
  <si>
    <t>Nợ 822 (LICDTS KQKD)</t>
  </si>
  <si>
    <t>Năm 2 - 2014</t>
  </si>
  <si>
    <t>Loại bỏ vốn đầu tư của mẹ trong con</t>
  </si>
  <si>
    <t>Nợ 4111</t>
  </si>
  <si>
    <t>BẢNG CÂN ĐỐI KẾ TOÁN HỢP NHẤT</t>
  </si>
  <si>
    <t>TÀI SẢN</t>
  </si>
  <si>
    <t>Mã số</t>
  </si>
  <si>
    <t>TỔNG CỘNG</t>
  </si>
  <si>
    <t>Th. minh</t>
  </si>
  <si>
    <t>A. TÀI SẢN NGẮN HẠN</t>
  </si>
  <si>
    <t>I. Tiền và các khoản tương đương tiền</t>
  </si>
  <si>
    <t>5.1</t>
  </si>
  <si>
    <t>1. Tiền</t>
  </si>
  <si>
    <t>2. Các khoản tương đương tiền</t>
  </si>
  <si>
    <t>II. Các khoản đầu tư tài chính ngắn hạn</t>
  </si>
  <si>
    <t>1. Đầu tư ngắn hạn</t>
  </si>
  <si>
    <t>2. Dự phòng giảm giá chứng khoán đầu tư ngắn hạn</t>
  </si>
  <si>
    <t>III. Các khoản phải thu ngắn hạn</t>
  </si>
  <si>
    <t>5.2</t>
  </si>
  <si>
    <t>1. Phải thu khách hàng</t>
  </si>
  <si>
    <t>2. Trả trước cho người bán</t>
  </si>
  <si>
    <t>3. Phải thu nội bộ</t>
  </si>
  <si>
    <t>4. Phải thu theo tiến độ kế hoạch hợp đồng xây dựng</t>
  </si>
  <si>
    <t>5. Các khoản phải thu khác</t>
  </si>
  <si>
    <t>6. Dự phòng các khoản phải thu khó đòi</t>
  </si>
  <si>
    <t>IV. Hàng tồn kho</t>
  </si>
  <si>
    <t>5.3</t>
  </si>
  <si>
    <t>1. Hàng tồn kho</t>
  </si>
  <si>
    <t>2. Dự phòng giảm giá hàng tồn kho</t>
  </si>
  <si>
    <t>V. Tài sản ngắn hạn khác</t>
  </si>
  <si>
    <t>1. Chi phí trả trước ngắn hạn</t>
  </si>
  <si>
    <t>5.4</t>
  </si>
  <si>
    <t>2. Thuế GTGT được khấu trừ</t>
  </si>
  <si>
    <t>3. Thuế và các khoản khác phải thu Nhà nước</t>
  </si>
  <si>
    <t>4. Tài sản ngắn hạn khác</t>
  </si>
  <si>
    <t>5.5</t>
  </si>
  <si>
    <t>B. TÀI SẢN DÀI HẠN</t>
  </si>
  <si>
    <t>I. Các khoản phải thu dài hạn</t>
  </si>
  <si>
    <t>210</t>
  </si>
  <si>
    <t>1. Phải thu dài hạn của khách hàng</t>
  </si>
  <si>
    <t>2. Vốn kinh doanh ở các đơn vị trực thuộc</t>
  </si>
  <si>
    <t xml:space="preserve">3. Phải thu dài hạn nội bộ </t>
  </si>
  <si>
    <t>4. Phải thu dài hạn khác</t>
  </si>
  <si>
    <t>5. Dự phòng phải thu dài hạn khó đòi</t>
  </si>
  <si>
    <t>II. Tài sản cố định</t>
  </si>
  <si>
    <t>220</t>
  </si>
  <si>
    <t>1. TSCĐ hữu hình</t>
  </si>
  <si>
    <t>221</t>
  </si>
  <si>
    <t>5.6</t>
  </si>
  <si>
    <t>+ Nguyên giá</t>
  </si>
  <si>
    <t>+ Giá trị hao mòn lũy kế</t>
  </si>
  <si>
    <t>2. TSCĐ thuê tài chính</t>
  </si>
  <si>
    <t>224</t>
  </si>
  <si>
    <t>3. TSCĐ vô hình</t>
  </si>
  <si>
    <t>227</t>
  </si>
  <si>
    <t>4. Chi phí xây dựng cơ bản dở dang</t>
  </si>
  <si>
    <t>5.8</t>
  </si>
  <si>
    <t>III. Bất động sản đầu tư</t>
  </si>
  <si>
    <t>240</t>
  </si>
  <si>
    <t>IV. Các khoản đầu tư tài chính dài hạn</t>
  </si>
  <si>
    <t>250</t>
  </si>
  <si>
    <t>1. Đầu tư vào công ty con</t>
  </si>
  <si>
    <t>2. Đầu tư vào công ty liên kết, liên doanh</t>
  </si>
  <si>
    <t>3. Đầu tư dài hạn khác</t>
  </si>
  <si>
    <t>4. Dự phòng giảm giá chứng khoán đầu tư dài hạn</t>
  </si>
  <si>
    <t>V. Tài sản dài hạn khác</t>
  </si>
  <si>
    <t>260</t>
  </si>
  <si>
    <t>1. Chi phí trả trước dài hạn</t>
  </si>
  <si>
    <t>5.9</t>
  </si>
  <si>
    <t>2. Tài sản thuế thu nhập hoãn lại</t>
  </si>
  <si>
    <t>6.9</t>
  </si>
  <si>
    <t>3. Tài sản dài hạn khác</t>
  </si>
  <si>
    <t>5.10</t>
  </si>
  <si>
    <t>TỔNG CỘNG TÀI SẢN</t>
  </si>
  <si>
    <t>270</t>
  </si>
  <si>
    <t>NGUỒN VỐN</t>
  </si>
  <si>
    <t>A. NỢ PHẢI TRẢ</t>
  </si>
  <si>
    <t>I. Nợ ngắn hạn</t>
  </si>
  <si>
    <t>1. Vay và nợ ngắn hạn</t>
  </si>
  <si>
    <t>5.11</t>
  </si>
  <si>
    <t>2. Phải trả người bán</t>
  </si>
  <si>
    <t>5.12</t>
  </si>
  <si>
    <t>3. Người mua trả tiền trước</t>
  </si>
  <si>
    <t>4. Thuế và các khoản phải nộp Nhà nước</t>
  </si>
  <si>
    <t>5.13</t>
  </si>
  <si>
    <t>5. Phải trả người lao động</t>
  </si>
  <si>
    <t>5.14</t>
  </si>
  <si>
    <t>6. Chi phí phải trả</t>
  </si>
  <si>
    <t>5.15</t>
  </si>
  <si>
    <t>7. Phải trả nội bộ</t>
  </si>
  <si>
    <t>8. Phải trả theo tiến độ kế hoạch hợp đồng xây dựng</t>
  </si>
  <si>
    <t>9. Các khoản phải trả, phải nộp ngắn hạn khác</t>
  </si>
  <si>
    <t>5.16</t>
  </si>
  <si>
    <t>10. Dự phòng phải trả ngắn hạn</t>
  </si>
  <si>
    <t>11. Quỹ khen thưởng, phúc lợi</t>
  </si>
  <si>
    <t>II. Nợ dài hạn</t>
  </si>
  <si>
    <t>330</t>
  </si>
  <si>
    <t xml:space="preserve">1. Phải trả dài hạn người bán </t>
  </si>
  <si>
    <t>2. Phải trả dài hạn nội bộ</t>
  </si>
  <si>
    <t>3. Phải trả dài hạn khác</t>
  </si>
  <si>
    <t>5.17</t>
  </si>
  <si>
    <t>4. Vay và nợ dài hạn</t>
  </si>
  <si>
    <t>5.18</t>
  </si>
  <si>
    <t xml:space="preserve">5. Thuế thu nhập hoãn lại phải trả </t>
  </si>
  <si>
    <t>6. Dự phòng trợ cấp mất việc</t>
  </si>
  <si>
    <t>7. Dự phòng phải trả dài hạn</t>
  </si>
  <si>
    <t>8. Doanh thu chưa thực hiện</t>
  </si>
  <si>
    <t>339</t>
  </si>
  <si>
    <t xml:space="preserve">  I. Vốn chủ sở hữu</t>
  </si>
  <si>
    <t>5.19</t>
  </si>
  <si>
    <t>1. Vốn đầu tư của chủ sở hữu</t>
  </si>
  <si>
    <t>2. Thặng dư vốn cổ phần</t>
  </si>
  <si>
    <t>3. Vốn khác của chủ sở hữu</t>
  </si>
  <si>
    <t>4. Cổ phiếu ngân quỹ</t>
  </si>
  <si>
    <t>5. Chênh lệch đánh giá lại tài sản</t>
  </si>
  <si>
    <t>6. Chênh lệch tỷ giá hối đoái</t>
  </si>
  <si>
    <t xml:space="preserve">7. Quỹ đầu tư phát triển </t>
  </si>
  <si>
    <t>8. Quỹ dự phòng tài chính</t>
  </si>
  <si>
    <t>9. Quỹ khác thuộc vốn chủ sở hữu</t>
  </si>
  <si>
    <t>10. Lợi nhuận chưa phân phối</t>
  </si>
  <si>
    <t>11. Nguồn vốn đầu tư XDCB</t>
  </si>
  <si>
    <t>12. Quỹ hỗ trợ sắp xếp doanh nghiệp</t>
  </si>
  <si>
    <t xml:space="preserve">  II. Nguồn kinh phí, quỹ khác</t>
  </si>
  <si>
    <t>430</t>
  </si>
  <si>
    <t>1. Nguồn kinh phí</t>
  </si>
  <si>
    <t>2. Nguồn kinh phí đã hình thành TSCĐ</t>
  </si>
  <si>
    <t>C. LỢI ÍCH CỔ ĐÔNG THIỂU SỐ</t>
  </si>
  <si>
    <t>TỔNG CỘNG NGUỒN VỐN</t>
  </si>
  <si>
    <t>440</t>
  </si>
  <si>
    <t>TEST</t>
  </si>
  <si>
    <t>CHỈ TIÊU</t>
  </si>
  <si>
    <t xml:space="preserve"> 1. Tài sản thuê ngoài</t>
  </si>
  <si>
    <t xml:space="preserve"> 2. Vật tư, hàng hóa nhận giữ hộ, nhận gia công</t>
  </si>
  <si>
    <t xml:space="preserve"> 3. Hàng hóa nhận bán hộ, nhận ký gửi</t>
  </si>
  <si>
    <t xml:space="preserve"> 4. Nợ khó đòi đã xử lý</t>
  </si>
  <si>
    <t xml:space="preserve"> 5. Ngoại tệ các loại</t>
  </si>
  <si>
    <t xml:space="preserve"> - USD</t>
  </si>
  <si>
    <t xml:space="preserve"> - EUR</t>
  </si>
  <si>
    <t xml:space="preserve"> - SGD</t>
  </si>
  <si>
    <t xml:space="preserve"> 6. Dự toán chi sự nghiệp, dự án</t>
  </si>
  <si>
    <t>Kỳ này</t>
  </si>
  <si>
    <t>Kỳ trước</t>
  </si>
  <si>
    <t>6.1</t>
  </si>
  <si>
    <t>10</t>
  </si>
  <si>
    <t>6.2</t>
  </si>
  <si>
    <t>20</t>
  </si>
  <si>
    <t>6.3</t>
  </si>
  <si>
    <t>6.4</t>
  </si>
  <si>
    <t>23</t>
  </si>
  <si>
    <t>6.5</t>
  </si>
  <si>
    <t>6.6</t>
  </si>
  <si>
    <t>30</t>
  </si>
  <si>
    <t>6.7</t>
  </si>
  <si>
    <t>6.8</t>
  </si>
  <si>
    <t>40</t>
  </si>
  <si>
    <t>60</t>
  </si>
  <si>
    <t>70</t>
  </si>
  <si>
    <t>72</t>
  </si>
  <si>
    <t>80</t>
  </si>
  <si>
    <t>Mã 
số</t>
  </si>
  <si>
    <t>1.</t>
  </si>
  <si>
    <t>2.</t>
  </si>
  <si>
    <t>03</t>
  </si>
  <si>
    <t>04</t>
  </si>
  <si>
    <t>05</t>
  </si>
  <si>
    <t>Chi phí lãi vay</t>
  </si>
  <si>
    <t>06</t>
  </si>
  <si>
    <t>3.</t>
  </si>
  <si>
    <t>08</t>
  </si>
  <si>
    <t>09</t>
  </si>
  <si>
    <t>13</t>
  </si>
  <si>
    <t>Tiền thu khác từ hoạt động kinh doanh</t>
  </si>
  <si>
    <t>15</t>
  </si>
  <si>
    <t>II.</t>
  </si>
  <si>
    <t>LƯU CHUYỂN TIỀN TỪ HOẠT ĐỘNG ĐẦU TƯ</t>
  </si>
  <si>
    <t>Tiền chi để mua sắm, xây dựng TSCĐ và các tài sản dài hạn khác</t>
  </si>
  <si>
    <t>Tiền thu từ thanh lý, nhượng bán TSCĐ và các tài sản dài hạn khác</t>
  </si>
  <si>
    <t>Tiền chi cho vay, mua các công cụ nợ của các đơn vị khác</t>
  </si>
  <si>
    <t>4.</t>
  </si>
  <si>
    <t>Tiền thu hồi cho vay, bán lại các công cụ nợ của đơn vị khác</t>
  </si>
  <si>
    <t>5.</t>
  </si>
  <si>
    <t>Tiền chi đầu tư góp vốn vào đơn vị khác</t>
  </si>
  <si>
    <t>6.</t>
  </si>
  <si>
    <t>Tiền thu hồi đầu tư góp vốn vào đơn vị khác</t>
  </si>
  <si>
    <t>26</t>
  </si>
  <si>
    <t>7.</t>
  </si>
  <si>
    <t>Tiền thu lãi cho vay, cổ tức và lợi nhuận được chia</t>
  </si>
  <si>
    <t>27</t>
  </si>
  <si>
    <t>Lưu chuyển tiền thuần từ hoạt động đầu tư</t>
  </si>
  <si>
    <t>III.</t>
  </si>
  <si>
    <t>LƯU CHUYỂN TIỀN TỪ HOẠT ĐỘNG TÀI CHÍNH</t>
  </si>
  <si>
    <t>Tiền thu từ phát hành cổ phiếu, nhận vốn góp của chủ sở hữu</t>
  </si>
  <si>
    <t>Tiền chi trả vốn góp cho các chủ sở hữu, mua lại cổ phiếu của doanh nghiệp đã phát hành</t>
  </si>
  <si>
    <t>Tiền vay ngắn hạn, dài hạn nhận được</t>
  </si>
  <si>
    <t>33</t>
  </si>
  <si>
    <t>Tiền chi trả nợ gốc vay</t>
  </si>
  <si>
    <t>34</t>
  </si>
  <si>
    <t>Tiền chi trả nợ thuê tài chính</t>
  </si>
  <si>
    <t>35</t>
  </si>
  <si>
    <t>Cổ tức, lợi nhuận đã trả cho chủ sở hữu</t>
  </si>
  <si>
    <t>36</t>
  </si>
  <si>
    <t>Lưu chuyển tiền thuần từ hoạt động tài chính</t>
  </si>
  <si>
    <r>
      <t xml:space="preserve">Lưu chuyển tiền thuần trong kỳ </t>
    </r>
    <r>
      <rPr>
        <sz val="10"/>
        <rFont val="Arial"/>
        <family val="2"/>
      </rPr>
      <t>(20+30+40)</t>
    </r>
  </si>
  <si>
    <t>Tiền và tương đương tiền đầu kỳ</t>
  </si>
  <si>
    <t>Ảnh hưởng của thay đổi tỷ giá hối đoái quy đổi ngoại tệ</t>
  </si>
  <si>
    <r>
      <t xml:space="preserve">Tiền và tương đương tiền cuối kỳ </t>
    </r>
    <r>
      <rPr>
        <sz val="10"/>
        <rFont val="Arial"/>
        <family val="2"/>
      </rPr>
      <t>(50+60+61)</t>
    </r>
  </si>
  <si>
    <t>Chênh lệch</t>
  </si>
  <si>
    <t xml:space="preserve">THUYẾT MINH BÁO CÁO TÀI CHÍNH </t>
  </si>
  <si>
    <t>Khoảng cách 572 pixcel</t>
  </si>
  <si>
    <t>4.18.</t>
  </si>
  <si>
    <t>Số liệu so sánh</t>
  </si>
  <si>
    <t>Một vài số liệu so sánh đã được sắp xếp lại cho phù hợp với việc trình bày báo cáo tài chính của năm tài chính này, cụ thể như sau:</t>
  </si>
  <si>
    <t>Bảng cân đối kế toán (Trích)</t>
  </si>
  <si>
    <t>(Phân loại lại)</t>
  </si>
  <si>
    <t>(đã được trình bày trước đây)</t>
  </si>
  <si>
    <t>Vay và nợ dài hạn</t>
  </si>
  <si>
    <t>Phải trả người bán</t>
  </si>
  <si>
    <t>Kết quả hoạt động kinh doanh (Trích)</t>
  </si>
  <si>
    <t>....</t>
  </si>
  <si>
    <t>Báo cáo lưu chuyển tiền tệ (Trích)</t>
  </si>
  <si>
    <t>[lưu ý: nếu là điều chỉnh hồi tố thì phải tham chiếu VAS 29 để thuyết minh và trình bày các báo cáo điều chỉnh cho phù hợp]</t>
  </si>
  <si>
    <t xml:space="preserve">Thông tin bổ sung cho các khoản mục trình bày trên bảng cân đối kế toán </t>
  </si>
  <si>
    <t>Tiền và các khoản tương đương tiền</t>
  </si>
  <si>
    <t>VND</t>
  </si>
  <si>
    <t>Cuối kỳ</t>
  </si>
  <si>
    <t>Tiền gửi ngân hàng</t>
  </si>
  <si>
    <t>Các khoản đầu tư tài chính ngắn hạn</t>
  </si>
  <si>
    <t>Cổ phiếu ngắn hạn</t>
  </si>
  <si>
    <t>ABC</t>
  </si>
  <si>
    <t>Cộng giá gốc các khoản đầu tư</t>
  </si>
  <si>
    <t>Dự phòng giảm giá đầu tư ngắn hạn</t>
  </si>
  <si>
    <t>Giá trị thuần của đầu tư tài chính</t>
  </si>
  <si>
    <t>ngắn hạn</t>
  </si>
  <si>
    <t xml:space="preserve">Cổ phiếu đầu tư ngắn hạn được chi tiết như sau: </t>
  </si>
  <si>
    <t>Số lượng</t>
  </si>
  <si>
    <t>Giá trị</t>
  </si>
  <si>
    <t>Cổ phiếu FDC</t>
  </si>
  <si>
    <t>Cổ phiếu GTT</t>
  </si>
  <si>
    <t>Cổ phiếu SSI</t>
  </si>
  <si>
    <t>Cổ phiếu IJC</t>
  </si>
  <si>
    <t>Cổ phiếu PGS</t>
  </si>
  <si>
    <t>Cổ phiếu SHB</t>
  </si>
  <si>
    <t>Cổ phiếu TDC</t>
  </si>
  <si>
    <t>Cộng</t>
  </si>
  <si>
    <t>Lý do thay đổi đối với cổ phiếu của Công ty [xxx]</t>
  </si>
  <si>
    <t></t>
  </si>
  <si>
    <t>Về số lượng:</t>
  </si>
  <si>
    <t>Về giá trị:</t>
  </si>
  <si>
    <t>Trái phiếu đầu tư ngắn hạn được chi tiết như sau:</t>
  </si>
  <si>
    <t>Trái phiếu chính phủ…</t>
  </si>
  <si>
    <t>Trái phiếu công ty …</t>
  </si>
  <si>
    <t xml:space="preserve">Cộng                                          </t>
  </si>
  <si>
    <t>Lý do thay đổi với loại trái phiếu [xxx]</t>
  </si>
  <si>
    <t>Đầu tư ngắn hạn khác được chi tiết như sau:</t>
  </si>
  <si>
    <t xml:space="preserve">Cho vay ngắn hạn </t>
  </si>
  <si>
    <t>Tiền gửi có kỳ hạn</t>
  </si>
  <si>
    <t>Các khoản phải thu ngắn hạn</t>
  </si>
  <si>
    <t xml:space="preserve">Phải thu khách hàng </t>
  </si>
  <si>
    <t>cctc</t>
  </si>
  <si>
    <t xml:space="preserve">Trả trước cho người bán </t>
  </si>
  <si>
    <t>Các khoản phải thu khác</t>
  </si>
  <si>
    <t>Cộng các khoản phải thu ngắn hạn</t>
  </si>
  <si>
    <t>Dự phòng phải thu khó đòi</t>
  </si>
  <si>
    <t>Giá trị thuần của các khoản phải thu</t>
  </si>
  <si>
    <t>Các khoản trả trước cho các bên liên quan - xem thêm mục 7:</t>
  </si>
  <si>
    <t>Công ty TNHH MTV Nuôi trồng Thủy sản Hoàng Long</t>
  </si>
  <si>
    <t>Công ty Cổ phần Tập đoàn Hoàng Long</t>
  </si>
  <si>
    <t>Ông Phạm Phúc Toại</t>
  </si>
  <si>
    <t>Các khoản phải thu khác chi tiết như sau:</t>
  </si>
  <si>
    <t>Cho công ty khác mượn</t>
  </si>
  <si>
    <t>Công ty TNHH SX TM DV Kim Hoàng Long mượn</t>
  </si>
  <si>
    <t>Phải thu thuế nhập khẩu được hoàn</t>
  </si>
  <si>
    <t>Cho cá nhân mượn</t>
  </si>
  <si>
    <t>Công ty TNHH MTV Công Nghệ &amp; Thương Mại Hoàng Long - Xem thêm mục 8</t>
  </si>
  <si>
    <t>Công ty Cổ phần Thanh Mỹ mượn</t>
  </si>
  <si>
    <t>Phải thu quỹ phúc lợi - Công ty Cổ phần Tập đoàn Hoàng Long - Xem thêm mục 8</t>
  </si>
  <si>
    <t>Khác</t>
  </si>
  <si>
    <t>Hàng tồn kho</t>
  </si>
  <si>
    <t>Hàng mua đang đi đường</t>
  </si>
  <si>
    <t xml:space="preserve">Công cụ, dụng cụ </t>
  </si>
  <si>
    <t xml:space="preserve">Thành phẩm </t>
  </si>
  <si>
    <t xml:space="preserve">Hàng hóa </t>
  </si>
  <si>
    <t>Hàng gửi bán</t>
  </si>
  <si>
    <t>Cộng giá gốc hàng tồn kho</t>
  </si>
  <si>
    <t xml:space="preserve">Giá trị thuần có thể thực hiện </t>
  </si>
  <si>
    <t>Chi phí trả trước ngắn hạn</t>
  </si>
  <si>
    <t>Công cụ, dụng cụ xuất dùng</t>
  </si>
  <si>
    <t>Thuế và các khoản phải thu Nhà nước</t>
  </si>
  <si>
    <t>Thuế thu nhập doanh nghiệp nộp thừa</t>
  </si>
  <si>
    <t>Các khoản khác phải thu Nhà nước</t>
  </si>
  <si>
    <t>Đây là khoản thuế nhập khẩu được giảm trừ do nhập khẩu hàng rõ nguồn gốc xuất sứ.</t>
  </si>
  <si>
    <t>Tài sản ngắn hạn khác</t>
  </si>
  <si>
    <t>Ký quỹ, ký cược ngắn hạn</t>
  </si>
  <si>
    <t>Trong đó tạm ứng các bên liên quan được chi tiết như sau - xem thêm mục 7:</t>
  </si>
  <si>
    <t>Bà Phạm Thúy An</t>
  </si>
  <si>
    <t>Ông Châu Minh Đạt</t>
  </si>
  <si>
    <t>Các khoản phải thu dài hạn khác được chi tiết như sau:</t>
  </si>
  <si>
    <t>Phải thu về...[thuyết minh theo nội dung của khoản phải thu, không thuyết minh theo từng đơn vị]</t>
  </si>
  <si>
    <t>Tăng, giảm tài sản cố định hữu hình</t>
  </si>
  <si>
    <t>Sheet TM2</t>
  </si>
  <si>
    <t>Giá trị còn lại cuối năm của tài sản đã dùng thế chấp cho các khoản vay là   đồng– xem thêm mục [xxx]</t>
  </si>
  <si>
    <t>Nguyên giá của tài sản đã khấu hao hết nhưng vẫn còn sử dùng là là xđồng</t>
  </si>
  <si>
    <t>Các cam kết liên quan đến mua bán tài sản chưa thực hiện là [xxx]</t>
  </si>
  <si>
    <t>Tăng, giảm tài sản cố định thuê tài chính</t>
  </si>
  <si>
    <t>Máy móc thiết bị</t>
  </si>
  <si>
    <t>Nguyên giá</t>
  </si>
  <si>
    <t>Số dư đầu năm</t>
  </si>
  <si>
    <t>Tăng trong năm</t>
  </si>
  <si>
    <t>Số dư cuôi năm</t>
  </si>
  <si>
    <t>Giá trị hao mòn lũy kế</t>
  </si>
  <si>
    <t>Số dư cuối năm</t>
  </si>
  <si>
    <t xml:space="preserve">Giá trị còn lại </t>
  </si>
  <si>
    <t>Tại ngày đầu năm</t>
  </si>
  <si>
    <t>Tại ngày cuối năm</t>
  </si>
  <si>
    <t>Tiền thuê phát sinh thêm được ghi nhận là chi phí trong năm là [xxx] đồng</t>
  </si>
  <si>
    <t xml:space="preserve">Căn cứ để xác định tiền thuê phát sinh thêm: [xxx]  </t>
  </si>
  <si>
    <t>Điều khoản gia hạn thuê hoặc quyền được mua tài sản:[xxx]</t>
  </si>
  <si>
    <t>Tăng, giảm tài sản cố định vô hình</t>
  </si>
  <si>
    <t>Quyền sử dụng đất</t>
  </si>
  <si>
    <t>Tăng từ XDCB</t>
  </si>
  <si>
    <t>Số dư cuối năm</t>
  </si>
  <si>
    <t xml:space="preserve">Tại ngày cuối năm          </t>
  </si>
  <si>
    <t>5.7</t>
  </si>
  <si>
    <t>Công trình khu nuôi trồng</t>
  </si>
  <si>
    <t>Công trình nhà máy chế biến</t>
  </si>
  <si>
    <t>Giá trị quyền sử đụn đất nhà máy đông lạnh</t>
  </si>
  <si>
    <t>Công trình nhà máy phụ phẩm</t>
  </si>
  <si>
    <t>Công trình bè nuôi cá (40 lồng vuông)</t>
  </si>
  <si>
    <t>Công trình vùng nuôi MeKong</t>
  </si>
  <si>
    <t>Tăng, giảm bất động sản đầu tư</t>
  </si>
  <si>
    <t>Sheet TSCĐ</t>
  </si>
  <si>
    <t>Đầu tư tài chính dài hạn</t>
  </si>
  <si>
    <t>Đầu tư vào công ty liên doanh, liên kết</t>
  </si>
  <si>
    <t>Cộng giá gốc các khoản đầu tư dài hạn</t>
  </si>
  <si>
    <t>Dự phòng giảm giá đầu tư dài hạn</t>
  </si>
  <si>
    <t>Giá trị thuần của đầu tư tài chính dài hạn</t>
  </si>
  <si>
    <t xml:space="preserve">Đầu tư vào cổ phiếu công ty con được chi tiết như sau: </t>
  </si>
  <si>
    <t>Đây là khoản đầu tư vào công ty Cổ phần Thủy hải sản Mekong bằng cổ phiếu , với số lượng 607. 942 cổ phiếu</t>
  </si>
  <si>
    <t>Tỉ lệ</t>
  </si>
  <si>
    <t>Cổ phiếu của công ty Cổ phần Thủy Hải sản MeKong</t>
  </si>
  <si>
    <t>Cổ phiếu của công ty</t>
  </si>
  <si>
    <t>Lý do thay đổi khoản đầu tư vào cổ phiếu Công ty</t>
  </si>
  <si>
    <t xml:space="preserve">Đầu tư vào cổ phiếu công ty liên doanh, liên kêt được chi tiết như sau: </t>
  </si>
  <si>
    <t>Công ty Cổ phần Chế biến và XNK Thủy sản Đồng Tháp</t>
  </si>
  <si>
    <t>Công ty Cổ phần KCN Cao su Bình Long</t>
  </si>
  <si>
    <t>Lý do thay đổi với khoản đầu tư vào cổ phiếu công ty liên doanh, liên kết:</t>
  </si>
  <si>
    <t>Đầu tư dài hạn khác được chi tiết như sau:</t>
  </si>
  <si>
    <t>Tỷ lệ</t>
  </si>
  <si>
    <t>Cổ phiếu Cty Cổ phần thủy sản Kiên Giang</t>
  </si>
  <si>
    <t>Cổ phiếu Cty Minh Hải Jostoco</t>
  </si>
  <si>
    <t>Quyền sử dụng đất của ông Võ Thanh Hiệp tại TP Cà Mau</t>
  </si>
  <si>
    <t>Công ty Cao su chư sê</t>
  </si>
  <si>
    <t>Công ty Cao su Phú Riềng</t>
  </si>
  <si>
    <t>Công ty Cổ Phần Đầu tư xây dựng Cao su Phú Thịnh</t>
  </si>
  <si>
    <t>Công ty Cp Sao Mai</t>
  </si>
  <si>
    <t>Cty CP XD CTGT Đồng Tháp</t>
  </si>
  <si>
    <t>Khu chung cư 381 Bến Chương Dương</t>
  </si>
  <si>
    <t>Cty KCN Nam Tân Uyên</t>
  </si>
  <si>
    <t>Cty CP KCN&amp; Đô thị  Đức Hòa 3_resco</t>
  </si>
  <si>
    <t>Công ty DVDL Quốc tế Tỉnh Bà Rịa Vũng Tàu</t>
  </si>
  <si>
    <t>Cao su Chư se Kampong Thom</t>
  </si>
  <si>
    <t xml:space="preserve">Công ty Cổ phẩn Kho vận và Dịch vụ Hàng Hóa - Cao su </t>
  </si>
  <si>
    <t>Lý do thay đổi với các khoản đầu tư vào loại trái phiếu, cổ phiếu:</t>
  </si>
  <si>
    <t>Về số lượng: (đối với trái phiếu, cổ phiếu)</t>
  </si>
  <si>
    <t>Về giá trị :</t>
  </si>
  <si>
    <t>đã trình bày lại</t>
  </si>
  <si>
    <t>Tài sản dài hạn khác</t>
  </si>
  <si>
    <t>Ký quỹ chống bán phá giá</t>
  </si>
  <si>
    <t>Vay ngắn hạn</t>
  </si>
  <si>
    <t>Vay ngân hàng - VND</t>
  </si>
  <si>
    <t>Vay ngắn hạn các công ty</t>
  </si>
  <si>
    <t>Vay ngân hàng - USD</t>
  </si>
  <si>
    <t>Vay ngân hàng - EUR</t>
  </si>
  <si>
    <t>Trái phiếu phát hành đến hạn trả</t>
  </si>
  <si>
    <t>Tại thời điểm cuối kỳ, Công ty có các khoản vay theo các hợp đồng sau:</t>
  </si>
  <si>
    <t>- Hợp đồng hạn mức tín dụng với ngân hàng Petrolimex Đồng Tháp số 700/2010/HMTD/NH-PN/PGB ngày 29/12/2010, chịu lãi suất 15% đối với VND, 8%/năm đến 9,5%/năm đối với USD. Mục đích là bổ sung vốn lưu động. Khoản vay được đảm bảo bằng quyền sử dụng đất nhà máy chế biến thức ăn và tài sản gắn liền với đât + hàng tồn kho luân chuyển (cá fillet)</t>
  </si>
  <si>
    <t>- Hợp đồng hạn mức tín dụng với ngân hàng MB Bank số 12.0101.620215.TD.DN ngày 01/01/2012 chịu lãi suất từ 6,5%/năm đến 6,9%/năm đối với USD. Mục đích là bổ sung vốn lưu động, phát hành LC chiết khấu bộ chứng từ xuất khẩu. Khoản vay được đảm bảo bằng một số tài sản sau:</t>
  </si>
  <si>
    <t>- Máy móc thiết bị và xe ô tô thuộc nhà máy 
- Quyền sử dụng đất và tài sản hình thành của Nhà máy chế biến Thức ăn trị giá 132 tỷ
- Toàn bộ quyền sử dụng đất khu nuôi trồng thủy sản 48 ha 
- Hàng tồn kho luân chuyển là cá fillet đông lạnh và thức ăn nuôi thủy sản trong kho đông lạnh</t>
  </si>
  <si>
    <t>- Hợp đồng hạn mức tín dụng với ngân hàng Sacombank số LD 1121800113 ngày 06/08/2011 và chịu lãi suất từ 6,5%/năm đến 7,3%/năm đối với USD. Mục đích là bổ sung vốn lưu động. Khoản vay được đảm bảo bằng hàng tồn kho và các khoản phải thu</t>
  </si>
  <si>
    <t>- Hợp đồng hạn mức tín dụng với ngân hàng An Bình số 24/11/TDHM/XXX ngày 20/09/2011, lãi suất cho vay USD bình quân 9,5%/năm. Mục đích là bổ sung vốn lưu động. Khoản vay được đảm bảo bằng quyền sử dụng đất và tài sản hình thành của Nhà máy chế biến thức ăn.</t>
  </si>
  <si>
    <t>Phải trả người bán và người mua trả tiền trước</t>
  </si>
  <si>
    <t>Người mua trả tiền trước</t>
  </si>
  <si>
    <t>Các khoản phải trả bên liên quan - xem thêm mục 7:</t>
  </si>
  <si>
    <t>Công ty TNHH MTV Công nghệ &amp; Thương mại Hoàng Long</t>
  </si>
  <si>
    <t>Công ty TNHH MTV Taxi Sài Gòn Hoàng Long</t>
  </si>
  <si>
    <t>Công ty Cổ phần Thủy hải sản MeKong</t>
  </si>
  <si>
    <t>Thuế và các khoản phải nộp nhà nước</t>
  </si>
  <si>
    <t>Thuế giá trị gia tăng đầu ra</t>
  </si>
  <si>
    <t>Thuế giá trị gia tăng hàng nhập khẩu</t>
  </si>
  <si>
    <t>Thuế xuất, nhập khẩu</t>
  </si>
  <si>
    <t>Thuế nhà đất và tiền thuê đất</t>
  </si>
  <si>
    <t>Các khoản phí, lệ phí</t>
  </si>
  <si>
    <t>Lương và thưởng còn phải trả</t>
  </si>
  <si>
    <t>Lương công nhân nghỉ việc chưa thanh toán</t>
  </si>
  <si>
    <t xml:space="preserve">Phải trả khác cho người lao động </t>
  </si>
  <si>
    <t>Chi phí phải trả</t>
  </si>
  <si>
    <t>Trích trước chi phí điện</t>
  </si>
  <si>
    <t>Trích trước chi phí vận chuyển</t>
  </si>
  <si>
    <t>Trích trước chi phí khấu hao tài sản đã đưa vào sử dụng</t>
  </si>
  <si>
    <t>Trích trước phí cước tàu, đóng hàng</t>
  </si>
  <si>
    <t>Trích trước chi phí lưu kho</t>
  </si>
  <si>
    <t>Trích trước chi phí gia công</t>
  </si>
  <si>
    <t>Công trình...</t>
  </si>
  <si>
    <t>Các khoản phải trả, phải nộp ngắn hạn khác</t>
  </si>
  <si>
    <t xml:space="preserve">Bảo hiểm xã hội, y tế, bảo hiểm thất nghiệp </t>
  </si>
  <si>
    <t>Các khoản phải trả, phải nộp khác</t>
  </si>
  <si>
    <t>Các khoản phải trả khác chi tiết như sau:</t>
  </si>
  <si>
    <t>TK 138 Có</t>
  </si>
  <si>
    <t>Tạm mượn Công ty TNHH MTV Công nghệ và Thương mại Hoàng Long – Xem thêm mục 7</t>
  </si>
  <si>
    <t>Tạm mượn Công ty CP Chế Biến Và Xuất Nhập Khẩu CADOVIMEX II</t>
  </si>
  <si>
    <t>Thuế TNCN chuyển nhượng đất (thu hộ)</t>
  </si>
  <si>
    <t>Thu hộ tiền thuế TNCN</t>
  </si>
  <si>
    <t>Dự phòng phải trả</t>
  </si>
  <si>
    <t>Dự phòng phải trả đầu năm</t>
  </si>
  <si>
    <t>Trích lập dự phòng trong năm</t>
  </si>
  <si>
    <t>Sử dụng dự phòng trong năm</t>
  </si>
  <si>
    <t>Dự phòng phải trả cuối năm</t>
  </si>
  <si>
    <t>Đây là khoản dự phòng phải trả các dự án</t>
  </si>
  <si>
    <t>Trích lập trong năm</t>
  </si>
  <si>
    <t>Sử dụng trong năm</t>
  </si>
  <si>
    <t>Khách hàng đặt cọc tiền hàng</t>
  </si>
  <si>
    <t>Phải trả tiền thi công công trình cho Công ty TNHH MTV Đầu Tư &amp; Phát Triển Hạ Tầng Hoàng Long - Xem thêm mục 8</t>
  </si>
  <si>
    <t>Vay ngân hàng</t>
  </si>
  <si>
    <t>Vay đối tượng khác</t>
  </si>
  <si>
    <t>Vay Công ty Cổ phần Tập đoàn Hoàng Long - Xem thêm mục 8</t>
  </si>
  <si>
    <t>Trái phiếu phát hành</t>
  </si>
  <si>
    <t>Nợ dài hạn khác</t>
  </si>
  <si>
    <t>Các khoản vay Công ty cổ phần Tập đoàn Hoàng Long theo Hợp đồng số 01/HDVV-2010 ngày 02/01/2010 với mục đích xây dựng nhà máy chế biến thủy sản Hoàng Long. Lãi suất vay từ 18%/năm đến 19%/năm đối với VND.</t>
  </si>
  <si>
    <t>Biên bản của Ngân hàng</t>
  </si>
  <si>
    <t>Doanh thu chưa thực hiện</t>
  </si>
  <si>
    <t>Khách hàng trả trước về cho thuê tài sản</t>
  </si>
  <si>
    <t>Lãi nhận trước</t>
  </si>
  <si>
    <t>Chênh lệch giá do bán hàng trả chậm, trả góp</t>
  </si>
  <si>
    <t>Chênh lệch do đánh giá lại tài sản đưa đi góp vốn liên doanh</t>
  </si>
  <si>
    <t>Doanh thu chưa thực hiện khác</t>
  </si>
  <si>
    <t>Quỹ phát triển khoa học công nghệ</t>
  </si>
  <si>
    <t>Trích lập Quỹ phát triển khoa học công nghệ trong năm</t>
  </si>
  <si>
    <t>Chi tiêu từ Quỹ phát triển khoa học công nghệ trong năm</t>
  </si>
  <si>
    <t>Vốn chủ sở hữu</t>
  </si>
  <si>
    <t>5.19.1</t>
  </si>
  <si>
    <t>Biến động của Vốn chủ sở hữu</t>
  </si>
  <si>
    <t>Lợi nhuận chưa phân phối</t>
  </si>
  <si>
    <t>Số dư đầu năm trước</t>
  </si>
  <si>
    <t>Tăng vốn năm trước</t>
  </si>
  <si>
    <t>Lợi nhuận năm trước</t>
  </si>
  <si>
    <t>Chuyển lợi nhuận về công ty mẹ</t>
  </si>
  <si>
    <t>Số dư đầu năm nay</t>
  </si>
  <si>
    <t>Tăng vốn năm nay</t>
  </si>
  <si>
    <t>Lợi nhuận kỳ này</t>
  </si>
  <si>
    <t>Lợi ích cổ đông thiếu số</t>
  </si>
  <si>
    <t>Số dư cuối năm nay</t>
  </si>
  <si>
    <t>5.19.2</t>
  </si>
  <si>
    <t>Chi tiết vốn đầu tư chủ sở hữu</t>
  </si>
  <si>
    <t>5.13.3</t>
  </si>
  <si>
    <t>Cổ tức</t>
  </si>
  <si>
    <t>Cổ tức đã công bố sau ngày kết thúc năm tài chính:</t>
  </si>
  <si>
    <t>Cổ tức đã công bố trên cổ phiếu ưu đãi</t>
  </si>
  <si>
    <t>Cổ tức đã công bố trên cổ phiếu phổ thông</t>
  </si>
  <si>
    <t>Cổ tức của cổ phiếu ưu đãi lũy kế chưa được ghi nhận</t>
  </si>
  <si>
    <t>5.13.4</t>
  </si>
  <si>
    <t>Cổ phần</t>
  </si>
  <si>
    <t>Số lượng cổ phần phổ thông đăng ký phát hành</t>
  </si>
  <si>
    <t>Số lượng cổ phần phổ thông đang lưu hành</t>
  </si>
  <si>
    <t>+</t>
  </si>
  <si>
    <t>Cổ phần ưu đãi</t>
  </si>
  <si>
    <t>Cổ phần phổ thông</t>
  </si>
  <si>
    <t>Mệnh giá cổ phần đang lưu hành: 10.000 VND/ cổ phần</t>
  </si>
  <si>
    <t>5.13.5</t>
  </si>
  <si>
    <t>Lãi cơ bản trên cổ phần</t>
  </si>
  <si>
    <t>Lãi sau thuế của Công ty</t>
  </si>
  <si>
    <t>Số cổ phần phổ thông lưu hành bình quân trong năm</t>
  </si>
  <si>
    <t>Lãi cơ bản trên cổ phần (EPS)</t>
  </si>
  <si>
    <t>5.13.6</t>
  </si>
  <si>
    <t xml:space="preserve">Phân phối lợi nhuận </t>
  </si>
  <si>
    <t>Lợi nhuận chưa phân phối đầu năm</t>
  </si>
  <si>
    <t>Lợi nhuận sau thuế trong năm</t>
  </si>
  <si>
    <t>Bổ sung vốn điều lệ</t>
  </si>
  <si>
    <t>Thưởng Ban giám đốc, Hội Đồng Quản Trị, Ban Kiểm soát</t>
  </si>
  <si>
    <t>Trích lập Quỹ dự phòng tài chính</t>
  </si>
  <si>
    <t>Trích lập Quỹ khen thưởng, phúc lợi</t>
  </si>
  <si>
    <t>Trích lập Quỹ đầu tư phát triển</t>
  </si>
  <si>
    <t>Chia cổ tức</t>
  </si>
  <si>
    <t>Giảm khác</t>
  </si>
  <si>
    <t>Lợi nhuận chưa phân phối cuối năm</t>
  </si>
  <si>
    <t>5.13.7</t>
  </si>
  <si>
    <t>Thu nhập và chi phí, lãi hoặc lỗ được hạch toán trực tiếp vào Vốn chủ sở hữu theo qui định của các chuẩn mực kế toán cụ thể</t>
  </si>
  <si>
    <t>[Trình bày cụ thể theo từng khách hàng. Chỉ thuyết minh khi thông tin là trọng yếu]</t>
  </si>
  <si>
    <t>Nguồn kinh phí</t>
  </si>
  <si>
    <t>Nguồn kinh phí đầu năm</t>
  </si>
  <si>
    <t>Nguồn kinh phí được cấp trong năm</t>
  </si>
  <si>
    <t>Chi sự nghiệp</t>
  </si>
  <si>
    <t>Nguồn kinh phí còn lại cuối năm</t>
  </si>
  <si>
    <t>5.20</t>
  </si>
  <si>
    <t>Tăng lợi ích cổ đông thiểu số từ hợp nhất kinh doanh</t>
  </si>
  <si>
    <t>Giảm lợi ích cổ đông thiểu số từ hợp nhất kinh doanh</t>
  </si>
  <si>
    <t>Lợi nhuận thuần phân bổ cho lợi ích cổ đông thiểu số</t>
  </si>
  <si>
    <t>Phần trích quỹ phân bổ cho cổ đông thiểu số</t>
  </si>
  <si>
    <t>Cổ tức chi trả cho cổ đông thiểu số</t>
  </si>
  <si>
    <t>Số dư cuối kỳ</t>
  </si>
  <si>
    <t>Thông tin bổ sung cho các khoản mục trình bày trong báo cáo kết quả kinh doanh</t>
  </si>
  <si>
    <t>Doanh thu bán hàng và cung cấp dịch vụ</t>
  </si>
  <si>
    <t>Doanh thu dịch vụ gia công</t>
  </si>
  <si>
    <t>Doanh thu khác</t>
  </si>
  <si>
    <t>Thuế giá trị gia tăng phải nộp (phương pháp trực tiếp)</t>
  </si>
  <si>
    <t>Thuế xuất khẩu</t>
  </si>
  <si>
    <t xml:space="preserve">Doanh thu thuần </t>
  </si>
  <si>
    <t>Giá vốn của hàng đông lạnh</t>
  </si>
  <si>
    <t>Giá vốn của hàng thức ăn</t>
  </si>
  <si>
    <t>Giá vốn khác</t>
  </si>
  <si>
    <t xml:space="preserve">Tổng cộng </t>
  </si>
  <si>
    <t>Lãi tiền gửi</t>
  </si>
  <si>
    <t>Lãi đầu tư trái phiếu, kỳ phiếu, tín phiếu</t>
  </si>
  <si>
    <t>Cổ tức được chia</t>
  </si>
  <si>
    <t>Lãi bán ngoại tệ</t>
  </si>
  <si>
    <t>Lãi chênh lệch tỷ giá đã thực hiện</t>
  </si>
  <si>
    <t>Lãi chênh lệch tỷ giá chưa thực hiện</t>
  </si>
  <si>
    <t>Lãi bán hàng trả chậm</t>
  </si>
  <si>
    <t>Doanh thu hoạt động tài chính khác</t>
  </si>
  <si>
    <t>Lãi thanh toán cho Âu Vững</t>
  </si>
  <si>
    <t>Chi phí khu điều chế Trảng Bom</t>
  </si>
  <si>
    <t>Lỗ chênh lệch tỷ giá đã thực hiện</t>
  </si>
  <si>
    <t>Lỗ chênh lệch tỷ giá chưa thực hiện</t>
  </si>
  <si>
    <t>Dự phòng giảm giá các khoản đầu tư ngắn hạn/dài hạn</t>
  </si>
  <si>
    <t>Lãi mua hàng trả chậm</t>
  </si>
  <si>
    <t>Dự phòng giảm giá các khoản đầu tư dài hạn</t>
  </si>
  <si>
    <t>Chi phí hoạt động tài chính khác</t>
  </si>
  <si>
    <t>Chi phí nhân viên</t>
  </si>
  <si>
    <t>Chi phí vật liệu, bao bì</t>
  </si>
  <si>
    <t>Chi phí dụng cụ, đồ dùng</t>
  </si>
  <si>
    <t>Chi phí khấu hao TSCĐ</t>
  </si>
  <si>
    <t>Chi phí bảo hành</t>
  </si>
  <si>
    <t>Chi phí dịch vụ mua ngoài</t>
  </si>
  <si>
    <t>Chi phí bằng tiền khác</t>
  </si>
  <si>
    <t>Chi phí nhân viên quản lý</t>
  </si>
  <si>
    <t>Chi phí vật liệu quản lý</t>
  </si>
  <si>
    <t>Chi phí đồ dùng văn phòng</t>
  </si>
  <si>
    <t>Thuế, phí và lệ phí</t>
  </si>
  <si>
    <t>Chi phí dự phòng</t>
  </si>
  <si>
    <t>Thu nhập khác</t>
  </si>
  <si>
    <t>Thu nhập từ việc bán phế liệu</t>
  </si>
  <si>
    <t>Thu tiền phạt, tiền bồi thường</t>
  </si>
  <si>
    <t>Thanh lý tài sản cố định</t>
  </si>
  <si>
    <t>Xử lý chi phí vùng nuôi</t>
  </si>
  <si>
    <t>Xử lý hàng tồn kho</t>
  </si>
  <si>
    <t>Thu nhập từ phụ phẩm</t>
  </si>
  <si>
    <t>Thu nhập từ thanh lý công cụ dụng cụ</t>
  </si>
  <si>
    <t>Xử lý công nợ</t>
  </si>
  <si>
    <t>Xử lý chênh lệch hàng tồn kho</t>
  </si>
  <si>
    <t>Chi phí đền bù thức ăn nuôi gia công cá nguyên liệu</t>
  </si>
  <si>
    <t>Chi phí không có hóa đơn</t>
  </si>
  <si>
    <t>Chi phí thuế thu nhập doanh nghiệp hiện hành</t>
  </si>
  <si>
    <t>Lợi nhuận kế toán trước thuế trong năm</t>
  </si>
  <si>
    <t>Cộng các khoản điều chỉnh tăng</t>
  </si>
  <si>
    <t>Trừ các khoản điều chỉnh giảm</t>
  </si>
  <si>
    <t>Thu nhập tính thuế từ hoạt động kinh doanh chính</t>
  </si>
  <si>
    <t>Trong đó:</t>
  </si>
  <si>
    <t>Thu nhập chịu thuế được hưởng ưu đãi</t>
  </si>
  <si>
    <t>Thu nhập chịu thuế không được hưởng ưu đãi</t>
  </si>
  <si>
    <t>Thuế suất thuế TNDN hiện hành</t>
  </si>
  <si>
    <t>Chi phí thuế TNDN hiện hành (hoãn lại)</t>
  </si>
  <si>
    <t>Chi phí thuế TNDN điều chỉnh năm 2011</t>
  </si>
  <si>
    <t>Chi phí thuế TNDN phải nộp trong năm</t>
  </si>
  <si>
    <t>6.10</t>
  </si>
  <si>
    <t>Chi phí sản xuất kinh doanh theo yếu tố</t>
  </si>
  <si>
    <t>Chi phí hàng thương mại</t>
  </si>
  <si>
    <t>Chi phí nguyên liệu, vật liệu</t>
  </si>
  <si>
    <t>Chi phí nhân công</t>
  </si>
  <si>
    <t>Chi phí khấu hao tài sản cố định</t>
  </si>
  <si>
    <t>Chi phí khác bằng tiền</t>
  </si>
  <si>
    <t>Thông tin về các bên có liên quan</t>
  </si>
  <si>
    <t>Theo quy định của Chuẩn mực kế toán Việt Nam, các đơn vị sau đây được xem là các bên có liên quan với Công ty:</t>
  </si>
  <si>
    <t>Các bên liên quan</t>
  </si>
  <si>
    <t>Mối quan hệ</t>
  </si>
  <si>
    <t>Công ty mẹ</t>
  </si>
  <si>
    <t>Công ty TNHH MTV Vận tải và Khai thác Khoáng sản Hoàng Long</t>
  </si>
  <si>
    <t>Công ty cùng tập đoàn</t>
  </si>
  <si>
    <t>Công ty TNHH MTV Công nghệ và Thương Mại Hoàng Long</t>
  </si>
  <si>
    <t>Công ty TNHH MTV Đầu tư và Phát triển Hạ tầng Hoàng Long</t>
  </si>
  <si>
    <t>Phạm Phúc Toại</t>
  </si>
  <si>
    <t>Chủ tịch HĐTV</t>
  </si>
  <si>
    <t>Tại ngày lập bảng cân đối kế toán, số dư phải thu (phải trả) với các bên liên quan như sau:</t>
  </si>
  <si>
    <t>Phải thu - xem thêm mục 5.2</t>
  </si>
  <si>
    <t>Phải trả - xem thêm mục 5.12, 5.16, 5.17 và 5.18</t>
  </si>
  <si>
    <t>Bản chất các giao dịch nội bộ quan trọng và giá trị giao dịch trong năm như sau:</t>
  </si>
  <si>
    <t>Bán hàng</t>
  </si>
  <si>
    <t>Nợ 131</t>
  </si>
  <si>
    <t>Mua nguyên vật liệu</t>
  </si>
  <si>
    <t xml:space="preserve">Có 331 </t>
  </si>
  <si>
    <t>Tiền lãi cho mượn</t>
  </si>
  <si>
    <t>Nợ 138</t>
  </si>
  <si>
    <t>Phí gia công</t>
  </si>
  <si>
    <t>Tiền tạm mượn</t>
  </si>
  <si>
    <t>Có 338</t>
  </si>
  <si>
    <t>Lãi tiền tạm mượn</t>
  </si>
  <si>
    <t>Phí thuê xe</t>
  </si>
  <si>
    <t>Cho mượn</t>
  </si>
  <si>
    <t>Mượn tiền công ty mẹ</t>
  </si>
  <si>
    <t>Công ty nhận tiền từ các bên có liên quan khi cần để bổ sung vốn lưu động. Lãi được trích hoặc phải trả theo lãi suất kinh doanh thông thường. Khoản vay từ các bên có liên quan chịu lãi suất là 19% đối với VND. Khoản vay này được bảo đảm và không có thời gian hoàn trả cụ thể.</t>
  </si>
  <si>
    <t>Lương của Giám đốc:</t>
  </si>
  <si>
    <t>Thù lao của Hội đồng thành viên</t>
  </si>
  <si>
    <t>Lương của Ban Tổng giám đốc và nhân viên chủ chốt</t>
  </si>
  <si>
    <t>Lương các nhân viên chủ chốt khác</t>
  </si>
  <si>
    <t>8.</t>
  </si>
  <si>
    <t>Công cụ tài chính</t>
  </si>
  <si>
    <t>Sheet CCTC</t>
  </si>
  <si>
    <t>9.</t>
  </si>
  <si>
    <t>Công nợ tiềm tàng</t>
  </si>
  <si>
    <t>File Word</t>
  </si>
  <si>
    <t>Chi phí thuế thu nhập doanh nghiệp hoãn lại</t>
  </si>
  <si>
    <t>10.</t>
  </si>
  <si>
    <t>Các nghĩa vụ theo hợp đồng thuê tài chính</t>
  </si>
  <si>
    <t>N/A</t>
  </si>
  <si>
    <t>Các khoản nợ thuê tài chính tối thiểu phải trả trong tương lai được chi tiết như sau:</t>
  </si>
  <si>
    <t>Từ 1 năm trở xuống</t>
  </si>
  <si>
    <t>Trên 1 năm đến 5 năm</t>
  </si>
  <si>
    <t>Trên 5 năm</t>
  </si>
  <si>
    <t>Nghĩa vụ nợ được phân loại theo:</t>
  </si>
  <si>
    <t>Ngắn hạn</t>
  </si>
  <si>
    <t>Dài hạn</t>
  </si>
  <si>
    <t xml:space="preserve">8. </t>
  </si>
  <si>
    <t>Báo cáo bộ phận</t>
  </si>
  <si>
    <t>Chuyển lỗ</t>
  </si>
  <si>
    <t>Hạch toán là thu nhập trong kết quả kinh doanh năm trước</t>
  </si>
  <si>
    <t>Hạch toán là thu nhập trong kết quả kinh doanh kỳ này</t>
  </si>
  <si>
    <t>Số dư cuối kỳ  này</t>
  </si>
  <si>
    <t>Tài sản thuế TNDN hoãn lại và thuế TNDN hoãn lại phải trả được chi tiết như sau</t>
  </si>
  <si>
    <t>Tài sản thuế TNDN hoãn lại</t>
  </si>
  <si>
    <t>CÔNG TY TNHH MTV CHẾ BiẾN THỦY SẢN HOÀNG LONG</t>
  </si>
  <si>
    <t>Cho năm tài chính kết thúc vào ngày 30 tháng 6 năm 2013</t>
  </si>
  <si>
    <t>Đơn vị tính là Đồng Việt Nam ngoại trừ có ghi chú khác</t>
  </si>
  <si>
    <t>5.6.</t>
  </si>
  <si>
    <t>Khoản mục</t>
  </si>
  <si>
    <t>Nhà cửa vật kiến trúc</t>
  </si>
  <si>
    <t>Phương tiện vận tải truyền dẫn</t>
  </si>
  <si>
    <t>Thiết bị dụng cụ quản lý</t>
  </si>
  <si>
    <t>Tài sản cố định khác</t>
  </si>
  <si>
    <t xml:space="preserve">Nguyên giá </t>
  </si>
  <si>
    <t>Mua trong kỳ</t>
  </si>
  <si>
    <t>Thanh lý, nhượng bán</t>
  </si>
  <si>
    <t>Tăng do hợp nhất</t>
  </si>
  <si>
    <t>Khấu hao trong năm</t>
  </si>
  <si>
    <t>Giá trị còn lại cuối năm của tài sản đã dùng thế chấp cho các khoản vay là đồng– xem thêm mục 5.9</t>
  </si>
  <si>
    <t>Nguyên giá TSCD đã khấu hao hết nhưng vẫn còn sử dụng là đ</t>
  </si>
  <si>
    <t>Tăng vốn trong  năm trước</t>
  </si>
  <si>
    <t>Lợi nhuận trong năm trước</t>
  </si>
  <si>
    <t xml:space="preserve">Nhằm phục vụ mục đích quản lý, Công ty có phân chia hoạt động của mình thành các bộ phận chính theo lĩnh vực sản xuất kinh doanh như </t>
  </si>
  <si>
    <t>Chế biến hàng thương mại</t>
  </si>
  <si>
    <t>Doanh thu</t>
  </si>
  <si>
    <t>Chế biến thức ăn</t>
  </si>
  <si>
    <t>Dịch vụ</t>
  </si>
  <si>
    <t>Từ khách hàng bên ngoài</t>
  </si>
  <si>
    <t>Giữa các bộ phận</t>
  </si>
  <si>
    <t>Kết quả của bộ phận</t>
  </si>
  <si>
    <t>Chi phí không phân bổ</t>
  </si>
  <si>
    <t>Lợi nhuận trước thuế, thu nhập tài chính và chi phí tài chính</t>
  </si>
  <si>
    <t>Thu nhập tài chính</t>
  </si>
  <si>
    <t>Chi phí tài chính</t>
  </si>
  <si>
    <t>Thu nhập từ công ty liên kết</t>
  </si>
  <si>
    <t>Lợi nhuận thuần từ hoạt động sản xuất kinh doanh</t>
  </si>
  <si>
    <t>Các khoản mục bất thường</t>
  </si>
  <si>
    <t>Lợi nhuận thuần</t>
  </si>
  <si>
    <t>Các thông tin khác</t>
  </si>
  <si>
    <t>Tài sản của bộ phận</t>
  </si>
  <si>
    <t>Công ty liên kết</t>
  </si>
  <si>
    <t>Tài sản không phân bổ</t>
  </si>
  <si>
    <t>Tổng tài sản hợp nhất</t>
  </si>
  <si>
    <t>Nợ phải trả của bộ phận</t>
  </si>
  <si>
    <t>Nợ phải trả không phân bổ</t>
  </si>
  <si>
    <t>Tổng nợ phải trả hợp nhất</t>
  </si>
  <si>
    <t>Chi phí mua sắm tài sản</t>
  </si>
  <si>
    <t>Chi phí khấu hao</t>
  </si>
  <si>
    <t xml:space="preserve">Bên cạnh những thông tin về hoạt động kinh doanh của các bộ phận dựa trên cơ cấu tổ chức hoạt động của Tập đoàn, những dữ liệu dưới đây còn trình bày các thông tin theo khu vực địa lý. </t>
  </si>
  <si>
    <t>Cho kỳ kế toán kế thúc vào ngày 30/06/2014</t>
  </si>
  <si>
    <t>Xuất khẩu</t>
  </si>
  <si>
    <t>Trong nước</t>
  </si>
  <si>
    <t>Doanh thu thuần</t>
  </si>
  <si>
    <t>Lợi nhuận tài chính</t>
  </si>
  <si>
    <t>Lợi nhuận khác</t>
  </si>
  <si>
    <t>Tổng lợi nhuận kế toán trước thuế</t>
  </si>
  <si>
    <t>Lợi nhuận sau thuế của cổ đông công ty mẹ</t>
  </si>
  <si>
    <t>Doanh thu bộ phận được dựa trên cơ sở vị trí địa lý của khách hàng. Tài sản và chi phí mua sắm tài sản cố định bộ phận được trình bày theo vị trí địa lý của tài sản</t>
  </si>
  <si>
    <t>Chiết khấu thương mại (3.252.571.669)</t>
  </si>
  <si>
    <t>Giảm giá hàng bán (150.000.000)</t>
  </si>
  <si>
    <t>Hàng bán bị trả lại (11.548.474.667)</t>
  </si>
  <si>
    <t>GV XK = DT XK * (1 - ty le lai gop cua KQKD)</t>
  </si>
  <si>
    <t>[07/08/2013 2:34:30 PM] DTL - Binh Diec Le - NV2: chi phi BH, Chi phí QLDN phân bổ theo tỷ le DTXK / tong DT</t>
  </si>
  <si>
    <t>Giá trị ghi sổ</t>
  </si>
  <si>
    <t xml:space="preserve">Tài sản tài chính </t>
  </si>
  <si>
    <t xml:space="preserve">Tiền và các khoản tương đương tiền </t>
  </si>
  <si>
    <t xml:space="preserve">Phải thu khách hàng và phải thu khác  </t>
  </si>
  <si>
    <t xml:space="preserve">Đầu tư ngắn hạn </t>
  </si>
  <si>
    <t>Ký quỹ, ký cược</t>
  </si>
  <si>
    <t xml:space="preserve">Công nợ tài chính </t>
  </si>
  <si>
    <t>Các khoản vay</t>
  </si>
  <si>
    <t>Phải trả người bán và phải trả khác</t>
  </si>
  <si>
    <t>Nhận ký quỹ, ký cược</t>
  </si>
  <si>
    <t>Quản lý rủi ro về giá</t>
  </si>
  <si>
    <t>Công nợ</t>
  </si>
  <si>
    <t>Tài sản</t>
  </si>
  <si>
    <t>131 Nợ</t>
  </si>
  <si>
    <t>331 Có</t>
  </si>
  <si>
    <t>Đô la Mỹ (USD)</t>
  </si>
  <si>
    <t>Đồng Euro (EUR)</t>
  </si>
  <si>
    <t>Quản lý rủi ro thanh khoản</t>
  </si>
  <si>
    <t>Dưới 1 năm</t>
  </si>
  <si>
    <t>Từ 1 - 5 năm</t>
  </si>
  <si>
    <t>Phải trả người bán, phải trả khác</t>
  </si>
  <si>
    <t xml:space="preserve">Công nợ khác </t>
  </si>
  <si>
    <t xml:space="preserve">Các khoản vay </t>
  </si>
  <si>
    <t>Phải thu khách hàng và phải thu khác</t>
  </si>
  <si>
    <t>Đầu tư ngắn hạn</t>
  </si>
  <si>
    <t>Phải thu khách hàng và phải trả khác</t>
  </si>
  <si>
    <t>Franc Thụy Sĩ (CHF)</t>
  </si>
  <si>
    <t>Yên Nhật (JPY)</t>
  </si>
  <si>
    <t>Đô la Singapore (SGD)</t>
  </si>
  <si>
    <t>TK 154</t>
  </si>
  <si>
    <t>TK 155</t>
  </si>
  <si>
    <t>TK 156</t>
  </si>
  <si>
    <t>TK 632</t>
  </si>
  <si>
    <t>Có 153</t>
  </si>
  <si>
    <t>Có 631</t>
  </si>
  <si>
    <t>MeKog</t>
  </si>
  <si>
    <t>Có 621</t>
  </si>
  <si>
    <t>Có 138</t>
  </si>
  <si>
    <t>Có 641</t>
  </si>
  <si>
    <t>Có 642</t>
  </si>
  <si>
    <t>Có 152</t>
  </si>
  <si>
    <t>133 (DC 3)</t>
  </si>
  <si>
    <t>Có 334 (DC 11)</t>
  </si>
  <si>
    <t>Cuối năm nay</t>
  </si>
  <si>
    <t>Đầu năm nay</t>
  </si>
  <si>
    <t>Đầu năm trước</t>
  </si>
  <si>
    <t>TK 641</t>
  </si>
  <si>
    <t>TK 642</t>
  </si>
  <si>
    <t>Chi phí sx kd theo yếu tố</t>
  </si>
  <si>
    <t>Chi phí sản xuất chung</t>
  </si>
  <si>
    <t>Chi phí nhân viên phân xưởng</t>
  </si>
  <si>
    <t>Chi phí vật liệu</t>
  </si>
  <si>
    <t>Chi phí dụng cụ sản xuất</t>
  </si>
  <si>
    <t>CONTENTS</t>
  </si>
  <si>
    <t>Page</t>
  </si>
  <si>
    <t>Audited consolidated financial statements</t>
  </si>
  <si>
    <t xml:space="preserve">Consolidated statement of financial position </t>
  </si>
  <si>
    <t xml:space="preserve">Consolidated income statement </t>
  </si>
  <si>
    <t>ASSETS</t>
  </si>
  <si>
    <t>Notes</t>
  </si>
  <si>
    <t>A. CURRENT ASSETS</t>
  </si>
  <si>
    <t>1. Cash</t>
  </si>
  <si>
    <t xml:space="preserve">II. Short-term investments </t>
  </si>
  <si>
    <t>1. Short-term investments</t>
  </si>
  <si>
    <t xml:space="preserve">1. Trade receivables </t>
  </si>
  <si>
    <t>2. Advances to suppliers</t>
  </si>
  <si>
    <t>5. Other receivables</t>
  </si>
  <si>
    <t>6. Provision for doubtful debts</t>
  </si>
  <si>
    <t>IV. Inventories</t>
  </si>
  <si>
    <t>1. Inventories</t>
  </si>
  <si>
    <t>V. Other current assets</t>
  </si>
  <si>
    <t>4. Other current assets</t>
  </si>
  <si>
    <t>B. NON-CURRENT ASSETS</t>
  </si>
  <si>
    <t xml:space="preserve">I. Long-term receivables </t>
  </si>
  <si>
    <t>1. Long-term trade receivables</t>
  </si>
  <si>
    <t>4. Other long-term receivables</t>
  </si>
  <si>
    <t>5. Provision for doubtful long-term receivables</t>
  </si>
  <si>
    <t>II. Fixed assets</t>
  </si>
  <si>
    <t>1. Tangible fixed assets</t>
  </si>
  <si>
    <t>2. Finance lease assets</t>
  </si>
  <si>
    <t>3. Intangible fixed assets</t>
  </si>
  <si>
    <t>4. Construction in progress</t>
  </si>
  <si>
    <t>III. Investment property</t>
  </si>
  <si>
    <t>IV. Long term investments</t>
  </si>
  <si>
    <t>1. Investments in subsidiaries</t>
  </si>
  <si>
    <t>3. Other long term investments</t>
  </si>
  <si>
    <t>2. Deferred income tax asset</t>
  </si>
  <si>
    <t>3. Other long-term assets</t>
  </si>
  <si>
    <t>TOTAL ASSETS</t>
  </si>
  <si>
    <t>RESOURCES</t>
  </si>
  <si>
    <t>A. LIABILITIES</t>
  </si>
  <si>
    <t>I. Current liabilities</t>
  </si>
  <si>
    <t>1. Short-term debts and loans</t>
  </si>
  <si>
    <t xml:space="preserve">2. Trade payables </t>
  </si>
  <si>
    <t>3. Advances from customers</t>
  </si>
  <si>
    <t>II. Long term liabilities</t>
  </si>
  <si>
    <t xml:space="preserve">1. Long-term trade payables </t>
  </si>
  <si>
    <t>3. Other long-term payables</t>
  </si>
  <si>
    <t>B. OWNER'S EQUITY</t>
  </si>
  <si>
    <t xml:space="preserve">3. Other contributed capital </t>
  </si>
  <si>
    <t xml:space="preserve">4. Treasury shares </t>
  </si>
  <si>
    <t>5. Asset revaluation surplus</t>
  </si>
  <si>
    <t>6. Foreign exchange difference</t>
  </si>
  <si>
    <t>7. Investment and development fund</t>
  </si>
  <si>
    <t>8. Financial reserve fund</t>
  </si>
  <si>
    <t>9. Other funds within owners’ equity</t>
  </si>
  <si>
    <t>10. Undistributed earnings</t>
  </si>
  <si>
    <t>11. Capital expenditure fund</t>
  </si>
  <si>
    <t>C. NON-CONTROLLING INTEREST</t>
  </si>
  <si>
    <t>TOTAL RESOURCES</t>
  </si>
  <si>
    <t xml:space="preserve"> 1.  Assets under operating lease</t>
  </si>
  <si>
    <t xml:space="preserve"> 2.  Goods held under trust or for processing</t>
  </si>
  <si>
    <t xml:space="preserve"> 3.  Goods held by the company on consignment</t>
  </si>
  <si>
    <t xml:space="preserve"> 4.  Bad debts written off</t>
  </si>
  <si>
    <t xml:space="preserve"> 5.  Foreign currencies </t>
  </si>
  <si>
    <t xml:space="preserve"> 6.  Budgeted operating expenses</t>
  </si>
  <si>
    <t>CONSOLIDATED INCOME STATEMENT</t>
  </si>
  <si>
    <t>ITEMS</t>
  </si>
  <si>
    <t>1. Revenue</t>
  </si>
  <si>
    <t xml:space="preserve">2. Deductions </t>
  </si>
  <si>
    <t xml:space="preserve">3. Net revenue </t>
  </si>
  <si>
    <t xml:space="preserve">5. Gross profit </t>
  </si>
  <si>
    <t>6. Financial income</t>
  </si>
  <si>
    <t xml:space="preserve">11. Other income </t>
  </si>
  <si>
    <t>12. Other expense</t>
  </si>
  <si>
    <t xml:space="preserve">13. Net other income/(loss) </t>
  </si>
  <si>
    <t>TỔNG GIÁM ĐỐC</t>
  </si>
  <si>
    <t xml:space="preserve"> CHỈ TIÊU NGOÀI BẢNG CÂN ĐỐI KẾ TOÁN HỢP NHẤT</t>
  </si>
  <si>
    <t>NGƯỜI LẬP</t>
  </si>
  <si>
    <t>NGƯỜI DUYỆT</t>
  </si>
  <si>
    <t>Kế toán trưởng</t>
  </si>
  <si>
    <t>[Tổng] Giám đốc</t>
  </si>
  <si>
    <t>[TỔNG] GIÁM ĐỐC</t>
  </si>
  <si>
    <t>Công ty A</t>
  </si>
  <si>
    <t>Điều chỉnh HN</t>
  </si>
  <si>
    <t>Tiền chi trả cho người lao động</t>
  </si>
  <si>
    <t>Tiền chi trả lãi vay</t>
  </si>
  <si>
    <t>Tiền chi nộp thuế thu nhập doanh nghiệp</t>
  </si>
  <si>
    <t>Tiền chi khác cho hoạt động kinh doanh</t>
  </si>
  <si>
    <t xml:space="preserve">  </t>
  </si>
  <si>
    <t>07</t>
  </si>
  <si>
    <t>The management's report</t>
  </si>
  <si>
    <t>Independent auditors' report</t>
  </si>
  <si>
    <t>at 31 December 2013</t>
  </si>
  <si>
    <t>for the year ended  31 December 2013</t>
  </si>
  <si>
    <t>Consolidated cash-flow statement</t>
  </si>
  <si>
    <t xml:space="preserve">Accounting policies and explantory notes </t>
  </si>
  <si>
    <t>to the consolidated financial statements</t>
  </si>
  <si>
    <t xml:space="preserve">CONSOLIDATED STATEMENT OF FINANCIAL POSITION </t>
  </si>
  <si>
    <t>I. Cash and cash equivalents</t>
  </si>
  <si>
    <t>2. Cash equivalents</t>
  </si>
  <si>
    <t>2. Provision for diminution in value of short-term
    investments</t>
  </si>
  <si>
    <t>III. Account receivables</t>
  </si>
  <si>
    <t>3. Intra-company short-term receivables</t>
  </si>
  <si>
    <t>4. Construction contract in progress receivables</t>
  </si>
  <si>
    <t>2. Provision for decline in value of inventories</t>
  </si>
  <si>
    <t>1. Short-term prepaid expenses</t>
  </si>
  <si>
    <t>2. Value added tax deductibles</t>
  </si>
  <si>
    <t>3. Tax and other receivables from the State
    Budget</t>
  </si>
  <si>
    <t>2. Business capital in dependent units</t>
  </si>
  <si>
    <t xml:space="preserve">3. Intra-company long-term receivables </t>
  </si>
  <si>
    <t>+ Cost</t>
  </si>
  <si>
    <t>+ Accumulated depreciation</t>
  </si>
  <si>
    <t>2. Investments in associates, and joint-ventures</t>
  </si>
  <si>
    <t xml:space="preserve">4. Provision for diminution in value of long-term investments </t>
  </si>
  <si>
    <t>V. Other long-term assets</t>
  </si>
  <si>
    <t>1. Long-term prepaid expenses</t>
  </si>
  <si>
    <t>VI. Goodwill</t>
  </si>
  <si>
    <t>4. Taxes and amounts payable to the State Budget</t>
  </si>
  <si>
    <t>5. Payables to employees</t>
  </si>
  <si>
    <t>6. Accrued expenses</t>
  </si>
  <si>
    <t>7. Intra-company payables</t>
  </si>
  <si>
    <t>8. Construction contract in progress payables</t>
  </si>
  <si>
    <t>9. Other short-term payables</t>
  </si>
  <si>
    <t>10. Provision for short-term payables</t>
  </si>
  <si>
    <t>11. Bonus and welfare fund</t>
  </si>
  <si>
    <t xml:space="preserve">2. Intra-company long-term payables </t>
  </si>
  <si>
    <t>4. Long-term debts and loans</t>
  </si>
  <si>
    <t xml:space="preserve">5. Deferred income tax liabilities </t>
  </si>
  <si>
    <t>6. Provision for severance allowance</t>
  </si>
  <si>
    <t>7. Provision for long-term payables</t>
  </si>
  <si>
    <t>8. Unrealised revenue</t>
  </si>
  <si>
    <t>9. Science and technology development fund</t>
  </si>
  <si>
    <t>I. Equity</t>
  </si>
  <si>
    <t>1. Share capital</t>
  </si>
  <si>
    <t>2. Capital premium</t>
  </si>
  <si>
    <t>12. Enterprise reorganization support fund</t>
  </si>
  <si>
    <t>II. Other capital, funds</t>
  </si>
  <si>
    <t xml:space="preserve">1. Subsidy funds </t>
  </si>
  <si>
    <t>2. Subsidy funds invested in fixed assets</t>
  </si>
  <si>
    <t>OFF CONSOLIDATED STATEMENT OF FINANCAL POSITION ITEMS</t>
  </si>
  <si>
    <t>CONSOLIDATED STATEMENT OF CASH FLOWS (INDIRECT METHOD)</t>
  </si>
  <si>
    <t>I. CASH FLOWS FROM OPERATING ACTIVITIES</t>
  </si>
  <si>
    <t>1. Net profit /(loss) before taxes</t>
  </si>
  <si>
    <t>2. Adjustment to reconcile operating profit/(loss)</t>
  </si>
  <si>
    <t xml:space="preserve">    Fixed asset depreciation</t>
  </si>
  <si>
    <t xml:space="preserve">    Provisions</t>
  </si>
  <si>
    <t xml:space="preserve">    Unrealized foreign exchange gains/losses</t>
  </si>
  <si>
    <t xml:space="preserve">    Gain/losses from investment</t>
  </si>
  <si>
    <t xml:space="preserve">    Interest expenses</t>
  </si>
  <si>
    <t>3. Operating profit /(loss) before adjustments
    to working capital</t>
  </si>
  <si>
    <t xml:space="preserve">    Increase or decrease in accounts receivable</t>
  </si>
  <si>
    <t xml:space="preserve">    Increase or decrease in inventory</t>
  </si>
  <si>
    <t xml:space="preserve">    Increase or decrease in accounts payable
    (excluding interest expenses payable and
    corporate income tax payable)</t>
  </si>
  <si>
    <t xml:space="preserve">    Increase or decrease prepaid expenses</t>
  </si>
  <si>
    <t xml:space="preserve">    Interest paid</t>
  </si>
  <si>
    <t xml:space="preserve">    Corporate income tax paid</t>
  </si>
  <si>
    <t xml:space="preserve">    Other cash inflows from operating activities</t>
  </si>
  <si>
    <t xml:space="preserve">    Other cash outflows from operating activities</t>
  </si>
  <si>
    <t xml:space="preserve">    Net cash from operating activities</t>
  </si>
  <si>
    <t>II. CASH FLOWS FROM INVESTING ACTIVITIES</t>
  </si>
  <si>
    <t>1. Purchase and construction of fixed assets and
    other long-term assets</t>
  </si>
  <si>
    <t>2. Proceeds from disposals of fixed assets and
    other long-term assets</t>
  </si>
  <si>
    <t>3. Loans to other entities and payments for
    purchase of debt instruments of other entities</t>
  </si>
  <si>
    <t>4. Repayments from borrowers and proceeds from
    sales of debts instruments of other entities</t>
  </si>
  <si>
    <t>5. Investments in other entities</t>
  </si>
  <si>
    <t>6. Proceeds from sales of investments in other
    entities</t>
  </si>
  <si>
    <t>7. Interest and dividends received</t>
  </si>
  <si>
    <t xml:space="preserve">    Net cash from/(used in) investing activities</t>
  </si>
  <si>
    <t>III. CASH FLOWS FROM FINANCING ACTIVITIES</t>
  </si>
  <si>
    <t>1. Proceeds from issuing stocks and capital contribution 
    from owners</t>
  </si>
  <si>
    <t>2. Capital redemption, payments for shares repurchases</t>
  </si>
  <si>
    <t>3. Proceeds from borrowings</t>
  </si>
  <si>
    <t>4. Repayment of borrowings</t>
  </si>
  <si>
    <t>5. Finance lease principal paid</t>
  </si>
  <si>
    <t>6. Dividends paid</t>
  </si>
  <si>
    <t xml:space="preserve">    Net cash from financing activities</t>
  </si>
  <si>
    <t xml:space="preserve">    Cash and cash equivalents at beginning of
    year/(period)</t>
  </si>
  <si>
    <t xml:space="preserve">    Impact of exchange rate fluctuation</t>
  </si>
  <si>
    <t>(The next page is 12)</t>
  </si>
  <si>
    <t>VI. Lợi thế thương mại</t>
  </si>
  <si>
    <t>9. Quỹ phát triển khoa học và công nghệ</t>
  </si>
  <si>
    <t>B.VỐN CHỦ SỞ HỮU</t>
  </si>
  <si>
    <t>Lưu chuyển tiền thuần từ hoạt động kinh doanh</t>
  </si>
  <si>
    <t>Mẫu số B 01 - DN/HN</t>
  </si>
  <si>
    <t>Mẫu số B 03 - DN/HN</t>
  </si>
  <si>
    <t>BÁO CÁO LƯU CHUYỂN TIỀN TỆ HỢP NHẤT</t>
  </si>
  <si>
    <t>(Theo phương pháp trực tiếp)</t>
  </si>
  <si>
    <t>I. LƯU CHUYỂN TIỀN TỆ TỪ HOẠT ĐỘNG KINH DOANH</t>
  </si>
  <si>
    <t>Tiền thu từ bán hàng, cung cấp dịch vụ và doanh thu khác</t>
  </si>
  <si>
    <t>Tiền chi trả cho người cung cấp hàng hóa và dịch vụ</t>
  </si>
  <si>
    <t>Form B 01 - DN/HN</t>
  </si>
  <si>
    <t>Form B 02 - DN/HN</t>
  </si>
  <si>
    <t>4. Cost of goods sold</t>
  </si>
  <si>
    <t>7. Financial expense</t>
  </si>
  <si>
    <t xml:space="preserve">    in which, interest expense</t>
  </si>
  <si>
    <t>8. Selling expense</t>
  </si>
  <si>
    <t>9. General and administration expense</t>
  </si>
  <si>
    <t>14. Share of the profit(loss) of associates and joint-ventures</t>
  </si>
  <si>
    <t xml:space="preserve">15. Accounting profit/(loss) before tax </t>
  </si>
  <si>
    <t xml:space="preserve">16. Current corporate income tax expense </t>
  </si>
  <si>
    <t>17. Deferred corporate income tax expense</t>
  </si>
  <si>
    <t xml:space="preserve">18. Net profit/(loss) after tax </t>
  </si>
  <si>
    <t xml:space="preserve">     18.1 Non-controlling interests</t>
  </si>
  <si>
    <t xml:space="preserve">     18.2 Owners of the parent company         </t>
  </si>
  <si>
    <t xml:space="preserve">19. Earnings per share </t>
  </si>
  <si>
    <t>10. Operating profit/(loss)</t>
  </si>
  <si>
    <t>Form B 03 - DN/HN</t>
  </si>
  <si>
    <r>
      <t xml:space="preserve">    Net increase/(decrease) in cash </t>
    </r>
    <r>
      <rPr>
        <sz val="10"/>
        <rFont val="Arial"/>
        <family val="2"/>
      </rPr>
      <t>(20+30+40)</t>
    </r>
  </si>
  <si>
    <r>
      <t xml:space="preserve">    Cash and cash equivalents at end of
    year/(period) </t>
    </r>
    <r>
      <rPr>
        <sz val="10"/>
        <rFont val="Arial"/>
        <family val="2"/>
      </rPr>
      <t>(50+60+61)</t>
    </r>
  </si>
  <si>
    <t>Beginning balance</t>
  </si>
  <si>
    <t>1. Cash receipts from customers</t>
  </si>
  <si>
    <t>2. Cash paid to suppliers</t>
  </si>
  <si>
    <t>3. Cash paid to employees</t>
  </si>
  <si>
    <t>4. Interest paid</t>
  </si>
  <si>
    <t>5. Income taxes paid</t>
  </si>
  <si>
    <t>6. Other cash inflows from operating activities</t>
  </si>
  <si>
    <t>7. Other cash outflows from operating activities</t>
  </si>
  <si>
    <t>1. Purchase of fixed assets and other long-term
    assets</t>
  </si>
  <si>
    <t xml:space="preserve">    Net cash from investing activities</t>
  </si>
  <si>
    <t>(Phần tiếp theo ở trang )</t>
  </si>
  <si>
    <t>(The next page is )</t>
  </si>
  <si>
    <t>1. Proceeds from issuing stocks and capital 
    contribution from owners</t>
  </si>
  <si>
    <t>2. Capital redemption, payments for shares 
    repurchases</t>
  </si>
  <si>
    <r>
      <t xml:space="preserve">    Cash and cash equivalents at end of
    year/(period) </t>
    </r>
    <r>
      <rPr>
        <sz val="10"/>
        <color theme="1"/>
        <rFont val="Arial"/>
        <family val="2"/>
      </rPr>
      <t>(50+60+61)</t>
    </r>
  </si>
  <si>
    <t>CASH FLOW STATEMENT (DIRECT METHOD)</t>
  </si>
  <si>
    <t>CÔNG TY CỔ PHẦN ĐẦU TƯ VÀ XÂY DỰNG THỦY LỢI LÂM ĐỒNG</t>
  </si>
  <si>
    <t>Địa chỉ: Số 68 Hai Bà Trưng, Phường 06, Thành phố Đà Lạt, Tỉnh Lâm Đồng</t>
  </si>
  <si>
    <t>NGUYỄN NGỌC DŨNG</t>
  </si>
  <si>
    <t>HẦU VĂN TUẤN</t>
  </si>
  <si>
    <t>LÊ ĐÌNH HIỂN</t>
  </si>
  <si>
    <t>Lâm Đồng, ngày 02 tháng 02 năm 2015</t>
  </si>
  <si>
    <t>Thặng dư vốn cổ phần (công ty con)</t>
  </si>
  <si>
    <t>Cổ phiếu quỹ công ty con</t>
  </si>
  <si>
    <t>Quỹ đầu tư phát triển công ty con</t>
  </si>
  <si>
    <t>Quỹ dự phòng tài chính công ty con</t>
  </si>
  <si>
    <t>Thặng dư vốn cổ phần của mẹ</t>
  </si>
  <si>
    <t>Thặng dư vốn cổ phần của CĐTS</t>
  </si>
  <si>
    <t>Cổ phiếu quỹ của mẹ</t>
  </si>
  <si>
    <t>Cổ phiếu quỹ của CĐTS</t>
  </si>
  <si>
    <t>Quỹ đầu tư phát triển của mẹ</t>
  </si>
  <si>
    <t>Quỹ đầu tư phát triển của CĐTS</t>
  </si>
  <si>
    <t>Quỹ dự phòng Tài chính của mẹ</t>
  </si>
  <si>
    <t>Quỹ dự phòng Tài Chính của CĐTS</t>
  </si>
  <si>
    <t>Good will</t>
  </si>
  <si>
    <t>Tăng/giảm trong tháng 6/2013</t>
  </si>
  <si>
    <t>Tăng/giảm trong kỳ</t>
  </si>
  <si>
    <t>Nợ 711</t>
  </si>
  <si>
    <t>No 4112</t>
  </si>
  <si>
    <t>No 419</t>
  </si>
  <si>
    <t>No 415</t>
  </si>
  <si>
    <t>No 414</t>
  </si>
  <si>
    <t>co 711</t>
  </si>
  <si>
    <t>Là các khoản tiền gửi có kỳ hạn trên 3 tháng với lãi suất 5,9 %/năm</t>
  </si>
  <si>
    <t>Chi phí bóc tầng phủ</t>
  </si>
  <si>
    <t>Chi phí đền bù để khai thác mỏ</t>
  </si>
  <si>
    <t>Chi phí sữa chữa</t>
  </si>
  <si>
    <t>Đây là khoản ký quỹ bảo vệ môi trường cho việc khai thác mỏ.</t>
  </si>
  <si>
    <t>Cổ tức phải trả</t>
  </si>
  <si>
    <t xml:space="preserve">Thu tiền đặt cọc bán tài sản </t>
  </si>
  <si>
    <t>Vay mượn cá nhân tạm thời</t>
  </si>
  <si>
    <t>Tiền ký quỹ thế chân lái xe</t>
  </si>
  <si>
    <t>Phải trả vốn Nhà nước</t>
  </si>
  <si>
    <t>Thu hồi nhiên liệu</t>
  </si>
  <si>
    <r>
      <t>Vốn đầu tư của chủ sở hữu là vốn góp của cá nhân</t>
    </r>
    <r>
      <rPr>
        <b/>
        <sz val="10"/>
        <color indexed="8"/>
        <rFont val="Arial"/>
        <family val="2"/>
      </rPr>
      <t>.</t>
    </r>
  </si>
  <si>
    <t>Số lượng cổ phần phổ thông đã bán ra</t>
  </si>
  <si>
    <t>Số lượng cổ phần phổ thông được mua lại</t>
  </si>
  <si>
    <t>Doanh thu bán hàng và thi công công trình</t>
  </si>
  <si>
    <t>Các khoản giảm trừ</t>
  </si>
  <si>
    <t>Tăng đợt 1</t>
  </si>
  <si>
    <t>Tăng đợt 2</t>
  </si>
  <si>
    <t>Tổng vốn góp (Công ty con)</t>
  </si>
  <si>
    <t>Vốn Công ty mẹ thực góp trong con</t>
  </si>
  <si>
    <t>Lãi lỗ từ HĐKD (TK 421)</t>
  </si>
  <si>
    <t>Phân chia nguồn vốn của con theo tỷ lệ:</t>
  </si>
  <si>
    <t>Vốn đầu tư tại Công ty mẹ TK 221</t>
  </si>
  <si>
    <t>Tổng TK 421</t>
  </si>
  <si>
    <t>1/</t>
  </si>
  <si>
    <t>Nợ 4112</t>
  </si>
  <si>
    <t>Nợ 419</t>
  </si>
  <si>
    <t>Nợ 414</t>
  </si>
  <si>
    <t>Nợ 415</t>
  </si>
  <si>
    <t>Có 711</t>
  </si>
  <si>
    <t>2/</t>
  </si>
  <si>
    <t>3/</t>
  </si>
  <si>
    <t>Giảm LICĐTS = với phần tăng vốn của mẹ</t>
  </si>
  <si>
    <t>4/</t>
  </si>
  <si>
    <t>5/</t>
  </si>
  <si>
    <t>6/</t>
  </si>
  <si>
    <t>7/</t>
  </si>
  <si>
    <t>Có 470</t>
  </si>
  <si>
    <t>8/</t>
  </si>
  <si>
    <t>Lãi từ HĐKS trong kỳ</t>
  </si>
  <si>
    <t>9/</t>
  </si>
  <si>
    <t>Giảm LICDTS do chia cổ tức trong kỳ</t>
  </si>
  <si>
    <t>10/</t>
  </si>
  <si>
    <t>11/</t>
  </si>
  <si>
    <t>12/</t>
  </si>
  <si>
    <t>Có 4211</t>
  </si>
  <si>
    <t>Nợ 4211</t>
  </si>
  <si>
    <t>Nợ 4212</t>
  </si>
  <si>
    <t>Có 4212</t>
  </si>
  <si>
    <t>bảo hành công trình</t>
  </si>
  <si>
    <t>Phải trả lương công trình</t>
  </si>
  <si>
    <t>CÔNG TY CP HIỆP THÀNH</t>
  </si>
  <si>
    <t>CÔNG TY</t>
  </si>
  <si>
    <t>NỢ CK</t>
  </si>
  <si>
    <t>CÓ CK</t>
  </si>
  <si>
    <t xml:space="preserve">    Công ty TNHH MTV Hiệp Thịnh Phát</t>
  </si>
  <si>
    <t xml:space="preserve">    Cty Cổ Phần Khoáng Sản  Và Vật Liệu Xây Dựng Lâm Đồng</t>
  </si>
  <si>
    <t xml:space="preserve">  Công ty CP đầu tư &amp; XD Thủy Lợi Lâm Đồng</t>
  </si>
  <si>
    <t>CÔNG TY TNHH MTV HIỆP THỊNH PHÁT</t>
  </si>
  <si>
    <t xml:space="preserve">  Công ty  cổ phần khoáng sản và  VLXD LĐ</t>
  </si>
  <si>
    <t xml:space="preserve">  Công ty Cổ phần Hiệp Thành</t>
  </si>
  <si>
    <t xml:space="preserve">  Công ty  cổ phần khoáng sản và  VLXD LĐ (mua TSCĐ)</t>
  </si>
  <si>
    <t>lệch lợi nhuận chuyển từ Hiệp Thịnh Phát về</t>
  </si>
  <si>
    <t>CÔNG TY CP KHOÁNG SẢN VÀ VLXD LÂM ĐỒNG</t>
  </si>
  <si>
    <t xml:space="preserve">  Công ty TNHH MTV Hiệp Thịnh Phát</t>
  </si>
  <si>
    <t>x</t>
  </si>
  <si>
    <t xml:space="preserve">  Cụng ty TNHHMTV Hiệp Thịnh Phỏt - lợi nhuận</t>
  </si>
  <si>
    <t xml:space="preserve">  Cụng ty TNHH Một thành viờn Hiệp Thịnh Phỏt</t>
  </si>
  <si>
    <t xml:space="preserve">  Cụng Ty TNHH Một Thành Viờn Hiệp Thịnh Phỏt</t>
  </si>
  <si>
    <t xml:space="preserve">  Cụng ty TNHH Một Thành Viờn Hiệp Thịnh Phỏt</t>
  </si>
  <si>
    <t xml:space="preserve">  Cụng Ty TNHH Hiệp Thịnh Phỏt</t>
  </si>
  <si>
    <t xml:space="preserve">  Cụng ty TNHH Một Thành Viờn  Hiệp Thịnh Phỏt</t>
  </si>
  <si>
    <t>CÔNG TY CP ĐẦU TƯ VÀ XÂY DỰNG THỦY LỢI LÂM ĐỒNG</t>
  </si>
  <si>
    <t>Công ty TNHH MTV Hiệp Thịnh Phát</t>
  </si>
  <si>
    <t>Cty CP khoáng sản và VLXD Lâm đồng (LBM)</t>
  </si>
  <si>
    <t>Nợ</t>
  </si>
  <si>
    <t xml:space="preserve">Nợ </t>
  </si>
  <si>
    <t>Có</t>
  </si>
  <si>
    <t>=&gt; Chênh lệch 15.015.899 do Thủy Lợi hạch toán thiếu 3 hóa đơn =&gt; đã ghi nhận trong năm 2015</t>
  </si>
  <si>
    <t>2/ Bút toán loại trừ số dư nội bộ của LHC và HTP</t>
  </si>
  <si>
    <t>Công ty TNHH MTV Hiệp Thành</t>
  </si>
  <si>
    <t>XÁC ĐỊNH CÁC GIAO DỊCH NỘI BỘ</t>
  </si>
  <si>
    <t>515</t>
  </si>
  <si>
    <t>Tài sản cố định bán cho công ty con</t>
  </si>
  <si>
    <t>Giá bán</t>
  </si>
  <si>
    <t>Thời gian khấu hao</t>
  </si>
  <si>
    <t>khau hao 1 tháng</t>
  </si>
  <si>
    <t>Đã khấu hao 2013</t>
  </si>
  <si>
    <t>VPCT</t>
  </si>
  <si>
    <t xml:space="preserve">    Xe tải ben qua sử dụng. BS49C_05271</t>
  </si>
  <si>
    <t xml:space="preserve">    Xe tải ben qua sử dụng. BS49C_05237</t>
  </si>
  <si>
    <t>Total</t>
  </si>
  <si>
    <t>Bút toán  đã điều giải 2013</t>
  </si>
  <si>
    <t>Loại trừ giao dịch nội bộ- mua TSCD giữa LHC và LBM - quý 4</t>
  </si>
  <si>
    <t>Nợ 711/ có 211</t>
  </si>
  <si>
    <t>Ghi nhận tài sản thuế hoãn lại ứng với tài sản đã bán</t>
  </si>
  <si>
    <t>Nợ 243/ có 8212</t>
  </si>
  <si>
    <t>ghi nhận giảm chi phí khấu hao tài sản đã bán</t>
  </si>
  <si>
    <t>Nợ 2141 /  có 154</t>
  </si>
  <si>
    <t>Ghi nhận thuế hoãn lại phải nộp ứng với phần đã khấu hao</t>
  </si>
  <si>
    <t>Nợ 8212/ có 243</t>
  </si>
  <si>
    <t>Nợ 2141 /  có 632</t>
  </si>
  <si>
    <t>Bút toán điều giải năm 2014</t>
  </si>
  <si>
    <t>Khấu hao 2014</t>
  </si>
  <si>
    <t>Ngay CT</t>
  </si>
  <si>
    <t>Thang</t>
  </si>
  <si>
    <t>Ma CT</t>
  </si>
  <si>
    <t>So CT</t>
  </si>
  <si>
    <t>Ma KH</t>
  </si>
  <si>
    <t>Ten KH</t>
  </si>
  <si>
    <t>Dien gia</t>
  </si>
  <si>
    <t>TK No</t>
  </si>
  <si>
    <t>TK Co</t>
  </si>
  <si>
    <t>No</t>
  </si>
  <si>
    <t>Co</t>
  </si>
  <si>
    <t>So tien</t>
  </si>
  <si>
    <t>31/12/2014</t>
  </si>
  <si>
    <t>PKT</t>
  </si>
  <si>
    <t>KH00310</t>
  </si>
  <si>
    <t>D/thu đào,xúc đất VC Tại Tam bố Di Linh(Cty  Hiệp Thịnh Phát)</t>
  </si>
  <si>
    <t>5111</t>
  </si>
  <si>
    <t>511</t>
  </si>
  <si>
    <t>KH202</t>
  </si>
  <si>
    <t>D/thu Đào Xúc đất VC XN Gạch T/Mỹ (Cty CP KS VLXD LĐ)</t>
  </si>
  <si>
    <t>D/thu  thuê TB theo hợp đồng  31/12 (Cty CP KS VLXD LĐ)</t>
  </si>
  <si>
    <t>Bán hang</t>
  </si>
  <si>
    <t>Mua hàng</t>
  </si>
  <si>
    <t>28/02/2014</t>
  </si>
  <si>
    <t>PN</t>
  </si>
  <si>
    <t>Nhập đá Công ty TN Hà Hưng</t>
  </si>
  <si>
    <t>1521</t>
  </si>
  <si>
    <t>Nhập đá 1x2 Kênh Tuyền Lâm Quãng hiệp</t>
  </si>
  <si>
    <t>30/04/2014</t>
  </si>
  <si>
    <t>Nhập đá 1x2 Công trình Tuyền Lâm Quãng hiệp Gói 3</t>
  </si>
  <si>
    <t>65</t>
  </si>
  <si>
    <t>Nhập đá 1x2 Công ty TNHH Hà Hưng</t>
  </si>
  <si>
    <t>30/06/2014</t>
  </si>
  <si>
    <t>108</t>
  </si>
  <si>
    <t>Nhập đá Công ty TNHH Hà Hưng</t>
  </si>
  <si>
    <t>30/09/2014</t>
  </si>
  <si>
    <t>159</t>
  </si>
  <si>
    <t>Nhập đá các loại Công ty TNHH Hà Hưng</t>
  </si>
  <si>
    <t>31/01/2014</t>
  </si>
  <si>
    <t>Nhập ghạch Công trình Kênh Tuyền lâm Quãng hiệp Gói 1</t>
  </si>
  <si>
    <t>Nhập đá 1x2 đá 0x4 Công ty TNHH Phan Đình,Hà Hưng</t>
  </si>
  <si>
    <t>31/03/2014</t>
  </si>
  <si>
    <t>42</t>
  </si>
  <si>
    <t>43</t>
  </si>
  <si>
    <t>31/05/2014</t>
  </si>
  <si>
    <t>82</t>
  </si>
  <si>
    <t>86</t>
  </si>
  <si>
    <t>Nhập đá các loại Công ty Hà Hưng</t>
  </si>
  <si>
    <t>31/07/2014</t>
  </si>
  <si>
    <t>127</t>
  </si>
  <si>
    <t>Nhập vật tư Kênh Tuyền Lâm Quãng hiệp Gói 3N2</t>
  </si>
  <si>
    <t>Nhập đá  các loại Công ty Hà Hưng</t>
  </si>
  <si>
    <t>Nhập đá các loại Kênh Quãng hiệp Gói 3 N2</t>
  </si>
  <si>
    <t>31/08/2014</t>
  </si>
  <si>
    <t>207</t>
  </si>
  <si>
    <t>Thuê xe Bồn CT Thuỷ điện Krongno 2 (Cty CP KSVLXD LĐ)</t>
  </si>
  <si>
    <t>6237</t>
  </si>
  <si>
    <t>623</t>
  </si>
  <si>
    <t>145</t>
  </si>
  <si>
    <t>147</t>
  </si>
  <si>
    <t>Nhập đá 1x2 Công trình Kênh Tuyền Lâm Quãng hiệp</t>
  </si>
  <si>
    <t>31/10/2014</t>
  </si>
  <si>
    <t>165</t>
  </si>
  <si>
    <t>Nhập đá các loại Kênh quãng hiệp Gói 1</t>
  </si>
  <si>
    <t>166</t>
  </si>
  <si>
    <t>167</t>
  </si>
  <si>
    <t>Nhập đá cho Công trình Kênh Quãng hiệp Gói 1N1</t>
  </si>
  <si>
    <t>186</t>
  </si>
  <si>
    <t>Nhập vật tư Công trình HCN Sao Mai Đơn Dương</t>
  </si>
  <si>
    <t>196</t>
  </si>
  <si>
    <t>Nhập đá Công ty  TNHH Hà Hưng</t>
  </si>
  <si>
    <t>206</t>
  </si>
  <si>
    <t>Nhập đá các loại Công trình Hồ sao mai Đơn Dương</t>
  </si>
  <si>
    <t>90</t>
  </si>
  <si>
    <t>Thuê máy đào  TC  TĐ Krongno (Cty TNHH Hiệp Thịnh Phát)</t>
  </si>
  <si>
    <t>51</t>
  </si>
  <si>
    <t>Thuê Máy đào t/công CT Krongno (Cty TNHH Hiệp Thịnh Phát)</t>
  </si>
  <si>
    <t>6235</t>
  </si>
  <si>
    <t>KH82</t>
  </si>
  <si>
    <t>Công ty CP Chứng khoán Sài gòn- CN Nguyễn Công Trứ</t>
  </si>
  <si>
    <t>Cổ tức Công ty CP KS VLXD Lâm đồng (LBM) 2013</t>
  </si>
  <si>
    <t>11212</t>
  </si>
  <si>
    <t>Chi trả cổ tức</t>
  </si>
  <si>
    <t>1/ Bút toán loại trừ giao dịch mua bán hàng hóa giữa LBM- LHC</t>
  </si>
  <si>
    <t>2/ Bút toán loại trừ cổ tức nhận được từ công ty con sau hợp nhất</t>
  </si>
  <si>
    <t>13/</t>
  </si>
  <si>
    <t>Bút toán loại trừ số dư nội bộ của LBM và LHC</t>
  </si>
  <si>
    <t>331cn</t>
  </si>
  <si>
    <t>131n</t>
  </si>
  <si>
    <t>14/</t>
  </si>
  <si>
    <t>Bút toán loại trừ số dư nội bộ của LHC và HTP</t>
  </si>
  <si>
    <t>15/</t>
  </si>
  <si>
    <t>Bút toán loại trừ giao dịch mua bán hàng hóa giữa LBM- LHC -HTP</t>
  </si>
  <si>
    <t>16/</t>
  </si>
  <si>
    <t>Bút toán loại trừ cổ tức nhận được từ công ty con sau hợp nhất</t>
  </si>
  <si>
    <t>17/</t>
  </si>
  <si>
    <t>18/</t>
  </si>
  <si>
    <t>19/</t>
  </si>
  <si>
    <t>Ghi nhận giảm chi phí khấu hao tài sản đã bán</t>
  </si>
  <si>
    <t>20/</t>
  </si>
  <si>
    <t>Ghi nhận giảm tài sản thuế hoãn lại ứng với chi phí khấu hao tãi LBM</t>
  </si>
  <si>
    <t>21/</t>
  </si>
  <si>
    <t>22/</t>
  </si>
  <si>
    <t>KHOẢN MỤC</t>
  </si>
  <si>
    <t xml:space="preserve"> Nhà cửa,
 vật kiến trúc</t>
  </si>
  <si>
    <t xml:space="preserve"> Máy móc, 
thiết bị</t>
  </si>
  <si>
    <t xml:space="preserve">Phương tiện
 vận tải, truyền dẫn
</t>
  </si>
  <si>
    <t xml:space="preserve"> Thiết bị,
dụng cụ quản lý</t>
  </si>
  <si>
    <t>Cây lâu năm</t>
  </si>
  <si>
    <t>TSCĐ hữu hình
khác</t>
  </si>
  <si>
    <t xml:space="preserve">Tổng Cộng  </t>
  </si>
  <si>
    <t>I. Nguyên giá</t>
  </si>
  <si>
    <t>Số dư tại ngày 01/01/2014</t>
  </si>
  <si>
    <t>- Tăng mới trong kỳ</t>
  </si>
  <si>
    <t xml:space="preserve">- Tăng khác </t>
  </si>
  <si>
    <t>- Thanh lý, nhượng bán</t>
  </si>
  <si>
    <t>- Giảm khác</t>
  </si>
  <si>
    <t>Số dư tại ngày 31/12/2014</t>
  </si>
  <si>
    <t>II. Giá trị hao mòn lũy kế</t>
  </si>
  <si>
    <t>- Khấu hao trong kỳ</t>
  </si>
  <si>
    <t>III. Giá trị còn lại</t>
  </si>
  <si>
    <t xml:space="preserve">Cost  </t>
  </si>
  <si>
    <t>Increase</t>
  </si>
  <si>
    <t>Purchase</t>
  </si>
  <si>
    <t>Transferred from CIP</t>
  </si>
  <si>
    <t>Others</t>
  </si>
  <si>
    <t>Decrease</t>
  </si>
  <si>
    <t>Disposal</t>
  </si>
  <si>
    <t>Accordance with Circular 45/BTC</t>
  </si>
  <si>
    <t>Accumulated Depreciation</t>
  </si>
  <si>
    <t>Depreciation</t>
  </si>
  <si>
    <t xml:space="preserve">Net book value </t>
  </si>
  <si>
    <t>Nhà cửa</t>
  </si>
  <si>
    <t>Thiết bị, dụng cụ quản lý</t>
  </si>
  <si>
    <t>TSCĐ hữu hình khác</t>
  </si>
  <si>
    <t xml:space="preserve"> Nguyên giá  </t>
  </si>
  <si>
    <t>Số dư cuối kỳ</t>
  </si>
  <si>
    <t xml:space="preserve"> Giá trị hao mòn lũy kế </t>
  </si>
  <si>
    <t>Khấu hao trong kỳ</t>
  </si>
  <si>
    <t>Giá trị còn lại</t>
  </si>
  <si>
    <t>Tại ngày cuối kỳ</t>
  </si>
  <si>
    <t>Điều giải giao dịch bán TSCĐ</t>
  </si>
  <si>
    <t>LBM</t>
  </si>
  <si>
    <t>LHC</t>
  </si>
  <si>
    <t>HTP</t>
  </si>
  <si>
    <t>HT</t>
  </si>
  <si>
    <t>Nguyên giá tài sản khấu hao hết nhưng vẫn còn sử dụng là 88.119.639.900 đồng.</t>
  </si>
  <si>
    <t>Hệ thống QL chất lượng ISO</t>
  </si>
  <si>
    <t>Phần mềm vi tính</t>
  </si>
  <si>
    <t>CP đền bù, thăm dò</t>
  </si>
  <si>
    <t>I. Nguyên giá TSCĐ vô hình</t>
  </si>
  <si>
    <t xml:space="preserve"> Số dư tại ngày 01/01/2014</t>
  </si>
  <si>
    <t xml:space="preserve">   - Mua trong kỳ</t>
  </si>
  <si>
    <t xml:space="preserve">   - Tăng khác</t>
  </si>
  <si>
    <t xml:space="preserve">   - Thanh lý, nhượng bán</t>
  </si>
  <si>
    <t xml:space="preserve">   - Giảm khác</t>
  </si>
  <si>
    <t xml:space="preserve"> Số dư tại ngày 31/12/2014</t>
  </si>
  <si>
    <t xml:space="preserve">   - Khấu hao trong kỳ</t>
  </si>
  <si>
    <t>III. Giá trị còn lại của TSCĐ vô hình</t>
  </si>
  <si>
    <t xml:space="preserve"> Hệ thống QL chất lượng ISO </t>
  </si>
  <si>
    <t xml:space="preserve"> Quyền sử dụng đất </t>
  </si>
  <si>
    <t>Phần mềm máy vi tính</t>
  </si>
  <si>
    <t>Chi phí đền bù, thăm dò hầm mỏ</t>
  </si>
  <si>
    <t xml:space="preserve"> Tổng cộng </t>
  </si>
  <si>
    <t xml:space="preserve"> Quỹ thuộc chủ sở hữu </t>
  </si>
  <si>
    <t>Điều chỉnh</t>
  </si>
  <si>
    <t>Chênh lệch với bảng tính với Anh Tài</t>
  </si>
  <si>
    <t>Cổ phiếu quỹ</t>
  </si>
  <si>
    <t xml:space="preserve">Trích quỹ </t>
  </si>
  <si>
    <t>LN sau thuế</t>
  </si>
  <si>
    <t>bị lệch nè</t>
  </si>
  <si>
    <t>Số đúng</t>
  </si>
  <si>
    <t>TN thuần của mẹ</t>
  </si>
  <si>
    <t>LICĐTS</t>
  </si>
  <si>
    <t>2/ Bút toán tính LICĐTS</t>
  </si>
  <si>
    <t>2/ Bút toán tính LiCDTS lệch với anh Tài</t>
  </si>
  <si>
    <t>BC BLM</t>
  </si>
  <si>
    <t>LICDTS</t>
  </si>
  <si>
    <t>Tương ứng với Mẹ</t>
  </si>
  <si>
    <t>Theo %/ BCTC BLM</t>
  </si>
  <si>
    <t>THU DAC</t>
  </si>
  <si>
    <t>01/07/2013</t>
  </si>
  <si>
    <t>01/10/2013</t>
  </si>
  <si>
    <t>2013</t>
  </si>
  <si>
    <t>2014</t>
  </si>
  <si>
    <t>Giá mua</t>
  </si>
  <si>
    <t>CL mua</t>
  </si>
  <si>
    <t>LN</t>
  </si>
  <si>
    <t>CHIA CO TUC</t>
  </si>
  <si>
    <t>TRICH QUY</t>
  </si>
  <si>
    <t>THUYET MINH LICDTS</t>
  </si>
  <si>
    <t>CHI QUY</t>
  </si>
  <si>
    <t>Theo %</t>
  </si>
  <si>
    <t>PS LN</t>
  </si>
  <si>
    <t>% VON</t>
  </si>
  <si>
    <t>NHOM KT</t>
  </si>
  <si>
    <t>CHENH LECH</t>
  </si>
  <si>
    <t>BT DC CHI TIET TUNG GD</t>
  </si>
  <si>
    <t>PS DEN 01/07/2013</t>
  </si>
  <si>
    <t>PS 01/07/2013 -  01/10/2013</t>
  </si>
  <si>
    <t>PS 01/10/2013 - 31/12/2013</t>
  </si>
  <si>
    <t>TOTAL</t>
  </si>
  <si>
    <t>BT DC LUY KE</t>
  </si>
  <si>
    <t>Công ty</t>
  </si>
  <si>
    <t>BT DIEU CHINH</t>
  </si>
  <si>
    <t>% LICDTS</t>
  </si>
  <si>
    <t>SDCK 421 CUA LBM:</t>
  </si>
  <si>
    <t>Bao gồm:</t>
  </si>
  <si>
    <t>SD DEN 31/12/2013:</t>
  </si>
  <si>
    <t>LN 2014:</t>
  </si>
  <si>
    <t>Tính lại theo TS mới</t>
  </si>
  <si>
    <t>CL</t>
  </si>
  <si>
    <t xml:space="preserve">3/ </t>
  </si>
  <si>
    <t>Bút toán điều chỉnh thuế hoãn lại ứng với tscđ đã bán theo thuế suất hiện hành</t>
  </si>
  <si>
    <t>Nợ 8212/243</t>
  </si>
  <si>
    <t>23/</t>
  </si>
  <si>
    <t>Tại ngày 31 tháng 12 năm 2014</t>
  </si>
  <si>
    <t>(Phần tiếp theo ở trang 02)</t>
  </si>
  <si>
    <t>Lâm Đồng, ngày 09 tháng 02 năm 2015</t>
  </si>
</sst>
</file>

<file path=xl/styles.xml><?xml version="1.0" encoding="utf-8"?>
<styleSheet xmlns="http://schemas.openxmlformats.org/spreadsheetml/2006/main">
  <numFmts count="1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_);_(* \(#,##0\);_(* &quot;-&quot;??_);_(@_)"/>
    <numFmt numFmtId="171" formatCode="0.0%"/>
    <numFmt numFmtId="172" formatCode="_(* #,##0.00_);_(* \(#,##0.00\);_(* &quot;-&quot;_);_(@_)"/>
    <numFmt numFmtId="173" formatCode="_(* #,##0.0_);_(* \(#,##0.0\);_(* &quot;-&quot;??_);_(@_)"/>
    <numFmt numFmtId="174" formatCode="mm/dd/yyyy"/>
    <numFmt numFmtId="175" formatCode="_([$$-409]* #,##0.00_);_([$$-409]* \(#,##0.00\);_([$$-409]* &quot;-&quot;??_);_(@_)"/>
    <numFmt numFmtId="176" formatCode="_([$$-409]* #,##0.0_);_([$$-409]* \(#,##0.0\);_([$$-409]* &quot;-&quot;??_);_(@_)"/>
    <numFmt numFmtId="177" formatCode="_([$€-2]\ * #,##0.00_);_([$€-2]\ * \(#,##0.00\);_([$€-2]\ * &quot;-&quot;??_);_(@_)"/>
    <numFmt numFmtId="178" formatCode="_-* #,##0.00_-;\-* #,##0.00_-;_-* &quot;-&quot;??_-;_-@_-"/>
    <numFmt numFmtId="179" formatCode="_-&quot;$&quot;* #,##0_-;\-&quot;$&quot;* #,##0_-;_-&quot;$&quot;* &quot;-&quot;_-;_-@_-"/>
    <numFmt numFmtId="180" formatCode="_-* #,##0\ _F_-;\-* #,##0\ _F_-;_-* &quot;-&quot;\ _F_-;_-@_-"/>
    <numFmt numFmtId="181" formatCode="&quot;\&quot;#,##0;[Red]&quot;\&quot;&quot;\&quot;\-#,##0"/>
    <numFmt numFmtId="182" formatCode="&quot;\&quot;#,##0.00;[Red]&quot;\&quot;&quot;\&quot;&quot;\&quot;&quot;\&quot;&quot;\&quot;&quot;\&quot;\-#,##0.00"/>
    <numFmt numFmtId="183" formatCode="_ * #,##0.00_ ;_ * \-#,##0.00_ ;_ * &quot;-&quot;??_ ;_ @_ "/>
    <numFmt numFmtId="184" formatCode="_ * #,##0_ ;_ * \-#,##0_ ;_ * &quot;-&quot;_ ;_ @_ "/>
    <numFmt numFmtId="185" formatCode="_-* #,##0_-;\-* #,##0_-;_-* &quot;-&quot;_-;_-@_-"/>
    <numFmt numFmtId="186" formatCode="_-* #,##0\ _F_B_-;\-* #,##0\ _F_B_-;_-* &quot;-&quot;\ _F_B_-;_-@_-"/>
    <numFmt numFmtId="187" formatCode="_-* #,##0.00\ _€_-;\-* #,##0.00\ _€_-;_-* &quot;-&quot;??\ _€_-;_-@_-"/>
    <numFmt numFmtId="188" formatCode="_-* #,##0.00\ _F_B_-;\-* #,##0.00\ _F_B_-;_-* &quot;-&quot;??\ _F_B_-;_-@_-"/>
    <numFmt numFmtId="189" formatCode="_-* #,##0.00000000_-;\-* #,##0.00000000_-;_-* &quot;-&quot;??_-;_-@_-"/>
    <numFmt numFmtId="190" formatCode="_-* #,##0\ &quot;F&quot;_-;\-* #,##0\ &quot;F&quot;_-;_-* &quot;-&quot;\ &quot;F&quot;_-;_-@_-"/>
    <numFmt numFmtId="191" formatCode="_-* #,##0\ _€_-;\-* #,##0\ _€_-;_-* &quot;-&quot;\ _€_-;_-@_-"/>
    <numFmt numFmtId="192" formatCode="0.000000"/>
    <numFmt numFmtId="193" formatCode="_(* #,##0.0000_);_(* \(#,##0.0000\);_(* &quot;-&quot;??_);_(@_)"/>
    <numFmt numFmtId="194" formatCode="General_)"/>
    <numFmt numFmtId="195" formatCode="_(&quot;£¤&quot;* #,##0_);_(&quot;£¤&quot;* \(#,##0\);_(&quot;£¤&quot;* &quot;-&quot;_);_(@_)"/>
    <numFmt numFmtId="196" formatCode="_(&quot;£¤&quot;* #,##0.00_);_(&quot;£¤&quot;* \(#,##0.00\);_(&quot;£¤&quot;* &quot;-&quot;??_);_(@_)"/>
    <numFmt numFmtId="197" formatCode="&quot;SFr.&quot;\ #,##0.00;[Red]&quot;SFr.&quot;\ \-#,##0.00"/>
    <numFmt numFmtId="198" formatCode="_ &quot;SFr.&quot;\ * #,##0_ ;_ &quot;SFr.&quot;\ * \-#,##0_ ;_ &quot;SFr.&quot;\ * &quot;-&quot;_ ;_ @_ "/>
    <numFmt numFmtId="199" formatCode="mmm"/>
    <numFmt numFmtId="200" formatCode=";;"/>
    <numFmt numFmtId="201" formatCode="#,##0.0_);\(#,##0.0\)"/>
    <numFmt numFmtId="202" formatCode="0.0%;[Red]\(0.0%\)"/>
    <numFmt numFmtId="203" formatCode="_ * #,##0.00_)&quot;£&quot;_ ;_ * \(#,##0.00\)&quot;£&quot;_ ;_ * &quot;-&quot;??_)&quot;£&quot;_ ;_ @_ "/>
    <numFmt numFmtId="204" formatCode="_-&quot;$&quot;* #,##0.00_-;\-&quot;$&quot;* #,##0.00_-;_-&quot;$&quot;* &quot;-&quot;??_-;_-@_-"/>
    <numFmt numFmtId="205" formatCode="0.0%;\(0.0%\)"/>
    <numFmt numFmtId="206" formatCode="_-* #,##0.00\ &quot;F&quot;_-;\-* #,##0.00\ &quot;F&quot;_-;_-* &quot;-&quot;??\ &quot;F&quot;_-;_-@_-"/>
    <numFmt numFmtId="207" formatCode="0.000_)"/>
    <numFmt numFmtId="208" formatCode="#,##0_)_%;\(#,##0\)_%;"/>
    <numFmt numFmtId="209" formatCode="_._.* #,##0.0_)_%;_._.* \(#,##0.0\)_%"/>
    <numFmt numFmtId="210" formatCode="#,##0.0_)_%;\(#,##0.0\)_%;\ \ .0_)_%"/>
    <numFmt numFmtId="211" formatCode="_._.* #,##0.00_)_%;_._.* \(#,##0.00\)_%"/>
    <numFmt numFmtId="212" formatCode="#,##0.00_)_%;\(#,##0.00\)_%;\ \ .00_)_%"/>
    <numFmt numFmtId="213" formatCode="_._.* #,##0.000_)_%;_._.* \(#,##0.000\)_%"/>
    <numFmt numFmtId="214" formatCode="#,##0.000_)_%;\(#,##0.000\)_%;\ \ .000_)_%"/>
    <numFmt numFmtId="215" formatCode="#,##0;\(#,##0\)"/>
    <numFmt numFmtId="216" formatCode="_._.* \(#,##0\)_%;_._.* #,##0_)_%;_._.* 0_)_%;_._.@_)_%"/>
    <numFmt numFmtId="217" formatCode="_._.&quot;€&quot;* \(#,##0\)_%;_._.&quot;€&quot;* #,##0_)_%;_._.&quot;€&quot;* 0_)_%;_._.@_)_%"/>
    <numFmt numFmtId="218" formatCode="* \(#,##0\);* #,##0_);&quot;-&quot;??_);@"/>
    <numFmt numFmtId="219" formatCode="&quot;€&quot;* #,##0_)_%;&quot;€&quot;* \(#,##0\)_%;&quot;€&quot;* &quot;-&quot;??_)_%;@_)_%"/>
    <numFmt numFmtId="220" formatCode="_._.&quot;€&quot;* #,##0.0_)_%;_._.&quot;€&quot;* \(#,##0.0\)_%"/>
    <numFmt numFmtId="221" formatCode="&quot;€&quot;* #,##0.0_)_%;&quot;€&quot;* \(#,##0.0\)_%;&quot;€&quot;* \ .0_)_%"/>
    <numFmt numFmtId="222" formatCode="_._.&quot;$&quot;* #,##0.0_)_%;_._.&quot;$&quot;* \(#,##0.0\)_%"/>
    <numFmt numFmtId="223" formatCode="_._.&quot;€&quot;* #,##0.00_)_%;_._.&quot;€&quot;* \(#,##0.00\)_%"/>
    <numFmt numFmtId="224" formatCode="&quot;€&quot;* #,##0.00_)_%;&quot;€&quot;* \(#,##0.00\)_%;&quot;€&quot;* \ .00_)_%"/>
    <numFmt numFmtId="225" formatCode="_._.&quot;$&quot;* #,##0.00_)_%;_._.&quot;$&quot;* \(#,##0.00\)_%"/>
    <numFmt numFmtId="226" formatCode="_._.&quot;€&quot;* #,##0.000_)_%;_._.&quot;€&quot;* \(#,##0.000\)_%"/>
    <numFmt numFmtId="227" formatCode="&quot;€&quot;* #,##0.000_)_%;&quot;€&quot;* \(#,##0.000\)_%;&quot;€&quot;* \ .000_)_%"/>
    <numFmt numFmtId="228" formatCode="_._.&quot;$&quot;* #,##0.000_)_%;_._.&quot;$&quot;* \(#,##0.000\)_%"/>
    <numFmt numFmtId="229" formatCode="\$#,##0\ ;\(\$#,##0\)"/>
    <numFmt numFmtId="230" formatCode="\t0.00%"/>
    <numFmt numFmtId="231" formatCode="mmmm\ d\,\ yyyy"/>
    <numFmt numFmtId="232" formatCode="* #,##0_);* \(#,##0\);&quot;-&quot;??_);@"/>
    <numFmt numFmtId="233" formatCode="\U\S\$#,##0.00;\(\U\S\$#,##0.00\)"/>
    <numFmt numFmtId="234" formatCode="_-* #,##0\ _D_M_-;\-* #,##0\ _D_M_-;_-* &quot;-&quot;\ _D_M_-;_-@_-"/>
    <numFmt numFmtId="235" formatCode="_-* #,##0.00\ _D_M_-;\-* #,##0.00\ _D_M_-;_-* &quot;-&quot;??\ _D_M_-;_-@_-"/>
    <numFmt numFmtId="236" formatCode="\t#\ ??/??"/>
    <numFmt numFmtId="237" formatCode="_([$€-2]* #,##0.00_);_([$€-2]* \(#,##0.00\);_([$€-2]* &quot;-&quot;??_)"/>
    <numFmt numFmtId="238" formatCode="#."/>
    <numFmt numFmtId="239" formatCode=";;;"/>
    <numFmt numFmtId="240" formatCode="_-&quot;£&quot;* #,##0_-;\-&quot;£&quot;* #,##0_-;_-&quot;£&quot;* &quot;-&quot;_-;_-@_-"/>
    <numFmt numFmtId="241" formatCode="#,##0\ &quot;$&quot;_);[Red]\(#,##0\ &quot;$&quot;\)"/>
    <numFmt numFmtId="242" formatCode="&quot;$&quot;###,0&quot;.&quot;00_);[Red]\(&quot;$&quot;###,0&quot;.&quot;00\)"/>
    <numFmt numFmtId="243" formatCode="&quot;C&quot;#,##0.00_);\(&quot;C&quot;#,##0.00\)"/>
    <numFmt numFmtId="244" formatCode="*x"/>
    <numFmt numFmtId="245" formatCode="0.00_)"/>
    <numFmt numFmtId="246" formatCode="0_)%;\(0\)%"/>
    <numFmt numFmtId="247" formatCode="_._._(* 0_)%;_._.* \(0\)%"/>
    <numFmt numFmtId="248" formatCode="_(0_)%;\(0\)%"/>
    <numFmt numFmtId="249" formatCode="0%_);\(0%\)"/>
    <numFmt numFmtId="250" formatCode="#,##0.000_);\(#,##0.000\)"/>
    <numFmt numFmtId="251" formatCode="_(0.0_)%;\(0.0\)%"/>
    <numFmt numFmtId="252" formatCode="_._._(* 0.0_)%;_._.* \(0.0\)%"/>
    <numFmt numFmtId="253" formatCode="_(0.00_)%;\(0.00\)%"/>
    <numFmt numFmtId="254" formatCode="_._._(* 0.00_)%;_._.* \(0.00\)%"/>
    <numFmt numFmtId="255" formatCode="_(0.000_)%;\(0.000\)%"/>
    <numFmt numFmtId="256" formatCode="_._._(* 0.000_)%;_._.* \(0.000\)%"/>
    <numFmt numFmtId="257" formatCode="d"/>
    <numFmt numFmtId="258" formatCode="#,##0.00\ \ "/>
    <numFmt numFmtId="259" formatCode="&quot;\&quot;#,##0;[Red]\-&quot;\&quot;#,##0"/>
    <numFmt numFmtId="260" formatCode="#,##0.00\ &quot;F&quot;;[Red]\-#,##0.00\ &quot;F&quot;"/>
    <numFmt numFmtId="261" formatCode="#,##0.00\ \ \ \ "/>
    <numFmt numFmtId="262" formatCode="#,##0\ &quot;F&quot;;\-#,##0\ &quot;F&quot;"/>
    <numFmt numFmtId="263" formatCode="#,##0\ &quot;F&quot;;[Red]\-#,##0\ &quot;F&quot;"/>
    <numFmt numFmtId="264" formatCode="#,##0.00\ "/>
    <numFmt numFmtId="265" formatCode="&quot;\&quot;#,##0.00;\-&quot;\&quot;#,##0.00"/>
    <numFmt numFmtId="266" formatCode="0000"/>
    <numFmt numFmtId="267" formatCode="00"/>
    <numFmt numFmtId="268" formatCode="000"/>
    <numFmt numFmtId="269" formatCode="0\ \ \ \ "/>
    <numFmt numFmtId="270" formatCode="#,##0.00\ \ \ "/>
    <numFmt numFmtId="271" formatCode="_-* #,##0\ &quot;DM&quot;_-;\-* #,##0\ &quot;DM&quot;_-;_-* &quot;-&quot;\ &quot;DM&quot;_-;_-@_-"/>
    <numFmt numFmtId="272" formatCode="_-* #,##0.00\ &quot;DM&quot;_-;\-* #,##0.00\ &quot;DM&quot;_-;_-* &quot;-&quot;??\ &quot;DM&quot;_-;_-@_-"/>
    <numFmt numFmtId="273" formatCode="_ &quot;\&quot;* #,##0_ ;_ &quot;\&quot;* \-#,##0_ ;_ &quot;\&quot;* &quot;-&quot;_ ;_ @_ "/>
    <numFmt numFmtId="274" formatCode="_ &quot;\&quot;* #,##0.00_ ;_ &quot;\&quot;* \-#,##0.00_ ;_ &quot;\&quot;* &quot;-&quot;??_ ;_ @_ "/>
    <numFmt numFmtId="275" formatCode="&quot;$&quot;#,##0;[Red]\-&quot;$&quot;#,##0"/>
    <numFmt numFmtId="276" formatCode="_-* #,##0\ _€_-;\-* #,##0\ _€_-;_-* &quot;-&quot;??\ _€_-;_-@_-"/>
  </numFmts>
  <fonts count="234">
    <font>
      <sz val="10"/>
      <color theme="1"/>
      <name val="Arial"/>
      <family val="2"/>
    </font>
    <font>
      <sz val="11"/>
      <color indexed="8"/>
      <name val="Calibri"/>
      <family val="2"/>
    </font>
    <font>
      <b/>
      <sz val="10"/>
      <color indexed="8"/>
      <name val="Arial"/>
      <family val="2"/>
    </font>
    <font>
      <sz val="10"/>
      <name val="Arial"/>
      <family val="2"/>
    </font>
    <font>
      <b/>
      <sz val="10"/>
      <name val="Arial"/>
      <family val="2"/>
    </font>
    <font>
      <sz val="10"/>
      <color indexed="10"/>
      <name val="Arial"/>
      <family val="2"/>
    </font>
    <font>
      <i/>
      <sz val="10"/>
      <name val="Arial"/>
      <family val="2"/>
    </font>
    <font>
      <b/>
      <i/>
      <sz val="10"/>
      <name val="Arial"/>
      <family val="2"/>
    </font>
    <font>
      <sz val="12"/>
      <name val="Times New Roman"/>
      <family val="1"/>
    </font>
    <font>
      <sz val="10"/>
      <color indexed="12"/>
      <name val="Arial"/>
      <family val="2"/>
    </font>
    <font>
      <sz val="10"/>
      <color indexed="48"/>
      <name val="Arial"/>
      <family val="2"/>
    </font>
    <font>
      <b/>
      <sz val="8"/>
      <name val="Tahoma"/>
      <family val="2"/>
    </font>
    <font>
      <sz val="8"/>
      <name val="Tahoma"/>
      <family val="2"/>
    </font>
    <font>
      <b/>
      <sz val="12"/>
      <name val="Arial"/>
      <family val="2"/>
    </font>
    <font>
      <sz val="10"/>
      <color indexed="9"/>
      <name val="Arial"/>
      <family val="2"/>
    </font>
    <font>
      <b/>
      <sz val="10"/>
      <color indexed="9"/>
      <name val="Arial"/>
      <family val="2"/>
    </font>
    <font>
      <sz val="10"/>
      <name val="VNI-Times"/>
      <family val="0"/>
    </font>
    <font>
      <b/>
      <sz val="9"/>
      <name val="Tahoma"/>
      <family val="2"/>
    </font>
    <font>
      <sz val="9"/>
      <name val="Tahoma"/>
      <family val="2"/>
    </font>
    <font>
      <sz val="10"/>
      <name val="VNI-Centur"/>
      <family val="0"/>
    </font>
    <font>
      <sz val="12"/>
      <name val="Arial"/>
      <family val="2"/>
    </font>
    <font>
      <b/>
      <u val="single"/>
      <sz val="10"/>
      <name val="Arial"/>
      <family val="2"/>
    </font>
    <font>
      <sz val="12"/>
      <color indexed="8"/>
      <name val="Times New Roman"/>
      <family val="1"/>
    </font>
    <font>
      <sz val="11"/>
      <name val="Times New Roman"/>
      <family val="1"/>
    </font>
    <font>
      <sz val="11"/>
      <color indexed="12"/>
      <name val="Times New Roman"/>
      <family val="1"/>
    </font>
    <font>
      <sz val="8"/>
      <name val="Arial"/>
      <family val="2"/>
    </font>
    <font>
      <u val="single"/>
      <sz val="10"/>
      <name val="Arial"/>
      <family val="2"/>
    </font>
    <font>
      <b/>
      <sz val="8"/>
      <name val="Arial"/>
      <family val="2"/>
    </font>
    <font>
      <sz val="10"/>
      <color indexed="8"/>
      <name val="Arial"/>
      <family val="2"/>
    </font>
    <font>
      <sz val="9.75"/>
      <color indexed="8"/>
      <name val=".VnTime"/>
      <family val="2"/>
    </font>
    <font>
      <sz val="12"/>
      <name val="VNI-Times"/>
      <family val="0"/>
    </font>
    <font>
      <sz val="12"/>
      <name val="VNtimes new roman"/>
      <family val="2"/>
    </font>
    <font>
      <sz val="22"/>
      <name val="?? ??"/>
      <family val="1"/>
    </font>
    <font>
      <sz val="9"/>
      <name val="Arial"/>
      <family val="2"/>
    </font>
    <font>
      <sz val="11"/>
      <name val="??"/>
      <family val="3"/>
    </font>
    <font>
      <sz val="12"/>
      <name val="Courier"/>
      <family val="3"/>
    </font>
    <font>
      <sz val="12"/>
      <name val="???"/>
      <family val="1"/>
    </font>
    <font>
      <sz val="12"/>
      <name val="|??¢¥¢¬¨Ï"/>
      <family val="1"/>
    </font>
    <font>
      <sz val="10"/>
      <name val="MS Sans Serif"/>
      <family val="2"/>
    </font>
    <font>
      <sz val="11"/>
      <name val="VNI-Times"/>
      <family val="0"/>
    </font>
    <font>
      <sz val="12"/>
      <name val="VNTime"/>
      <family val="2"/>
    </font>
    <font>
      <sz val="10"/>
      <name val=".VnTime"/>
      <family val="2"/>
    </font>
    <font>
      <sz val="10"/>
      <name val="Helv"/>
      <family val="2"/>
    </font>
    <font>
      <sz val="12"/>
      <name val="VNI-Helve"/>
      <family val="0"/>
    </font>
    <font>
      <sz val="10"/>
      <name val="VnTime"/>
      <family val="0"/>
    </font>
    <font>
      <sz val="14"/>
      <name val="Terminal"/>
      <family val="3"/>
    </font>
    <font>
      <sz val="14"/>
      <name val="lr ¾©"/>
      <family val="1"/>
    </font>
    <font>
      <b/>
      <u val="single"/>
      <sz val="14"/>
      <color indexed="8"/>
      <name val=".VnBook-AntiquaH"/>
      <family val="2"/>
    </font>
    <font>
      <sz val="10"/>
      <name val="VnTimes"/>
      <family val="2"/>
    </font>
    <font>
      <sz val="12"/>
      <color indexed="8"/>
      <name val="¹ÙÅÁÃ¼"/>
      <family val="1"/>
    </font>
    <font>
      <i/>
      <sz val="12"/>
      <color indexed="8"/>
      <name val=".VnBook-AntiquaH"/>
      <family val="2"/>
    </font>
    <font>
      <sz val="12"/>
      <name val=".VnTime"/>
      <family val="2"/>
    </font>
    <font>
      <b/>
      <sz val="12"/>
      <color indexed="8"/>
      <name val=".VnBook-Antiqua"/>
      <family val="2"/>
    </font>
    <font>
      <i/>
      <sz val="12"/>
      <color indexed="8"/>
      <name val=".VnBook-Antiqua"/>
      <family val="2"/>
    </font>
    <font>
      <sz val="12"/>
      <name val="¹UAAA¼"/>
      <family val="3"/>
    </font>
    <font>
      <sz val="12"/>
      <name val="¹ÙÅÁÃ¼"/>
      <family val="0"/>
    </font>
    <font>
      <sz val="8"/>
      <name val="Times New Roman"/>
      <family val="1"/>
    </font>
    <font>
      <sz val="12"/>
      <name val="Tms Rmn"/>
      <family val="0"/>
    </font>
    <font>
      <sz val="10"/>
      <name val="Times New Roman"/>
      <family val="1"/>
    </font>
    <font>
      <sz val="11"/>
      <name val="µ¸¿ò"/>
      <family val="0"/>
    </font>
    <font>
      <sz val="10"/>
      <name val="±¼¸²A¼"/>
      <family val="3"/>
    </font>
    <font>
      <b/>
      <sz val="10"/>
      <name val="Helv"/>
      <family val="0"/>
    </font>
    <font>
      <b/>
      <sz val="11"/>
      <name val="Arial"/>
      <family val="2"/>
    </font>
    <font>
      <sz val="10"/>
      <name val="VNI-Aptima"/>
      <family val="0"/>
    </font>
    <font>
      <sz val="9"/>
      <name val="Times New Roman"/>
      <family val="1"/>
    </font>
    <font>
      <sz val="11"/>
      <name val="Tms Rmn"/>
      <family val="0"/>
    </font>
    <font>
      <u val="singleAccounting"/>
      <sz val="11"/>
      <name val="Times New Roman"/>
      <family val="1"/>
    </font>
    <font>
      <b/>
      <sz val="9.8"/>
      <color indexed="8"/>
      <name val=".VnTime"/>
      <family val="2"/>
    </font>
    <font>
      <sz val="10"/>
      <color indexed="8"/>
      <name val="Times New Roman"/>
      <family val="2"/>
    </font>
    <font>
      <sz val="11"/>
      <name val="VNI-Helve-Condense"/>
      <family val="0"/>
    </font>
    <font>
      <b/>
      <sz val="16"/>
      <name val="Times New Roman"/>
      <family val="1"/>
    </font>
    <font>
      <sz val="10"/>
      <name val="MS Serif"/>
      <family val="1"/>
    </font>
    <font>
      <sz val="10"/>
      <name val="Courier"/>
      <family val="3"/>
    </font>
    <font>
      <b/>
      <sz val="10"/>
      <color indexed="33"/>
      <name val="VNI-Times"/>
      <family val="0"/>
    </font>
    <font>
      <b/>
      <sz val="10"/>
      <color indexed="12"/>
      <name val="VNI-Times"/>
      <family val="0"/>
    </font>
    <font>
      <b/>
      <sz val="10"/>
      <color indexed="8"/>
      <name val="VNI-Times"/>
      <family val="0"/>
    </font>
    <font>
      <b/>
      <sz val="11"/>
      <color indexed="8"/>
      <name val="VNI-Times"/>
      <family val="0"/>
    </font>
    <font>
      <sz val="10"/>
      <color indexed="16"/>
      <name val="MS Serif"/>
      <family val="1"/>
    </font>
    <font>
      <sz val="8"/>
      <name val="Verdana"/>
      <family val="2"/>
    </font>
    <font>
      <sz val="18"/>
      <color indexed="24"/>
      <name val="Times New Roman"/>
      <family val="1"/>
    </font>
    <font>
      <sz val="8"/>
      <color indexed="24"/>
      <name val="Times New Roman"/>
      <family val="1"/>
    </font>
    <font>
      <i/>
      <sz val="12"/>
      <color indexed="24"/>
      <name val="Times New Roman"/>
      <family val="1"/>
    </font>
    <font>
      <sz val="12"/>
      <color indexed="24"/>
      <name val="Arial"/>
      <family val="2"/>
    </font>
    <font>
      <sz val="12"/>
      <color indexed="24"/>
      <name val="Times New Roman"/>
      <family val="1"/>
    </font>
    <font>
      <sz val="8"/>
      <color indexed="24"/>
      <name val="Arial"/>
      <family val="2"/>
    </font>
    <font>
      <i/>
      <sz val="12"/>
      <color indexed="24"/>
      <name val="Arial"/>
      <family val="2"/>
    </font>
    <font>
      <b/>
      <sz val="12"/>
      <name val=".VnBook-AntiquaH"/>
      <family val="2"/>
    </font>
    <font>
      <b/>
      <sz val="12"/>
      <color indexed="9"/>
      <name val="Tms Rmn"/>
      <family val="0"/>
    </font>
    <font>
      <b/>
      <sz val="12"/>
      <name val="Helv"/>
      <family val="0"/>
    </font>
    <font>
      <b/>
      <sz val="18"/>
      <name val="Arial"/>
      <family val="2"/>
    </font>
    <font>
      <b/>
      <sz val="1"/>
      <color indexed="8"/>
      <name val="Courier"/>
      <family val="3"/>
    </font>
    <font>
      <b/>
      <sz val="12"/>
      <name val=".VnTime"/>
      <family val="2"/>
    </font>
    <font>
      <b/>
      <sz val="8"/>
      <name val="MS Sans Serif"/>
      <family val="2"/>
    </font>
    <font>
      <b/>
      <sz val="10"/>
      <name val=".VnTime"/>
      <family val="2"/>
    </font>
    <font>
      <sz val="11"/>
      <name val="Arial"/>
      <family val="2"/>
    </font>
    <font>
      <b/>
      <sz val="14"/>
      <name val=".VnTimeH"/>
      <family val="2"/>
    </font>
    <font>
      <sz val="12"/>
      <name val="VNI-Aptima"/>
      <family val="0"/>
    </font>
    <font>
      <sz val="10"/>
      <name val="Tahoma"/>
      <family val="2"/>
    </font>
    <font>
      <sz val="8"/>
      <color indexed="12"/>
      <name val="Helv"/>
      <family val="2"/>
    </font>
    <font>
      <sz val="10"/>
      <name val="VNI-Helve-Condense"/>
      <family val="0"/>
    </font>
    <font>
      <b/>
      <sz val="11"/>
      <color indexed="56"/>
      <name val="VNI-Helve-Condense"/>
      <family val="0"/>
    </font>
    <font>
      <b/>
      <sz val="10"/>
      <color indexed="10"/>
      <name val="VNI-Times"/>
      <family val="0"/>
    </font>
    <font>
      <b/>
      <sz val="11"/>
      <name val="Helv"/>
      <family val="0"/>
    </font>
    <font>
      <sz val="7"/>
      <name val="Small Fonts"/>
      <family val="3"/>
    </font>
    <font>
      <b/>
      <sz val="12"/>
      <name val="VN-NTime"/>
      <family val="0"/>
    </font>
    <font>
      <b/>
      <i/>
      <sz val="16"/>
      <name val="Helv"/>
      <family val="0"/>
    </font>
    <font>
      <sz val="12"/>
      <name val="바탕체"/>
      <family val="1"/>
    </font>
    <font>
      <sz val="10"/>
      <color indexed="8"/>
      <name val="MS Sans Serif"/>
      <family val="2"/>
    </font>
    <font>
      <sz val="11"/>
      <name val="Arial MT"/>
      <family val="0"/>
    </font>
    <font>
      <sz val="11"/>
      <name val="–¾’©"/>
      <family val="1"/>
    </font>
    <font>
      <sz val="10"/>
      <name val="Tms Rmn"/>
      <family val="1"/>
    </font>
    <font>
      <b/>
      <sz val="10"/>
      <name val="MS Sans Serif"/>
      <family val="2"/>
    </font>
    <font>
      <sz val="8"/>
      <name val="Wingdings"/>
      <family val="0"/>
    </font>
    <font>
      <sz val="8"/>
      <name val="Helv"/>
      <family val="0"/>
    </font>
    <font>
      <b/>
      <sz val="12"/>
      <color indexed="9"/>
      <name val="Arial"/>
      <family val="2"/>
    </font>
    <font>
      <b/>
      <sz val="18"/>
      <color indexed="8"/>
      <name val="Cambria"/>
      <family val="1"/>
    </font>
    <font>
      <sz val="8"/>
      <name val="MS Sans Serif"/>
      <family val="2"/>
    </font>
    <font>
      <sz val="13"/>
      <name val=".VnTime"/>
      <family val="2"/>
    </font>
    <font>
      <b/>
      <sz val="10"/>
      <name val="Tahoma"/>
      <family val="2"/>
    </font>
    <font>
      <b/>
      <sz val="8"/>
      <color indexed="8"/>
      <name val="Helv"/>
      <family val="2"/>
    </font>
    <font>
      <b/>
      <sz val="10"/>
      <name val="VNI-Univer"/>
      <family val="0"/>
    </font>
    <font>
      <sz val="10"/>
      <name val="VNI-Univer"/>
      <family val="0"/>
    </font>
    <font>
      <sz val="12"/>
      <name val=".VnArial"/>
      <family val="2"/>
    </font>
    <font>
      <b/>
      <sz val="10"/>
      <color indexed="10"/>
      <name val="Arial"/>
      <family val="2"/>
    </font>
    <font>
      <b/>
      <sz val="11"/>
      <name val=".VnTime"/>
      <family val="2"/>
    </font>
    <font>
      <i/>
      <sz val="12"/>
      <name val=".VnTime"/>
      <family val="2"/>
    </font>
    <font>
      <sz val="10"/>
      <name val="VNtimes new roman"/>
      <family val="1"/>
    </font>
    <font>
      <b/>
      <sz val="8"/>
      <name val="VN Helvetica"/>
      <family val="0"/>
    </font>
    <font>
      <b/>
      <sz val="10"/>
      <name val="VN AvantGBook"/>
      <family val="0"/>
    </font>
    <font>
      <b/>
      <sz val="10"/>
      <name val="VN Helvetica"/>
      <family val="0"/>
    </font>
    <font>
      <b/>
      <sz val="16"/>
      <name val=".VnTime"/>
      <family val="2"/>
    </font>
    <font>
      <sz val="8"/>
      <name val="VN Helvetica"/>
      <family val="0"/>
    </font>
    <font>
      <sz val="14"/>
      <name val=".VnArial"/>
      <family val="2"/>
    </font>
    <font>
      <sz val="22"/>
      <name val="ＭＳ 明朝"/>
      <family val="1"/>
    </font>
    <font>
      <sz val="14"/>
      <name val="Cordia New"/>
      <family val="2"/>
    </font>
    <font>
      <sz val="16"/>
      <name val="AngsanaUPC"/>
      <family val="3"/>
    </font>
    <font>
      <sz val="9"/>
      <name val="Trebuchet MS"/>
      <family val="2"/>
    </font>
    <font>
      <sz val="10"/>
      <name val=" "/>
      <family val="1"/>
    </font>
    <font>
      <sz val="14"/>
      <name val="뼻뮝"/>
      <family val="3"/>
    </font>
    <font>
      <sz val="12"/>
      <name val="뼻뮝"/>
      <family val="1"/>
    </font>
    <font>
      <sz val="10"/>
      <name val="굴림체"/>
      <family val="3"/>
    </font>
    <font>
      <sz val="12"/>
      <name val="宋体"/>
      <family val="0"/>
    </font>
    <font>
      <sz val="14"/>
      <name val="ＭＳ 明朝"/>
      <family val="3"/>
    </font>
    <font>
      <u val="single"/>
      <sz val="12"/>
      <color indexed="12"/>
      <name val="Times New Roman"/>
      <family val="1"/>
    </font>
    <font>
      <u val="single"/>
      <sz val="12"/>
      <color indexed="36"/>
      <name val="Times New Roman"/>
      <family val="1"/>
    </font>
    <font>
      <b/>
      <sz val="9.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u val="single"/>
      <sz val="10"/>
      <color indexed="8"/>
      <name val="Arial"/>
      <family val="2"/>
    </font>
    <font>
      <b/>
      <u val="single"/>
      <sz val="10"/>
      <color indexed="8"/>
      <name val="Arial"/>
      <family val="2"/>
    </font>
    <font>
      <b/>
      <sz val="10"/>
      <color indexed="60"/>
      <name val="Arial"/>
      <family val="2"/>
    </font>
    <font>
      <sz val="10"/>
      <color indexed="60"/>
      <name val="Arial"/>
      <family val="2"/>
    </font>
    <font>
      <sz val="10"/>
      <color indexed="8"/>
      <name val="Wingdings"/>
      <family val="0"/>
    </font>
    <font>
      <sz val="9"/>
      <color indexed="8"/>
      <name val="Arial"/>
      <family val="2"/>
    </font>
    <font>
      <b/>
      <sz val="9"/>
      <color indexed="8"/>
      <name val="Arial"/>
      <family val="2"/>
    </font>
    <font>
      <sz val="13"/>
      <color indexed="8"/>
      <name val="Times New Roman"/>
      <family val="1"/>
    </font>
    <font>
      <b/>
      <sz val="13"/>
      <color indexed="8"/>
      <name val="Times New Roman"/>
      <family val="1"/>
    </font>
    <font>
      <sz val="12"/>
      <color indexed="8"/>
      <name val="VNI-Palatin"/>
      <family val="0"/>
    </font>
    <font>
      <sz val="8"/>
      <color indexed="8"/>
      <name val="Arial"/>
      <family val="2"/>
    </font>
    <font>
      <i/>
      <sz val="10"/>
      <color indexed="8"/>
      <name val="Arial"/>
      <family val="2"/>
    </font>
    <font>
      <b/>
      <u val="single"/>
      <sz val="11"/>
      <color indexed="8"/>
      <name val="Calibri"/>
      <family val="2"/>
    </font>
    <font>
      <u val="single"/>
      <sz val="11"/>
      <color indexed="8"/>
      <name val="Calibri"/>
      <family val="2"/>
    </font>
    <font>
      <b/>
      <u val="singleAccounting"/>
      <sz val="11"/>
      <color indexed="8"/>
      <name val="Calibri"/>
      <family val="2"/>
    </font>
    <font>
      <b/>
      <i/>
      <u val="singleAccounting"/>
      <sz val="10"/>
      <color indexed="8"/>
      <name val="Arial"/>
      <family val="2"/>
    </font>
    <font>
      <b/>
      <i/>
      <u val="singleAccounting"/>
      <sz val="10"/>
      <color indexed="10"/>
      <name val="Arial"/>
      <family val="2"/>
    </font>
    <font>
      <b/>
      <u val="singleAccounting"/>
      <sz val="10"/>
      <color indexed="8"/>
      <name val="Arial"/>
      <family val="2"/>
    </font>
    <font>
      <u val="singleAccounting"/>
      <sz val="10"/>
      <color indexed="8"/>
      <name val="Arial"/>
      <family val="2"/>
    </font>
    <font>
      <b/>
      <sz val="11"/>
      <color indexed="8"/>
      <name val="Arial"/>
      <family val="2"/>
    </font>
    <font>
      <sz val="11"/>
      <color indexed="8"/>
      <name val="Arial"/>
      <family val="2"/>
    </font>
    <font>
      <b/>
      <sz val="8"/>
      <color indexed="8"/>
      <name val="Arial"/>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sz val="10"/>
      <color theme="1"/>
      <name val="Times New Roman"/>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1"/>
      <name val="Arial"/>
      <family val="2"/>
    </font>
    <font>
      <sz val="12"/>
      <color theme="1"/>
      <name val="Times New Roman"/>
      <family val="1"/>
    </font>
    <font>
      <u val="single"/>
      <sz val="10"/>
      <color theme="1"/>
      <name val="Arial"/>
      <family val="2"/>
    </font>
    <font>
      <b/>
      <u val="single"/>
      <sz val="10"/>
      <color theme="1"/>
      <name val="Arial"/>
      <family val="2"/>
    </font>
    <font>
      <sz val="10"/>
      <color rgb="FFFF0000"/>
      <name val="Arial"/>
      <family val="2"/>
    </font>
    <font>
      <b/>
      <sz val="10"/>
      <color rgb="FFFF0000"/>
      <name val="Arial"/>
      <family val="2"/>
    </font>
    <font>
      <b/>
      <sz val="10"/>
      <color rgb="FFC00000"/>
      <name val="Arial"/>
      <family val="2"/>
    </font>
    <font>
      <sz val="10"/>
      <color rgb="FFC00000"/>
      <name val="Arial"/>
      <family val="2"/>
    </font>
    <font>
      <sz val="10"/>
      <color rgb="FF000000"/>
      <name val="Wingdings"/>
      <family val="0"/>
    </font>
    <font>
      <sz val="10"/>
      <color rgb="FF000000"/>
      <name val="Arial"/>
      <family val="2"/>
    </font>
    <font>
      <sz val="9"/>
      <color theme="1"/>
      <name val="Arial"/>
      <family val="2"/>
    </font>
    <font>
      <b/>
      <sz val="9"/>
      <color theme="1"/>
      <name val="Arial"/>
      <family val="2"/>
    </font>
    <font>
      <sz val="13"/>
      <color theme="1"/>
      <name val="Times New Roman"/>
      <family val="1"/>
    </font>
    <font>
      <b/>
      <sz val="13"/>
      <color theme="1"/>
      <name val="Times New Roman"/>
      <family val="1"/>
    </font>
    <font>
      <b/>
      <sz val="10"/>
      <color rgb="FF000000"/>
      <name val="Arial"/>
      <family val="2"/>
    </font>
    <font>
      <sz val="12"/>
      <color theme="1"/>
      <name val="VNI-Palatin"/>
      <family val="0"/>
    </font>
    <font>
      <sz val="8"/>
      <color theme="1"/>
      <name val="Arial"/>
      <family val="2"/>
    </font>
    <font>
      <i/>
      <sz val="10"/>
      <color theme="1"/>
      <name val="Arial"/>
      <family val="2"/>
    </font>
    <font>
      <b/>
      <u val="single"/>
      <sz val="11"/>
      <color theme="1"/>
      <name val="Calibri"/>
      <family val="2"/>
    </font>
    <font>
      <u val="single"/>
      <sz val="11"/>
      <color theme="1"/>
      <name val="Calibri"/>
      <family val="2"/>
    </font>
    <font>
      <b/>
      <u val="singleAccounting"/>
      <sz val="11"/>
      <color theme="1"/>
      <name val="Calibri"/>
      <family val="2"/>
    </font>
    <font>
      <b/>
      <i/>
      <u val="singleAccounting"/>
      <sz val="10"/>
      <color theme="1"/>
      <name val="Arial"/>
      <family val="2"/>
    </font>
    <font>
      <b/>
      <i/>
      <u val="singleAccounting"/>
      <sz val="10"/>
      <color rgb="FFFF0000"/>
      <name val="Arial"/>
      <family val="2"/>
    </font>
    <font>
      <b/>
      <sz val="10"/>
      <color theme="0"/>
      <name val="Arial"/>
      <family val="2"/>
    </font>
    <font>
      <b/>
      <u val="singleAccounting"/>
      <sz val="10"/>
      <color theme="1"/>
      <name val="Arial"/>
      <family val="2"/>
    </font>
    <font>
      <sz val="10"/>
      <color theme="0"/>
      <name val="Arial"/>
      <family val="2"/>
    </font>
    <font>
      <u val="singleAccounting"/>
      <sz val="10"/>
      <color theme="1"/>
      <name val="Arial"/>
      <family val="2"/>
    </font>
    <font>
      <b/>
      <sz val="11"/>
      <color theme="1"/>
      <name val="Arial"/>
      <family val="2"/>
    </font>
    <font>
      <sz val="11"/>
      <color theme="1"/>
      <name val="Arial"/>
      <family val="2"/>
    </font>
    <font>
      <b/>
      <sz val="8"/>
      <color theme="1"/>
      <name val="Arial"/>
      <family val="2"/>
    </font>
    <font>
      <b/>
      <sz val="12"/>
      <color theme="1"/>
      <name val="Arial"/>
      <family val="2"/>
    </font>
  </fonts>
  <fills count="67">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lightUp">
        <fgColor indexed="9"/>
        <bgColor indexed="27"/>
      </patternFill>
    </fill>
    <fill>
      <patternFill patternType="lightUp">
        <fgColor indexed="9"/>
        <bgColor indexed="26"/>
      </patternFill>
    </fill>
    <fill>
      <patternFill patternType="solid">
        <fgColor rgb="FFC6EFCE"/>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gray0625">
        <bgColor indexed="42"/>
      </patternFill>
    </fill>
    <fill>
      <patternFill patternType="solid">
        <fgColor indexed="43"/>
        <bgColor indexed="64"/>
      </patternFill>
    </fill>
    <fill>
      <patternFill patternType="solid">
        <fgColor indexed="26"/>
        <bgColor indexed="64"/>
      </patternFill>
    </fill>
    <fill>
      <patternFill patternType="solid">
        <fgColor rgb="FFFFCC99"/>
        <bgColor indexed="64"/>
      </patternFill>
    </fill>
    <fill>
      <patternFill patternType="solid">
        <fgColor indexed="15"/>
        <bgColor indexed="64"/>
      </patternFill>
    </fill>
    <fill>
      <patternFill patternType="solid">
        <fgColor indexed="12"/>
        <bgColor indexed="64"/>
      </patternFill>
    </fill>
    <fill>
      <patternFill patternType="solid">
        <fgColor indexed="31"/>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
      <patternFill patternType="darkVertical"/>
    </fill>
    <fill>
      <patternFill patternType="solid">
        <fgColor indexed="63"/>
        <bgColor indexed="64"/>
      </patternFill>
    </fill>
    <fill>
      <patternFill patternType="solid">
        <fgColor indexed="58"/>
        <bgColor indexed="64"/>
      </patternFill>
    </fill>
    <fill>
      <patternFill patternType="solid">
        <fgColor indexed="35"/>
        <bgColor indexed="64"/>
      </patternFill>
    </fill>
    <fill>
      <patternFill patternType="gray125">
        <fgColor indexed="35"/>
      </patternFill>
    </fill>
    <fill>
      <patternFill patternType="solid">
        <fgColor indexed="26"/>
        <bgColor indexed="64"/>
      </patternFill>
    </fill>
    <fill>
      <patternFill patternType="solid">
        <fgColor indexed="9"/>
        <bgColor indexed="64"/>
      </patternFill>
    </fill>
    <fill>
      <patternFill patternType="solid">
        <fgColor indexed="47"/>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
      <patternFill patternType="solid">
        <fgColor theme="7" tint="-0.24997000396251678"/>
        <bgColor indexed="64"/>
      </patternFill>
    </fill>
    <fill>
      <patternFill patternType="solid">
        <fgColor rgb="FF92D050"/>
        <bgColor indexed="64"/>
      </patternFill>
    </fill>
    <fill>
      <patternFill patternType="solid">
        <fgColor theme="4" tint="0.7999799847602844"/>
        <bgColor indexed="64"/>
      </patternFill>
    </fill>
    <fill>
      <patternFill patternType="solid">
        <fgColor theme="4"/>
        <bgColor indexed="64"/>
      </patternFill>
    </fill>
    <fill>
      <patternFill patternType="solid">
        <fgColor theme="3" tint="-0.4999699890613556"/>
        <bgColor indexed="64"/>
      </patternFill>
    </fill>
    <fill>
      <patternFill patternType="solid">
        <fgColor rgb="FFFF0000"/>
        <bgColor indexed="64"/>
      </patternFill>
    </fill>
    <fill>
      <patternFill patternType="solid">
        <fgColor theme="9" tint="-0.24997000396251678"/>
        <bgColor indexed="64"/>
      </patternFill>
    </fill>
    <fill>
      <patternFill patternType="solid">
        <fgColor rgb="FF00B050"/>
        <bgColor indexed="64"/>
      </patternFill>
    </fill>
    <fill>
      <patternFill patternType="solid">
        <fgColor rgb="FF7030A0"/>
        <bgColor indexed="64"/>
      </patternFill>
    </fill>
  </fills>
  <borders count="106">
    <border>
      <left/>
      <right/>
      <top/>
      <bottom/>
      <diagonal/>
    </border>
    <border>
      <left style="thin"/>
      <right style="thin"/>
      <top style="double"/>
      <bottom style="hair"/>
    </border>
    <border>
      <left/>
      <right style="medium">
        <color indexed="63"/>
      </right>
      <top/>
      <bottom/>
    </border>
    <border>
      <left style="thin">
        <color indexed="8"/>
      </left>
      <right style="thin">
        <color indexed="8"/>
      </right>
      <top/>
      <bottom/>
    </border>
    <border>
      <left style="thin">
        <color rgb="FF7F7F7F"/>
      </left>
      <right style="thin">
        <color rgb="FF7F7F7F"/>
      </right>
      <top style="thin">
        <color rgb="FF7F7F7F"/>
      </top>
      <bottom style="thin">
        <color rgb="FF7F7F7F"/>
      </bottom>
    </border>
    <border>
      <left/>
      <right/>
      <top/>
      <bottom style="thin"/>
    </border>
    <border>
      <left style="thin"/>
      <right style="thin"/>
      <top style="thin"/>
      <bottom/>
    </border>
    <border>
      <left/>
      <right/>
      <top style="thin"/>
      <bottom/>
    </border>
    <border>
      <left/>
      <right/>
      <top style="thin"/>
      <bottom style="double"/>
    </border>
    <border>
      <left style="double">
        <color rgb="FF3F3F3F"/>
      </left>
      <right style="double">
        <color rgb="FF3F3F3F"/>
      </right>
      <top style="double">
        <color rgb="FF3F3F3F"/>
      </top>
      <bottom style="double">
        <color rgb="FF3F3F3F"/>
      </bottom>
    </border>
    <border>
      <left style="thin"/>
      <right style="thin"/>
      <top/>
      <bottom style="thin"/>
    </border>
    <border>
      <left/>
      <right/>
      <top style="double"/>
      <bottom style="double"/>
    </border>
    <border>
      <left/>
      <right/>
      <top style="medium"/>
      <bottom style="medium"/>
    </border>
    <border>
      <left/>
      <right/>
      <top style="thin"/>
      <bottom style="thin"/>
    </border>
    <border>
      <left/>
      <right/>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thick"/>
      <right style="thick"/>
      <top style="thick"/>
      <bottom/>
    </border>
    <border>
      <left style="double"/>
      <right style="thin"/>
      <top style="thin"/>
      <bottom/>
    </border>
    <border>
      <left style="thin"/>
      <right style="thin"/>
      <top/>
      <bottom/>
    </border>
    <border>
      <left style="thin"/>
      <right style="thin"/>
      <top style="hair"/>
      <bottom style="hair"/>
    </border>
    <border>
      <left>
        <color indexed="63"/>
      </left>
      <right>
        <color indexed="63"/>
      </right>
      <top>
        <color indexed="63"/>
      </top>
      <bottom style="double">
        <color rgb="FFFF8001"/>
      </bottom>
    </border>
    <border>
      <left style="thin"/>
      <right style="thin"/>
      <top style="thin"/>
      <bottom style="hair"/>
    </border>
    <border>
      <left style="thin">
        <color indexed="8"/>
      </left>
      <right style="thin"/>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right/>
      <top style="hair"/>
      <bottom style="hair"/>
    </border>
    <border>
      <left/>
      <right/>
      <top/>
      <bottom style="hair">
        <color indexed="44"/>
      </bottom>
    </border>
    <border>
      <left/>
      <right/>
      <top style="hair">
        <color indexed="44"/>
      </top>
      <bottom style="hair">
        <color indexed="44"/>
      </bottom>
    </border>
    <border>
      <left style="thin"/>
      <right/>
      <top style="thin"/>
      <bottom style="thin"/>
    </border>
    <border>
      <left style="thin"/>
      <right style="medium"/>
      <top style="medium"/>
      <bottom style="thin"/>
    </border>
    <border>
      <left>
        <color indexed="63"/>
      </left>
      <right>
        <color indexed="63"/>
      </right>
      <top style="thin">
        <color theme="4"/>
      </top>
      <bottom style="double">
        <color theme="4"/>
      </bottom>
    </border>
    <border>
      <left/>
      <right/>
      <top style="double"/>
      <bottom/>
    </border>
    <border>
      <left/>
      <right style="thin"/>
      <top style="thin"/>
      <bottom style="thin"/>
    </border>
    <border>
      <left style="medium"/>
      <right style="thin"/>
      <top/>
      <bottom style="medium"/>
    </border>
    <border>
      <left/>
      <right style="thin"/>
      <top/>
      <bottom style="medium"/>
    </border>
    <border>
      <left style="thin"/>
      <right style="thin"/>
      <top/>
      <bottom style="medium"/>
    </border>
    <border>
      <left style="thin"/>
      <right style="medium"/>
      <top/>
      <bottom style="medium"/>
    </border>
    <border>
      <left style="mediumDashed"/>
      <right/>
      <top style="mediumDashed"/>
      <bottom/>
    </border>
    <border>
      <left/>
      <right/>
      <top style="mediumDashed"/>
      <bottom/>
    </border>
    <border>
      <left style="mediumDashed"/>
      <right/>
      <top/>
      <bottom/>
    </border>
    <border>
      <left style="mediumDashed"/>
      <right/>
      <top/>
      <bottom style="mediumDashed"/>
    </border>
    <border>
      <left/>
      <right/>
      <top/>
      <bottom style="mediumDashed"/>
    </border>
    <border>
      <left style="thin"/>
      <right/>
      <top/>
      <bottom/>
    </border>
    <border>
      <left style="thin"/>
      <right style="hair"/>
      <top style="thin"/>
      <bottom style="hair"/>
    </border>
    <border>
      <left style="hair"/>
      <right style="thin"/>
      <top style="thin"/>
      <bottom style="hair"/>
    </border>
    <border>
      <left style="thin"/>
      <right/>
      <top/>
      <bottom style="thin"/>
    </border>
    <border>
      <left style="thin"/>
      <right style="hair"/>
      <top style="hair"/>
      <bottom style="thin"/>
    </border>
    <border>
      <left style="hair"/>
      <right style="thin"/>
      <top style="hair"/>
      <bottom style="thin"/>
    </border>
    <border>
      <left style="medium"/>
      <right style="hair"/>
      <top style="medium"/>
      <bottom style="medium"/>
    </border>
    <border>
      <left style="hair"/>
      <right style="hair"/>
      <top style="medium"/>
      <bottom style="medium"/>
    </border>
    <border>
      <left style="hair"/>
      <right/>
      <top style="medium"/>
      <bottom style="medium"/>
    </border>
    <border>
      <left style="thin"/>
      <right style="hair"/>
      <top style="medium"/>
      <bottom style="medium"/>
    </border>
    <border>
      <left style="hair"/>
      <right style="thin"/>
      <top style="medium"/>
      <bottom style="medium"/>
    </border>
    <border>
      <left style="thin"/>
      <right style="medium"/>
      <top style="medium"/>
      <bottom style="medium"/>
    </border>
    <border>
      <left style="medium"/>
      <right/>
      <top style="medium"/>
      <bottom style="medium"/>
    </border>
    <border>
      <left/>
      <right style="medium"/>
      <top style="medium"/>
      <bottom style="medium"/>
    </border>
    <border>
      <left style="medium"/>
      <right style="hair"/>
      <top style="medium"/>
      <bottom style="hair"/>
    </border>
    <border>
      <left style="hair"/>
      <right style="hair"/>
      <top style="medium"/>
      <bottom style="hair"/>
    </border>
    <border>
      <left style="thin"/>
      <right style="hair"/>
      <top style="medium"/>
      <bottom style="hair"/>
    </border>
    <border>
      <left style="hair"/>
      <right style="thin"/>
      <top style="medium"/>
      <bottom style="hair"/>
    </border>
    <border>
      <left/>
      <right/>
      <top style="medium"/>
      <bottom style="hair"/>
    </border>
    <border>
      <left style="thin"/>
      <right style="medium"/>
      <top style="medium"/>
      <bottom style="hair"/>
    </border>
    <border>
      <left style="medium"/>
      <right/>
      <top style="medium"/>
      <bottom style="hair"/>
    </border>
    <border>
      <left/>
      <right style="medium"/>
      <top style="medium"/>
      <bottom style="hair"/>
    </border>
    <border>
      <left style="medium"/>
      <right style="hair"/>
      <top style="hair"/>
      <bottom style="hair"/>
    </border>
    <border>
      <left style="hair"/>
      <right style="hair"/>
      <top style="hair"/>
      <bottom style="hair"/>
    </border>
    <border>
      <left style="hair"/>
      <right/>
      <top style="hair"/>
      <bottom style="hair"/>
    </border>
    <border>
      <left style="thin"/>
      <right style="hair"/>
      <top style="hair"/>
      <bottom style="hair"/>
    </border>
    <border>
      <left style="hair"/>
      <right style="thin"/>
      <top style="hair"/>
      <bottom style="hair"/>
    </border>
    <border>
      <left style="thin"/>
      <right style="medium"/>
      <top style="hair"/>
      <bottom style="hair"/>
    </border>
    <border>
      <left style="hair"/>
      <right style="medium"/>
      <top style="hair"/>
      <bottom style="hair"/>
    </border>
    <border>
      <left/>
      <right style="hair"/>
      <top style="hair"/>
      <bottom style="hair"/>
    </border>
    <border>
      <left style="medium"/>
      <right style="hair"/>
      <top style="hair"/>
      <bottom style="medium"/>
    </border>
    <border>
      <left style="hair"/>
      <right style="hair"/>
      <top style="hair"/>
      <bottom style="medium"/>
    </border>
    <border>
      <left style="thin"/>
      <right style="hair"/>
      <top style="hair"/>
      <bottom style="medium"/>
    </border>
    <border>
      <left style="hair"/>
      <right style="thin"/>
      <top style="hair"/>
      <bottom style="medium"/>
    </border>
    <border>
      <left/>
      <right/>
      <top style="hair"/>
      <bottom style="medium"/>
    </border>
    <border>
      <left style="thin"/>
      <right style="medium"/>
      <top style="hair"/>
      <bottom style="medium"/>
    </border>
    <border>
      <left style="hair"/>
      <right style="medium"/>
      <top style="hair"/>
      <bottom style="medium"/>
    </border>
    <border>
      <left/>
      <right style="hair"/>
      <top style="hair"/>
      <bottom style="medium"/>
    </border>
    <border>
      <left style="thin"/>
      <right/>
      <top style="medium"/>
      <bottom style="medium"/>
    </border>
    <border>
      <left/>
      <right style="thin"/>
      <top style="medium"/>
      <bottom style="medium"/>
    </border>
    <border>
      <left/>
      <right/>
      <top/>
      <bottom style="double"/>
    </border>
    <border>
      <left/>
      <right/>
      <top/>
      <bottom style="hair"/>
    </border>
    <border>
      <left style="thin"/>
      <right/>
      <top style="thin"/>
      <bottom/>
    </border>
    <border>
      <left/>
      <right style="thin"/>
      <top style="thin"/>
      <bottom/>
    </border>
    <border>
      <left/>
      <right style="thin"/>
      <top/>
      <bottom/>
    </border>
    <border>
      <left/>
      <right/>
      <top style="hair"/>
      <bottom/>
    </border>
    <border>
      <left/>
      <right style="thin"/>
      <top/>
      <bottom style="thin"/>
    </border>
    <border>
      <left/>
      <right/>
      <top style="medium"/>
      <bottom style="double"/>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thin">
        <color theme="4" tint="0.39998000860214233"/>
      </left>
      <right>
        <color indexed="63"/>
      </right>
      <top style="thin">
        <color theme="4" tint="0.39998000860214233"/>
      </top>
      <bottom style="thin">
        <color theme="4" tint="0.39998000860214233"/>
      </bottom>
    </border>
    <border>
      <left>
        <color indexed="63"/>
      </left>
      <right>
        <color indexed="63"/>
      </right>
      <top style="thin">
        <color theme="4" tint="0.39998000860214233"/>
      </top>
      <bottom style="thin">
        <color theme="4" tint="0.39998000860214233"/>
      </bottom>
    </border>
    <border>
      <left>
        <color indexed="63"/>
      </left>
      <right style="thin">
        <color theme="4" tint="0.39998000860214233"/>
      </right>
      <top style="thin">
        <color theme="4" tint="0.39998000860214233"/>
      </top>
      <bottom style="thin">
        <color theme="4" tint="0.39998000860214233"/>
      </bottom>
    </border>
    <border>
      <left style="thin">
        <color theme="4" tint="0.39998000860214233"/>
      </left>
      <right>
        <color indexed="63"/>
      </right>
      <top>
        <color indexed="63"/>
      </top>
      <bottom style="thin">
        <color theme="4" tint="0.39998000860214233"/>
      </bottom>
    </border>
    <border>
      <left>
        <color indexed="63"/>
      </left>
      <right>
        <color indexed="63"/>
      </right>
      <top>
        <color indexed="63"/>
      </top>
      <bottom style="thin">
        <color theme="4" tint="0.39998000860214233"/>
      </bottom>
    </border>
    <border>
      <left>
        <color indexed="63"/>
      </left>
      <right style="thin">
        <color theme="4" tint="0.39998000860214233"/>
      </right>
      <top>
        <color indexed="63"/>
      </top>
      <bottom style="thin">
        <color theme="4" tint="0.39998000860214233"/>
      </bottom>
    </border>
  </borders>
  <cellStyleXfs count="9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9" fontId="30" fillId="0" borderId="0" applyFont="0" applyFill="0" applyBorder="0" applyAlignment="0" applyProtection="0"/>
    <xf numFmtId="180" fontId="16" fillId="0" borderId="0" applyFont="0" applyFill="0" applyBorder="0" applyAlignment="0" applyProtection="0"/>
    <xf numFmtId="170" fontId="31" fillId="0" borderId="1" applyFont="0" applyBorder="0">
      <alignment/>
      <protection/>
    </xf>
    <xf numFmtId="0" fontId="3" fillId="0" borderId="0">
      <alignment/>
      <protection/>
    </xf>
    <xf numFmtId="168"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0" fontId="3" fillId="0" borderId="0" applyNumberFormat="0" applyFill="0" applyBorder="0" applyAlignment="0" applyProtection="0"/>
    <xf numFmtId="0" fontId="32" fillId="0" borderId="0">
      <alignment vertical="center"/>
      <protection/>
    </xf>
    <xf numFmtId="183" fontId="3" fillId="0" borderId="0" applyFont="0" applyFill="0" applyBorder="0" applyAlignment="0" applyProtection="0"/>
    <xf numFmtId="184" fontId="3" fillId="0" borderId="0" applyFont="0" applyFill="0" applyBorder="0" applyAlignment="0" applyProtection="0"/>
    <xf numFmtId="185" fontId="33" fillId="0" borderId="0" applyFont="0" applyFill="0" applyBorder="0" applyAlignment="0" applyProtection="0"/>
    <xf numFmtId="9" fontId="34" fillId="0" borderId="0" applyFont="0" applyFill="0" applyBorder="0" applyAlignment="0" applyProtection="0"/>
    <xf numFmtId="165" fontId="35" fillId="0" borderId="0" applyFont="0" applyFill="0" applyBorder="0" applyAlignment="0" applyProtection="0"/>
    <xf numFmtId="0" fontId="36"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7" fillId="0" borderId="0">
      <alignment/>
      <protection/>
    </xf>
    <xf numFmtId="0" fontId="3" fillId="0" borderId="0" applyNumberFormat="0" applyFill="0" applyBorder="0" applyAlignment="0" applyProtection="0"/>
    <xf numFmtId="0" fontId="38" fillId="0" borderId="0">
      <alignment/>
      <protection/>
    </xf>
    <xf numFmtId="0" fontId="38" fillId="0" borderId="0">
      <alignment/>
      <protection/>
    </xf>
    <xf numFmtId="186" fontId="39" fillId="0" borderId="0" applyFont="0" applyFill="0" applyBorder="0" applyAlignment="0" applyProtection="0"/>
    <xf numFmtId="0" fontId="40" fillId="0" borderId="2">
      <alignment/>
      <protection/>
    </xf>
    <xf numFmtId="0" fontId="41" fillId="0" borderId="0" applyNumberFormat="0" applyFill="0" applyBorder="0" applyAlignment="0" applyProtection="0"/>
    <xf numFmtId="0" fontId="40" fillId="0" borderId="2">
      <alignment/>
      <protection/>
    </xf>
    <xf numFmtId="166" fontId="16"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9" fontId="16"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8" fillId="0" borderId="0">
      <alignment/>
      <protection/>
    </xf>
    <xf numFmtId="0" fontId="42" fillId="0" borderId="0">
      <alignment/>
      <protection/>
    </xf>
    <xf numFmtId="0" fontId="41" fillId="0" borderId="0" applyNumberFormat="0" applyFill="0" applyBorder="0" applyAlignment="0" applyProtection="0"/>
    <xf numFmtId="186" fontId="39"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8"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9" fontId="16" fillId="0" borderId="0" applyFont="0" applyFill="0" applyBorder="0" applyAlignment="0" applyProtection="0"/>
    <xf numFmtId="0" fontId="42" fillId="0" borderId="0">
      <alignment/>
      <protection/>
    </xf>
    <xf numFmtId="0" fontId="38" fillId="0" borderId="0">
      <alignment/>
      <protection/>
    </xf>
    <xf numFmtId="166" fontId="16" fillId="0" borderId="0" applyFont="0" applyFill="0" applyBorder="0" applyAlignment="0" applyProtection="0"/>
    <xf numFmtId="179" fontId="30" fillId="0" borderId="0" applyFont="0" applyFill="0" applyBorder="0" applyAlignment="0" applyProtection="0"/>
    <xf numFmtId="178" fontId="30" fillId="0" borderId="0" applyFont="0" applyFill="0" applyBorder="0" applyAlignment="0" applyProtection="0"/>
    <xf numFmtId="187" fontId="16" fillId="0" borderId="0" applyFont="0" applyFill="0" applyBorder="0" applyAlignment="0" applyProtection="0"/>
    <xf numFmtId="169" fontId="16" fillId="0" borderId="0" applyFont="0" applyFill="0" applyBorder="0" applyAlignment="0" applyProtection="0"/>
    <xf numFmtId="188" fontId="16" fillId="0" borderId="0" applyFont="0" applyFill="0" applyBorder="0" applyAlignment="0" applyProtection="0"/>
    <xf numFmtId="185" fontId="30" fillId="0" borderId="0" applyFont="0" applyFill="0" applyBorder="0" applyAlignment="0" applyProtection="0"/>
    <xf numFmtId="166" fontId="16" fillId="0" borderId="0" applyFont="0" applyFill="0" applyBorder="0" applyAlignment="0" applyProtection="0"/>
    <xf numFmtId="179" fontId="16" fillId="0" borderId="0" applyFont="0" applyFill="0" applyBorder="0" applyAlignment="0" applyProtection="0"/>
    <xf numFmtId="189" fontId="43" fillId="0" borderId="0" applyFont="0" applyFill="0" applyBorder="0" applyAlignment="0" applyProtection="0"/>
    <xf numFmtId="190" fontId="16" fillId="0" borderId="0" applyFont="0" applyFill="0" applyBorder="0" applyAlignment="0" applyProtection="0"/>
    <xf numFmtId="187" fontId="16" fillId="0" borderId="0" applyFont="0" applyFill="0" applyBorder="0" applyAlignment="0" applyProtection="0"/>
    <xf numFmtId="169" fontId="16" fillId="0" borderId="0" applyFont="0" applyFill="0" applyBorder="0" applyAlignment="0" applyProtection="0"/>
    <xf numFmtId="188" fontId="16" fillId="0" borderId="0" applyFont="0" applyFill="0" applyBorder="0" applyAlignment="0" applyProtection="0"/>
    <xf numFmtId="178" fontId="30" fillId="0" borderId="0" applyFont="0" applyFill="0" applyBorder="0" applyAlignment="0" applyProtection="0"/>
    <xf numFmtId="191" fontId="16" fillId="0" borderId="0" applyFont="0" applyFill="0" applyBorder="0" applyAlignment="0" applyProtection="0"/>
    <xf numFmtId="167" fontId="16" fillId="0" borderId="0" applyFont="0" applyFill="0" applyBorder="0" applyAlignment="0" applyProtection="0"/>
    <xf numFmtId="186" fontId="16" fillId="0" borderId="0" applyFont="0" applyFill="0" applyBorder="0" applyAlignment="0" applyProtection="0"/>
    <xf numFmtId="179" fontId="16" fillId="0" borderId="0" applyFont="0" applyFill="0" applyBorder="0" applyAlignment="0" applyProtection="0"/>
    <xf numFmtId="189" fontId="43" fillId="0" borderId="0" applyFont="0" applyFill="0" applyBorder="0" applyAlignment="0" applyProtection="0"/>
    <xf numFmtId="190" fontId="16" fillId="0" borderId="0" applyFont="0" applyFill="0" applyBorder="0" applyAlignment="0" applyProtection="0"/>
    <xf numFmtId="185" fontId="30" fillId="0" borderId="0" applyFont="0" applyFill="0" applyBorder="0" applyAlignment="0" applyProtection="0"/>
    <xf numFmtId="178" fontId="30" fillId="0" borderId="0" applyFont="0" applyFill="0" applyBorder="0" applyAlignment="0" applyProtection="0"/>
    <xf numFmtId="191" fontId="16" fillId="0" borderId="0" applyFont="0" applyFill="0" applyBorder="0" applyAlignment="0" applyProtection="0"/>
    <xf numFmtId="167" fontId="16" fillId="0" borderId="0" applyFont="0" applyFill="0" applyBorder="0" applyAlignment="0" applyProtection="0"/>
    <xf numFmtId="186" fontId="16" fillId="0" borderId="0" applyFont="0" applyFill="0" applyBorder="0" applyAlignment="0" applyProtection="0"/>
    <xf numFmtId="187" fontId="16" fillId="0" borderId="0" applyFont="0" applyFill="0" applyBorder="0" applyAlignment="0" applyProtection="0"/>
    <xf numFmtId="169" fontId="16" fillId="0" borderId="0" applyFont="0" applyFill="0" applyBorder="0" applyAlignment="0" applyProtection="0"/>
    <xf numFmtId="188" fontId="16" fillId="0" borderId="0" applyFont="0" applyFill="0" applyBorder="0" applyAlignment="0" applyProtection="0"/>
    <xf numFmtId="185" fontId="30" fillId="0" borderId="0" applyFont="0" applyFill="0" applyBorder="0" applyAlignment="0" applyProtection="0"/>
    <xf numFmtId="179" fontId="30"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89" fontId="43" fillId="0" borderId="0" applyFont="0" applyFill="0" applyBorder="0" applyAlignment="0" applyProtection="0"/>
    <xf numFmtId="190" fontId="16" fillId="0" borderId="0" applyFont="0" applyFill="0" applyBorder="0" applyAlignment="0" applyProtection="0"/>
    <xf numFmtId="0" fontId="38" fillId="0" borderId="0">
      <alignment/>
      <protection/>
    </xf>
    <xf numFmtId="0" fontId="38" fillId="0" borderId="0">
      <alignment/>
      <protection/>
    </xf>
    <xf numFmtId="0" fontId="38" fillId="0" borderId="0">
      <alignment/>
      <protection/>
    </xf>
    <xf numFmtId="185" fontId="30" fillId="0" borderId="0" applyFont="0" applyFill="0" applyBorder="0" applyAlignment="0" applyProtection="0"/>
    <xf numFmtId="191" fontId="16" fillId="0" borderId="0" applyFont="0" applyFill="0" applyBorder="0" applyAlignment="0" applyProtection="0"/>
    <xf numFmtId="167" fontId="16" fillId="0" borderId="0" applyFont="0" applyFill="0" applyBorder="0" applyAlignment="0" applyProtection="0"/>
    <xf numFmtId="186" fontId="16" fillId="0" borderId="0" applyFont="0" applyFill="0" applyBorder="0" applyAlignment="0" applyProtection="0"/>
    <xf numFmtId="187" fontId="16" fillId="0" borderId="0" applyFont="0" applyFill="0" applyBorder="0" applyAlignment="0" applyProtection="0"/>
    <xf numFmtId="169" fontId="16" fillId="0" borderId="0" applyFont="0" applyFill="0" applyBorder="0" applyAlignment="0" applyProtection="0"/>
    <xf numFmtId="188" fontId="16" fillId="0" borderId="0" applyFont="0" applyFill="0" applyBorder="0" applyAlignment="0" applyProtection="0"/>
    <xf numFmtId="179" fontId="30" fillId="0" borderId="0" applyFont="0" applyFill="0" applyBorder="0" applyAlignment="0" applyProtection="0"/>
    <xf numFmtId="178" fontId="30"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6" fontId="39" fillId="0" borderId="0" applyFont="0" applyFill="0" applyBorder="0" applyAlignment="0" applyProtection="0"/>
    <xf numFmtId="0" fontId="41" fillId="0" borderId="0" applyNumberFormat="0" applyFill="0" applyBorder="0" applyAlignment="0" applyProtection="0"/>
    <xf numFmtId="0" fontId="38" fillId="0" borderId="0">
      <alignment/>
      <protection/>
    </xf>
    <xf numFmtId="192" fontId="44" fillId="0" borderId="0" applyFont="0" applyFill="0" applyBorder="0" applyAlignment="0" applyProtection="0"/>
    <xf numFmtId="193" fontId="44" fillId="0" borderId="0" applyFont="0" applyFill="0" applyBorder="0" applyAlignment="0" applyProtection="0"/>
    <xf numFmtId="194" fontId="35" fillId="0" borderId="0">
      <alignment/>
      <protection/>
    </xf>
    <xf numFmtId="0" fontId="45" fillId="0" borderId="0">
      <alignment/>
      <protection/>
    </xf>
    <xf numFmtId="37" fontId="46" fillId="0" borderId="0">
      <alignment/>
      <protection/>
    </xf>
    <xf numFmtId="0" fontId="3" fillId="0" borderId="0">
      <alignment/>
      <protection/>
    </xf>
    <xf numFmtId="0" fontId="47" fillId="2" borderId="0">
      <alignment/>
      <protection/>
    </xf>
    <xf numFmtId="0" fontId="48" fillId="0" borderId="0">
      <alignment/>
      <protection/>
    </xf>
    <xf numFmtId="9" fontId="49" fillId="0" borderId="0" applyBorder="0" applyAlignment="0" applyProtection="0"/>
    <xf numFmtId="0" fontId="50" fillId="2" borderId="0">
      <alignment/>
      <protection/>
    </xf>
    <xf numFmtId="0" fontId="51" fillId="0" borderId="0">
      <alignment/>
      <protection/>
    </xf>
    <xf numFmtId="0" fontId="185" fillId="3" borderId="0" applyNumberFormat="0" applyBorder="0" applyAlignment="0" applyProtection="0"/>
    <xf numFmtId="0" fontId="185" fillId="4" borderId="0" applyNumberFormat="0" applyBorder="0" applyAlignment="0" applyProtection="0"/>
    <xf numFmtId="0" fontId="185" fillId="5" borderId="0" applyNumberFormat="0" applyBorder="0" applyAlignment="0" applyProtection="0"/>
    <xf numFmtId="0" fontId="185" fillId="6" borderId="0" applyNumberFormat="0" applyBorder="0" applyAlignment="0" applyProtection="0"/>
    <xf numFmtId="0" fontId="185" fillId="7" borderId="0" applyNumberFormat="0" applyBorder="0" applyAlignment="0" applyProtection="0"/>
    <xf numFmtId="0" fontId="185" fillId="8" borderId="0" applyNumberFormat="0" applyBorder="0" applyAlignment="0" applyProtection="0"/>
    <xf numFmtId="0" fontId="52" fillId="2" borderId="0">
      <alignment/>
      <protection/>
    </xf>
    <xf numFmtId="0" fontId="3" fillId="0" borderId="0">
      <alignment/>
      <protection/>
    </xf>
    <xf numFmtId="195" fontId="8" fillId="0" borderId="0" applyFont="0" applyFill="0" applyBorder="0" applyAlignment="0" applyProtection="0"/>
    <xf numFmtId="196" fontId="8" fillId="0" borderId="0" applyFont="0" applyFill="0" applyBorder="0" applyAlignment="0" applyProtection="0"/>
    <xf numFmtId="0" fontId="53" fillId="0" borderId="0">
      <alignment wrapText="1"/>
      <protection/>
    </xf>
    <xf numFmtId="0" fontId="185" fillId="9" borderId="0" applyNumberFormat="0" applyBorder="0" applyAlignment="0" applyProtection="0"/>
    <xf numFmtId="0" fontId="185" fillId="10" borderId="0" applyNumberFormat="0" applyBorder="0" applyAlignment="0" applyProtection="0"/>
    <xf numFmtId="0" fontId="185" fillId="11" borderId="0" applyNumberFormat="0" applyBorder="0" applyAlignment="0" applyProtection="0"/>
    <xf numFmtId="0" fontId="185" fillId="12" borderId="0" applyNumberFormat="0" applyBorder="0" applyAlignment="0" applyProtection="0"/>
    <xf numFmtId="0" fontId="185" fillId="13" borderId="0" applyNumberFormat="0" applyBorder="0" applyAlignment="0" applyProtection="0"/>
    <xf numFmtId="0" fontId="185" fillId="14" borderId="0" applyNumberFormat="0" applyBorder="0" applyAlignment="0" applyProtection="0"/>
    <xf numFmtId="0" fontId="186" fillId="15" borderId="0" applyNumberFormat="0" applyBorder="0" applyAlignment="0" applyProtection="0"/>
    <xf numFmtId="0" fontId="186" fillId="16" borderId="0" applyNumberFormat="0" applyBorder="0" applyAlignment="0" applyProtection="0"/>
    <xf numFmtId="0" fontId="186" fillId="17" borderId="0" applyNumberFormat="0" applyBorder="0" applyAlignment="0" applyProtection="0"/>
    <xf numFmtId="0" fontId="186" fillId="18" borderId="0" applyNumberFormat="0" applyBorder="0" applyAlignment="0" applyProtection="0"/>
    <xf numFmtId="0" fontId="186" fillId="19" borderId="0" applyNumberFormat="0" applyBorder="0" applyAlignment="0" applyProtection="0"/>
    <xf numFmtId="0" fontId="186" fillId="20" borderId="0" applyNumberFormat="0" applyBorder="0" applyAlignment="0" applyProtection="0"/>
    <xf numFmtId="180" fontId="16" fillId="0" borderId="0" applyFont="0" applyFill="0" applyBorder="0" applyAlignment="0" applyProtection="0"/>
    <xf numFmtId="0" fontId="186" fillId="21" borderId="0" applyNumberFormat="0" applyBorder="0" applyAlignment="0" applyProtection="0"/>
    <xf numFmtId="0" fontId="186" fillId="22" borderId="0" applyNumberFormat="0" applyBorder="0" applyAlignment="0" applyProtection="0"/>
    <xf numFmtId="0" fontId="186" fillId="23" borderId="0" applyNumberFormat="0" applyBorder="0" applyAlignment="0" applyProtection="0"/>
    <xf numFmtId="0" fontId="186" fillId="24" borderId="0" applyNumberFormat="0" applyBorder="0" applyAlignment="0" applyProtection="0"/>
    <xf numFmtId="0" fontId="186" fillId="25" borderId="0" applyNumberFormat="0" applyBorder="0" applyAlignment="0" applyProtection="0"/>
    <xf numFmtId="0" fontId="186" fillId="26" borderId="0" applyNumberFormat="0" applyBorder="0" applyAlignment="0" applyProtection="0"/>
    <xf numFmtId="37" fontId="3" fillId="27" borderId="3" applyFill="0" applyBorder="0" applyAlignment="0" applyProtection="0"/>
    <xf numFmtId="197" fontId="3"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198" fontId="3" fillId="0" borderId="0" applyFont="0" applyFill="0" applyBorder="0" applyAlignment="0" applyProtection="0"/>
    <xf numFmtId="0" fontId="54" fillId="0" borderId="0" applyFont="0" applyFill="0" applyBorder="0" applyAlignment="0" applyProtection="0"/>
    <xf numFmtId="198" fontId="3" fillId="0" borderId="0" applyFont="0" applyFill="0" applyBorder="0" applyAlignment="0" applyProtection="0"/>
    <xf numFmtId="180" fontId="16" fillId="0" borderId="0" applyFont="0" applyFill="0" applyBorder="0" applyAlignment="0" applyProtection="0"/>
    <xf numFmtId="0" fontId="56" fillId="0" borderId="0">
      <alignment horizontal="center" wrapText="1"/>
      <protection locked="0"/>
    </xf>
    <xf numFmtId="184" fontId="55" fillId="0" borderId="0" applyFont="0" applyFill="0" applyBorder="0" applyAlignment="0" applyProtection="0"/>
    <xf numFmtId="0" fontId="54" fillId="0" borderId="0" applyFont="0" applyFill="0" applyBorder="0" applyAlignment="0" applyProtection="0"/>
    <xf numFmtId="184" fontId="55" fillId="0" borderId="0" applyFont="0" applyFill="0" applyBorder="0" applyAlignment="0" applyProtection="0"/>
    <xf numFmtId="183" fontId="55" fillId="0" borderId="0" applyFont="0" applyFill="0" applyBorder="0" applyAlignment="0" applyProtection="0"/>
    <xf numFmtId="0" fontId="54" fillId="0" borderId="0" applyFont="0" applyFill="0" applyBorder="0" applyAlignment="0" applyProtection="0"/>
    <xf numFmtId="183" fontId="55" fillId="0" borderId="0" applyFont="0" applyFill="0" applyBorder="0" applyAlignment="0" applyProtection="0"/>
    <xf numFmtId="179" fontId="30" fillId="0" borderId="0" applyFont="0" applyFill="0" applyBorder="0" applyAlignment="0" applyProtection="0"/>
    <xf numFmtId="0" fontId="187" fillId="28" borderId="0" applyNumberFormat="0" applyBorder="0" applyAlignment="0" applyProtection="0"/>
    <xf numFmtId="0" fontId="3" fillId="0" borderId="0" applyFont="0" applyFill="0" applyBorder="0" applyAlignment="0" applyProtection="0"/>
    <xf numFmtId="0" fontId="57" fillId="0" borderId="0" applyNumberFormat="0" applyFill="0" applyBorder="0" applyAlignment="0" applyProtection="0"/>
    <xf numFmtId="180" fontId="16" fillId="0" borderId="0" applyFont="0" applyFill="0" applyBorder="0" applyAlignment="0" applyProtection="0"/>
    <xf numFmtId="0" fontId="54" fillId="0" borderId="0">
      <alignment/>
      <protection/>
    </xf>
    <xf numFmtId="0" fontId="58" fillId="0" borderId="0">
      <alignment/>
      <protection/>
    </xf>
    <xf numFmtId="0" fontId="54" fillId="0" borderId="0">
      <alignment/>
      <protection/>
    </xf>
    <xf numFmtId="0" fontId="59" fillId="0" borderId="0">
      <alignment/>
      <protection/>
    </xf>
    <xf numFmtId="0" fontId="60" fillId="0" borderId="0">
      <alignment/>
      <protection/>
    </xf>
    <xf numFmtId="199" fontId="3" fillId="0" borderId="0" applyFill="0" applyBorder="0" applyAlignment="0">
      <protection/>
    </xf>
    <xf numFmtId="200" fontId="38" fillId="0" borderId="0" applyFill="0" applyBorder="0" applyAlignment="0">
      <protection/>
    </xf>
    <xf numFmtId="201" fontId="42" fillId="0" borderId="0" applyFill="0" applyBorder="0" applyAlignment="0">
      <protection/>
    </xf>
    <xf numFmtId="193" fontId="42" fillId="0" borderId="0" applyFill="0" applyBorder="0" applyAlignment="0">
      <protection/>
    </xf>
    <xf numFmtId="202" fontId="42" fillId="0" borderId="0" applyFill="0" applyBorder="0" applyAlignment="0">
      <protection/>
    </xf>
    <xf numFmtId="203" fontId="3" fillId="0" borderId="0" applyFill="0" applyBorder="0" applyAlignment="0">
      <protection/>
    </xf>
    <xf numFmtId="204" fontId="42" fillId="0" borderId="0" applyFill="0" applyBorder="0" applyAlignment="0">
      <protection/>
    </xf>
    <xf numFmtId="205" fontId="42" fillId="0" borderId="0" applyFill="0" applyBorder="0" applyAlignment="0">
      <protection/>
    </xf>
    <xf numFmtId="201" fontId="42" fillId="0" borderId="0" applyFill="0" applyBorder="0" applyAlignment="0">
      <protection/>
    </xf>
    <xf numFmtId="0" fontId="188" fillId="29" borderId="4" applyNumberFormat="0" applyAlignment="0" applyProtection="0"/>
    <xf numFmtId="0" fontId="61" fillId="0" borderId="0">
      <alignment/>
      <protection/>
    </xf>
    <xf numFmtId="0" fontId="62" fillId="0" borderId="0" applyFill="0" applyBorder="0" applyProtection="0">
      <alignment horizontal="center"/>
    </xf>
    <xf numFmtId="206" fontId="16" fillId="0" borderId="0" applyFont="0" applyFill="0" applyBorder="0" applyAlignment="0" applyProtection="0"/>
    <xf numFmtId="37" fontId="64" fillId="0" borderId="5">
      <alignment horizontal="center" wrapText="1"/>
      <protection/>
    </xf>
    <xf numFmtId="0" fontId="27" fillId="0" borderId="6">
      <alignment horizontal="center"/>
      <protection/>
    </xf>
    <xf numFmtId="169" fontId="0" fillId="0" borderId="0" applyFont="0" applyFill="0" applyBorder="0" applyAlignment="0" applyProtection="0"/>
    <xf numFmtId="207" fontId="65" fillId="0" borderId="0">
      <alignment/>
      <protection/>
    </xf>
    <xf numFmtId="207" fontId="65" fillId="0" borderId="0">
      <alignment/>
      <protection/>
    </xf>
    <xf numFmtId="207" fontId="65" fillId="0" borderId="0">
      <alignment/>
      <protection/>
    </xf>
    <xf numFmtId="207" fontId="65" fillId="0" borderId="0">
      <alignment/>
      <protection/>
    </xf>
    <xf numFmtId="207" fontId="65" fillId="0" borderId="0">
      <alignment/>
      <protection/>
    </xf>
    <xf numFmtId="207" fontId="65" fillId="0" borderId="0">
      <alignment/>
      <protection/>
    </xf>
    <xf numFmtId="207" fontId="65" fillId="0" borderId="0">
      <alignment/>
      <protection/>
    </xf>
    <xf numFmtId="207" fontId="65" fillId="0" borderId="0">
      <alignment/>
      <protection/>
    </xf>
    <xf numFmtId="208" fontId="3" fillId="0" borderId="0" applyFont="0" applyFill="0" applyBorder="0" applyAlignment="0" applyProtection="0"/>
    <xf numFmtId="167" fontId="0" fillId="0" borderId="0" applyFont="0" applyFill="0" applyBorder="0" applyAlignment="0" applyProtection="0"/>
    <xf numFmtId="167" fontId="8"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204" fontId="42" fillId="0" borderId="0" applyFont="0" applyFill="0" applyBorder="0" applyAlignment="0" applyProtection="0"/>
    <xf numFmtId="209" fontId="23" fillId="0" borderId="0" applyFont="0" applyFill="0" applyBorder="0" applyAlignment="0" applyProtection="0"/>
    <xf numFmtId="210" fontId="33" fillId="0" borderId="0" applyFont="0" applyFill="0" applyBorder="0" applyAlignment="0" applyProtection="0"/>
    <xf numFmtId="211" fontId="66" fillId="0" borderId="0" applyFont="0" applyFill="0" applyBorder="0" applyAlignment="0" applyProtection="0"/>
    <xf numFmtId="212" fontId="33" fillId="0" borderId="0" applyFont="0" applyFill="0" applyBorder="0" applyAlignment="0" applyProtection="0"/>
    <xf numFmtId="213" fontId="66" fillId="0" borderId="0" applyFont="0" applyFill="0" applyBorder="0" applyAlignment="0" applyProtection="0"/>
    <xf numFmtId="214" fontId="33" fillId="0" borderId="0" applyFont="0" applyFill="0" applyBorder="0" applyAlignment="0" applyProtection="0"/>
    <xf numFmtId="169" fontId="0"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8" fillId="0" borderId="0" applyFont="0" applyFill="0" applyBorder="0" applyAlignment="0" applyProtection="0"/>
    <xf numFmtId="169" fontId="3" fillId="0" borderId="0" applyFont="0" applyFill="0" applyBorder="0" applyAlignment="0" applyProtection="0"/>
    <xf numFmtId="169" fontId="29"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69" fontId="16" fillId="0" borderId="0" applyFont="0" applyFill="0" applyBorder="0" applyAlignment="0" applyProtection="0"/>
    <xf numFmtId="169" fontId="67" fillId="0" borderId="0" applyFont="0" applyFill="0" applyBorder="0" applyAlignment="0" applyProtection="0"/>
    <xf numFmtId="43" fontId="3" fillId="0" borderId="0" applyFont="0" applyFill="0" applyBorder="0" applyAlignment="0" applyProtection="0"/>
    <xf numFmtId="169" fontId="68" fillId="0" borderId="0" applyFont="0" applyFill="0" applyBorder="0" applyAlignment="0" applyProtection="0"/>
    <xf numFmtId="169" fontId="68" fillId="0" borderId="0" applyFont="0" applyFill="0" applyBorder="0" applyAlignment="0" applyProtection="0"/>
    <xf numFmtId="169" fontId="3" fillId="0" borderId="0" applyFont="0" applyFill="0" applyBorder="0" applyAlignment="0" applyProtection="0"/>
    <xf numFmtId="169" fontId="69" fillId="0" borderId="0" applyFont="0" applyFill="0" applyBorder="0" applyAlignment="0" applyProtection="0"/>
    <xf numFmtId="169" fontId="30"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169" fontId="8" fillId="0" borderId="0" applyFont="0" applyFill="0" applyBorder="0" applyAlignment="0" applyProtection="0"/>
    <xf numFmtId="169" fontId="3" fillId="0" borderId="0" applyFont="0" applyFill="0" applyBorder="0" applyAlignment="0" applyProtection="0"/>
    <xf numFmtId="169" fontId="0" fillId="0" borderId="0" applyFont="0" applyFill="0" applyBorder="0" applyAlignment="0" applyProtection="0"/>
    <xf numFmtId="169" fontId="185" fillId="0" borderId="0" applyFont="0" applyFill="0" applyBorder="0" applyAlignment="0" applyProtection="0"/>
    <xf numFmtId="169" fontId="16" fillId="0" borderId="0" applyFont="0" applyFill="0" applyBorder="0" applyAlignment="0" applyProtection="0"/>
    <xf numFmtId="169" fontId="189" fillId="0" borderId="0" applyFont="0" applyFill="0" applyBorder="0" applyAlignment="0" applyProtection="0"/>
    <xf numFmtId="169" fontId="0" fillId="0" borderId="0" applyFont="0" applyFill="0" applyBorder="0" applyAlignment="0" applyProtection="0"/>
    <xf numFmtId="215" fontId="58" fillId="0" borderId="0">
      <alignment/>
      <protection/>
    </xf>
    <xf numFmtId="3" fontId="3" fillId="0" borderId="0" applyFont="0" applyFill="0" applyBorder="0" applyAlignment="0" applyProtection="0"/>
    <xf numFmtId="0" fontId="70" fillId="0" borderId="0" applyNumberFormat="0" applyFill="0" applyBorder="0" applyAlignment="0" applyProtection="0"/>
    <xf numFmtId="37" fontId="3" fillId="2" borderId="3" applyFill="0" applyBorder="0" applyAlignment="0" applyProtection="0"/>
    <xf numFmtId="0" fontId="71" fillId="0" borderId="0" applyNumberFormat="0" applyAlignment="0">
      <protection/>
    </xf>
    <xf numFmtId="0" fontId="72" fillId="0" borderId="0" applyNumberFormat="0" applyAlignment="0">
      <protection/>
    </xf>
    <xf numFmtId="216" fontId="24" fillId="0" borderId="0" applyFill="0" applyBorder="0" applyProtection="0">
      <alignment/>
    </xf>
    <xf numFmtId="217" fontId="23" fillId="0" borderId="0" applyFont="0" applyFill="0" applyBorder="0" applyAlignment="0" applyProtection="0"/>
    <xf numFmtId="218" fontId="58" fillId="0" borderId="0" applyFill="0" applyBorder="0" applyProtection="0">
      <alignment/>
    </xf>
    <xf numFmtId="218" fontId="58" fillId="0" borderId="7" applyFill="0" applyProtection="0">
      <alignment/>
    </xf>
    <xf numFmtId="218" fontId="58" fillId="0" borderId="8" applyFill="0" applyProtection="0">
      <alignment/>
    </xf>
    <xf numFmtId="186" fontId="39" fillId="0" borderId="0" applyFont="0" applyFill="0" applyBorder="0" applyAlignment="0" applyProtection="0"/>
    <xf numFmtId="168" fontId="0" fillId="0" borderId="0" applyFont="0" applyFill="0" applyBorder="0" applyAlignment="0" applyProtection="0"/>
    <xf numFmtId="219" fontId="3" fillId="0" borderId="0" applyFont="0" applyFill="0" applyBorder="0" applyAlignment="0" applyProtection="0"/>
    <xf numFmtId="166" fontId="0" fillId="0" borderId="0" applyFont="0" applyFill="0" applyBorder="0" applyAlignment="0" applyProtection="0"/>
    <xf numFmtId="201" fontId="42" fillId="0" borderId="0" applyFont="0" applyFill="0" applyBorder="0" applyAlignment="0" applyProtection="0"/>
    <xf numFmtId="220" fontId="66" fillId="0" borderId="0" applyFont="0" applyFill="0" applyBorder="0" applyAlignment="0" applyProtection="0"/>
    <xf numFmtId="221" fontId="33" fillId="0" borderId="0" applyFont="0" applyFill="0" applyBorder="0" applyAlignment="0" applyProtection="0"/>
    <xf numFmtId="222" fontId="66" fillId="0" borderId="0" applyFont="0" applyFill="0" applyBorder="0" applyAlignment="0" applyProtection="0"/>
    <xf numFmtId="223" fontId="66" fillId="0" borderId="0" applyFont="0" applyFill="0" applyBorder="0" applyAlignment="0" applyProtection="0"/>
    <xf numFmtId="224" fontId="33" fillId="0" borderId="0" applyFont="0" applyFill="0" applyBorder="0" applyAlignment="0" applyProtection="0"/>
    <xf numFmtId="225" fontId="66" fillId="0" borderId="0" applyFont="0" applyFill="0" applyBorder="0" applyAlignment="0" applyProtection="0"/>
    <xf numFmtId="226" fontId="66" fillId="0" borderId="0" applyFont="0" applyFill="0" applyBorder="0" applyAlignment="0" applyProtection="0"/>
    <xf numFmtId="227" fontId="33" fillId="0" borderId="0" applyFont="0" applyFill="0" applyBorder="0" applyAlignment="0" applyProtection="0"/>
    <xf numFmtId="228" fontId="66" fillId="0" borderId="0" applyFont="0" applyFill="0" applyBorder="0" applyAlignment="0" applyProtection="0"/>
    <xf numFmtId="168" fontId="8"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168" fontId="39" fillId="0" borderId="0" applyFont="0" applyFill="0" applyBorder="0" applyAlignment="0" applyProtection="0"/>
    <xf numFmtId="229" fontId="3" fillId="0" borderId="0" applyFont="0" applyFill="0" applyBorder="0" applyAlignment="0" applyProtection="0"/>
    <xf numFmtId="230" fontId="3" fillId="0" borderId="0">
      <alignment/>
      <protection/>
    </xf>
    <xf numFmtId="0" fontId="190" fillId="30" borderId="9" applyNumberFormat="0" applyAlignment="0" applyProtection="0"/>
    <xf numFmtId="1" fontId="63" fillId="0" borderId="10" applyBorder="0">
      <alignment/>
      <protection/>
    </xf>
    <xf numFmtId="0" fontId="73" fillId="0" borderId="0">
      <alignment/>
      <protection/>
    </xf>
    <xf numFmtId="0" fontId="74" fillId="0" borderId="0">
      <alignment/>
      <protection/>
    </xf>
    <xf numFmtId="0" fontId="4" fillId="2" borderId="0" applyNumberFormat="0" applyFont="0" applyFill="0" applyBorder="0" applyProtection="0">
      <alignment horizontal="left"/>
    </xf>
    <xf numFmtId="0" fontId="3" fillId="0" borderId="0" applyFont="0" applyFill="0" applyBorder="0" applyAlignment="0" applyProtection="0"/>
    <xf numFmtId="231" fontId="3" fillId="0" borderId="0" applyFont="0" applyFill="0" applyBorder="0" applyAlignment="0" applyProtection="0"/>
    <xf numFmtId="14" fontId="28" fillId="0" borderId="0" applyFill="0" applyBorder="0" applyAlignment="0">
      <protection/>
    </xf>
    <xf numFmtId="0" fontId="20" fillId="0" borderId="0" applyProtection="0">
      <alignment/>
    </xf>
    <xf numFmtId="232" fontId="58" fillId="0" borderId="0" applyFill="0" applyBorder="0" applyProtection="0">
      <alignment/>
    </xf>
    <xf numFmtId="232" fontId="58" fillId="0" borderId="7" applyFill="0" applyProtection="0">
      <alignment/>
    </xf>
    <xf numFmtId="232" fontId="58" fillId="0" borderId="8" applyFill="0" applyProtection="0">
      <alignment/>
    </xf>
    <xf numFmtId="233" fontId="3" fillId="0" borderId="11">
      <alignment vertical="center"/>
      <protection/>
    </xf>
    <xf numFmtId="234" fontId="3" fillId="0" borderId="0" applyFont="0" applyFill="0" applyBorder="0" applyAlignment="0" applyProtection="0"/>
    <xf numFmtId="235" fontId="3" fillId="0" borderId="0" applyFont="0" applyFill="0" applyBorder="0" applyAlignment="0" applyProtection="0"/>
    <xf numFmtId="186" fontId="3" fillId="0" borderId="0" applyFont="0" applyFill="0" applyBorder="0" applyAlignment="0" applyProtection="0"/>
    <xf numFmtId="236" fontId="3" fillId="0" borderId="0">
      <alignment/>
      <protection/>
    </xf>
    <xf numFmtId="170" fontId="75" fillId="27" borderId="0" applyNumberFormat="0" applyFont="0" applyFill="0" applyBorder="0" applyAlignment="0">
      <protection/>
    </xf>
    <xf numFmtId="3" fontId="51" fillId="0" borderId="0" applyFont="0" applyBorder="0" applyAlignment="0">
      <protection/>
    </xf>
    <xf numFmtId="0" fontId="76" fillId="31"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16" fillId="0" borderId="0">
      <alignment/>
      <protection/>
    </xf>
    <xf numFmtId="204" fontId="42" fillId="0" borderId="0" applyFill="0" applyBorder="0" applyAlignment="0">
      <protection/>
    </xf>
    <xf numFmtId="201" fontId="42" fillId="0" borderId="0" applyFill="0" applyBorder="0" applyAlignment="0">
      <protection/>
    </xf>
    <xf numFmtId="204" fontId="42" fillId="0" borderId="0" applyFill="0" applyBorder="0" applyAlignment="0">
      <protection/>
    </xf>
    <xf numFmtId="205" fontId="42" fillId="0" borderId="0" applyFill="0" applyBorder="0" applyAlignment="0">
      <protection/>
    </xf>
    <xf numFmtId="201" fontId="42" fillId="0" borderId="0" applyFill="0" applyBorder="0" applyAlignment="0">
      <protection/>
    </xf>
    <xf numFmtId="0" fontId="77" fillId="0" borderId="0" applyNumberFormat="0" applyAlignment="0">
      <protection/>
    </xf>
    <xf numFmtId="186" fontId="3" fillId="0" borderId="0" applyFont="0" applyFill="0" applyBorder="0" applyAlignment="0" applyProtection="0"/>
    <xf numFmtId="237" fontId="78" fillId="0" borderId="0" applyFont="0" applyFill="0" applyBorder="0" applyAlignment="0" applyProtection="0"/>
    <xf numFmtId="0" fontId="3" fillId="0" borderId="0">
      <alignment/>
      <protection/>
    </xf>
    <xf numFmtId="0" fontId="191" fillId="0" borderId="0" applyNumberFormat="0" applyFill="0" applyBorder="0" applyAlignment="0" applyProtection="0"/>
    <xf numFmtId="3" fontId="51" fillId="0" borderId="0" applyFont="0" applyBorder="0" applyAlignment="0">
      <protection/>
    </xf>
    <xf numFmtId="0" fontId="79" fillId="0" borderId="0" applyProtection="0">
      <alignment/>
    </xf>
    <xf numFmtId="0" fontId="80" fillId="0" borderId="0" applyProtection="0">
      <alignment/>
    </xf>
    <xf numFmtId="0" fontId="81" fillId="0" borderId="0" applyProtection="0">
      <alignment/>
    </xf>
    <xf numFmtId="0" fontId="82" fillId="0" borderId="0" applyProtection="0">
      <alignment/>
    </xf>
    <xf numFmtId="0" fontId="83" fillId="0" borderId="0" applyNumberFormat="0" applyFont="0" applyFill="0" applyBorder="0" applyAlignment="0" applyProtection="0"/>
    <xf numFmtId="0" fontId="84" fillId="0" borderId="0" applyProtection="0">
      <alignment/>
    </xf>
    <xf numFmtId="0" fontId="85" fillId="0" borderId="0" applyProtection="0">
      <alignment/>
    </xf>
    <xf numFmtId="2" fontId="3" fillId="0" borderId="0" applyFont="0" applyFill="0" applyBorder="0" applyAlignment="0" applyProtection="0"/>
    <xf numFmtId="0" fontId="192" fillId="33" borderId="0" applyNumberFormat="0" applyBorder="0" applyAlignment="0" applyProtection="0"/>
    <xf numFmtId="38" fontId="25" fillId="2" borderId="0" applyNumberFormat="0" applyBorder="0" applyAlignment="0" applyProtection="0"/>
    <xf numFmtId="0" fontId="86" fillId="0" borderId="0" applyNumberFormat="0" applyFont="0" applyBorder="0" applyAlignment="0">
      <protection/>
    </xf>
    <xf numFmtId="0" fontId="87" fillId="34" borderId="0">
      <alignment/>
      <protection/>
    </xf>
    <xf numFmtId="0" fontId="88" fillId="0" borderId="0">
      <alignment horizontal="left"/>
      <protection/>
    </xf>
    <xf numFmtId="0" fontId="13" fillId="0" borderId="12" applyNumberFormat="0" applyAlignment="0" applyProtection="0"/>
    <xf numFmtId="0" fontId="13" fillId="0" borderId="13">
      <alignment horizontal="left" vertical="center"/>
      <protection/>
    </xf>
    <xf numFmtId="14" fontId="4" fillId="35" borderId="14">
      <alignment horizontal="center" vertical="center" wrapText="1"/>
      <protection/>
    </xf>
    <xf numFmtId="0" fontId="193" fillId="0" borderId="15" applyNumberFormat="0" applyFill="0" applyAlignment="0" applyProtection="0"/>
    <xf numFmtId="0" fontId="89" fillId="0" borderId="0" applyNumberFormat="0" applyFill="0" applyBorder="0" applyAlignment="0" applyProtection="0"/>
    <xf numFmtId="0" fontId="194" fillId="0" borderId="16" applyNumberFormat="0" applyFill="0" applyAlignment="0" applyProtection="0"/>
    <xf numFmtId="0" fontId="13" fillId="0" borderId="0" applyNumberFormat="0" applyFill="0" applyBorder="0" applyAlignment="0" applyProtection="0"/>
    <xf numFmtId="0" fontId="195" fillId="0" borderId="17" applyNumberFormat="0" applyFill="0" applyAlignment="0" applyProtection="0"/>
    <xf numFmtId="0" fontId="195" fillId="0" borderId="0" applyNumberFormat="0" applyFill="0" applyBorder="0" applyAlignment="0" applyProtection="0"/>
    <xf numFmtId="0" fontId="62" fillId="0" borderId="0" applyFill="0" applyAlignment="0" applyProtection="0"/>
    <xf numFmtId="0" fontId="62" fillId="0" borderId="5" applyFill="0" applyAlignment="0" applyProtection="0"/>
    <xf numFmtId="238" fontId="90" fillId="0" borderId="0">
      <alignment/>
      <protection locked="0"/>
    </xf>
    <xf numFmtId="0" fontId="89" fillId="0" borderId="0" applyProtection="0">
      <alignment/>
    </xf>
    <xf numFmtId="238" fontId="90" fillId="0" borderId="0">
      <alignment/>
      <protection locked="0"/>
    </xf>
    <xf numFmtId="0" fontId="13" fillId="0" borderId="0" applyProtection="0">
      <alignment/>
    </xf>
    <xf numFmtId="0" fontId="91" fillId="0" borderId="0" applyNumberFormat="0" applyFill="0" applyBorder="0" applyAlignment="0" applyProtection="0"/>
    <xf numFmtId="0" fontId="92" fillId="0" borderId="14">
      <alignment horizontal="center"/>
      <protection/>
    </xf>
    <xf numFmtId="0" fontId="92" fillId="0" borderId="0">
      <alignment horizontal="center"/>
      <protection/>
    </xf>
    <xf numFmtId="164" fontId="93" fillId="36" borderId="18" applyNumberFormat="0" applyAlignment="0">
      <protection/>
    </xf>
    <xf numFmtId="239" fontId="3" fillId="0" borderId="0" applyFont="0" applyFill="0" applyBorder="0" applyAlignment="0" applyProtection="0"/>
    <xf numFmtId="3" fontId="16" fillId="37" borderId="19" applyNumberFormat="0" applyBorder="0" applyAlignment="0">
      <protection/>
    </xf>
    <xf numFmtId="0" fontId="94" fillId="2" borderId="20" applyNumberFormat="0" applyFont="0" applyBorder="0" applyAlignment="0">
      <protection/>
    </xf>
    <xf numFmtId="0" fontId="94" fillId="38" borderId="21" applyNumberFormat="0" applyFont="0" applyBorder="0" applyAlignment="0">
      <protection/>
    </xf>
    <xf numFmtId="49" fontId="95" fillId="0" borderId="18">
      <alignment vertical="center"/>
      <protection/>
    </xf>
    <xf numFmtId="3" fontId="96" fillId="0" borderId="0" applyFill="0" applyBorder="0" applyAlignment="0">
      <protection/>
    </xf>
    <xf numFmtId="186" fontId="16" fillId="0" borderId="0" applyFont="0" applyFill="0" applyBorder="0" applyAlignment="0" applyProtection="0"/>
    <xf numFmtId="0" fontId="97" fillId="39" borderId="0">
      <alignment horizontal="left" wrapText="1" indent="2"/>
      <protection/>
    </xf>
    <xf numFmtId="0" fontId="196" fillId="40" borderId="4" applyNumberFormat="0" applyAlignment="0" applyProtection="0"/>
    <xf numFmtId="10" fontId="25" fillId="39" borderId="18" applyNumberFormat="0" applyBorder="0" applyAlignment="0" applyProtection="0"/>
    <xf numFmtId="0" fontId="98" fillId="0" borderId="0">
      <alignment/>
      <protection/>
    </xf>
    <xf numFmtId="0" fontId="3" fillId="41" borderId="0">
      <alignment/>
      <protection/>
    </xf>
    <xf numFmtId="0" fontId="99" fillId="0" borderId="22" applyNumberFormat="0" applyFont="0" applyFill="0" applyAlignment="0" applyProtection="0"/>
    <xf numFmtId="0" fontId="100" fillId="0" borderId="22" applyNumberFormat="0" applyFont="0" applyFill="0" applyAlignment="0" applyProtection="0"/>
    <xf numFmtId="169" fontId="101" fillId="0" borderId="0">
      <alignment/>
      <protection/>
    </xf>
    <xf numFmtId="49" fontId="69" fillId="0" borderId="18" applyNumberFormat="0" applyFont="0" applyFill="0" applyAlignment="0" applyProtection="0"/>
    <xf numFmtId="215" fontId="3" fillId="2" borderId="21" applyFill="0" applyBorder="0" applyAlignment="0">
      <protection/>
    </xf>
    <xf numFmtId="0" fontId="38" fillId="0" borderId="0">
      <alignment/>
      <protection/>
    </xf>
    <xf numFmtId="0" fontId="38" fillId="0" borderId="0">
      <alignment/>
      <protection/>
    </xf>
    <xf numFmtId="204" fontId="42" fillId="0" borderId="0" applyFill="0" applyBorder="0" applyAlignment="0">
      <protection/>
    </xf>
    <xf numFmtId="201" fontId="42" fillId="0" borderId="0" applyFill="0" applyBorder="0" applyAlignment="0">
      <protection/>
    </xf>
    <xf numFmtId="204" fontId="42" fillId="0" borderId="0" applyFill="0" applyBorder="0" applyAlignment="0">
      <protection/>
    </xf>
    <xf numFmtId="205" fontId="42" fillId="0" borderId="0" applyFill="0" applyBorder="0" applyAlignment="0">
      <protection/>
    </xf>
    <xf numFmtId="201" fontId="42" fillId="0" borderId="0" applyFill="0" applyBorder="0" applyAlignment="0">
      <protection/>
    </xf>
    <xf numFmtId="0" fontId="197" fillId="0" borderId="23" applyNumberFormat="0" applyFill="0" applyAlignment="0" applyProtection="0"/>
    <xf numFmtId="0" fontId="3" fillId="42" borderId="0">
      <alignment/>
      <protection/>
    </xf>
    <xf numFmtId="3" fontId="39" fillId="0" borderId="13">
      <alignment horizontal="centerContinuous"/>
      <protection/>
    </xf>
    <xf numFmtId="38" fontId="38" fillId="0" borderId="0" applyFont="0" applyFill="0" applyBorder="0" applyAlignment="0" applyProtection="0"/>
    <xf numFmtId="40" fontId="38" fillId="0" borderId="0" applyFont="0" applyFill="0" applyBorder="0" applyAlignment="0" applyProtection="0"/>
    <xf numFmtId="185" fontId="3" fillId="0" borderId="0" applyFont="0" applyFill="0" applyBorder="0" applyAlignment="0" applyProtection="0"/>
    <xf numFmtId="178" fontId="3" fillId="0" borderId="0" applyFont="0" applyFill="0" applyBorder="0" applyAlignment="0" applyProtection="0"/>
    <xf numFmtId="186" fontId="39" fillId="0" borderId="0" applyFont="0" applyFill="0" applyBorder="0" applyAlignment="0" applyProtection="0"/>
    <xf numFmtId="0" fontId="16" fillId="43" borderId="0">
      <alignment/>
      <protection/>
    </xf>
    <xf numFmtId="0" fontId="102" fillId="0" borderId="14">
      <alignment/>
      <protection/>
    </xf>
    <xf numFmtId="240" fontId="3" fillId="0" borderId="24">
      <alignment/>
      <protection/>
    </xf>
    <xf numFmtId="179" fontId="3" fillId="0" borderId="0" applyFont="0" applyFill="0" applyBorder="0" applyAlignment="0" applyProtection="0"/>
    <xf numFmtId="204" fontId="3" fillId="0" borderId="0" applyFont="0" applyFill="0" applyBorder="0" applyAlignment="0" applyProtection="0"/>
    <xf numFmtId="241" fontId="38" fillId="0" borderId="0" applyFont="0" applyFill="0" applyBorder="0" applyAlignment="0" applyProtection="0"/>
    <xf numFmtId="242" fontId="38" fillId="0" borderId="0" applyFont="0" applyFill="0" applyBorder="0" applyAlignment="0" applyProtection="0"/>
    <xf numFmtId="243" fontId="19" fillId="0" borderId="0" applyFont="0" applyFill="0" applyBorder="0" applyAlignment="0" applyProtection="0"/>
    <xf numFmtId="243" fontId="19" fillId="0" borderId="0" applyFont="0" applyFill="0" applyBorder="0" applyAlignment="0" applyProtection="0"/>
    <xf numFmtId="0" fontId="20" fillId="0" borderId="0" applyNumberFormat="0" applyFont="0" applyFill="0" applyAlignment="0">
      <protection/>
    </xf>
    <xf numFmtId="180" fontId="30" fillId="0" borderId="0" applyFont="0" applyFill="0" applyBorder="0" applyAlignment="0" applyProtection="0"/>
    <xf numFmtId="0" fontId="101" fillId="0" borderId="0">
      <alignment/>
      <protection/>
    </xf>
    <xf numFmtId="0" fontId="198" fillId="44" borderId="0" applyNumberFormat="0" applyBorder="0" applyAlignment="0" applyProtection="0"/>
    <xf numFmtId="0" fontId="58" fillId="0" borderId="0">
      <alignment/>
      <protection/>
    </xf>
    <xf numFmtId="37" fontId="103" fillId="0" borderId="0">
      <alignment/>
      <protection/>
    </xf>
    <xf numFmtId="244" fontId="3" fillId="2" borderId="25" applyFont="0" applyBorder="0">
      <alignment horizontal="center" vertical="center"/>
      <protection/>
    </xf>
    <xf numFmtId="0" fontId="104" fillId="0" borderId="18" applyNumberFormat="0" applyFont="0" applyFill="0" applyBorder="0" applyAlignment="0">
      <protection/>
    </xf>
    <xf numFmtId="0" fontId="3" fillId="0" borderId="0">
      <alignment/>
      <protection/>
    </xf>
    <xf numFmtId="245" fontId="105" fillId="0" borderId="0">
      <alignment/>
      <protection/>
    </xf>
    <xf numFmtId="0" fontId="106" fillId="0" borderId="0">
      <alignment/>
      <protection/>
    </xf>
    <xf numFmtId="0" fontId="8" fillId="0" borderId="0">
      <alignment/>
      <protection/>
    </xf>
    <xf numFmtId="0" fontId="3" fillId="0" borderId="0">
      <alignment/>
      <protection/>
    </xf>
    <xf numFmtId="0" fontId="185" fillId="0" borderId="0">
      <alignment/>
      <protection/>
    </xf>
    <xf numFmtId="0" fontId="28" fillId="0" borderId="0">
      <alignment vertical="top"/>
      <protection/>
    </xf>
    <xf numFmtId="0" fontId="107" fillId="0" borderId="0">
      <alignment/>
      <protection/>
    </xf>
    <xf numFmtId="0" fontId="189" fillId="0" borderId="0">
      <alignment/>
      <protection/>
    </xf>
    <xf numFmtId="0" fontId="16" fillId="0" borderId="0">
      <alignment/>
      <protection/>
    </xf>
    <xf numFmtId="0" fontId="3" fillId="0" borderId="0">
      <alignment/>
      <protection/>
    </xf>
    <xf numFmtId="0" fontId="3" fillId="0" borderId="0">
      <alignment/>
      <protection/>
    </xf>
    <xf numFmtId="0" fontId="69"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0" fillId="0" borderId="0">
      <alignment/>
      <protection/>
    </xf>
    <xf numFmtId="0" fontId="185" fillId="0" borderId="0">
      <alignment/>
      <protection/>
    </xf>
    <xf numFmtId="0" fontId="0" fillId="0" borderId="0">
      <alignment/>
      <protection/>
    </xf>
    <xf numFmtId="0" fontId="3" fillId="0" borderId="0">
      <alignment/>
      <protection/>
    </xf>
    <xf numFmtId="0" fontId="185" fillId="0" borderId="0">
      <alignment/>
      <protection/>
    </xf>
    <xf numFmtId="0" fontId="185" fillId="0" borderId="0">
      <alignment/>
      <protection/>
    </xf>
    <xf numFmtId="0" fontId="0" fillId="0" borderId="0">
      <alignment/>
      <protection/>
    </xf>
    <xf numFmtId="0" fontId="189" fillId="0" borderId="0">
      <alignment/>
      <protection/>
    </xf>
    <xf numFmtId="0" fontId="0" fillId="0" borderId="0">
      <alignment/>
      <protection/>
    </xf>
    <xf numFmtId="0" fontId="3" fillId="0" borderId="0">
      <alignment/>
      <protection/>
    </xf>
    <xf numFmtId="0" fontId="19" fillId="0" borderId="0">
      <alignment/>
      <protection/>
    </xf>
    <xf numFmtId="0" fontId="3" fillId="0" borderId="0">
      <alignment/>
      <protection/>
    </xf>
    <xf numFmtId="0" fontId="16" fillId="0" borderId="0">
      <alignment/>
      <protection/>
    </xf>
    <xf numFmtId="0" fontId="3" fillId="0" borderId="0">
      <alignment/>
      <protection/>
    </xf>
    <xf numFmtId="0" fontId="51" fillId="0" borderId="0">
      <alignment/>
      <protection/>
    </xf>
    <xf numFmtId="37" fontId="108" fillId="0" borderId="0">
      <alignment/>
      <protection/>
    </xf>
    <xf numFmtId="0" fontId="0" fillId="45" borderId="26" applyNumberFormat="0" applyFont="0" applyAlignment="0" applyProtection="0"/>
    <xf numFmtId="187" fontId="109" fillId="0" borderId="0" applyFont="0" applyFill="0" applyBorder="0" applyAlignment="0" applyProtection="0"/>
    <xf numFmtId="191" fontId="109" fillId="0" borderId="0" applyFont="0" applyFill="0" applyBorder="0" applyAlignment="0" applyProtection="0"/>
    <xf numFmtId="0" fontId="62" fillId="0" borderId="0" applyNumberFormat="0" applyFill="0" applyBorder="0" applyAlignment="0" applyProtection="0"/>
    <xf numFmtId="0" fontId="3" fillId="0" borderId="0" applyFont="0" applyFill="0" applyBorder="0" applyAlignment="0" applyProtection="0"/>
    <xf numFmtId="0" fontId="58" fillId="0" borderId="0">
      <alignment/>
      <protection/>
    </xf>
    <xf numFmtId="0" fontId="199" fillId="29" borderId="27" applyNumberFormat="0" applyAlignment="0" applyProtection="0"/>
    <xf numFmtId="3" fontId="3" fillId="2" borderId="3" applyFill="0" applyBorder="0" applyAlignment="0" applyProtection="0"/>
    <xf numFmtId="0" fontId="22" fillId="27" borderId="0">
      <alignment/>
      <protection/>
    </xf>
    <xf numFmtId="0" fontId="39" fillId="0" borderId="0">
      <alignment/>
      <protection/>
    </xf>
    <xf numFmtId="14" fontId="56" fillId="0" borderId="0">
      <alignment horizontal="center" wrapText="1"/>
      <protection locked="0"/>
    </xf>
    <xf numFmtId="9" fontId="0" fillId="0" borderId="0" applyFont="0" applyFill="0" applyBorder="0" applyAlignment="0" applyProtection="0"/>
    <xf numFmtId="246" fontId="62" fillId="0" borderId="0" applyFont="0" applyFill="0" applyBorder="0" applyAlignment="0" applyProtection="0"/>
    <xf numFmtId="247" fontId="23" fillId="0" borderId="0" applyFont="0" applyFill="0" applyBorder="0" applyAlignment="0" applyProtection="0"/>
    <xf numFmtId="248" fontId="66" fillId="0" borderId="0" applyFont="0" applyFill="0" applyBorder="0" applyAlignment="0" applyProtection="0"/>
    <xf numFmtId="249" fontId="3" fillId="0" borderId="0" applyFont="0" applyFill="0" applyBorder="0" applyAlignment="0" applyProtection="0"/>
    <xf numFmtId="203" fontId="3" fillId="0" borderId="0" applyFont="0" applyFill="0" applyBorder="0" applyAlignment="0" applyProtection="0"/>
    <xf numFmtId="250" fontId="3" fillId="0" borderId="0" applyFont="0" applyFill="0" applyBorder="0" applyAlignment="0" applyProtection="0"/>
    <xf numFmtId="10" fontId="3" fillId="0" borderId="0" applyFont="0" applyFill="0" applyBorder="0" applyAlignment="0" applyProtection="0"/>
    <xf numFmtId="251" fontId="66" fillId="0" borderId="0" applyFont="0" applyFill="0" applyBorder="0" applyAlignment="0" applyProtection="0"/>
    <xf numFmtId="252" fontId="23" fillId="0" borderId="0" applyFont="0" applyFill="0" applyBorder="0" applyAlignment="0" applyProtection="0"/>
    <xf numFmtId="253" fontId="66" fillId="0" borderId="0" applyFont="0" applyFill="0" applyBorder="0" applyAlignment="0" applyProtection="0"/>
    <xf numFmtId="254" fontId="23" fillId="0" borderId="0" applyFont="0" applyFill="0" applyBorder="0" applyAlignment="0" applyProtection="0"/>
    <xf numFmtId="255" fontId="66" fillId="0" borderId="0" applyFont="0" applyFill="0" applyBorder="0" applyAlignment="0" applyProtection="0"/>
    <xf numFmtId="256" fontId="23"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185"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8" fillId="0" borderId="28" applyNumberFormat="0" applyBorder="0">
      <alignment/>
      <protection/>
    </xf>
    <xf numFmtId="204" fontId="42" fillId="0" borderId="0" applyFill="0" applyBorder="0" applyAlignment="0">
      <protection/>
    </xf>
    <xf numFmtId="201" fontId="42" fillId="0" borderId="0" applyFill="0" applyBorder="0" applyAlignment="0">
      <protection/>
    </xf>
    <xf numFmtId="204" fontId="42" fillId="0" borderId="0" applyFill="0" applyBorder="0" applyAlignment="0">
      <protection/>
    </xf>
    <xf numFmtId="205" fontId="42" fillId="0" borderId="0" applyFill="0" applyBorder="0" applyAlignment="0">
      <protection/>
    </xf>
    <xf numFmtId="201" fontId="42" fillId="0" borderId="0" applyFill="0" applyBorder="0" applyAlignment="0">
      <protection/>
    </xf>
    <xf numFmtId="164" fontId="110" fillId="0" borderId="0">
      <alignment/>
      <protection/>
    </xf>
    <xf numFmtId="0" fontId="14" fillId="0" borderId="0" applyFont="0" applyFill="0" applyBorder="0" applyAlignment="0" applyProtection="0"/>
    <xf numFmtId="0" fontId="38" fillId="0" borderId="0" applyNumberFormat="0" applyFont="0" applyFill="0" applyBorder="0" applyAlignment="0" applyProtection="0"/>
    <xf numFmtId="15" fontId="38" fillId="0" borderId="0" applyFont="0" applyFill="0" applyBorder="0" applyAlignment="0" applyProtection="0"/>
    <xf numFmtId="4" fontId="38" fillId="0" borderId="0" applyFont="0" applyFill="0" applyBorder="0" applyAlignment="0" applyProtection="0"/>
    <xf numFmtId="0" fontId="111" fillId="0" borderId="14">
      <alignment horizontal="center"/>
      <protection/>
    </xf>
    <xf numFmtId="3" fontId="38" fillId="0" borderId="0" applyFont="0" applyFill="0" applyBorder="0" applyAlignment="0" applyProtection="0"/>
    <xf numFmtId="0" fontId="38" fillId="46" borderId="0" applyNumberFormat="0" applyFont="0" applyBorder="0" applyAlignment="0" applyProtection="0"/>
    <xf numFmtId="0" fontId="112" fillId="47" borderId="0" applyNumberFormat="0" applyFont="0" applyBorder="0" applyAlignment="0">
      <protection/>
    </xf>
    <xf numFmtId="257" fontId="3" fillId="0" borderId="0" applyNumberFormat="0" applyFill="0" applyBorder="0" applyAlignment="0" applyProtection="0"/>
    <xf numFmtId="14" fontId="113" fillId="0" borderId="0" applyNumberFormat="0" applyFill="0" applyBorder="0" applyAlignment="0" applyProtection="0"/>
    <xf numFmtId="186" fontId="16" fillId="0" borderId="0" applyFont="0" applyFill="0" applyBorder="0" applyAlignment="0" applyProtection="0"/>
    <xf numFmtId="3" fontId="16" fillId="0" borderId="29">
      <alignment horizontal="right" wrapText="1"/>
      <protection/>
    </xf>
    <xf numFmtId="4" fontId="114" fillId="48" borderId="30" applyNumberFormat="0" applyProtection="0">
      <alignment horizontal="left" vertical="center"/>
    </xf>
    <xf numFmtId="3" fontId="20" fillId="27" borderId="31" applyProtection="0">
      <alignment horizontal="right" vertical="center"/>
    </xf>
    <xf numFmtId="4" fontId="94" fillId="39" borderId="30" applyNumberFormat="0" applyProtection="0">
      <alignment horizontal="left" vertical="center" wrapText="1"/>
    </xf>
    <xf numFmtId="0" fontId="112" fillId="1" borderId="13" applyNumberFormat="0" applyFont="0" applyAlignment="0">
      <protection/>
    </xf>
    <xf numFmtId="0" fontId="115" fillId="0" borderId="0" applyNumberFormat="0" applyFill="0" applyBorder="0" applyAlignment="0" applyProtection="0"/>
    <xf numFmtId="0" fontId="116" fillId="0" borderId="0" applyNumberFormat="0" applyFill="0" applyBorder="0" applyAlignment="0">
      <protection/>
    </xf>
    <xf numFmtId="0" fontId="3" fillId="49" borderId="0">
      <alignment/>
      <protection/>
    </xf>
    <xf numFmtId="0" fontId="8" fillId="0" borderId="0">
      <alignment/>
      <protection/>
    </xf>
    <xf numFmtId="180" fontId="16" fillId="0" borderId="0" applyFont="0" applyFill="0" applyBorder="0" applyAlignment="0" applyProtection="0"/>
    <xf numFmtId="186" fontId="39" fillId="0" borderId="0" applyFont="0" applyFill="0" applyBorder="0" applyAlignment="0" applyProtection="0"/>
    <xf numFmtId="180" fontId="30" fillId="0" borderId="0" applyFont="0" applyFill="0" applyBorder="0" applyAlignment="0" applyProtection="0"/>
    <xf numFmtId="180" fontId="16" fillId="0" borderId="0" applyFont="0" applyFill="0" applyBorder="0" applyAlignment="0" applyProtection="0"/>
    <xf numFmtId="185" fontId="117" fillId="0" borderId="0" applyFont="0" applyFill="0" applyBorder="0" applyAlignment="0" applyProtection="0"/>
    <xf numFmtId="186" fontId="16" fillId="0" borderId="0" applyFont="0" applyFill="0" applyBorder="0" applyAlignment="0" applyProtection="0"/>
    <xf numFmtId="179" fontId="16" fillId="0" borderId="0" applyFont="0" applyFill="0" applyBorder="0" applyAlignment="0" applyProtection="0"/>
    <xf numFmtId="189" fontId="43" fillId="0" borderId="0" applyFont="0" applyFill="0" applyBorder="0" applyAlignment="0" applyProtection="0"/>
    <xf numFmtId="190" fontId="16" fillId="0" borderId="0" applyFont="0" applyFill="0" applyBorder="0" applyAlignment="0" applyProtection="0"/>
    <xf numFmtId="180"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66" fontId="16" fillId="0" borderId="0" applyFont="0" applyFill="0" applyBorder="0" applyAlignment="0" applyProtection="0"/>
    <xf numFmtId="167" fontId="16" fillId="0" borderId="0" applyFont="0" applyFill="0" applyBorder="0" applyAlignment="0" applyProtection="0"/>
    <xf numFmtId="166" fontId="16" fillId="0" borderId="0" applyFont="0" applyFill="0" applyBorder="0" applyAlignment="0" applyProtection="0"/>
    <xf numFmtId="186" fontId="39" fillId="0" borderId="0" applyFont="0" applyFill="0" applyBorder="0" applyAlignment="0" applyProtection="0"/>
    <xf numFmtId="180" fontId="30" fillId="0" borderId="0" applyFont="0" applyFill="0" applyBorder="0" applyAlignment="0" applyProtection="0"/>
    <xf numFmtId="186" fontId="3" fillId="0" borderId="0" applyFont="0" applyFill="0" applyBorder="0" applyAlignment="0" applyProtection="0"/>
    <xf numFmtId="0" fontId="102" fillId="0" borderId="0">
      <alignment/>
      <protection/>
    </xf>
    <xf numFmtId="0" fontId="118" fillId="39" borderId="0">
      <alignment wrapText="1"/>
      <protection/>
    </xf>
    <xf numFmtId="40" fontId="119" fillId="0" borderId="0" applyBorder="0">
      <alignment horizontal="right"/>
      <protection/>
    </xf>
    <xf numFmtId="40" fontId="119" fillId="0" borderId="0" applyBorder="0">
      <alignment horizontal="right"/>
      <protection/>
    </xf>
    <xf numFmtId="258" fontId="16"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60" fontId="117"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59" fontId="51"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60" fontId="117"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60" fontId="117" fillId="0" borderId="32">
      <alignment horizontal="right" vertical="center"/>
      <protection/>
    </xf>
    <xf numFmtId="259" fontId="51" fillId="0" borderId="32">
      <alignment horizontal="right" vertical="center"/>
      <protection/>
    </xf>
    <xf numFmtId="260" fontId="117"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59" fontId="51"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0" fontId="117" fillId="0" borderId="32">
      <alignment horizontal="right" vertical="center"/>
      <protection/>
    </xf>
    <xf numFmtId="261" fontId="120" fillId="2" borderId="33" applyFont="0" applyFill="0" applyBorder="0">
      <alignment/>
      <protection/>
    </xf>
    <xf numFmtId="259" fontId="51" fillId="0" borderId="32">
      <alignment horizontal="right" vertical="center"/>
      <protection/>
    </xf>
    <xf numFmtId="260" fontId="117" fillId="0" borderId="32">
      <alignment horizontal="right" vertical="center"/>
      <protection/>
    </xf>
    <xf numFmtId="37" fontId="28" fillId="0" borderId="0" applyBorder="0" applyAlignment="0" applyProtection="0"/>
    <xf numFmtId="49" fontId="28" fillId="0" borderId="0" applyFill="0" applyBorder="0" applyAlignment="0">
      <protection/>
    </xf>
    <xf numFmtId="262" fontId="3" fillId="0" borderId="0" applyFill="0" applyBorder="0" applyAlignment="0">
      <protection/>
    </xf>
    <xf numFmtId="263" fontId="3" fillId="0" borderId="0" applyFill="0" applyBorder="0" applyAlignment="0">
      <protection/>
    </xf>
    <xf numFmtId="37" fontId="28" fillId="0" borderId="0" applyBorder="0" applyAlignment="0" applyProtection="0"/>
    <xf numFmtId="0" fontId="123" fillId="0" borderId="0" applyFill="0" applyBorder="0" applyProtection="0">
      <alignment horizontal="left" vertical="top"/>
    </xf>
    <xf numFmtId="0" fontId="200"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170" fontId="75" fillId="27" borderId="0" applyNumberFormat="0" applyFont="0" applyFill="0" applyBorder="0" applyAlignment="0">
      <protection/>
    </xf>
    <xf numFmtId="0" fontId="201" fillId="0" borderId="34" applyNumberFormat="0" applyFill="0" applyAlignment="0" applyProtection="0"/>
    <xf numFmtId="0" fontId="3" fillId="0" borderId="35" applyNumberFormat="0" applyFont="0" applyFill="0" applyAlignment="0" applyProtection="0"/>
    <xf numFmtId="0" fontId="3" fillId="0" borderId="0">
      <alignment/>
      <protection/>
    </xf>
    <xf numFmtId="264" fontId="121" fillId="0" borderId="32">
      <alignment horizontal="center"/>
      <protection/>
    </xf>
    <xf numFmtId="0" fontId="40" fillId="0" borderId="2">
      <alignment/>
      <protection/>
    </xf>
    <xf numFmtId="265" fontId="51" fillId="0" borderId="32">
      <alignment horizontal="center"/>
      <protection/>
    </xf>
    <xf numFmtId="0" fontId="40" fillId="0" borderId="2">
      <alignment/>
      <protection/>
    </xf>
    <xf numFmtId="0" fontId="40" fillId="0" borderId="2">
      <alignment/>
      <protection/>
    </xf>
    <xf numFmtId="0" fontId="40" fillId="0" borderId="2">
      <alignment/>
      <protection/>
    </xf>
    <xf numFmtId="0" fontId="40" fillId="0" borderId="2">
      <alignment/>
      <protection/>
    </xf>
    <xf numFmtId="0" fontId="40" fillId="0" borderId="2">
      <alignment/>
      <protection/>
    </xf>
    <xf numFmtId="265" fontId="51" fillId="0" borderId="32">
      <alignment horizontal="center"/>
      <protection/>
    </xf>
    <xf numFmtId="0" fontId="40" fillId="0" borderId="2">
      <alignment/>
      <protection/>
    </xf>
    <xf numFmtId="0" fontId="40" fillId="0" borderId="2">
      <alignment/>
      <protection/>
    </xf>
    <xf numFmtId="0" fontId="40" fillId="0" borderId="2">
      <alignment/>
      <protection/>
    </xf>
    <xf numFmtId="0" fontId="40" fillId="0" borderId="2">
      <alignment/>
      <protection/>
    </xf>
    <xf numFmtId="265" fontId="51" fillId="0" borderId="32">
      <alignment horizontal="center"/>
      <protection/>
    </xf>
    <xf numFmtId="0" fontId="40" fillId="0" borderId="2">
      <alignment/>
      <protection/>
    </xf>
    <xf numFmtId="265" fontId="51" fillId="0" borderId="32">
      <alignment horizontal="center"/>
      <protection/>
    </xf>
    <xf numFmtId="0" fontId="40" fillId="0" borderId="2">
      <alignment/>
      <protection/>
    </xf>
    <xf numFmtId="265" fontId="51" fillId="0" borderId="32">
      <alignment horizontal="center"/>
      <protection/>
    </xf>
    <xf numFmtId="0" fontId="122" fillId="0" borderId="0">
      <alignment vertical="center" wrapText="1"/>
      <protection locked="0"/>
    </xf>
    <xf numFmtId="0" fontId="40" fillId="0" borderId="2">
      <alignment/>
      <protection/>
    </xf>
    <xf numFmtId="0" fontId="40" fillId="0" borderId="2">
      <alignment/>
      <protection/>
    </xf>
    <xf numFmtId="0" fontId="40" fillId="0" borderId="2">
      <alignment/>
      <protection/>
    </xf>
    <xf numFmtId="0" fontId="40" fillId="0" borderId="2">
      <alignment/>
      <protection/>
    </xf>
    <xf numFmtId="0" fontId="40" fillId="0" borderId="2">
      <alignment/>
      <protection/>
    </xf>
    <xf numFmtId="0" fontId="40" fillId="0" borderId="2">
      <alignment/>
      <protection/>
    </xf>
    <xf numFmtId="0" fontId="40" fillId="0" borderId="2">
      <alignment/>
      <protection/>
    </xf>
    <xf numFmtId="0" fontId="40" fillId="0" borderId="2">
      <alignment/>
      <protection/>
    </xf>
    <xf numFmtId="0" fontId="40" fillId="0" borderId="2">
      <alignment/>
      <protection/>
    </xf>
    <xf numFmtId="0" fontId="40" fillId="0" borderId="2">
      <alignment/>
      <protection/>
    </xf>
    <xf numFmtId="0" fontId="40" fillId="0" borderId="2">
      <alignment/>
      <protection/>
    </xf>
    <xf numFmtId="0" fontId="40" fillId="0" borderId="2">
      <alignment/>
      <protection/>
    </xf>
    <xf numFmtId="0" fontId="40" fillId="0" borderId="2">
      <alignment/>
      <protection/>
    </xf>
    <xf numFmtId="0" fontId="40" fillId="0" borderId="2">
      <alignment/>
      <protection/>
    </xf>
    <xf numFmtId="0" fontId="40" fillId="0" borderId="2">
      <alignment/>
      <protection/>
    </xf>
    <xf numFmtId="0" fontId="40" fillId="0" borderId="2">
      <alignment/>
      <protection/>
    </xf>
    <xf numFmtId="0" fontId="40" fillId="0" borderId="2">
      <alignment/>
      <protection/>
    </xf>
    <xf numFmtId="0" fontId="40" fillId="0" borderId="2">
      <alignment/>
      <protection/>
    </xf>
    <xf numFmtId="0" fontId="40" fillId="0" borderId="2">
      <alignment/>
      <protection/>
    </xf>
    <xf numFmtId="0" fontId="40" fillId="0" borderId="2">
      <alignment/>
      <protection/>
    </xf>
    <xf numFmtId="0" fontId="40" fillId="0" borderId="2">
      <alignment/>
      <protection/>
    </xf>
    <xf numFmtId="0" fontId="40" fillId="0" borderId="2">
      <alignment/>
      <protection/>
    </xf>
    <xf numFmtId="0" fontId="40" fillId="0" borderId="2">
      <alignment/>
      <protection/>
    </xf>
    <xf numFmtId="0" fontId="40" fillId="0" borderId="2">
      <alignment/>
      <protection/>
    </xf>
    <xf numFmtId="0" fontId="40" fillId="0" borderId="2">
      <alignment/>
      <protection/>
    </xf>
    <xf numFmtId="0" fontId="40" fillId="0" borderId="2">
      <alignment/>
      <protection/>
    </xf>
    <xf numFmtId="0" fontId="40" fillId="0" borderId="2">
      <alignment/>
      <protection/>
    </xf>
    <xf numFmtId="0" fontId="40" fillId="0" borderId="2">
      <alignment/>
      <protection/>
    </xf>
    <xf numFmtId="0" fontId="40" fillId="0" borderId="2">
      <alignment/>
      <protection/>
    </xf>
    <xf numFmtId="0" fontId="40" fillId="0" borderId="2">
      <alignment/>
      <protection/>
    </xf>
    <xf numFmtId="0" fontId="62" fillId="0" borderId="0" applyNumberFormat="0" applyFill="0" applyBorder="0" applyAlignment="0" applyProtection="0"/>
    <xf numFmtId="266" fontId="3" fillId="0" borderId="36" applyFont="0" applyFill="0" applyBorder="0" applyProtection="0">
      <alignment horizontal="center"/>
    </xf>
    <xf numFmtId="267" fontId="4" fillId="0" borderId="7" applyFont="0" applyFill="0" applyBorder="0" applyProtection="0">
      <alignment horizontal="center"/>
    </xf>
    <xf numFmtId="38" fontId="3" fillId="0" borderId="18" applyFont="0" applyFill="0" applyBorder="0" applyAlignment="0" applyProtection="0"/>
    <xf numFmtId="15" fontId="3" fillId="0" borderId="18" applyFont="0" applyFill="0" applyBorder="0" applyProtection="0">
      <alignment horizontal="center"/>
    </xf>
    <xf numFmtId="10" fontId="3" fillId="0" borderId="18" applyFont="0" applyFill="0" applyBorder="0" applyProtection="0">
      <alignment horizontal="center"/>
    </xf>
    <xf numFmtId="268" fontId="3" fillId="0" borderId="18" applyFont="0" applyFill="0" applyBorder="0" applyProtection="0">
      <alignment horizontal="center"/>
    </xf>
    <xf numFmtId="269" fontId="99" fillId="0" borderId="0">
      <alignment/>
      <protection/>
    </xf>
    <xf numFmtId="270" fontId="99" fillId="0" borderId="18">
      <alignment/>
      <protection/>
    </xf>
    <xf numFmtId="0" fontId="126" fillId="0" borderId="0">
      <alignment/>
      <protection/>
    </xf>
    <xf numFmtId="0" fontId="126" fillId="0" borderId="0">
      <alignment/>
      <protection/>
    </xf>
    <xf numFmtId="164" fontId="127" fillId="50" borderId="6">
      <alignment vertical="top"/>
      <protection/>
    </xf>
    <xf numFmtId="164" fontId="41" fillId="0" borderId="21">
      <alignment horizontal="left" vertical="top"/>
      <protection/>
    </xf>
    <xf numFmtId="0" fontId="131" fillId="0" borderId="21">
      <alignment horizontal="left" vertical="center"/>
      <protection/>
    </xf>
    <xf numFmtId="0" fontId="91" fillId="51" borderId="18">
      <alignment horizontal="left" vertical="center"/>
      <protection/>
    </xf>
    <xf numFmtId="165" fontId="128" fillId="52" borderId="6">
      <alignment/>
      <protection/>
    </xf>
    <xf numFmtId="164" fontId="129" fillId="0" borderId="6">
      <alignment horizontal="left" vertical="top"/>
      <protection/>
    </xf>
    <xf numFmtId="0" fontId="130" fillId="53" borderId="0">
      <alignment horizontal="left" vertical="center"/>
      <protection/>
    </xf>
    <xf numFmtId="271" fontId="3" fillId="0" borderId="0" applyFont="0" applyFill="0" applyBorder="0" applyAlignment="0" applyProtection="0"/>
    <xf numFmtId="272" fontId="3" fillId="0" borderId="0" applyFont="0" applyFill="0" applyBorder="0" applyAlignment="0" applyProtection="0"/>
    <xf numFmtId="0" fontId="202" fillId="0" borderId="0" applyNumberFormat="0" applyFill="0" applyBorder="0" applyAlignment="0" applyProtection="0"/>
    <xf numFmtId="0" fontId="132" fillId="0" borderId="0" applyNumberFormat="0" applyFill="0" applyBorder="0" applyAlignment="0" applyProtection="0"/>
    <xf numFmtId="0" fontId="133" fillId="0" borderId="0">
      <alignment vertical="center"/>
      <protection/>
    </xf>
    <xf numFmtId="178" fontId="134" fillId="0" borderId="0" applyFont="0" applyFill="0" applyBorder="0" applyAlignment="0" applyProtection="0"/>
    <xf numFmtId="166" fontId="135" fillId="0" borderId="0" applyFont="0" applyFill="0" applyBorder="0" applyAlignment="0" applyProtection="0"/>
    <xf numFmtId="168" fontId="135" fillId="0" borderId="0" applyFont="0" applyFill="0" applyBorder="0" applyAlignment="0" applyProtection="0"/>
    <xf numFmtId="0" fontId="136" fillId="0" borderId="0">
      <alignment/>
      <protection/>
    </xf>
    <xf numFmtId="0" fontId="137" fillId="0" borderId="0" applyFont="0" applyFill="0" applyBorder="0" applyAlignment="0" applyProtection="0"/>
    <xf numFmtId="0" fontId="137" fillId="0" borderId="0" applyFont="0" applyFill="0" applyBorder="0" applyAlignment="0" applyProtection="0"/>
    <xf numFmtId="0" fontId="8" fillId="0" borderId="0">
      <alignment vertical="center"/>
      <protection/>
    </xf>
    <xf numFmtId="40" fontId="138" fillId="0" borderId="0" applyFont="0" applyFill="0" applyBorder="0" applyAlignment="0" applyProtection="0"/>
    <xf numFmtId="38" fontId="138" fillId="0" borderId="0" applyFont="0" applyFill="0" applyBorder="0" applyAlignment="0" applyProtection="0"/>
    <xf numFmtId="0" fontId="138" fillId="0" borderId="0" applyFont="0" applyFill="0" applyBorder="0" applyAlignment="0" applyProtection="0"/>
    <xf numFmtId="0" fontId="138" fillId="0" borderId="0" applyFont="0" applyFill="0" applyBorder="0" applyAlignment="0" applyProtection="0"/>
    <xf numFmtId="9" fontId="106" fillId="0" borderId="0" applyFont="0" applyFill="0" applyBorder="0" applyAlignment="0" applyProtection="0"/>
    <xf numFmtId="0" fontId="139" fillId="0" borderId="0">
      <alignment/>
      <protection/>
    </xf>
    <xf numFmtId="169" fontId="39" fillId="0" borderId="0" applyFont="0" applyFill="0" applyBorder="0" applyAlignment="0" applyProtection="0"/>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106" fillId="0" borderId="0" applyFont="0" applyFill="0" applyBorder="0" applyAlignment="0" applyProtection="0"/>
    <xf numFmtId="0" fontId="106" fillId="0" borderId="0" applyFont="0" applyFill="0" applyBorder="0" applyAlignment="0" applyProtection="0"/>
    <xf numFmtId="273" fontId="106" fillId="0" borderId="0" applyFont="0" applyFill="0" applyBorder="0" applyAlignment="0" applyProtection="0"/>
    <xf numFmtId="274" fontId="106" fillId="0" borderId="0" applyFont="0" applyFill="0" applyBorder="0" applyAlignment="0" applyProtection="0"/>
    <xf numFmtId="0" fontId="140" fillId="0" borderId="0">
      <alignment/>
      <protection/>
    </xf>
    <xf numFmtId="0" fontId="20" fillId="0" borderId="0">
      <alignment/>
      <protection/>
    </xf>
    <xf numFmtId="185" fontId="141" fillId="0" borderId="0" applyFont="0" applyFill="0" applyBorder="0" applyAlignment="0" applyProtection="0"/>
    <xf numFmtId="185" fontId="33" fillId="0" borderId="0" applyFont="0" applyFill="0" applyBorder="0" applyAlignment="0" applyProtection="0"/>
    <xf numFmtId="178" fontId="33" fillId="0" borderId="0" applyFont="0" applyFill="0" applyBorder="0" applyAlignment="0" applyProtection="0"/>
    <xf numFmtId="183" fontId="3" fillId="0" borderId="0" applyFont="0" applyFill="0" applyBorder="0" applyAlignment="0" applyProtection="0"/>
    <xf numFmtId="184" fontId="3" fillId="0" borderId="0" applyFont="0" applyFill="0" applyBorder="0" applyAlignment="0" applyProtection="0"/>
    <xf numFmtId="0" fontId="142" fillId="0" borderId="0">
      <alignment/>
      <protection/>
    </xf>
    <xf numFmtId="179" fontId="33" fillId="0" borderId="0" applyFont="0" applyFill="0" applyBorder="0" applyAlignment="0" applyProtection="0"/>
    <xf numFmtId="275" fontId="35" fillId="0" borderId="0" applyFont="0" applyFill="0" applyBorder="0" applyAlignment="0" applyProtection="0"/>
    <xf numFmtId="204" fontId="33" fillId="0" borderId="0" applyFont="0" applyFill="0" applyBorder="0" applyAlignment="0" applyProtection="0"/>
    <xf numFmtId="0" fontId="143" fillId="0" borderId="0" applyNumberFormat="0" applyFill="0" applyBorder="0" applyAlignment="0" applyProtection="0"/>
    <xf numFmtId="168" fontId="3" fillId="0" borderId="0" applyFont="0" applyFill="0" applyBorder="0" applyAlignment="0" applyProtection="0"/>
    <xf numFmtId="166" fontId="3" fillId="0" borderId="0" applyFont="0" applyFill="0" applyBorder="0" applyAlignment="0" applyProtection="0"/>
    <xf numFmtId="0" fontId="144" fillId="0" borderId="0" applyNumberFormat="0" applyFill="0" applyBorder="0" applyAlignment="0" applyProtection="0"/>
  </cellStyleXfs>
  <cellXfs count="1644">
    <xf numFmtId="0" fontId="0" fillId="0" borderId="0" xfId="0" applyAlignment="1">
      <alignment/>
    </xf>
    <xf numFmtId="0" fontId="4" fillId="0" borderId="0" xfId="432" applyFont="1" applyFill="1" applyBorder="1" applyAlignment="1">
      <alignment horizontal="center"/>
      <protection/>
    </xf>
    <xf numFmtId="0" fontId="4" fillId="0" borderId="0" xfId="432" applyFont="1" applyBorder="1" applyAlignment="1">
      <alignment horizontal="center"/>
      <protection/>
    </xf>
    <xf numFmtId="0" fontId="3" fillId="0" borderId="0" xfId="432" applyFont="1" applyFill="1" applyBorder="1" applyAlignment="1">
      <alignment vertical="center"/>
      <protection/>
    </xf>
    <xf numFmtId="0" fontId="3" fillId="0" borderId="0" xfId="432" applyFont="1" applyBorder="1" applyAlignment="1">
      <alignment vertical="center"/>
      <protection/>
    </xf>
    <xf numFmtId="0" fontId="3" fillId="0" borderId="0" xfId="432" applyFont="1" applyBorder="1">
      <alignment/>
      <protection/>
    </xf>
    <xf numFmtId="0" fontId="3" fillId="0" borderId="0" xfId="432" applyFont="1" applyFill="1" applyBorder="1" applyAlignment="1">
      <alignment horizontal="left"/>
      <protection/>
    </xf>
    <xf numFmtId="0" fontId="3" fillId="0" borderId="0" xfId="432" applyFont="1" applyBorder="1" applyAlignment="1">
      <alignment horizontal="center"/>
      <protection/>
    </xf>
    <xf numFmtId="0" fontId="3" fillId="0" borderId="0" xfId="432" applyFont="1" applyFill="1" applyBorder="1">
      <alignment/>
      <protection/>
    </xf>
    <xf numFmtId="0" fontId="4" fillId="0" borderId="0" xfId="432" applyFont="1" applyFill="1" applyBorder="1" applyAlignment="1">
      <alignment horizontal="left"/>
      <protection/>
    </xf>
    <xf numFmtId="0" fontId="4" fillId="0" borderId="0" xfId="436" applyNumberFormat="1" applyFont="1" applyFill="1" applyAlignment="1">
      <alignment/>
      <protection/>
    </xf>
    <xf numFmtId="49" fontId="3" fillId="0" borderId="0" xfId="436" applyNumberFormat="1" applyFont="1" applyFill="1" applyAlignment="1">
      <alignment horizontal="centerContinuous" shrinkToFit="1"/>
      <protection/>
    </xf>
    <xf numFmtId="49" fontId="3" fillId="0" borderId="0" xfId="436" applyNumberFormat="1" applyFont="1" applyFill="1" applyAlignment="1">
      <alignment horizontal="centerContinuous"/>
      <protection/>
    </xf>
    <xf numFmtId="170" fontId="3" fillId="0" borderId="0" xfId="225" applyNumberFormat="1" applyFont="1" applyFill="1" applyAlignment="1">
      <alignment horizontal="centerContinuous"/>
    </xf>
    <xf numFmtId="170" fontId="3" fillId="0" borderId="0" xfId="225" applyNumberFormat="1" applyFont="1" applyFill="1" applyAlignment="1">
      <alignment/>
    </xf>
    <xf numFmtId="0" fontId="3" fillId="0" borderId="0" xfId="436" applyFont="1" applyFill="1">
      <alignment/>
      <protection/>
    </xf>
    <xf numFmtId="0" fontId="3" fillId="0" borderId="0" xfId="436" applyNumberFormat="1" applyFont="1" applyFill="1" applyAlignment="1">
      <alignment/>
      <protection/>
    </xf>
    <xf numFmtId="49" fontId="3" fillId="0" borderId="0" xfId="436" applyNumberFormat="1" applyFont="1" applyFill="1" applyAlignment="1">
      <alignment horizontal="center"/>
      <protection/>
    </xf>
    <xf numFmtId="49" fontId="3" fillId="0" borderId="0" xfId="436" applyNumberFormat="1" applyFont="1" applyFill="1" applyAlignment="1">
      <alignment horizontal="center" shrinkToFit="1"/>
      <protection/>
    </xf>
    <xf numFmtId="49" fontId="3" fillId="0" borderId="18" xfId="436" applyNumberFormat="1" applyFont="1" applyFill="1" applyBorder="1" applyAlignment="1">
      <alignment horizontal="center"/>
      <protection/>
    </xf>
    <xf numFmtId="49" fontId="3" fillId="0" borderId="18" xfId="436" applyNumberFormat="1" applyFont="1" applyFill="1" applyBorder="1" applyAlignment="1">
      <alignment horizontal="center" shrinkToFit="1"/>
      <protection/>
    </xf>
    <xf numFmtId="170" fontId="3" fillId="0" borderId="18" xfId="225" applyNumberFormat="1" applyFont="1" applyFill="1" applyBorder="1" applyAlignment="1">
      <alignment horizontal="centerContinuous"/>
    </xf>
    <xf numFmtId="49" fontId="4" fillId="0" borderId="18" xfId="436" applyNumberFormat="1" applyFont="1" applyFill="1" applyBorder="1" applyAlignment="1">
      <alignment horizontal="center"/>
      <protection/>
    </xf>
    <xf numFmtId="49" fontId="4" fillId="0" borderId="18" xfId="436" applyNumberFormat="1" applyFont="1" applyFill="1" applyBorder="1" applyAlignment="1">
      <alignment horizontal="center" shrinkToFit="1"/>
      <protection/>
    </xf>
    <xf numFmtId="170" fontId="4" fillId="0" borderId="18" xfId="225" applyNumberFormat="1" applyFont="1" applyFill="1" applyBorder="1" applyAlignment="1">
      <alignment horizontal="center"/>
    </xf>
    <xf numFmtId="0" fontId="4" fillId="0" borderId="0" xfId="436" applyFont="1" applyFill="1">
      <alignment/>
      <protection/>
    </xf>
    <xf numFmtId="0" fontId="3" fillId="0" borderId="18" xfId="406" applyFont="1" applyBorder="1" quotePrefix="1">
      <alignment/>
      <protection/>
    </xf>
    <xf numFmtId="0" fontId="3" fillId="0" borderId="18" xfId="436" applyNumberFormat="1" applyFont="1" applyFill="1" applyBorder="1" applyAlignment="1">
      <alignment shrinkToFit="1"/>
      <protection/>
    </xf>
    <xf numFmtId="170" fontId="3" fillId="0" borderId="18" xfId="225" applyNumberFormat="1" applyFont="1" applyFill="1" applyBorder="1" applyAlignment="1">
      <alignment shrinkToFit="1"/>
    </xf>
    <xf numFmtId="0" fontId="3" fillId="0" borderId="18" xfId="406" applyFont="1" applyBorder="1">
      <alignment/>
      <protection/>
    </xf>
    <xf numFmtId="0" fontId="3" fillId="0" borderId="18" xfId="436" applyNumberFormat="1" applyFont="1" applyFill="1" applyBorder="1" applyAlignment="1" quotePrefix="1">
      <alignment horizontal="left" shrinkToFit="1"/>
      <protection/>
    </xf>
    <xf numFmtId="0" fontId="3" fillId="0" borderId="18" xfId="436" applyNumberFormat="1" applyFont="1" applyFill="1" applyBorder="1" applyAlignment="1">
      <alignment horizontal="left" shrinkToFit="1"/>
      <protection/>
    </xf>
    <xf numFmtId="49" fontId="3" fillId="0" borderId="18" xfId="436" applyNumberFormat="1" applyFont="1" applyFill="1" applyBorder="1" applyAlignment="1" quotePrefix="1">
      <alignment horizontal="center"/>
      <protection/>
    </xf>
    <xf numFmtId="3" fontId="3" fillId="0" borderId="0" xfId="436" applyNumberFormat="1" applyFont="1" applyFill="1">
      <alignment/>
      <protection/>
    </xf>
    <xf numFmtId="0" fontId="5" fillId="0" borderId="18" xfId="436" applyNumberFormat="1" applyFont="1" applyFill="1" applyBorder="1" applyAlignment="1">
      <alignment horizontal="left" shrinkToFit="1"/>
      <protection/>
    </xf>
    <xf numFmtId="49" fontId="5" fillId="0" borderId="18" xfId="436" applyNumberFormat="1" applyFont="1" applyFill="1" applyBorder="1" applyAlignment="1">
      <alignment horizontal="center"/>
      <protection/>
    </xf>
    <xf numFmtId="0" fontId="9" fillId="0" borderId="18" xfId="436" applyNumberFormat="1" applyFont="1" applyFill="1" applyBorder="1" applyAlignment="1">
      <alignment horizontal="left" shrinkToFit="1"/>
      <protection/>
    </xf>
    <xf numFmtId="49" fontId="9" fillId="0" borderId="18" xfId="436" applyNumberFormat="1" applyFont="1" applyFill="1" applyBorder="1" applyAlignment="1">
      <alignment horizontal="center"/>
      <protection/>
    </xf>
    <xf numFmtId="170" fontId="9" fillId="0" borderId="18" xfId="225" applyNumberFormat="1" applyFont="1" applyFill="1" applyBorder="1" applyAlignment="1">
      <alignment shrinkToFit="1"/>
    </xf>
    <xf numFmtId="0" fontId="3" fillId="0" borderId="18" xfId="436" applyNumberFormat="1" applyFont="1" applyFill="1" applyBorder="1" applyAlignment="1">
      <alignment horizontal="left"/>
      <protection/>
    </xf>
    <xf numFmtId="0" fontId="3" fillId="0" borderId="18" xfId="436" applyNumberFormat="1" applyFont="1" applyFill="1" applyBorder="1" applyAlignment="1">
      <alignment/>
      <protection/>
    </xf>
    <xf numFmtId="170" fontId="4" fillId="0" borderId="0" xfId="436" applyNumberFormat="1" applyFont="1" applyFill="1">
      <alignment/>
      <protection/>
    </xf>
    <xf numFmtId="0" fontId="9" fillId="0" borderId="18" xfId="436" applyNumberFormat="1" applyFont="1" applyFill="1" applyBorder="1" applyAlignment="1">
      <alignment shrinkToFit="1"/>
      <protection/>
    </xf>
    <xf numFmtId="0" fontId="9" fillId="0" borderId="0" xfId="436" applyFont="1" applyFill="1">
      <alignment/>
      <protection/>
    </xf>
    <xf numFmtId="0" fontId="9" fillId="0" borderId="18" xfId="436" applyNumberFormat="1" applyFont="1" applyFill="1" applyBorder="1" applyAlignment="1" quotePrefix="1">
      <alignment horizontal="left" shrinkToFit="1"/>
      <protection/>
    </xf>
    <xf numFmtId="0" fontId="10" fillId="0" borderId="18" xfId="436" applyNumberFormat="1" applyFont="1" applyFill="1" applyBorder="1" applyAlignment="1">
      <alignment/>
      <protection/>
    </xf>
    <xf numFmtId="49" fontId="10" fillId="0" borderId="18" xfId="436" applyNumberFormat="1" applyFont="1" applyFill="1" applyBorder="1" applyAlignment="1">
      <alignment horizontal="center"/>
      <protection/>
    </xf>
    <xf numFmtId="49" fontId="4" fillId="0" borderId="37" xfId="436" applyNumberFormat="1" applyFont="1" applyFill="1" applyBorder="1" applyAlignment="1">
      <alignment horizontal="center" vertical="center"/>
      <protection/>
    </xf>
    <xf numFmtId="49" fontId="4" fillId="0" borderId="38" xfId="436" applyNumberFormat="1" applyFont="1" applyFill="1" applyBorder="1" applyAlignment="1">
      <alignment horizontal="center" vertical="center" shrinkToFit="1"/>
      <protection/>
    </xf>
    <xf numFmtId="49" fontId="4" fillId="0" borderId="38" xfId="436" applyNumberFormat="1" applyFont="1" applyFill="1" applyBorder="1" applyAlignment="1">
      <alignment horizontal="center" vertical="center"/>
      <protection/>
    </xf>
    <xf numFmtId="170" fontId="4" fillId="0" borderId="39" xfId="225" applyNumberFormat="1" applyFont="1" applyFill="1" applyBorder="1" applyAlignment="1">
      <alignment vertical="center" shrinkToFit="1"/>
    </xf>
    <xf numFmtId="170" fontId="4" fillId="0" borderId="40" xfId="225" applyNumberFormat="1" applyFont="1" applyFill="1" applyBorder="1" applyAlignment="1">
      <alignment vertical="center" shrinkToFit="1"/>
    </xf>
    <xf numFmtId="0" fontId="4" fillId="0" borderId="0" xfId="436" applyFont="1" applyFill="1" applyAlignment="1">
      <alignment vertical="center"/>
      <protection/>
    </xf>
    <xf numFmtId="49" fontId="3" fillId="0" borderId="0" xfId="436" applyNumberFormat="1" applyFont="1" applyFill="1" applyAlignment="1">
      <alignment horizontal="left" shrinkToFit="1"/>
      <protection/>
    </xf>
    <xf numFmtId="170" fontId="3" fillId="0" borderId="0" xfId="225" applyNumberFormat="1" applyFont="1" applyFill="1" applyAlignment="1">
      <alignment shrinkToFit="1"/>
    </xf>
    <xf numFmtId="170" fontId="3" fillId="0" borderId="0" xfId="225" applyNumberFormat="1" applyFont="1" applyFill="1" applyAlignment="1" quotePrefix="1">
      <alignment horizontal="right"/>
    </xf>
    <xf numFmtId="49" fontId="3" fillId="0" borderId="0" xfId="436" applyNumberFormat="1" applyFont="1" applyFill="1" applyBorder="1" applyAlignment="1" quotePrefix="1">
      <alignment horizontal="center"/>
      <protection/>
    </xf>
    <xf numFmtId="0" fontId="3" fillId="54" borderId="41" xfId="436" applyNumberFormat="1" applyFont="1" applyFill="1" applyBorder="1" applyAlignment="1">
      <alignment horizontal="left" shrinkToFit="1"/>
      <protection/>
    </xf>
    <xf numFmtId="49" fontId="3" fillId="54" borderId="42" xfId="436" applyNumberFormat="1" applyFont="1" applyFill="1" applyBorder="1" applyAlignment="1">
      <alignment horizontal="center"/>
      <protection/>
    </xf>
    <xf numFmtId="49" fontId="3" fillId="54" borderId="43" xfId="436" applyNumberFormat="1" applyFont="1" applyFill="1" applyBorder="1" applyAlignment="1" quotePrefix="1">
      <alignment horizontal="left" shrinkToFit="1"/>
      <protection/>
    </xf>
    <xf numFmtId="49" fontId="3" fillId="54" borderId="0" xfId="436" applyNumberFormat="1" applyFont="1" applyFill="1" applyBorder="1" applyAlignment="1">
      <alignment horizontal="center"/>
      <protection/>
    </xf>
    <xf numFmtId="49" fontId="3" fillId="54" borderId="44" xfId="436" applyNumberFormat="1" applyFont="1" applyFill="1" applyBorder="1" applyAlignment="1" quotePrefix="1">
      <alignment horizontal="left" shrinkToFit="1"/>
      <protection/>
    </xf>
    <xf numFmtId="49" fontId="3" fillId="54" borderId="45" xfId="436" applyNumberFormat="1" applyFont="1" applyFill="1" applyBorder="1" applyAlignment="1">
      <alignment horizontal="center"/>
      <protection/>
    </xf>
    <xf numFmtId="0" fontId="0" fillId="0" borderId="0" xfId="425" applyAlignment="1">
      <alignment/>
      <protection/>
    </xf>
    <xf numFmtId="0" fontId="0" fillId="0" borderId="0" xfId="425">
      <alignment/>
      <protection/>
    </xf>
    <xf numFmtId="169" fontId="0" fillId="0" borderId="0" xfId="246" applyFont="1" applyAlignment="1">
      <alignment/>
    </xf>
    <xf numFmtId="170" fontId="0" fillId="0" borderId="0" xfId="246" applyNumberFormat="1" applyFont="1" applyAlignment="1" applyProtection="1">
      <alignment/>
      <protection locked="0"/>
    </xf>
    <xf numFmtId="0" fontId="0" fillId="0" borderId="0" xfId="425" applyProtection="1">
      <alignment/>
      <protection locked="0"/>
    </xf>
    <xf numFmtId="170" fontId="0" fillId="0" borderId="0" xfId="246" applyNumberFormat="1" applyFont="1" applyAlignment="1">
      <alignment/>
    </xf>
    <xf numFmtId="0" fontId="13" fillId="0" borderId="0" xfId="407" applyFont="1" applyAlignment="1" applyProtection="1">
      <alignment/>
      <protection locked="0"/>
    </xf>
    <xf numFmtId="170" fontId="0" fillId="0" borderId="32" xfId="246" applyNumberFormat="1" applyFont="1" applyBorder="1" applyAlignment="1">
      <alignment/>
    </xf>
    <xf numFmtId="170" fontId="203" fillId="0" borderId="32" xfId="246" applyNumberFormat="1" applyFont="1" applyBorder="1" applyAlignment="1">
      <alignment horizontal="center"/>
    </xf>
    <xf numFmtId="170" fontId="203" fillId="0" borderId="36" xfId="246" applyNumberFormat="1" applyFont="1" applyBorder="1" applyAlignment="1">
      <alignment horizontal="center"/>
    </xf>
    <xf numFmtId="170" fontId="203" fillId="0" borderId="46" xfId="246" applyNumberFormat="1" applyFont="1" applyBorder="1" applyAlignment="1">
      <alignment/>
    </xf>
    <xf numFmtId="170" fontId="0" fillId="0" borderId="47" xfId="246" applyNumberFormat="1" applyFont="1" applyBorder="1" applyAlignment="1" applyProtection="1">
      <alignment/>
      <protection locked="0"/>
    </xf>
    <xf numFmtId="170" fontId="0" fillId="0" borderId="48" xfId="246" applyNumberFormat="1" applyFont="1" applyBorder="1" applyAlignment="1" applyProtection="1">
      <alignment/>
      <protection locked="0"/>
    </xf>
    <xf numFmtId="0" fontId="3" fillId="0" borderId="0" xfId="407" applyFont="1" applyAlignment="1" applyProtection="1">
      <alignment/>
      <protection locked="0"/>
    </xf>
    <xf numFmtId="170" fontId="203" fillId="0" borderId="49" xfId="246" applyNumberFormat="1" applyFont="1" applyBorder="1" applyAlignment="1">
      <alignment/>
    </xf>
    <xf numFmtId="170" fontId="0" fillId="0" borderId="50" xfId="246" applyNumberFormat="1" applyFont="1" applyBorder="1" applyAlignment="1" applyProtection="1">
      <alignment/>
      <protection locked="0"/>
    </xf>
    <xf numFmtId="170" fontId="0" fillId="0" borderId="51" xfId="246" applyNumberFormat="1" applyFont="1" applyBorder="1" applyAlignment="1" applyProtection="1">
      <alignment/>
      <protection locked="0"/>
    </xf>
    <xf numFmtId="14" fontId="6" fillId="0" borderId="0" xfId="407" applyNumberFormat="1" applyFont="1" applyBorder="1" applyAlignment="1" applyProtection="1">
      <alignment/>
      <protection locked="0"/>
    </xf>
    <xf numFmtId="0" fontId="203" fillId="0" borderId="52" xfId="425" applyFont="1" applyBorder="1" applyAlignment="1">
      <alignment/>
      <protection/>
    </xf>
    <xf numFmtId="0" fontId="203" fillId="0" borderId="53" xfId="425" applyFont="1" applyBorder="1">
      <alignment/>
      <protection/>
    </xf>
    <xf numFmtId="169" fontId="203" fillId="0" borderId="54" xfId="246" applyFont="1" applyBorder="1" applyAlignment="1">
      <alignment horizontal="center"/>
    </xf>
    <xf numFmtId="170" fontId="203" fillId="0" borderId="55" xfId="246" applyNumberFormat="1" applyFont="1" applyBorder="1" applyAlignment="1" applyProtection="1">
      <alignment horizontal="center"/>
      <protection locked="0"/>
    </xf>
    <xf numFmtId="170" fontId="203" fillId="0" borderId="56" xfId="246" applyNumberFormat="1" applyFont="1" applyBorder="1" applyAlignment="1" applyProtection="1">
      <alignment horizontal="center"/>
      <protection locked="0"/>
    </xf>
    <xf numFmtId="0" fontId="203" fillId="0" borderId="12" xfId="425" applyFont="1" applyBorder="1" applyAlignment="1" applyProtection="1">
      <alignment horizontal="center"/>
      <protection locked="0"/>
    </xf>
    <xf numFmtId="0" fontId="203" fillId="0" borderId="57" xfId="425" applyFont="1" applyBorder="1" applyAlignment="1" applyProtection="1">
      <alignment horizontal="center"/>
      <protection locked="0"/>
    </xf>
    <xf numFmtId="170" fontId="203" fillId="0" borderId="58" xfId="246" applyNumberFormat="1" applyFont="1" applyFill="1" applyBorder="1" applyAlignment="1">
      <alignment horizontal="center"/>
    </xf>
    <xf numFmtId="170" fontId="203" fillId="0" borderId="59" xfId="246" applyNumberFormat="1" applyFont="1" applyFill="1" applyBorder="1" applyAlignment="1">
      <alignment horizontal="center"/>
    </xf>
    <xf numFmtId="0" fontId="203" fillId="0" borderId="60" xfId="425" applyFont="1" applyBorder="1" applyAlignment="1">
      <alignment/>
      <protection/>
    </xf>
    <xf numFmtId="0" fontId="203" fillId="0" borderId="61" xfId="425" applyFont="1" applyBorder="1">
      <alignment/>
      <protection/>
    </xf>
    <xf numFmtId="170" fontId="203" fillId="0" borderId="62" xfId="246" applyNumberFormat="1" applyFont="1" applyBorder="1" applyAlignment="1" applyProtection="1">
      <alignment horizontal="center"/>
      <protection locked="0"/>
    </xf>
    <xf numFmtId="170" fontId="203" fillId="0" borderId="63" xfId="246" applyNumberFormat="1" applyFont="1" applyBorder="1" applyAlignment="1" applyProtection="1">
      <alignment horizontal="center"/>
      <protection locked="0"/>
    </xf>
    <xf numFmtId="0" fontId="203" fillId="0" borderId="64" xfId="425" applyFont="1" applyBorder="1" applyAlignment="1" applyProtection="1">
      <alignment horizontal="center"/>
      <protection locked="0"/>
    </xf>
    <xf numFmtId="0" fontId="203" fillId="0" borderId="65" xfId="425" applyFont="1" applyBorder="1" applyAlignment="1" applyProtection="1">
      <alignment horizontal="center"/>
      <protection locked="0"/>
    </xf>
    <xf numFmtId="170" fontId="203" fillId="0" borderId="66" xfId="246" applyNumberFormat="1" applyFont="1" applyFill="1" applyBorder="1" applyAlignment="1">
      <alignment horizontal="center"/>
    </xf>
    <xf numFmtId="170" fontId="203" fillId="0" borderId="67" xfId="246" applyNumberFormat="1" applyFont="1" applyFill="1" applyBorder="1" applyAlignment="1">
      <alignment horizontal="center"/>
    </xf>
    <xf numFmtId="170" fontId="203" fillId="0" borderId="64" xfId="246" applyNumberFormat="1" applyFont="1" applyFill="1" applyBorder="1" applyAlignment="1">
      <alignment horizontal="center"/>
    </xf>
    <xf numFmtId="0" fontId="203" fillId="0" borderId="68" xfId="425" applyFont="1" applyBorder="1" applyAlignment="1">
      <alignment/>
      <protection/>
    </xf>
    <xf numFmtId="0" fontId="0" fillId="0" borderId="69" xfId="425" applyBorder="1" quotePrefix="1">
      <alignment/>
      <protection/>
    </xf>
    <xf numFmtId="0" fontId="0" fillId="0" borderId="69" xfId="425" applyBorder="1">
      <alignment/>
      <protection/>
    </xf>
    <xf numFmtId="169" fontId="0" fillId="0" borderId="70" xfId="246" applyFont="1" applyBorder="1" applyAlignment="1">
      <alignment/>
    </xf>
    <xf numFmtId="169" fontId="0" fillId="0" borderId="71" xfId="225" applyFont="1" applyBorder="1" applyAlignment="1" applyProtection="1">
      <alignment/>
      <protection locked="0"/>
    </xf>
    <xf numFmtId="170" fontId="0" fillId="0" borderId="72" xfId="246" applyNumberFormat="1" applyFont="1" applyBorder="1" applyAlignment="1" applyProtection="1">
      <alignment/>
      <protection locked="0"/>
    </xf>
    <xf numFmtId="0" fontId="0" fillId="0" borderId="29" xfId="425" applyBorder="1" applyProtection="1">
      <alignment/>
      <protection locked="0"/>
    </xf>
    <xf numFmtId="0" fontId="0" fillId="0" borderId="73" xfId="425" applyBorder="1" applyAlignment="1" applyProtection="1">
      <alignment horizontal="left" vertical="center" wrapText="1"/>
      <protection locked="0"/>
    </xf>
    <xf numFmtId="170" fontId="0" fillId="0" borderId="68" xfId="246" applyNumberFormat="1" applyFont="1" applyBorder="1" applyAlignment="1">
      <alignment/>
    </xf>
    <xf numFmtId="170" fontId="0" fillId="0" borderId="74" xfId="246" applyNumberFormat="1" applyFont="1" applyBorder="1" applyAlignment="1">
      <alignment/>
    </xf>
    <xf numFmtId="170" fontId="0" fillId="0" borderId="75" xfId="246" applyNumberFormat="1" applyFont="1" applyBorder="1" applyAlignment="1">
      <alignment/>
    </xf>
    <xf numFmtId="0" fontId="0" fillId="0" borderId="69" xfId="425" applyFont="1" applyBorder="1" quotePrefix="1">
      <alignment/>
      <protection/>
    </xf>
    <xf numFmtId="0" fontId="0" fillId="0" borderId="68" xfId="425" applyFont="1" applyBorder="1" applyAlignment="1">
      <alignment/>
      <protection/>
    </xf>
    <xf numFmtId="0" fontId="0" fillId="0" borderId="69" xfId="425" applyNumberFormat="1" applyFont="1" applyBorder="1" applyAlignment="1">
      <alignment/>
      <protection/>
    </xf>
    <xf numFmtId="170" fontId="0" fillId="0" borderId="71" xfId="246" applyNumberFormat="1" applyFont="1" applyBorder="1" applyAlignment="1" applyProtection="1">
      <alignment/>
      <protection locked="0"/>
    </xf>
    <xf numFmtId="169" fontId="0" fillId="0" borderId="72" xfId="225" applyFont="1" applyBorder="1" applyAlignment="1" applyProtection="1">
      <alignment/>
      <protection locked="0"/>
    </xf>
    <xf numFmtId="0" fontId="0" fillId="0" borderId="29" xfId="425" applyFont="1" applyBorder="1" applyProtection="1">
      <alignment/>
      <protection locked="0"/>
    </xf>
    <xf numFmtId="0" fontId="0" fillId="0" borderId="73" xfId="425" applyFont="1" applyBorder="1" applyAlignment="1" applyProtection="1">
      <alignment horizontal="left" vertical="center" wrapText="1"/>
      <protection locked="0"/>
    </xf>
    <xf numFmtId="0" fontId="0" fillId="0" borderId="0" xfId="425" applyFont="1">
      <alignment/>
      <protection/>
    </xf>
    <xf numFmtId="0" fontId="203" fillId="0" borderId="68" xfId="425" applyFont="1" applyFill="1" applyBorder="1" applyAlignment="1">
      <alignment/>
      <protection/>
    </xf>
    <xf numFmtId="0" fontId="0" fillId="0" borderId="69" xfId="425" applyFill="1" applyBorder="1" quotePrefix="1">
      <alignment/>
      <protection/>
    </xf>
    <xf numFmtId="169" fontId="0" fillId="0" borderId="70" xfId="246" applyFont="1" applyFill="1" applyBorder="1" applyAlignment="1">
      <alignment/>
    </xf>
    <xf numFmtId="169" fontId="0" fillId="0" borderId="71" xfId="225" applyFont="1" applyFill="1" applyBorder="1" applyAlignment="1" applyProtection="1">
      <alignment/>
      <protection locked="0"/>
    </xf>
    <xf numFmtId="169" fontId="0" fillId="0" borderId="72" xfId="225" applyFont="1" applyFill="1" applyBorder="1" applyAlignment="1" applyProtection="1">
      <alignment/>
      <protection locked="0"/>
    </xf>
    <xf numFmtId="0" fontId="0" fillId="0" borderId="73" xfId="425" applyFill="1" applyBorder="1" applyAlignment="1" applyProtection="1">
      <alignment horizontal="left" vertical="center" wrapText="1"/>
      <protection locked="0"/>
    </xf>
    <xf numFmtId="170" fontId="0" fillId="0" borderId="68" xfId="246" applyNumberFormat="1" applyFont="1" applyFill="1" applyBorder="1" applyAlignment="1">
      <alignment/>
    </xf>
    <xf numFmtId="170" fontId="0" fillId="0" borderId="74" xfId="246" applyNumberFormat="1" applyFont="1" applyFill="1" applyBorder="1" applyAlignment="1">
      <alignment/>
    </xf>
    <xf numFmtId="170" fontId="0" fillId="0" borderId="75" xfId="246" applyNumberFormat="1" applyFont="1" applyFill="1" applyBorder="1" applyAlignment="1">
      <alignment/>
    </xf>
    <xf numFmtId="0" fontId="0" fillId="0" borderId="0" xfId="425" applyFill="1">
      <alignment/>
      <protection/>
    </xf>
    <xf numFmtId="0" fontId="203" fillId="0" borderId="69" xfId="425" applyFont="1" applyBorder="1">
      <alignment/>
      <protection/>
    </xf>
    <xf numFmtId="0" fontId="0" fillId="0" borderId="69" xfId="425" applyFill="1" applyBorder="1">
      <alignment/>
      <protection/>
    </xf>
    <xf numFmtId="170" fontId="0" fillId="0" borderId="71" xfId="246" applyNumberFormat="1" applyFont="1" applyFill="1" applyBorder="1" applyAlignment="1" applyProtection="1">
      <alignment/>
      <protection locked="0"/>
    </xf>
    <xf numFmtId="170" fontId="0" fillId="0" borderId="72" xfId="246" applyNumberFormat="1" applyFont="1" applyFill="1" applyBorder="1" applyAlignment="1" applyProtection="1">
      <alignment/>
      <protection locked="0"/>
    </xf>
    <xf numFmtId="0" fontId="0" fillId="0" borderId="29" xfId="425" applyFill="1" applyBorder="1" applyProtection="1">
      <alignment/>
      <protection locked="0"/>
    </xf>
    <xf numFmtId="0" fontId="203" fillId="0" borderId="76" xfId="425" applyFont="1" applyBorder="1" applyAlignment="1">
      <alignment/>
      <protection/>
    </xf>
    <xf numFmtId="0" fontId="0" fillId="0" borderId="77" xfId="425" applyBorder="1">
      <alignment/>
      <protection/>
    </xf>
    <xf numFmtId="170" fontId="0" fillId="0" borderId="78" xfId="246" applyNumberFormat="1" applyFont="1" applyBorder="1" applyAlignment="1" applyProtection="1">
      <alignment/>
      <protection locked="0"/>
    </xf>
    <xf numFmtId="170" fontId="0" fillId="0" borderId="79" xfId="246" applyNumberFormat="1" applyFont="1" applyBorder="1" applyAlignment="1" applyProtection="1">
      <alignment/>
      <protection locked="0"/>
    </xf>
    <xf numFmtId="0" fontId="0" fillId="0" borderId="80" xfId="425" applyBorder="1" applyProtection="1">
      <alignment/>
      <protection locked="0"/>
    </xf>
    <xf numFmtId="0" fontId="0" fillId="0" borderId="81" xfId="425" applyBorder="1" applyAlignment="1" applyProtection="1">
      <alignment horizontal="left" vertical="center" wrapText="1"/>
      <protection locked="0"/>
    </xf>
    <xf numFmtId="170" fontId="0" fillId="0" borderId="76" xfId="246" applyNumberFormat="1" applyFont="1" applyBorder="1" applyAlignment="1">
      <alignment/>
    </xf>
    <xf numFmtId="170" fontId="0" fillId="0" borderId="82" xfId="246" applyNumberFormat="1" applyFont="1" applyBorder="1" applyAlignment="1">
      <alignment/>
    </xf>
    <xf numFmtId="170" fontId="0" fillId="0" borderId="83" xfId="246" applyNumberFormat="1" applyFont="1" applyBorder="1" applyAlignment="1">
      <alignment/>
    </xf>
    <xf numFmtId="0" fontId="203" fillId="0" borderId="58" xfId="425" applyFont="1" applyBorder="1" applyAlignment="1">
      <alignment/>
      <protection/>
    </xf>
    <xf numFmtId="0" fontId="203" fillId="0" borderId="12" xfId="425" applyNumberFormat="1" applyFont="1" applyBorder="1">
      <alignment/>
      <protection/>
    </xf>
    <xf numFmtId="0" fontId="203" fillId="0" borderId="12" xfId="425" applyFont="1" applyBorder="1">
      <alignment/>
      <protection/>
    </xf>
    <xf numFmtId="169" fontId="203" fillId="0" borderId="12" xfId="246" applyFont="1" applyBorder="1" applyAlignment="1">
      <alignment/>
    </xf>
    <xf numFmtId="170" fontId="203" fillId="0" borderId="84" xfId="246" applyNumberFormat="1" applyFont="1" applyBorder="1" applyAlignment="1" applyProtection="1">
      <alignment/>
      <protection locked="0"/>
    </xf>
    <xf numFmtId="170" fontId="203" fillId="0" borderId="85" xfId="246" applyNumberFormat="1" applyFont="1" applyBorder="1" applyAlignment="1" applyProtection="1">
      <alignment/>
      <protection locked="0"/>
    </xf>
    <xf numFmtId="0" fontId="203" fillId="0" borderId="12" xfId="425" applyFont="1" applyBorder="1" applyProtection="1">
      <alignment/>
      <protection locked="0"/>
    </xf>
    <xf numFmtId="0" fontId="203" fillId="0" borderId="57" xfId="425" applyFont="1" applyBorder="1" applyProtection="1">
      <alignment/>
      <protection locked="0"/>
    </xf>
    <xf numFmtId="170" fontId="203" fillId="0" borderId="58" xfId="246" applyNumberFormat="1" applyFont="1" applyBorder="1" applyAlignment="1">
      <alignment/>
    </xf>
    <xf numFmtId="170" fontId="203" fillId="0" borderId="59" xfId="246" applyNumberFormat="1" applyFont="1" applyBorder="1" applyAlignment="1">
      <alignment/>
    </xf>
    <xf numFmtId="0" fontId="203" fillId="0" borderId="0" xfId="425" applyFont="1" applyAlignment="1">
      <alignment horizontal="right"/>
      <protection/>
    </xf>
    <xf numFmtId="169" fontId="203" fillId="0" borderId="0" xfId="246" applyFont="1" applyAlignment="1">
      <alignment/>
    </xf>
    <xf numFmtId="170" fontId="203" fillId="0" borderId="0" xfId="246" applyNumberFormat="1" applyFont="1" applyAlignment="1" applyProtection="1">
      <alignment/>
      <protection locked="0"/>
    </xf>
    <xf numFmtId="49" fontId="4" fillId="0" borderId="0" xfId="226" applyNumberFormat="1" applyFont="1" applyAlignment="1">
      <alignment horizontal="center"/>
    </xf>
    <xf numFmtId="49" fontId="7" fillId="0" borderId="86" xfId="226" applyNumberFormat="1" applyFont="1" applyBorder="1" applyAlignment="1">
      <alignment horizontal="center"/>
    </xf>
    <xf numFmtId="49" fontId="15" fillId="0" borderId="0" xfId="226" applyNumberFormat="1" applyFont="1" applyAlignment="1">
      <alignment horizontal="center"/>
    </xf>
    <xf numFmtId="49" fontId="4" fillId="0" borderId="0" xfId="226" applyNumberFormat="1" applyFont="1" applyAlignment="1">
      <alignment horizontal="right"/>
    </xf>
    <xf numFmtId="49" fontId="3" fillId="0" borderId="0" xfId="226" applyNumberFormat="1" applyFont="1" applyAlignment="1">
      <alignment horizontal="right"/>
    </xf>
    <xf numFmtId="49" fontId="3" fillId="0" borderId="0" xfId="226" applyNumberFormat="1" applyFont="1" applyAlignment="1">
      <alignment horizontal="left"/>
    </xf>
    <xf numFmtId="49" fontId="3" fillId="0" borderId="0" xfId="226" applyNumberFormat="1" applyFont="1" applyAlignment="1">
      <alignment horizontal="center"/>
    </xf>
    <xf numFmtId="0" fontId="0" fillId="0" borderId="0" xfId="431" applyFont="1">
      <alignment/>
      <protection/>
    </xf>
    <xf numFmtId="0" fontId="203" fillId="0" borderId="0" xfId="431" applyFont="1">
      <alignment/>
      <protection/>
    </xf>
    <xf numFmtId="0" fontId="3" fillId="0" borderId="0" xfId="412" applyFont="1">
      <alignment/>
      <protection/>
    </xf>
    <xf numFmtId="10" fontId="3" fillId="0" borderId="0" xfId="471" applyNumberFormat="1" applyFont="1" applyAlignment="1">
      <alignment/>
    </xf>
    <xf numFmtId="0" fontId="204" fillId="0" borderId="0" xfId="431" applyFont="1">
      <alignment/>
      <protection/>
    </xf>
    <xf numFmtId="0" fontId="203" fillId="0" borderId="0" xfId="431" applyFont="1" applyAlignment="1">
      <alignment horizontal="center" wrapText="1"/>
      <protection/>
    </xf>
    <xf numFmtId="0" fontId="203" fillId="0" borderId="0" xfId="431" applyFont="1" applyAlignment="1">
      <alignment horizontal="center"/>
      <protection/>
    </xf>
    <xf numFmtId="14" fontId="205" fillId="0" borderId="0" xfId="431" applyNumberFormat="1" applyFont="1" applyAlignment="1">
      <alignment horizontal="center"/>
      <protection/>
    </xf>
    <xf numFmtId="14" fontId="0" fillId="0" borderId="0" xfId="431" applyNumberFormat="1" applyFont="1" applyAlignment="1">
      <alignment horizontal="center"/>
      <protection/>
    </xf>
    <xf numFmtId="170" fontId="0" fillId="0" borderId="0" xfId="225" applyNumberFormat="1" applyFont="1" applyAlignment="1">
      <alignment horizontal="center"/>
    </xf>
    <xf numFmtId="171" fontId="0" fillId="0" borderId="0" xfId="465" applyNumberFormat="1" applyFont="1" applyAlignment="1">
      <alignment/>
    </xf>
    <xf numFmtId="0" fontId="3" fillId="0" borderId="0" xfId="412" applyFont="1" applyFill="1">
      <alignment/>
      <protection/>
    </xf>
    <xf numFmtId="170" fontId="3" fillId="0" borderId="0" xfId="221" applyNumberFormat="1" applyFont="1" applyAlignment="1">
      <alignment/>
    </xf>
    <xf numFmtId="170" fontId="0" fillId="0" borderId="0" xfId="431" applyNumberFormat="1" applyFont="1">
      <alignment/>
      <protection/>
    </xf>
    <xf numFmtId="170" fontId="0" fillId="0" borderId="0" xfId="225" applyNumberFormat="1" applyFont="1" applyAlignment="1">
      <alignment/>
    </xf>
    <xf numFmtId="171" fontId="3" fillId="0" borderId="0" xfId="471" applyNumberFormat="1" applyFont="1" applyAlignment="1">
      <alignment/>
    </xf>
    <xf numFmtId="10" fontId="3" fillId="0" borderId="0" xfId="465" applyNumberFormat="1" applyFont="1" applyAlignment="1">
      <alignment/>
    </xf>
    <xf numFmtId="0" fontId="4" fillId="0" borderId="0" xfId="412" applyFont="1" applyFill="1">
      <alignment/>
      <protection/>
    </xf>
    <xf numFmtId="170" fontId="203" fillId="0" borderId="0" xfId="221" applyNumberFormat="1" applyFont="1" applyAlignment="1">
      <alignment/>
    </xf>
    <xf numFmtId="0" fontId="205" fillId="0" borderId="0" xfId="431" applyFont="1">
      <alignment/>
      <protection/>
    </xf>
    <xf numFmtId="0" fontId="206" fillId="0" borderId="0" xfId="431" applyFont="1">
      <alignment/>
      <protection/>
    </xf>
    <xf numFmtId="14" fontId="206" fillId="0" borderId="0" xfId="431" applyNumberFormat="1" applyFont="1" applyAlignment="1">
      <alignment horizontal="center"/>
      <protection/>
    </xf>
    <xf numFmtId="0" fontId="0" fillId="0" borderId="0" xfId="431" applyFont="1" applyAlignment="1">
      <alignment horizontal="right"/>
      <protection/>
    </xf>
    <xf numFmtId="0" fontId="207" fillId="0" borderId="0" xfId="431" applyFont="1" applyAlignment="1">
      <alignment horizontal="right"/>
      <protection/>
    </xf>
    <xf numFmtId="0" fontId="13" fillId="0" borderId="0" xfId="433" applyNumberFormat="1" applyFont="1" applyFill="1" applyBorder="1" applyAlignment="1">
      <alignment horizontal="left"/>
      <protection/>
    </xf>
    <xf numFmtId="49" fontId="13" fillId="0" borderId="0" xfId="433" applyNumberFormat="1" applyFont="1" applyFill="1" applyBorder="1" applyAlignment="1" quotePrefix="1">
      <alignment horizontal="center"/>
      <protection/>
    </xf>
    <xf numFmtId="170" fontId="13" fillId="0" borderId="0" xfId="225" applyNumberFormat="1" applyFont="1" applyFill="1" applyBorder="1" applyAlignment="1">
      <alignment horizontal="left"/>
    </xf>
    <xf numFmtId="169" fontId="13" fillId="0" borderId="0" xfId="225" applyFont="1" applyFill="1" applyBorder="1" applyAlignment="1">
      <alignment horizontal="center"/>
    </xf>
    <xf numFmtId="0" fontId="20" fillId="0" borderId="0" xfId="433" applyFont="1" applyFill="1" applyBorder="1">
      <alignment/>
      <protection/>
    </xf>
    <xf numFmtId="0" fontId="3" fillId="0" borderId="0" xfId="433" applyFont="1" applyFill="1" applyBorder="1" applyAlignment="1" quotePrefix="1">
      <alignment horizontal="left"/>
      <protection/>
    </xf>
    <xf numFmtId="49" fontId="4" fillId="0" borderId="0" xfId="433" applyNumberFormat="1" applyFont="1" applyFill="1" applyBorder="1" applyAlignment="1" quotePrefix="1">
      <alignment horizontal="center"/>
      <protection/>
    </xf>
    <xf numFmtId="170" fontId="4" fillId="0" borderId="0" xfId="225" applyNumberFormat="1" applyFont="1" applyFill="1" applyBorder="1" applyAlignment="1">
      <alignment horizontal="left"/>
    </xf>
    <xf numFmtId="169" fontId="4" fillId="0" borderId="0" xfId="225" applyFont="1" applyFill="1" applyBorder="1" applyAlignment="1">
      <alignment horizontal="center"/>
    </xf>
    <xf numFmtId="0" fontId="3" fillId="0" borderId="0" xfId="433" applyFont="1" applyFill="1" applyBorder="1">
      <alignment/>
      <protection/>
    </xf>
    <xf numFmtId="0" fontId="6" fillId="0" borderId="0" xfId="433" applyFont="1" applyFill="1" applyBorder="1" applyAlignment="1" quotePrefix="1">
      <alignment horizontal="left"/>
      <protection/>
    </xf>
    <xf numFmtId="49" fontId="6" fillId="0" borderId="0" xfId="433" applyNumberFormat="1" applyFont="1" applyFill="1" applyBorder="1" applyAlignment="1" quotePrefix="1">
      <alignment horizontal="center"/>
      <protection/>
    </xf>
    <xf numFmtId="0" fontId="3" fillId="0" borderId="0" xfId="403">
      <alignment/>
      <protection/>
    </xf>
    <xf numFmtId="0" fontId="4" fillId="0" borderId="32" xfId="433" applyFont="1" applyFill="1" applyBorder="1" applyAlignment="1">
      <alignment horizontal="left" vertical="center" wrapText="1"/>
      <protection/>
    </xf>
    <xf numFmtId="167" fontId="4" fillId="0" borderId="18" xfId="225" applyNumberFormat="1" applyFont="1" applyFill="1" applyBorder="1" applyAlignment="1">
      <alignment horizontal="center" vertical="center" wrapText="1"/>
    </xf>
    <xf numFmtId="167" fontId="4" fillId="0" borderId="13" xfId="225" applyNumberFormat="1" applyFont="1" applyFill="1" applyBorder="1" applyAlignment="1">
      <alignment horizontal="center" vertical="center" wrapText="1"/>
    </xf>
    <xf numFmtId="170" fontId="4" fillId="20" borderId="13" xfId="225" applyNumberFormat="1" applyFont="1" applyFill="1" applyBorder="1" applyAlignment="1">
      <alignment horizontal="center" vertical="center" wrapText="1"/>
    </xf>
    <xf numFmtId="170" fontId="4" fillId="0" borderId="13" xfId="225" applyNumberFormat="1" applyFont="1" applyFill="1" applyBorder="1" applyAlignment="1">
      <alignment horizontal="right" vertical="center" wrapText="1"/>
    </xf>
    <xf numFmtId="170" fontId="4" fillId="0" borderId="18" xfId="225" applyNumberFormat="1" applyFont="1" applyFill="1" applyBorder="1" applyAlignment="1">
      <alignment horizontal="right" vertical="center" wrapText="1"/>
    </xf>
    <xf numFmtId="0" fontId="3" fillId="0" borderId="0" xfId="433" applyFont="1" applyFill="1" applyBorder="1" applyAlignment="1">
      <alignment wrapText="1"/>
      <protection/>
    </xf>
    <xf numFmtId="0" fontId="4" fillId="0" borderId="46" xfId="433" applyFont="1" applyFill="1" applyBorder="1" applyAlignment="1" quotePrefix="1">
      <alignment horizontal="left" vertical="center"/>
      <protection/>
    </xf>
    <xf numFmtId="0" fontId="4" fillId="0" borderId="21" xfId="433" applyFont="1" applyFill="1" applyBorder="1" applyAlignment="1" quotePrefix="1">
      <alignment horizontal="center" vertical="center"/>
      <protection/>
    </xf>
    <xf numFmtId="170" fontId="4" fillId="0" borderId="0" xfId="225" applyNumberFormat="1" applyFont="1" applyFill="1" applyBorder="1" applyAlignment="1">
      <alignment horizontal="right" vertical="center"/>
    </xf>
    <xf numFmtId="169" fontId="4" fillId="0" borderId="21" xfId="225" applyFont="1" applyFill="1" applyBorder="1" applyAlignment="1">
      <alignment horizontal="center" vertical="center"/>
    </xf>
    <xf numFmtId="170" fontId="4" fillId="0" borderId="21" xfId="225" applyNumberFormat="1" applyFont="1" applyFill="1" applyBorder="1" applyAlignment="1">
      <alignment horizontal="right" vertical="center"/>
    </xf>
    <xf numFmtId="0" fontId="4" fillId="0" borderId="46" xfId="433" applyFont="1" applyFill="1" applyBorder="1" applyAlignment="1">
      <alignment vertical="center"/>
      <protection/>
    </xf>
    <xf numFmtId="0" fontId="4" fillId="0" borderId="21" xfId="433" applyFont="1" applyFill="1" applyBorder="1" applyAlignment="1">
      <alignment horizontal="center" vertical="center"/>
      <protection/>
    </xf>
    <xf numFmtId="169" fontId="3" fillId="0" borderId="21" xfId="225" applyFont="1" applyFill="1" applyBorder="1" applyAlignment="1" quotePrefix="1">
      <alignment horizontal="center" vertical="center"/>
    </xf>
    <xf numFmtId="0" fontId="3" fillId="0" borderId="46" xfId="433" applyFont="1" applyFill="1" applyBorder="1">
      <alignment/>
      <protection/>
    </xf>
    <xf numFmtId="49" fontId="3" fillId="0" borderId="21" xfId="433" applyNumberFormat="1" applyFont="1" applyFill="1" applyBorder="1" applyAlignment="1">
      <alignment horizontal="center" vertical="center"/>
      <protection/>
    </xf>
    <xf numFmtId="170" fontId="3" fillId="0" borderId="0" xfId="225" applyNumberFormat="1" applyFont="1" applyFill="1" applyBorder="1" applyAlignment="1">
      <alignment horizontal="right"/>
    </xf>
    <xf numFmtId="169" fontId="3" fillId="0" borderId="21" xfId="225" applyFont="1" applyFill="1" applyBorder="1" applyAlignment="1">
      <alignment horizontal="center"/>
    </xf>
    <xf numFmtId="170" fontId="3" fillId="0" borderId="21" xfId="225" applyNumberFormat="1" applyFont="1" applyFill="1" applyBorder="1" applyAlignment="1">
      <alignment horizontal="right"/>
    </xf>
    <xf numFmtId="0" fontId="3" fillId="0" borderId="46" xfId="433" applyFont="1" applyFill="1" applyBorder="1" applyAlignment="1">
      <alignment horizontal="left"/>
      <protection/>
    </xf>
    <xf numFmtId="49" fontId="4" fillId="0" borderId="21" xfId="433" applyNumberFormat="1" applyFont="1" applyFill="1" applyBorder="1" applyAlignment="1">
      <alignment horizontal="center" vertical="center"/>
      <protection/>
    </xf>
    <xf numFmtId="169" fontId="3" fillId="0" borderId="21" xfId="225" applyFont="1" applyFill="1" applyBorder="1" applyAlignment="1" quotePrefix="1">
      <alignment horizontal="center"/>
    </xf>
    <xf numFmtId="170" fontId="3" fillId="0" borderId="0" xfId="433" applyNumberFormat="1" applyFont="1" applyFill="1" applyBorder="1">
      <alignment/>
      <protection/>
    </xf>
    <xf numFmtId="49" fontId="3" fillId="0" borderId="21" xfId="433" applyNumberFormat="1" applyFont="1" applyFill="1" applyBorder="1" applyAlignment="1" quotePrefix="1">
      <alignment horizontal="center" vertical="center"/>
      <protection/>
    </xf>
    <xf numFmtId="0" fontId="3" fillId="0" borderId="49" xfId="433" applyFont="1" applyFill="1" applyBorder="1" applyAlignment="1">
      <alignment horizontal="left"/>
      <protection/>
    </xf>
    <xf numFmtId="49" fontId="3" fillId="0" borderId="10" xfId="433" applyNumberFormat="1" applyFont="1" applyFill="1" applyBorder="1" applyAlignment="1">
      <alignment horizontal="center" vertical="center"/>
      <protection/>
    </xf>
    <xf numFmtId="170" fontId="3" fillId="0" borderId="5" xfId="225" applyNumberFormat="1" applyFont="1" applyFill="1" applyBorder="1" applyAlignment="1">
      <alignment horizontal="right"/>
    </xf>
    <xf numFmtId="169" fontId="3" fillId="0" borderId="10" xfId="225" applyFont="1" applyFill="1" applyBorder="1" applyAlignment="1" quotePrefix="1">
      <alignment horizontal="center"/>
    </xf>
    <xf numFmtId="170" fontId="3" fillId="0" borderId="10" xfId="225" applyNumberFormat="1" applyFont="1" applyFill="1" applyBorder="1" applyAlignment="1">
      <alignment horizontal="right"/>
    </xf>
    <xf numFmtId="49" fontId="3" fillId="0" borderId="0" xfId="433" applyNumberFormat="1" applyFont="1" applyFill="1" applyBorder="1" applyAlignment="1">
      <alignment horizontal="center"/>
      <protection/>
    </xf>
    <xf numFmtId="169" fontId="3" fillId="0" borderId="0" xfId="225" applyFont="1" applyFill="1" applyBorder="1" applyAlignment="1">
      <alignment horizontal="center"/>
    </xf>
    <xf numFmtId="0" fontId="3" fillId="0" borderId="0" xfId="433" applyFont="1" applyAlignment="1">
      <alignment/>
      <protection/>
    </xf>
    <xf numFmtId="0" fontId="3" fillId="0" borderId="0" xfId="433" applyFont="1" applyFill="1" applyBorder="1" applyAlignment="1">
      <alignment/>
      <protection/>
    </xf>
    <xf numFmtId="49" fontId="4" fillId="0" borderId="21" xfId="433" applyNumberFormat="1" applyFont="1" applyFill="1" applyBorder="1" applyAlignment="1" quotePrefix="1">
      <alignment horizontal="center" vertical="center"/>
      <protection/>
    </xf>
    <xf numFmtId="0" fontId="3" fillId="0" borderId="46" xfId="433" applyFont="1" applyFill="1" applyBorder="1" applyAlignment="1">
      <alignment vertical="center"/>
      <protection/>
    </xf>
    <xf numFmtId="169" fontId="3" fillId="0" borderId="21" xfId="225" applyFont="1" applyFill="1" applyBorder="1" applyAlignment="1">
      <alignment horizontal="center" vertical="center"/>
    </xf>
    <xf numFmtId="170" fontId="3" fillId="0" borderId="0" xfId="225" applyNumberFormat="1" applyFont="1" applyFill="1" applyBorder="1" applyAlignment="1">
      <alignment horizontal="right" vertical="center"/>
    </xf>
    <xf numFmtId="0" fontId="3" fillId="0" borderId="46" xfId="433" applyFont="1" applyFill="1" applyBorder="1" quotePrefix="1">
      <alignment/>
      <protection/>
    </xf>
    <xf numFmtId="0" fontId="3" fillId="0" borderId="46" xfId="433" applyFont="1" applyFill="1" applyBorder="1" applyAlignment="1" quotePrefix="1">
      <alignment horizontal="left"/>
      <protection/>
    </xf>
    <xf numFmtId="49" fontId="3" fillId="0" borderId="46" xfId="433" applyNumberFormat="1" applyFont="1" applyBorder="1" applyAlignment="1">
      <alignment/>
      <protection/>
    </xf>
    <xf numFmtId="49" fontId="3" fillId="0" borderId="21" xfId="433" applyNumberFormat="1" applyFont="1" applyFill="1" applyBorder="1" applyAlignment="1">
      <alignment horizontal="center"/>
      <protection/>
    </xf>
    <xf numFmtId="170" fontId="3" fillId="0" borderId="0" xfId="225" applyNumberFormat="1" applyFont="1" applyFill="1" applyBorder="1" applyAlignment="1">
      <alignment/>
    </xf>
    <xf numFmtId="0" fontId="4" fillId="0" borderId="46" xfId="406" applyFont="1" applyFill="1" applyBorder="1" applyAlignment="1">
      <alignment vertical="center"/>
      <protection/>
    </xf>
    <xf numFmtId="170" fontId="4" fillId="0" borderId="0" xfId="225" applyNumberFormat="1" applyFont="1" applyFill="1" applyBorder="1" applyAlignment="1">
      <alignment horizontal="right"/>
    </xf>
    <xf numFmtId="0" fontId="4" fillId="0" borderId="0" xfId="433" applyFont="1" applyFill="1" applyBorder="1">
      <alignment/>
      <protection/>
    </xf>
    <xf numFmtId="0" fontId="4" fillId="0" borderId="32" xfId="433" applyFont="1" applyFill="1" applyBorder="1" applyAlignment="1">
      <alignment horizontal="center" vertical="center"/>
      <protection/>
    </xf>
    <xf numFmtId="49" fontId="4" fillId="0" borderId="18" xfId="433" applyNumberFormat="1" applyFont="1" applyFill="1" applyBorder="1" applyAlignment="1">
      <alignment horizontal="center" vertical="center"/>
      <protection/>
    </xf>
    <xf numFmtId="170" fontId="4" fillId="0" borderId="13" xfId="225" applyNumberFormat="1" applyFont="1" applyFill="1" applyBorder="1" applyAlignment="1">
      <alignment horizontal="right" vertical="center"/>
    </xf>
    <xf numFmtId="169" fontId="4" fillId="0" borderId="18" xfId="225" applyFont="1" applyFill="1" applyBorder="1" applyAlignment="1">
      <alignment horizontal="center" vertical="center"/>
    </xf>
    <xf numFmtId="170" fontId="4" fillId="0" borderId="18" xfId="225" applyNumberFormat="1" applyFont="1" applyFill="1" applyBorder="1" applyAlignment="1">
      <alignment horizontal="right" vertical="center"/>
    </xf>
    <xf numFmtId="0" fontId="3" fillId="0" borderId="0" xfId="433" applyFont="1" applyFill="1" applyBorder="1" applyAlignment="1">
      <alignment vertical="center"/>
      <protection/>
    </xf>
    <xf numFmtId="0" fontId="3" fillId="0" borderId="46" xfId="433" applyFont="1" applyFill="1" applyBorder="1" applyAlignment="1">
      <alignment horizontal="left" vertical="center"/>
      <protection/>
    </xf>
    <xf numFmtId="170" fontId="3" fillId="0" borderId="21" xfId="225" applyNumberFormat="1" applyFont="1" applyFill="1" applyBorder="1" applyAlignment="1" quotePrefix="1">
      <alignment horizontal="center"/>
    </xf>
    <xf numFmtId="170" fontId="3" fillId="0" borderId="21" xfId="225" applyNumberFormat="1" applyFont="1" applyFill="1" applyBorder="1" applyAlignment="1">
      <alignment horizontal="right" vertical="center"/>
    </xf>
    <xf numFmtId="170" fontId="3" fillId="0" borderId="21" xfId="225" applyNumberFormat="1" applyFont="1" applyFill="1" applyBorder="1" applyAlignment="1">
      <alignment horizontal="center"/>
    </xf>
    <xf numFmtId="0" fontId="3" fillId="0" borderId="46" xfId="433" applyFont="1" applyFill="1" applyBorder="1" applyAlignment="1" quotePrefix="1">
      <alignment horizontal="left" vertical="center"/>
      <protection/>
    </xf>
    <xf numFmtId="170" fontId="3" fillId="0" borderId="21" xfId="225" applyNumberFormat="1" applyFont="1" applyFill="1" applyBorder="1" applyAlignment="1">
      <alignment horizontal="center" vertical="center"/>
    </xf>
    <xf numFmtId="170" fontId="3" fillId="0" borderId="21" xfId="225" applyNumberFormat="1" applyFont="1" applyFill="1" applyBorder="1" applyAlignment="1" quotePrefix="1">
      <alignment horizontal="right" vertical="center"/>
    </xf>
    <xf numFmtId="170" fontId="3" fillId="0" borderId="21" xfId="225" applyNumberFormat="1" applyFont="1" applyFill="1" applyBorder="1" applyAlignment="1" quotePrefix="1">
      <alignment horizontal="center" vertical="center"/>
    </xf>
    <xf numFmtId="167" fontId="3" fillId="0" borderId="0" xfId="433" applyNumberFormat="1" applyFont="1" applyFill="1" applyBorder="1">
      <alignment/>
      <protection/>
    </xf>
    <xf numFmtId="170" fontId="4" fillId="0" borderId="21" xfId="225" applyNumberFormat="1" applyFont="1" applyFill="1" applyBorder="1" applyAlignment="1">
      <alignment horizontal="center" vertical="center"/>
    </xf>
    <xf numFmtId="49" fontId="4" fillId="0" borderId="21" xfId="406" applyNumberFormat="1" applyFont="1" applyFill="1" applyBorder="1" applyAlignment="1" quotePrefix="1">
      <alignment horizontal="center" vertical="center"/>
      <protection/>
    </xf>
    <xf numFmtId="0" fontId="4" fillId="0" borderId="32" xfId="406" applyFont="1" applyFill="1" applyBorder="1" applyAlignment="1">
      <alignment horizontal="center" vertical="center"/>
      <protection/>
    </xf>
    <xf numFmtId="49" fontId="4" fillId="0" borderId="18" xfId="406" applyNumberFormat="1" applyFont="1" applyFill="1" applyBorder="1" applyAlignment="1">
      <alignment horizontal="center" vertical="center"/>
      <protection/>
    </xf>
    <xf numFmtId="170" fontId="4" fillId="0" borderId="18" xfId="225" applyNumberFormat="1" applyFont="1" applyFill="1" applyBorder="1" applyAlignment="1">
      <alignment horizontal="center" vertical="center"/>
    </xf>
    <xf numFmtId="0" fontId="4" fillId="0" borderId="0" xfId="433" applyFont="1" applyFill="1" applyBorder="1" applyAlignment="1">
      <alignment vertical="center"/>
      <protection/>
    </xf>
    <xf numFmtId="170" fontId="3" fillId="0" borderId="0" xfId="225" applyNumberFormat="1" applyFont="1" applyFill="1" applyBorder="1" applyAlignment="1">
      <alignment vertical="center"/>
    </xf>
    <xf numFmtId="170" fontId="3" fillId="0" borderId="0" xfId="225" applyNumberFormat="1" applyFont="1" applyFill="1" applyBorder="1" applyAlignment="1">
      <alignment horizontal="center"/>
    </xf>
    <xf numFmtId="170" fontId="3" fillId="0" borderId="0" xfId="225" applyNumberFormat="1" applyFont="1" applyFill="1" applyBorder="1" applyAlignment="1">
      <alignment horizontal="right" shrinkToFit="1"/>
    </xf>
    <xf numFmtId="0" fontId="6" fillId="0" borderId="0" xfId="433" applyFont="1" applyAlignment="1">
      <alignment/>
      <protection/>
    </xf>
    <xf numFmtId="49" fontId="6" fillId="0" borderId="0" xfId="433" applyNumberFormat="1" applyFont="1" applyFill="1" applyBorder="1" applyAlignment="1">
      <alignment horizontal="center"/>
      <protection/>
    </xf>
    <xf numFmtId="170" fontId="4" fillId="0" borderId="0" xfId="225" applyNumberFormat="1" applyFont="1" applyFill="1" applyBorder="1" applyAlignment="1">
      <alignment horizontal="center"/>
    </xf>
    <xf numFmtId="0" fontId="4" fillId="0" borderId="32" xfId="433" applyFont="1" applyFill="1" applyBorder="1" applyAlignment="1">
      <alignment horizontal="left" vertical="center"/>
      <protection/>
    </xf>
    <xf numFmtId="49" fontId="3" fillId="0" borderId="13" xfId="433" applyNumberFormat="1" applyFont="1" applyFill="1" applyBorder="1" applyAlignment="1">
      <alignment horizontal="center" vertical="center"/>
      <protection/>
    </xf>
    <xf numFmtId="167" fontId="4" fillId="0" borderId="18" xfId="225" applyNumberFormat="1" applyFont="1" applyFill="1" applyBorder="1" applyAlignment="1">
      <alignment horizontal="right" vertical="center"/>
    </xf>
    <xf numFmtId="0" fontId="3" fillId="0" borderId="46" xfId="433" applyFont="1" applyBorder="1" applyAlignment="1">
      <alignment horizontal="left"/>
      <protection/>
    </xf>
    <xf numFmtId="49" fontId="3" fillId="0" borderId="21" xfId="225" applyNumberFormat="1" applyFont="1" applyFill="1" applyBorder="1" applyAlignment="1">
      <alignment horizontal="center" vertical="center"/>
    </xf>
    <xf numFmtId="167" fontId="3" fillId="0" borderId="21" xfId="225" applyNumberFormat="1" applyFont="1" applyBorder="1" applyAlignment="1">
      <alignment/>
    </xf>
    <xf numFmtId="170" fontId="3" fillId="0" borderId="21" xfId="225" applyNumberFormat="1" applyFont="1" applyBorder="1" applyAlignment="1">
      <alignment/>
    </xf>
    <xf numFmtId="167" fontId="3" fillId="0" borderId="21" xfId="225" applyNumberFormat="1" applyFont="1" applyBorder="1" applyAlignment="1" quotePrefix="1">
      <alignment horizontal="center" vertical="center"/>
    </xf>
    <xf numFmtId="0" fontId="3" fillId="0" borderId="46" xfId="433" applyFont="1" applyBorder="1">
      <alignment/>
      <protection/>
    </xf>
    <xf numFmtId="0" fontId="3" fillId="0" borderId="46" xfId="433" applyFont="1" applyBorder="1" applyAlignment="1" quotePrefix="1">
      <alignment horizontal="left"/>
      <protection/>
    </xf>
    <xf numFmtId="172" fontId="3" fillId="0" borderId="21" xfId="225" applyNumberFormat="1" applyFont="1" applyFill="1" applyBorder="1" applyAlignment="1">
      <alignment/>
    </xf>
    <xf numFmtId="170" fontId="3" fillId="0" borderId="21" xfId="225" applyNumberFormat="1" applyFont="1" applyFill="1" applyBorder="1" applyAlignment="1">
      <alignment/>
    </xf>
    <xf numFmtId="169" fontId="3" fillId="0" borderId="0" xfId="225" applyFont="1" applyFill="1" applyBorder="1" applyAlignment="1">
      <alignment/>
    </xf>
    <xf numFmtId="172" fontId="3" fillId="0" borderId="21" xfId="225" applyNumberFormat="1" applyFont="1" applyFill="1" applyBorder="1" applyAlignment="1">
      <alignment horizontal="right"/>
    </xf>
    <xf numFmtId="169" fontId="3" fillId="0" borderId="21" xfId="225" applyFont="1" applyFill="1" applyBorder="1" applyAlignment="1">
      <alignment horizontal="right"/>
    </xf>
    <xf numFmtId="0" fontId="3" fillId="0" borderId="49" xfId="433" applyFont="1" applyBorder="1" applyAlignment="1" quotePrefix="1">
      <alignment horizontal="left"/>
      <protection/>
    </xf>
    <xf numFmtId="49" fontId="3" fillId="0" borderId="5" xfId="433" applyNumberFormat="1" applyFont="1" applyFill="1" applyBorder="1" applyAlignment="1">
      <alignment horizontal="center"/>
      <protection/>
    </xf>
    <xf numFmtId="170" fontId="3" fillId="0" borderId="5" xfId="225" applyNumberFormat="1" applyFont="1" applyFill="1" applyBorder="1" applyAlignment="1">
      <alignment/>
    </xf>
    <xf numFmtId="167" fontId="3" fillId="0" borderId="10" xfId="225" applyNumberFormat="1" applyFont="1" applyBorder="1" applyAlignment="1" quotePrefix="1">
      <alignment horizontal="center" vertical="center"/>
    </xf>
    <xf numFmtId="167" fontId="3" fillId="0" borderId="10" xfId="225" applyNumberFormat="1" applyFont="1" applyBorder="1" applyAlignment="1">
      <alignment/>
    </xf>
    <xf numFmtId="170" fontId="3" fillId="0" borderId="10" xfId="225" applyNumberFormat="1" applyFont="1" applyBorder="1" applyAlignment="1">
      <alignment/>
    </xf>
    <xf numFmtId="0" fontId="3" fillId="0" borderId="0" xfId="433" applyFont="1" applyBorder="1" applyAlignment="1">
      <alignment horizontal="left"/>
      <protection/>
    </xf>
    <xf numFmtId="167" fontId="3" fillId="0" borderId="0" xfId="225" applyNumberFormat="1" applyFont="1" applyBorder="1" applyAlignment="1">
      <alignment horizontal="center"/>
    </xf>
    <xf numFmtId="167" fontId="3" fillId="0" borderId="0" xfId="225" applyNumberFormat="1" applyFont="1" applyBorder="1" applyAlignment="1">
      <alignment/>
    </xf>
    <xf numFmtId="170" fontId="3" fillId="0" borderId="0" xfId="225" applyNumberFormat="1" applyFont="1" applyBorder="1" applyAlignment="1">
      <alignment/>
    </xf>
    <xf numFmtId="167" fontId="3" fillId="0" borderId="0" xfId="225" applyNumberFormat="1" applyFont="1" applyBorder="1" applyAlignment="1">
      <alignment/>
    </xf>
    <xf numFmtId="170" fontId="6" fillId="0" borderId="0" xfId="225" applyNumberFormat="1" applyFont="1" applyBorder="1" applyAlignment="1">
      <alignment horizontal="right"/>
    </xf>
    <xf numFmtId="0" fontId="4" fillId="0" borderId="0" xfId="433" applyFont="1" applyBorder="1" applyAlignment="1">
      <alignment horizontal="center" vertical="center"/>
      <protection/>
    </xf>
    <xf numFmtId="167" fontId="4" fillId="0" borderId="0" xfId="225" applyNumberFormat="1" applyFont="1" applyBorder="1" applyAlignment="1">
      <alignment horizontal="centerContinuous"/>
    </xf>
    <xf numFmtId="170" fontId="4" fillId="0" borderId="0" xfId="225" applyNumberFormat="1" applyFont="1" applyBorder="1" applyAlignment="1">
      <alignment horizontal="centerContinuous"/>
    </xf>
    <xf numFmtId="0" fontId="3" fillId="0" borderId="0" xfId="433" applyFont="1" applyBorder="1">
      <alignment/>
      <protection/>
    </xf>
    <xf numFmtId="0" fontId="4" fillId="0" borderId="0" xfId="433" applyFont="1" applyBorder="1" applyAlignment="1" quotePrefix="1">
      <alignment horizontal="left" vertical="center"/>
      <protection/>
    </xf>
    <xf numFmtId="0" fontId="3" fillId="0" borderId="0" xfId="433" applyFont="1">
      <alignment/>
      <protection/>
    </xf>
    <xf numFmtId="0" fontId="4" fillId="0" borderId="0" xfId="433" applyFont="1" applyFill="1" applyBorder="1" applyAlignment="1">
      <alignment horizontal="center"/>
      <protection/>
    </xf>
    <xf numFmtId="170" fontId="4" fillId="0" borderId="0" xfId="225" applyNumberFormat="1" applyFont="1" applyBorder="1" applyAlignment="1" quotePrefix="1">
      <alignment horizontal="right"/>
    </xf>
    <xf numFmtId="167" fontId="3" fillId="0" borderId="0" xfId="225" applyNumberFormat="1" applyFont="1" applyAlignment="1">
      <alignment horizontal="center"/>
    </xf>
    <xf numFmtId="167" fontId="4" fillId="0" borderId="0" xfId="225" applyNumberFormat="1" applyFont="1" applyAlignment="1">
      <alignment horizontal="center"/>
    </xf>
    <xf numFmtId="167" fontId="3" fillId="0" borderId="0" xfId="225" applyNumberFormat="1" applyFont="1" applyFill="1" applyBorder="1" applyAlignment="1">
      <alignment horizontal="center"/>
    </xf>
    <xf numFmtId="167" fontId="3" fillId="0" borderId="0" xfId="225" applyNumberFormat="1" applyFont="1" applyFill="1" applyBorder="1" applyAlignment="1">
      <alignment horizontal="center" vertical="center"/>
    </xf>
    <xf numFmtId="167" fontId="3" fillId="0" borderId="0" xfId="225" applyNumberFormat="1" applyFont="1" applyFill="1" applyBorder="1" applyAlignment="1">
      <alignment vertical="center"/>
    </xf>
    <xf numFmtId="167" fontId="3" fillId="0" borderId="0" xfId="225" applyNumberFormat="1" applyFont="1" applyFill="1" applyBorder="1" applyAlignment="1">
      <alignment/>
    </xf>
    <xf numFmtId="167" fontId="4" fillId="0" borderId="0" xfId="225" applyNumberFormat="1" applyFont="1" applyBorder="1" applyAlignment="1">
      <alignment horizontal="center"/>
    </xf>
    <xf numFmtId="167" fontId="4" fillId="0" borderId="0" xfId="225" applyNumberFormat="1" applyFont="1" applyFill="1" applyBorder="1" applyAlignment="1">
      <alignment horizontal="center"/>
    </xf>
    <xf numFmtId="49" fontId="13" fillId="0" borderId="0" xfId="432" applyNumberFormat="1" applyFont="1" applyFill="1" applyBorder="1" applyAlignment="1" quotePrefix="1">
      <alignment horizontal="center"/>
      <protection/>
    </xf>
    <xf numFmtId="169" fontId="13" fillId="0" borderId="0" xfId="225" applyFont="1" applyFill="1" applyBorder="1" applyAlignment="1">
      <alignment horizontal="left"/>
    </xf>
    <xf numFmtId="49" fontId="13" fillId="0" borderId="0" xfId="225" applyNumberFormat="1" applyFont="1" applyFill="1" applyBorder="1" applyAlignment="1">
      <alignment horizontal="center"/>
    </xf>
    <xf numFmtId="49" fontId="13" fillId="0" borderId="0" xfId="225" applyNumberFormat="1" applyFont="1" applyFill="1" applyBorder="1" applyAlignment="1">
      <alignment horizontal="left"/>
    </xf>
    <xf numFmtId="167" fontId="13" fillId="0" borderId="0" xfId="225" applyNumberFormat="1" applyFont="1" applyFill="1" applyBorder="1" applyAlignment="1">
      <alignment horizontal="left"/>
    </xf>
    <xf numFmtId="0" fontId="20" fillId="0" borderId="0" xfId="432" applyFont="1" applyFill="1" applyBorder="1">
      <alignment/>
      <protection/>
    </xf>
    <xf numFmtId="0" fontId="20" fillId="0" borderId="0" xfId="432" applyFont="1" applyBorder="1">
      <alignment/>
      <protection/>
    </xf>
    <xf numFmtId="0" fontId="20" fillId="0" borderId="0" xfId="432" applyFont="1" applyBorder="1" applyAlignment="1">
      <alignment horizontal="centerContinuous"/>
      <protection/>
    </xf>
    <xf numFmtId="167" fontId="20" fillId="0" borderId="0" xfId="432" applyNumberFormat="1" applyFont="1" applyBorder="1" applyAlignment="1">
      <alignment horizontal="centerContinuous"/>
      <protection/>
    </xf>
    <xf numFmtId="170" fontId="20" fillId="0" borderId="0" xfId="225" applyNumberFormat="1" applyFont="1" applyBorder="1" applyAlignment="1">
      <alignment horizontal="centerContinuous"/>
    </xf>
    <xf numFmtId="0" fontId="13" fillId="0" borderId="0" xfId="432" applyFont="1" applyBorder="1">
      <alignment/>
      <protection/>
    </xf>
    <xf numFmtId="0" fontId="3" fillId="0" borderId="0" xfId="432" applyFont="1" applyBorder="1" applyAlignment="1">
      <alignment horizontal="center" vertical="center"/>
      <protection/>
    </xf>
    <xf numFmtId="0" fontId="3" fillId="0" borderId="0" xfId="432" applyFont="1" applyBorder="1" applyAlignment="1">
      <alignment horizontal="centerContinuous"/>
      <protection/>
    </xf>
    <xf numFmtId="167" fontId="3" fillId="0" borderId="0" xfId="432" applyNumberFormat="1" applyFont="1" applyBorder="1" applyAlignment="1">
      <alignment horizontal="centerContinuous"/>
      <protection/>
    </xf>
    <xf numFmtId="170" fontId="3" fillId="0" borderId="0" xfId="225" applyNumberFormat="1" applyFont="1" applyBorder="1" applyAlignment="1">
      <alignment horizontal="centerContinuous"/>
    </xf>
    <xf numFmtId="0" fontId="4" fillId="0" borderId="0" xfId="432" applyFont="1" applyFill="1" applyBorder="1">
      <alignment/>
      <protection/>
    </xf>
    <xf numFmtId="0" fontId="4" fillId="0" borderId="0" xfId="432" applyFont="1" applyBorder="1">
      <alignment/>
      <protection/>
    </xf>
    <xf numFmtId="167" fontId="3" fillId="0" borderId="0" xfId="432" applyNumberFormat="1" applyFont="1" applyBorder="1">
      <alignment/>
      <protection/>
    </xf>
    <xf numFmtId="170" fontId="3" fillId="20" borderId="0" xfId="225" applyNumberFormat="1" applyFont="1" applyFill="1" applyBorder="1" applyAlignment="1">
      <alignment/>
    </xf>
    <xf numFmtId="0" fontId="4" fillId="0" borderId="32" xfId="432" applyFont="1" applyBorder="1" applyAlignment="1">
      <alignment horizontal="left" vertical="center"/>
      <protection/>
    </xf>
    <xf numFmtId="0" fontId="4" fillId="0" borderId="13" xfId="432" applyFont="1" applyBorder="1" applyAlignment="1">
      <alignment horizontal="left" vertical="center"/>
      <protection/>
    </xf>
    <xf numFmtId="0" fontId="4" fillId="0" borderId="18" xfId="432" applyFont="1" applyBorder="1" applyAlignment="1">
      <alignment horizontal="center" vertical="center" wrapText="1"/>
      <protection/>
    </xf>
    <xf numFmtId="167" fontId="4" fillId="0" borderId="18" xfId="432" applyNumberFormat="1" applyFont="1" applyBorder="1" applyAlignment="1">
      <alignment horizontal="right" vertical="center"/>
      <protection/>
    </xf>
    <xf numFmtId="167" fontId="4" fillId="0" borderId="18" xfId="432" applyNumberFormat="1" applyFont="1" applyFill="1" applyBorder="1" applyAlignment="1">
      <alignment horizontal="right" vertical="center"/>
      <protection/>
    </xf>
    <xf numFmtId="0" fontId="3" fillId="0" borderId="0" xfId="432" applyFont="1" applyBorder="1" applyAlignment="1">
      <alignment/>
      <protection/>
    </xf>
    <xf numFmtId="0" fontId="4" fillId="0" borderId="0" xfId="432" applyFont="1" applyBorder="1" applyAlignment="1">
      <alignment horizontal="center" vertical="center"/>
      <protection/>
    </xf>
    <xf numFmtId="0" fontId="4" fillId="0" borderId="0" xfId="432" applyFont="1" applyBorder="1" applyAlignment="1">
      <alignment vertical="center"/>
      <protection/>
    </xf>
    <xf numFmtId="167" fontId="3" fillId="0" borderId="21" xfId="210" applyNumberFormat="1" applyFont="1" applyBorder="1" applyAlignment="1">
      <alignment vertical="center"/>
    </xf>
    <xf numFmtId="167" fontId="4" fillId="0" borderId="21" xfId="210" applyNumberFormat="1" applyFont="1" applyBorder="1" applyAlignment="1">
      <alignment vertical="center"/>
    </xf>
    <xf numFmtId="0" fontId="3" fillId="0" borderId="21" xfId="432" applyFont="1" applyBorder="1" applyAlignment="1" quotePrefix="1">
      <alignment horizontal="center" vertical="center"/>
      <protection/>
    </xf>
    <xf numFmtId="0" fontId="4" fillId="0" borderId="21" xfId="432" applyFont="1" applyBorder="1" applyAlignment="1" quotePrefix="1">
      <alignment horizontal="center" vertical="center"/>
      <protection/>
    </xf>
    <xf numFmtId="0" fontId="3" fillId="0" borderId="0" xfId="432" applyFont="1" applyBorder="1" applyAlignment="1">
      <alignment wrapText="1"/>
      <protection/>
    </xf>
    <xf numFmtId="0" fontId="4" fillId="0" borderId="0" xfId="432" applyFont="1" applyBorder="1" applyAlignment="1">
      <alignment wrapText="1"/>
      <protection/>
    </xf>
    <xf numFmtId="0" fontId="4" fillId="0" borderId="10" xfId="432" applyFont="1" applyBorder="1" applyAlignment="1" quotePrefix="1">
      <alignment horizontal="center" vertical="center" wrapText="1"/>
      <protection/>
    </xf>
    <xf numFmtId="167" fontId="3" fillId="0" borderId="0" xfId="432" applyNumberFormat="1" applyFont="1" applyBorder="1" applyAlignment="1">
      <alignment wrapText="1"/>
      <protection/>
    </xf>
    <xf numFmtId="40" fontId="3" fillId="0" borderId="0" xfId="432" applyNumberFormat="1" applyFont="1" applyBorder="1" applyAlignment="1">
      <alignment horizontal="center"/>
      <protection/>
    </xf>
    <xf numFmtId="170" fontId="3" fillId="0" borderId="0" xfId="432" applyNumberFormat="1" applyFont="1" applyFill="1" applyBorder="1">
      <alignment/>
      <protection/>
    </xf>
    <xf numFmtId="40" fontId="4" fillId="0" borderId="0" xfId="432" applyNumberFormat="1" applyFont="1" applyBorder="1" applyAlignment="1">
      <alignment/>
      <protection/>
    </xf>
    <xf numFmtId="40" fontId="4" fillId="0" borderId="0" xfId="432" applyNumberFormat="1" applyFont="1" applyBorder="1" applyAlignment="1">
      <alignment horizontal="left"/>
      <protection/>
    </xf>
    <xf numFmtId="40" fontId="3" fillId="0" borderId="0" xfId="432" applyNumberFormat="1" applyFont="1" applyFill="1" applyBorder="1">
      <alignment/>
      <protection/>
    </xf>
    <xf numFmtId="0" fontId="3" fillId="0" borderId="0" xfId="432" applyFont="1" applyFill="1" applyBorder="1" applyAlignment="1">
      <alignment horizontal="center" vertical="center"/>
      <protection/>
    </xf>
    <xf numFmtId="0" fontId="3" fillId="0" borderId="0" xfId="432" applyFont="1" applyFill="1" applyBorder="1" applyAlignment="1">
      <alignment horizontal="right"/>
      <protection/>
    </xf>
    <xf numFmtId="167" fontId="3" fillId="0" borderId="0" xfId="432" applyNumberFormat="1" applyFont="1" applyFill="1" applyBorder="1" applyAlignment="1">
      <alignment horizontal="right"/>
      <protection/>
    </xf>
    <xf numFmtId="169" fontId="4" fillId="0" borderId="0" xfId="225" applyFont="1" applyFill="1" applyBorder="1" applyAlignment="1">
      <alignment horizontal="right"/>
    </xf>
    <xf numFmtId="0" fontId="4" fillId="0" borderId="0" xfId="432" applyFont="1" applyBorder="1" applyAlignment="1">
      <alignment horizontal="left" vertical="top"/>
      <protection/>
    </xf>
    <xf numFmtId="0" fontId="4" fillId="0" borderId="0" xfId="432" applyFont="1" applyBorder="1" applyAlignment="1">
      <alignment horizontal="center" vertical="top"/>
      <protection/>
    </xf>
    <xf numFmtId="40" fontId="4" fillId="0" borderId="0" xfId="432" applyNumberFormat="1" applyFont="1" applyBorder="1" applyAlignment="1">
      <alignment horizontal="center" vertical="top"/>
      <protection/>
    </xf>
    <xf numFmtId="167" fontId="4" fillId="0" borderId="0" xfId="432" applyNumberFormat="1" applyFont="1" applyBorder="1" applyAlignment="1">
      <alignment horizontal="centerContinuous" vertical="top"/>
      <protection/>
    </xf>
    <xf numFmtId="170" fontId="4" fillId="0" borderId="0" xfId="225" applyNumberFormat="1" applyFont="1" applyBorder="1" applyAlignment="1">
      <alignment horizontal="centerContinuous" vertical="top"/>
    </xf>
    <xf numFmtId="167" fontId="4" fillId="0" borderId="0" xfId="432" applyNumberFormat="1" applyFont="1" applyBorder="1" applyAlignment="1">
      <alignment horizontal="center" vertical="top"/>
      <protection/>
    </xf>
    <xf numFmtId="0" fontId="4" fillId="0" borderId="0" xfId="432" applyFont="1" applyFill="1" applyBorder="1" applyAlignment="1">
      <alignment horizontal="center" vertical="top"/>
      <protection/>
    </xf>
    <xf numFmtId="0" fontId="6" fillId="0" borderId="0" xfId="432" applyFont="1" applyAlignment="1">
      <alignment horizontal="center" vertical="center"/>
      <protection/>
    </xf>
    <xf numFmtId="167" fontId="3" fillId="0" borderId="0" xfId="432" applyNumberFormat="1" applyFont="1" applyBorder="1" applyAlignment="1" quotePrefix="1">
      <alignment horizontal="right"/>
      <protection/>
    </xf>
    <xf numFmtId="0" fontId="6" fillId="0" borderId="0" xfId="432" applyFont="1" applyBorder="1" applyAlignment="1">
      <alignment horizontal="center" vertical="center"/>
      <protection/>
    </xf>
    <xf numFmtId="0" fontId="13" fillId="0" borderId="0" xfId="426" applyFont="1" applyAlignment="1">
      <alignment horizontal="left"/>
      <protection/>
    </xf>
    <xf numFmtId="0" fontId="3" fillId="0" borderId="0" xfId="426">
      <alignment/>
      <protection/>
    </xf>
    <xf numFmtId="170" fontId="3" fillId="0" borderId="0" xfId="250" applyNumberFormat="1" applyFont="1" applyAlignment="1">
      <alignment vertical="center"/>
    </xf>
    <xf numFmtId="0" fontId="3" fillId="0" borderId="0" xfId="426" applyBorder="1">
      <alignment/>
      <protection/>
    </xf>
    <xf numFmtId="170" fontId="3" fillId="0" borderId="0" xfId="250" applyNumberFormat="1" applyFont="1" applyFill="1" applyAlignment="1">
      <alignment/>
    </xf>
    <xf numFmtId="0" fontId="3" fillId="0" borderId="0" xfId="426" applyFill="1" applyBorder="1">
      <alignment/>
      <protection/>
    </xf>
    <xf numFmtId="170" fontId="3" fillId="0" borderId="0" xfId="426" applyNumberFormat="1">
      <alignment/>
      <protection/>
    </xf>
    <xf numFmtId="0" fontId="3" fillId="0" borderId="0" xfId="426" applyFont="1" applyAlignment="1">
      <alignment horizontal="left"/>
      <protection/>
    </xf>
    <xf numFmtId="170" fontId="3" fillId="0" borderId="0" xfId="250" applyNumberFormat="1" applyFont="1" applyAlignment="1">
      <alignment/>
    </xf>
    <xf numFmtId="0" fontId="6" fillId="0" borderId="5" xfId="426" applyFont="1" applyBorder="1" applyAlignment="1">
      <alignment horizontal="left"/>
      <protection/>
    </xf>
    <xf numFmtId="0" fontId="3" fillId="0" borderId="5" xfId="426" applyBorder="1" applyAlignment="1">
      <alignment vertical="center"/>
      <protection/>
    </xf>
    <xf numFmtId="170" fontId="3" fillId="0" borderId="5" xfId="250" applyNumberFormat="1" applyFont="1" applyBorder="1" applyAlignment="1">
      <alignment vertical="center"/>
    </xf>
    <xf numFmtId="170" fontId="3" fillId="0" borderId="0" xfId="250" applyNumberFormat="1" applyFont="1" applyFill="1" applyAlignment="1">
      <alignment vertical="center"/>
    </xf>
    <xf numFmtId="0" fontId="3" fillId="0" borderId="0" xfId="426" applyAlignment="1">
      <alignment vertical="center"/>
      <protection/>
    </xf>
    <xf numFmtId="0" fontId="3" fillId="0" borderId="0" xfId="426" applyFill="1" applyBorder="1" applyAlignment="1">
      <alignment vertical="center"/>
      <protection/>
    </xf>
    <xf numFmtId="0" fontId="3" fillId="0" borderId="0" xfId="426" applyAlignment="1">
      <alignment horizontal="left"/>
      <protection/>
    </xf>
    <xf numFmtId="0" fontId="25" fillId="0" borderId="0" xfId="426" applyFont="1">
      <alignment/>
      <protection/>
    </xf>
    <xf numFmtId="0" fontId="3" fillId="0" borderId="0" xfId="426" applyFont="1" applyAlignment="1">
      <alignment horizontal="left" vertical="center"/>
      <protection/>
    </xf>
    <xf numFmtId="0" fontId="208" fillId="0" borderId="0" xfId="426" applyFont="1" applyAlignment="1">
      <alignment horizontal="left" vertical="center"/>
      <protection/>
    </xf>
    <xf numFmtId="0" fontId="3" fillId="0" borderId="0" xfId="426" applyFont="1" applyAlignment="1">
      <alignment horizontal="justify" vertical="center" wrapText="1"/>
      <protection/>
    </xf>
    <xf numFmtId="170" fontId="3" fillId="0" borderId="0" xfId="250" applyNumberFormat="1" applyFont="1" applyAlignment="1">
      <alignment horizontal="justify" vertical="center" wrapText="1"/>
    </xf>
    <xf numFmtId="0" fontId="3" fillId="0" borderId="0" xfId="426" applyFont="1" applyBorder="1" applyAlignment="1">
      <alignment horizontal="justify" vertical="center" wrapText="1"/>
      <protection/>
    </xf>
    <xf numFmtId="0" fontId="209" fillId="0" borderId="0" xfId="426" applyFont="1" applyAlignment="1">
      <alignment horizontal="left" vertical="center"/>
      <protection/>
    </xf>
    <xf numFmtId="0" fontId="209" fillId="0" borderId="0" xfId="426" applyFont="1" applyAlignment="1">
      <alignment vertical="center"/>
      <protection/>
    </xf>
    <xf numFmtId="0" fontId="210" fillId="0" borderId="0" xfId="426" applyFont="1" applyAlignment="1">
      <alignment vertical="center"/>
      <protection/>
    </xf>
    <xf numFmtId="0" fontId="3" fillId="0" borderId="0" xfId="426" applyBorder="1" applyAlignment="1">
      <alignment vertical="center"/>
      <protection/>
    </xf>
    <xf numFmtId="0" fontId="4" fillId="0" borderId="0" xfId="426" applyFont="1" applyAlignment="1">
      <alignment horizontal="left" vertical="center"/>
      <protection/>
    </xf>
    <xf numFmtId="0" fontId="4" fillId="0" borderId="0" xfId="426" applyFont="1" applyAlignment="1">
      <alignment vertical="center"/>
      <protection/>
    </xf>
    <xf numFmtId="0" fontId="3" fillId="0" borderId="0" xfId="426" applyAlignment="1">
      <alignment horizontal="left" vertical="center"/>
      <protection/>
    </xf>
    <xf numFmtId="0" fontId="26" fillId="0" borderId="0" xfId="426" applyFont="1" applyAlignment="1">
      <alignment horizontal="left" vertical="center"/>
      <protection/>
    </xf>
    <xf numFmtId="0" fontId="4" fillId="0" borderId="0" xfId="426" applyFont="1" applyAlignment="1">
      <alignment horizontal="right" vertical="center"/>
      <protection/>
    </xf>
    <xf numFmtId="0" fontId="4" fillId="0" borderId="0" xfId="426" applyFont="1" applyAlignment="1">
      <alignment horizontal="right" vertical="center" wrapText="1"/>
      <protection/>
    </xf>
    <xf numFmtId="0" fontId="3" fillId="0" borderId="0" xfId="426" applyFont="1" applyAlignment="1">
      <alignment horizontal="right" vertical="center"/>
      <protection/>
    </xf>
    <xf numFmtId="0" fontId="3" fillId="0" borderId="0" xfId="426" applyFont="1" applyAlignment="1">
      <alignment horizontal="right" vertical="top" wrapText="1"/>
      <protection/>
    </xf>
    <xf numFmtId="0" fontId="3" fillId="0" borderId="0" xfId="426" applyFont="1" applyAlignment="1">
      <alignment horizontal="right" vertical="center" wrapText="1"/>
      <protection/>
    </xf>
    <xf numFmtId="0" fontId="3" fillId="0" borderId="0" xfId="426" applyFont="1" applyAlignment="1">
      <alignment vertical="center"/>
      <protection/>
    </xf>
    <xf numFmtId="170" fontId="3" fillId="0" borderId="0" xfId="250" applyNumberFormat="1" applyFont="1" applyAlignment="1">
      <alignment horizontal="right" vertical="center" wrapText="1"/>
    </xf>
    <xf numFmtId="170" fontId="3" fillId="0" borderId="0" xfId="250" applyNumberFormat="1" applyFont="1" applyAlignment="1">
      <alignment horizontal="right" vertical="center"/>
    </xf>
    <xf numFmtId="170" fontId="3" fillId="0" borderId="0" xfId="250" applyNumberFormat="1" applyFont="1" applyBorder="1" applyAlignment="1">
      <alignment vertical="center"/>
    </xf>
    <xf numFmtId="0" fontId="3" fillId="0" borderId="0" xfId="426" applyAlignment="1">
      <alignment horizontal="right" vertical="center" wrapText="1"/>
      <protection/>
    </xf>
    <xf numFmtId="0" fontId="207" fillId="0" borderId="0" xfId="426" applyFont="1" applyAlignment="1">
      <alignment horizontal="left" vertical="center"/>
      <protection/>
    </xf>
    <xf numFmtId="169" fontId="209" fillId="0" borderId="0" xfId="426" applyNumberFormat="1" applyFont="1" applyAlignment="1">
      <alignment horizontal="left" vertical="center"/>
      <protection/>
    </xf>
    <xf numFmtId="0" fontId="208" fillId="0" borderId="0" xfId="426" applyFont="1" applyAlignment="1">
      <alignment horizontal="right" vertical="center"/>
      <protection/>
    </xf>
    <xf numFmtId="167" fontId="4" fillId="0" borderId="0" xfId="426" applyNumberFormat="1" applyFont="1" applyAlignment="1">
      <alignment horizontal="right" vertical="center" wrapText="1"/>
      <protection/>
    </xf>
    <xf numFmtId="167" fontId="4" fillId="0" borderId="0" xfId="426" applyNumberFormat="1" applyFont="1" applyAlignment="1">
      <alignment horizontal="right" vertical="center"/>
      <protection/>
    </xf>
    <xf numFmtId="0" fontId="3" fillId="0" borderId="0" xfId="426" applyFont="1" applyAlignment="1">
      <alignment horizontal="center" vertical="center"/>
      <protection/>
    </xf>
    <xf numFmtId="0" fontId="3" fillId="0" borderId="0" xfId="426" applyFont="1" applyBorder="1" applyAlignment="1">
      <alignment vertical="center"/>
      <protection/>
    </xf>
    <xf numFmtId="0" fontId="3" fillId="0" borderId="0" xfId="426" applyFont="1" applyBorder="1" applyAlignment="1">
      <alignment horizontal="right" vertical="center"/>
      <protection/>
    </xf>
    <xf numFmtId="0" fontId="4" fillId="0" borderId="0" xfId="426" applyFont="1" applyBorder="1" applyAlignment="1">
      <alignment horizontal="right" vertical="center"/>
      <protection/>
    </xf>
    <xf numFmtId="170" fontId="4" fillId="0" borderId="0" xfId="250" applyNumberFormat="1" applyFont="1" applyBorder="1" applyAlignment="1">
      <alignment vertical="justify"/>
    </xf>
    <xf numFmtId="170" fontId="4" fillId="0" borderId="8" xfId="250" applyNumberFormat="1" applyFont="1" applyBorder="1" applyAlignment="1">
      <alignment horizontal="right" vertical="center" wrapText="1"/>
    </xf>
    <xf numFmtId="167" fontId="3" fillId="0" borderId="0" xfId="426" applyNumberFormat="1" applyFont="1" applyAlignment="1">
      <alignment vertical="center"/>
      <protection/>
    </xf>
    <xf numFmtId="0" fontId="4" fillId="0" borderId="0" xfId="426" applyFont="1" applyBorder="1" applyAlignment="1">
      <alignment vertical="center"/>
      <protection/>
    </xf>
    <xf numFmtId="170" fontId="3" fillId="0" borderId="0" xfId="426" applyNumberFormat="1" applyAlignment="1">
      <alignment vertical="center"/>
      <protection/>
    </xf>
    <xf numFmtId="4" fontId="0" fillId="0" borderId="0" xfId="429" applyNumberFormat="1" applyAlignment="1">
      <alignment wrapText="1"/>
      <protection/>
    </xf>
    <xf numFmtId="170" fontId="3" fillId="0" borderId="5" xfId="250" applyNumberFormat="1" applyFont="1" applyBorder="1" applyAlignment="1">
      <alignment horizontal="right" vertical="center" wrapText="1"/>
    </xf>
    <xf numFmtId="0" fontId="3" fillId="0" borderId="0" xfId="426" applyFont="1" applyFill="1" applyBorder="1" applyAlignment="1">
      <alignment horizontal="right" vertical="center"/>
      <protection/>
    </xf>
    <xf numFmtId="170" fontId="4" fillId="0" borderId="0" xfId="250" applyNumberFormat="1" applyFont="1" applyAlignment="1">
      <alignment horizontal="right" vertical="center" wrapText="1"/>
    </xf>
    <xf numFmtId="0" fontId="4" fillId="0" borderId="0" xfId="426" applyFont="1" applyFill="1" applyBorder="1" applyAlignment="1">
      <alignment horizontal="right" vertical="center"/>
      <protection/>
    </xf>
    <xf numFmtId="170" fontId="3" fillId="0" borderId="8" xfId="250" applyNumberFormat="1" applyFont="1" applyBorder="1" applyAlignment="1">
      <alignment horizontal="right" vertical="center" wrapText="1"/>
    </xf>
    <xf numFmtId="0" fontId="4" fillId="0" borderId="0" xfId="426" applyFont="1" applyAlignment="1">
      <alignment vertical="top"/>
      <protection/>
    </xf>
    <xf numFmtId="170" fontId="3" fillId="0" borderId="0" xfId="426" applyNumberFormat="1" applyFont="1" applyAlignment="1">
      <alignment vertical="center"/>
      <protection/>
    </xf>
    <xf numFmtId="0" fontId="3" fillId="0" borderId="0" xfId="426" applyFont="1">
      <alignment/>
      <protection/>
    </xf>
    <xf numFmtId="0" fontId="4" fillId="0" borderId="0" xfId="426" applyFont="1" applyAlignment="1">
      <alignment horizontal="center" vertical="center"/>
      <protection/>
    </xf>
    <xf numFmtId="0" fontId="3" fillId="0" borderId="0" xfId="426" applyFill="1" applyAlignment="1">
      <alignment vertical="center"/>
      <protection/>
    </xf>
    <xf numFmtId="0" fontId="4" fillId="0" borderId="0" xfId="426" applyFont="1" applyFill="1" applyBorder="1" applyAlignment="1">
      <alignment horizontal="center" vertical="center"/>
      <protection/>
    </xf>
    <xf numFmtId="0" fontId="3" fillId="0" borderId="0" xfId="426" applyFont="1" applyBorder="1" applyAlignment="1">
      <alignment horizontal="center" vertical="center"/>
      <protection/>
    </xf>
    <xf numFmtId="0" fontId="3" fillId="0" borderId="0" xfId="426" applyFont="1" applyFill="1" applyBorder="1" applyAlignment="1">
      <alignment vertical="center"/>
      <protection/>
    </xf>
    <xf numFmtId="0" fontId="0" fillId="0" borderId="0" xfId="429" applyFont="1" applyAlignment="1">
      <alignment horizontal="right" wrapText="1"/>
      <protection/>
    </xf>
    <xf numFmtId="170" fontId="0" fillId="0" borderId="0" xfId="250" applyNumberFormat="1" applyFont="1" applyFill="1" applyBorder="1" applyAlignment="1">
      <alignment horizontal="right" wrapText="1"/>
    </xf>
    <xf numFmtId="170" fontId="3" fillId="0" borderId="0" xfId="250" applyNumberFormat="1" applyFont="1" applyFill="1" applyBorder="1" applyAlignment="1">
      <alignment vertical="center"/>
    </xf>
    <xf numFmtId="0" fontId="4" fillId="0" borderId="8" xfId="426" applyFont="1" applyBorder="1" applyAlignment="1">
      <alignment horizontal="right" vertical="center"/>
      <protection/>
    </xf>
    <xf numFmtId="170" fontId="4" fillId="0" borderId="0" xfId="250" applyNumberFormat="1" applyFont="1" applyFill="1" applyBorder="1" applyAlignment="1">
      <alignment vertical="center"/>
    </xf>
    <xf numFmtId="0" fontId="211" fillId="0" borderId="0" xfId="426" applyFont="1" applyAlignment="1">
      <alignment horizontal="left" vertical="center"/>
      <protection/>
    </xf>
    <xf numFmtId="0" fontId="3" fillId="0" borderId="0" xfId="426" applyFont="1" applyBorder="1" applyAlignment="1" quotePrefix="1">
      <alignment horizontal="right" vertical="center"/>
      <protection/>
    </xf>
    <xf numFmtId="0" fontId="209" fillId="0" borderId="0" xfId="426" applyFont="1" applyAlignment="1">
      <alignment horizontal="right" vertical="center"/>
      <protection/>
    </xf>
    <xf numFmtId="0" fontId="3" fillId="0" borderId="0" xfId="426" applyFont="1" applyAlignment="1">
      <alignment vertical="center" wrapText="1"/>
      <protection/>
    </xf>
    <xf numFmtId="170" fontId="4" fillId="0" borderId="0" xfId="250" applyNumberFormat="1" applyFont="1" applyBorder="1" applyAlignment="1">
      <alignment horizontal="right" vertical="center" wrapText="1"/>
    </xf>
    <xf numFmtId="170" fontId="3" fillId="0" borderId="0" xfId="426" applyNumberFormat="1" applyFill="1" applyBorder="1" applyAlignment="1">
      <alignment vertical="center"/>
      <protection/>
    </xf>
    <xf numFmtId="170" fontId="3" fillId="0" borderId="0" xfId="225" applyNumberFormat="1" applyFont="1" applyAlignment="1">
      <alignment vertical="center"/>
    </xf>
    <xf numFmtId="170" fontId="3" fillId="0" borderId="0" xfId="225" applyNumberFormat="1" applyFont="1" applyAlignment="1">
      <alignment horizontal="right" vertical="center" wrapText="1"/>
    </xf>
    <xf numFmtId="170" fontId="3" fillId="0" borderId="0" xfId="426" applyNumberFormat="1" applyFont="1" applyFill="1" applyBorder="1" applyAlignment="1">
      <alignment vertical="center"/>
      <protection/>
    </xf>
    <xf numFmtId="0" fontId="3" fillId="0" borderId="0" xfId="426" applyAlignment="1">
      <alignment/>
      <protection/>
    </xf>
    <xf numFmtId="0" fontId="3" fillId="0" borderId="0" xfId="426" applyBorder="1" applyAlignment="1">
      <alignment/>
      <protection/>
    </xf>
    <xf numFmtId="170" fontId="0" fillId="0" borderId="0" xfId="250" applyNumberFormat="1" applyFont="1" applyAlignment="1">
      <alignment horizontal="right" vertical="top" wrapText="1"/>
    </xf>
    <xf numFmtId="0" fontId="0" fillId="0" borderId="0" xfId="429" applyFont="1" applyAlignment="1">
      <alignment horizontal="right" vertical="top" wrapText="1"/>
      <protection/>
    </xf>
    <xf numFmtId="170" fontId="4" fillId="0" borderId="8" xfId="426" applyNumberFormat="1" applyFont="1" applyBorder="1" applyAlignment="1">
      <alignment vertical="center"/>
      <protection/>
    </xf>
    <xf numFmtId="170" fontId="4" fillId="0" borderId="8" xfId="426" applyNumberFormat="1" applyFont="1" applyBorder="1" applyAlignment="1">
      <alignment horizontal="right" vertical="center" wrapText="1"/>
      <protection/>
    </xf>
    <xf numFmtId="0" fontId="4" fillId="0" borderId="0" xfId="426" applyFont="1" applyAlignment="1">
      <alignment/>
      <protection/>
    </xf>
    <xf numFmtId="170" fontId="4" fillId="0" borderId="0" xfId="426" applyNumberFormat="1" applyFont="1" applyAlignment="1">
      <alignment/>
      <protection/>
    </xf>
    <xf numFmtId="0" fontId="4" fillId="0" borderId="0" xfId="426" applyFont="1" applyBorder="1" applyAlignment="1">
      <alignment/>
      <protection/>
    </xf>
    <xf numFmtId="170" fontId="0" fillId="0" borderId="0" xfId="429" applyNumberFormat="1" applyFont="1" applyAlignment="1">
      <alignment horizontal="right" vertical="top" wrapText="1"/>
      <protection/>
    </xf>
    <xf numFmtId="0" fontId="3" fillId="0" borderId="0" xfId="426" applyFont="1" applyFill="1" applyAlignment="1">
      <alignment vertical="center"/>
      <protection/>
    </xf>
    <xf numFmtId="170" fontId="3" fillId="0" borderId="0" xfId="225" applyNumberFormat="1" applyFont="1" applyFill="1" applyAlignment="1">
      <alignment horizontal="right" vertical="center" wrapText="1"/>
    </xf>
    <xf numFmtId="170" fontId="3" fillId="0" borderId="0" xfId="250" applyNumberFormat="1" applyFont="1" applyFill="1" applyAlignment="1">
      <alignment horizontal="right" vertical="center" wrapText="1"/>
    </xf>
    <xf numFmtId="3" fontId="0" fillId="0" borderId="0" xfId="429" applyNumberFormat="1" applyFont="1" applyAlignment="1">
      <alignment horizontal="right" vertical="top" wrapText="1"/>
      <protection/>
    </xf>
    <xf numFmtId="0" fontId="3" fillId="0" borderId="0" xfId="426" applyFont="1" applyFill="1" applyAlignment="1">
      <alignment horizontal="left" vertical="center"/>
      <protection/>
    </xf>
    <xf numFmtId="0" fontId="3" fillId="0" borderId="0" xfId="426" applyFont="1" applyFill="1" applyAlignment="1">
      <alignment vertical="center" wrapText="1"/>
      <protection/>
    </xf>
    <xf numFmtId="0" fontId="0" fillId="0" borderId="0" xfId="429" applyNumberFormat="1" applyFont="1" applyAlignment="1">
      <alignment horizontal="right" vertical="top" wrapText="1"/>
      <protection/>
    </xf>
    <xf numFmtId="3" fontId="0" fillId="0" borderId="0" xfId="429" applyNumberFormat="1" applyAlignment="1">
      <alignment horizontal="right" vertical="top" wrapText="1"/>
      <protection/>
    </xf>
    <xf numFmtId="3" fontId="0" fillId="0" borderId="0" xfId="429" applyNumberFormat="1" applyFont="1" applyAlignment="1">
      <alignment horizontal="right" wrapText="1"/>
      <protection/>
    </xf>
    <xf numFmtId="0" fontId="4" fillId="0" borderId="0" xfId="426" applyFont="1" applyFill="1" applyAlignment="1">
      <alignment vertical="center"/>
      <protection/>
    </xf>
    <xf numFmtId="170" fontId="4" fillId="0" borderId="8" xfId="250" applyNumberFormat="1" applyFont="1" applyFill="1" applyBorder="1" applyAlignment="1">
      <alignment horizontal="right" vertical="center" wrapText="1"/>
    </xf>
    <xf numFmtId="170" fontId="3" fillId="0" borderId="0" xfId="426" applyNumberFormat="1" applyFill="1" applyAlignment="1">
      <alignment vertical="center"/>
      <protection/>
    </xf>
    <xf numFmtId="170" fontId="0" fillId="0" borderId="0" xfId="429" applyNumberFormat="1" applyFont="1" applyAlignment="1">
      <alignment horizontal="right" vertical="center" wrapText="1"/>
      <protection/>
    </xf>
    <xf numFmtId="170" fontId="4" fillId="0" borderId="7" xfId="250" applyNumberFormat="1" applyFont="1" applyBorder="1" applyAlignment="1">
      <alignment horizontal="right" vertical="center" wrapText="1"/>
    </xf>
    <xf numFmtId="0" fontId="3" fillId="0" borderId="0" xfId="426" applyFont="1" applyAlignment="1">
      <alignment horizontal="center" vertical="center" wrapText="1"/>
      <protection/>
    </xf>
    <xf numFmtId="170" fontId="3" fillId="0" borderId="0" xfId="426" applyNumberFormat="1" applyFont="1" applyAlignment="1">
      <alignment horizontal="center" vertical="center" wrapText="1"/>
      <protection/>
    </xf>
    <xf numFmtId="0" fontId="3" fillId="0" borderId="0" xfId="426" applyFont="1" applyBorder="1" applyAlignment="1">
      <alignment horizontal="center" vertical="center" wrapText="1"/>
      <protection/>
    </xf>
    <xf numFmtId="0" fontId="4" fillId="0" borderId="8" xfId="426" applyFont="1" applyBorder="1" applyAlignment="1">
      <alignment vertical="center"/>
      <protection/>
    </xf>
    <xf numFmtId="3" fontId="3" fillId="0" borderId="0" xfId="426" applyNumberFormat="1" applyAlignment="1">
      <alignment horizontal="right" vertical="center" wrapText="1"/>
      <protection/>
    </xf>
    <xf numFmtId="170" fontId="3" fillId="0" borderId="0" xfId="426" applyNumberFormat="1" applyFont="1" applyAlignment="1">
      <alignment horizontal="right" vertical="center" wrapText="1"/>
      <protection/>
    </xf>
    <xf numFmtId="170" fontId="4" fillId="0" borderId="8" xfId="225" applyNumberFormat="1" applyFont="1" applyBorder="1" applyAlignment="1">
      <alignment horizontal="right" vertical="center" wrapText="1"/>
    </xf>
    <xf numFmtId="170" fontId="4" fillId="0" borderId="0" xfId="426" applyNumberFormat="1" applyFont="1" applyBorder="1" applyAlignment="1">
      <alignment horizontal="right" vertical="center" wrapText="1"/>
      <protection/>
    </xf>
    <xf numFmtId="0" fontId="208" fillId="0" borderId="0" xfId="426" applyFont="1" applyAlignment="1">
      <alignment vertical="center"/>
      <protection/>
    </xf>
    <xf numFmtId="0" fontId="210" fillId="0" borderId="0" xfId="426" applyFont="1" applyAlignment="1">
      <alignment horizontal="right" vertical="center"/>
      <protection/>
    </xf>
    <xf numFmtId="0" fontId="3" fillId="55" borderId="0" xfId="426" applyFont="1" applyFill="1" applyAlignment="1">
      <alignment horizontal="left" vertical="center"/>
      <protection/>
    </xf>
    <xf numFmtId="0" fontId="3" fillId="55" borderId="0" xfId="426" applyFill="1" applyAlignment="1">
      <alignment vertical="center"/>
      <protection/>
    </xf>
    <xf numFmtId="0" fontId="3" fillId="55" borderId="0" xfId="426" applyFont="1" applyFill="1" applyAlignment="1">
      <alignment vertical="center"/>
      <protection/>
    </xf>
    <xf numFmtId="170" fontId="3" fillId="0" borderId="0" xfId="250" applyNumberFormat="1" applyFont="1" applyBorder="1" applyAlignment="1">
      <alignment horizontal="right" vertical="center" wrapText="1"/>
    </xf>
    <xf numFmtId="0" fontId="3" fillId="0" borderId="0" xfId="426" applyFont="1" applyBorder="1" applyAlignment="1">
      <alignment horizontal="right" vertical="center" wrapText="1"/>
      <protection/>
    </xf>
    <xf numFmtId="169" fontId="4" fillId="0" borderId="0" xfId="426" applyNumberFormat="1" applyFont="1" applyAlignment="1">
      <alignment horizontal="left" vertical="center"/>
      <protection/>
    </xf>
    <xf numFmtId="173" fontId="3" fillId="0" borderId="0" xfId="250" applyNumberFormat="1" applyFont="1" applyAlignment="1">
      <alignment horizontal="right" vertical="center" wrapText="1"/>
    </xf>
    <xf numFmtId="0" fontId="3" fillId="0" borderId="0" xfId="426" applyFont="1" applyAlignment="1" quotePrefix="1">
      <alignment vertical="center"/>
      <protection/>
    </xf>
    <xf numFmtId="3" fontId="0" fillId="0" borderId="0" xfId="406" applyNumberFormat="1" applyFont="1" applyAlignment="1">
      <alignment horizontal="right" vertical="center" wrapText="1"/>
      <protection/>
    </xf>
    <xf numFmtId="0" fontId="6" fillId="0" borderId="0" xfId="426" applyFont="1" applyAlignment="1">
      <alignment vertical="center"/>
      <protection/>
    </xf>
    <xf numFmtId="3" fontId="3" fillId="0" borderId="0" xfId="426" applyNumberFormat="1" applyAlignment="1">
      <alignment vertical="center"/>
      <protection/>
    </xf>
    <xf numFmtId="170" fontId="0" fillId="0" borderId="0" xfId="225" applyNumberFormat="1" applyFont="1" applyAlignment="1">
      <alignment horizontal="right" vertical="center" wrapText="1"/>
    </xf>
    <xf numFmtId="3" fontId="3" fillId="0" borderId="0" xfId="426" applyNumberFormat="1" applyFont="1" applyAlignment="1">
      <alignment horizontal="right" vertical="center" wrapText="1"/>
      <protection/>
    </xf>
    <xf numFmtId="170" fontId="6" fillId="0" borderId="0" xfId="250" applyNumberFormat="1" applyFont="1" applyAlignment="1">
      <alignment horizontal="right" vertical="center" wrapText="1"/>
    </xf>
    <xf numFmtId="3" fontId="4" fillId="0" borderId="8" xfId="426" applyNumberFormat="1" applyFont="1" applyBorder="1" applyAlignment="1">
      <alignment horizontal="right" vertical="center" wrapText="1"/>
      <protection/>
    </xf>
    <xf numFmtId="9" fontId="3" fillId="0" borderId="0" xfId="465" applyFont="1" applyAlignment="1">
      <alignment horizontal="center" vertical="center"/>
    </xf>
    <xf numFmtId="9" fontId="3" fillId="0" borderId="0" xfId="470" applyFont="1" applyFill="1" applyBorder="1" applyAlignment="1">
      <alignment horizontal="center" vertical="center"/>
    </xf>
    <xf numFmtId="0" fontId="3" fillId="0" borderId="0" xfId="426" applyFont="1" applyAlignment="1">
      <alignment horizontal="left" vertical="center" wrapText="1"/>
      <protection/>
    </xf>
    <xf numFmtId="0" fontId="4" fillId="0" borderId="0" xfId="426" applyFont="1" applyAlignment="1">
      <alignment horizontal="justify" vertical="center"/>
      <protection/>
    </xf>
    <xf numFmtId="9" fontId="4" fillId="0" borderId="8" xfId="465" applyFont="1" applyBorder="1" applyAlignment="1">
      <alignment horizontal="center" vertical="center"/>
    </xf>
    <xf numFmtId="170" fontId="4" fillId="0" borderId="0" xfId="225" applyNumberFormat="1" applyFont="1" applyAlignment="1">
      <alignment horizontal="right" vertical="center" wrapText="1"/>
    </xf>
    <xf numFmtId="170" fontId="4" fillId="0" borderId="0" xfId="225" applyNumberFormat="1" applyFont="1" applyBorder="1" applyAlignment="1">
      <alignment horizontal="right" vertical="center" wrapText="1"/>
    </xf>
    <xf numFmtId="170" fontId="4" fillId="0" borderId="0" xfId="250" applyNumberFormat="1" applyFont="1" applyFill="1" applyAlignment="1">
      <alignment vertical="center"/>
    </xf>
    <xf numFmtId="170" fontId="4" fillId="0" borderId="0" xfId="426" applyNumberFormat="1" applyFont="1" applyAlignment="1">
      <alignment vertical="center"/>
      <protection/>
    </xf>
    <xf numFmtId="0" fontId="4" fillId="0" borderId="0" xfId="426" applyFont="1" applyFill="1" applyBorder="1" applyAlignment="1">
      <alignment vertical="center"/>
      <protection/>
    </xf>
    <xf numFmtId="170" fontId="3" fillId="0" borderId="0" xfId="426" applyNumberFormat="1" applyBorder="1" applyAlignment="1">
      <alignment vertical="center"/>
      <protection/>
    </xf>
    <xf numFmtId="0" fontId="212" fillId="0" borderId="0" xfId="426" applyFont="1" applyAlignment="1">
      <alignment horizontal="left" vertical="center"/>
      <protection/>
    </xf>
    <xf numFmtId="0" fontId="4" fillId="0" borderId="0" xfId="426" applyFont="1" applyBorder="1" applyAlignment="1">
      <alignment horizontal="center" vertical="center"/>
      <protection/>
    </xf>
    <xf numFmtId="0" fontId="3" fillId="0" borderId="8" xfId="426" applyBorder="1" applyAlignment="1">
      <alignment vertical="center"/>
      <protection/>
    </xf>
    <xf numFmtId="0" fontId="3" fillId="0" borderId="0" xfId="426" applyFont="1" applyBorder="1" applyAlignment="1">
      <alignment horizontal="left" vertical="center"/>
      <protection/>
    </xf>
    <xf numFmtId="0" fontId="3" fillId="0" borderId="0" xfId="426" applyFont="1" applyFill="1" applyBorder="1" applyAlignment="1">
      <alignment horizontal="right" vertical="center" wrapText="1"/>
      <protection/>
    </xf>
    <xf numFmtId="0" fontId="3" fillId="0" borderId="0" xfId="426" applyFill="1" applyBorder="1" applyAlignment="1">
      <alignment horizontal="right" vertical="center"/>
      <protection/>
    </xf>
    <xf numFmtId="0" fontId="0" fillId="0" borderId="0" xfId="429" applyFill="1" applyBorder="1" applyAlignment="1">
      <alignment/>
      <protection/>
    </xf>
    <xf numFmtId="0" fontId="0" fillId="0" borderId="0" xfId="429" applyAlignment="1">
      <alignment vertical="center"/>
      <protection/>
    </xf>
    <xf numFmtId="0" fontId="0" fillId="0" borderId="0" xfId="429" applyFont="1" applyAlignment="1">
      <alignment vertical="center"/>
      <protection/>
    </xf>
    <xf numFmtId="3" fontId="3" fillId="0" borderId="0" xfId="426" applyNumberFormat="1" applyFont="1" applyFill="1" applyBorder="1" applyAlignment="1">
      <alignment horizontal="right" vertical="center" wrapText="1"/>
      <protection/>
    </xf>
    <xf numFmtId="0" fontId="213" fillId="0" borderId="0" xfId="429" applyFont="1" applyFill="1" applyBorder="1" applyAlignment="1">
      <alignment wrapText="1"/>
      <protection/>
    </xf>
    <xf numFmtId="0" fontId="213" fillId="0" borderId="0" xfId="429" applyFont="1" applyFill="1" applyBorder="1" applyAlignment="1">
      <alignment horizontal="center" wrapText="1"/>
      <protection/>
    </xf>
    <xf numFmtId="10" fontId="3" fillId="0" borderId="0" xfId="470" applyNumberFormat="1" applyFont="1" applyFill="1" applyBorder="1" applyAlignment="1">
      <alignment vertical="center"/>
    </xf>
    <xf numFmtId="10" fontId="3" fillId="0" borderId="0" xfId="470" applyNumberFormat="1" applyFont="1" applyFill="1" applyBorder="1" applyAlignment="1">
      <alignment horizontal="center" vertical="center"/>
    </xf>
    <xf numFmtId="9" fontId="3" fillId="0" borderId="0" xfId="470" applyFont="1" applyFill="1" applyBorder="1" applyAlignment="1">
      <alignment vertical="center"/>
    </xf>
    <xf numFmtId="170" fontId="3" fillId="0" borderId="0" xfId="250" applyNumberFormat="1" applyFont="1" applyFill="1" applyBorder="1" applyAlignment="1">
      <alignment horizontal="right" vertical="center" wrapText="1"/>
    </xf>
    <xf numFmtId="0" fontId="213" fillId="0" borderId="0" xfId="429" applyFont="1" applyFill="1" applyBorder="1" applyAlignment="1">
      <alignment vertical="top" wrapText="1"/>
      <protection/>
    </xf>
    <xf numFmtId="0" fontId="213" fillId="0" borderId="0" xfId="429" applyFont="1" applyFill="1" applyBorder="1" applyAlignment="1">
      <alignment horizontal="right" wrapText="1"/>
      <protection/>
    </xf>
    <xf numFmtId="0" fontId="213" fillId="0" borderId="0" xfId="429" applyFont="1" applyFill="1" applyBorder="1" applyAlignment="1">
      <alignment horizontal="right"/>
      <protection/>
    </xf>
    <xf numFmtId="10" fontId="3" fillId="0" borderId="0" xfId="470" applyNumberFormat="1" applyFont="1" applyFill="1" applyAlignment="1">
      <alignment horizontal="right" vertical="center" wrapText="1"/>
    </xf>
    <xf numFmtId="0" fontId="3" fillId="0" borderId="8" xfId="426" applyFont="1" applyFill="1" applyBorder="1" applyAlignment="1">
      <alignment horizontal="right" vertical="center" wrapText="1"/>
      <protection/>
    </xf>
    <xf numFmtId="0" fontId="214" fillId="0" borderId="0" xfId="429" applyFont="1" applyFill="1" applyBorder="1" applyAlignment="1">
      <alignment horizontal="left" wrapText="1" indent="2"/>
      <protection/>
    </xf>
    <xf numFmtId="0" fontId="214" fillId="0" borderId="0" xfId="429" applyFont="1" applyFill="1" applyBorder="1" applyAlignment="1">
      <alignment horizontal="right" wrapText="1"/>
      <protection/>
    </xf>
    <xf numFmtId="0" fontId="211" fillId="0" borderId="0" xfId="426" applyFont="1" applyAlignment="1">
      <alignment horizontal="justify" vertical="center"/>
      <protection/>
    </xf>
    <xf numFmtId="0" fontId="3" fillId="0" borderId="0" xfId="426" applyFont="1" applyAlignment="1">
      <alignment horizontal="justify" vertical="center"/>
      <protection/>
    </xf>
    <xf numFmtId="170" fontId="3" fillId="0" borderId="0" xfId="426" applyNumberFormat="1" applyFont="1" applyAlignment="1">
      <alignment horizontal="justify" vertical="center"/>
      <protection/>
    </xf>
    <xf numFmtId="174" fontId="3" fillId="0" borderId="0" xfId="426" applyNumberFormat="1" applyFont="1" applyAlignment="1">
      <alignment vertical="center"/>
      <protection/>
    </xf>
    <xf numFmtId="174" fontId="3" fillId="0" borderId="0" xfId="426" applyNumberFormat="1" applyFont="1" applyAlignment="1">
      <alignment horizontal="right" vertical="center"/>
      <protection/>
    </xf>
    <xf numFmtId="170" fontId="3" fillId="0" borderId="0" xfId="225" applyNumberFormat="1" applyFont="1" applyAlignment="1">
      <alignment horizontal="right" vertical="center"/>
    </xf>
    <xf numFmtId="0" fontId="3" fillId="0" borderId="0" xfId="426" applyFont="1" applyAlignment="1">
      <alignment horizontal="justify" wrapText="1"/>
      <protection/>
    </xf>
    <xf numFmtId="170" fontId="3" fillId="0" borderId="0" xfId="250" applyNumberFormat="1" applyFont="1" applyAlignment="1">
      <alignment/>
    </xf>
    <xf numFmtId="0" fontId="3" fillId="0" borderId="0" xfId="426" applyFont="1" applyAlignment="1">
      <alignment/>
      <protection/>
    </xf>
    <xf numFmtId="0" fontId="3" fillId="0" borderId="0" xfId="426" applyFont="1" applyFill="1" applyBorder="1" applyAlignment="1">
      <alignment/>
      <protection/>
    </xf>
    <xf numFmtId="0" fontId="4" fillId="0" borderId="0" xfId="426" applyFont="1" applyAlignment="1">
      <alignment horizontal="right"/>
      <protection/>
    </xf>
    <xf numFmtId="0" fontId="3" fillId="0" borderId="0" xfId="426" applyFont="1" applyAlignment="1" quotePrefix="1">
      <alignment horizontal="justify" wrapText="1"/>
      <protection/>
    </xf>
    <xf numFmtId="0" fontId="3" fillId="0" borderId="0" xfId="426" applyFont="1" applyAlignment="1" quotePrefix="1">
      <alignment horizontal="justify" vertical="justify" wrapText="1"/>
      <protection/>
    </xf>
    <xf numFmtId="0" fontId="3" fillId="0" borderId="0" xfId="406" applyFont="1" applyAlignment="1">
      <alignment vertical="center"/>
      <protection/>
    </xf>
    <xf numFmtId="3" fontId="0" fillId="0" borderId="0" xfId="429" applyNumberFormat="1">
      <alignment/>
      <protection/>
    </xf>
    <xf numFmtId="170" fontId="209" fillId="0" borderId="0" xfId="250" applyNumberFormat="1" applyFont="1" applyAlignment="1">
      <alignment horizontal="left" vertical="center"/>
    </xf>
    <xf numFmtId="167" fontId="27" fillId="0" borderId="0" xfId="426" applyNumberFormat="1" applyFont="1" applyAlignment="1">
      <alignment horizontal="right" vertical="center" wrapText="1"/>
      <protection/>
    </xf>
    <xf numFmtId="170" fontId="4" fillId="0" borderId="0" xfId="250" applyNumberFormat="1" applyFont="1" applyAlignment="1">
      <alignment vertical="center"/>
    </xf>
    <xf numFmtId="170" fontId="0" fillId="0" borderId="0" xfId="250" applyNumberFormat="1" applyFont="1" applyBorder="1" applyAlignment="1">
      <alignment/>
    </xf>
    <xf numFmtId="3" fontId="4" fillId="0" borderId="8" xfId="426" applyNumberFormat="1" applyFont="1" applyBorder="1" applyAlignment="1">
      <alignment vertical="center"/>
      <protection/>
    </xf>
    <xf numFmtId="0" fontId="3" fillId="0" borderId="8" xfId="426" applyFont="1" applyBorder="1" applyAlignment="1">
      <alignment vertical="center"/>
      <protection/>
    </xf>
    <xf numFmtId="170" fontId="0" fillId="0" borderId="0" xfId="250" applyNumberFormat="1" applyFont="1" applyAlignment="1">
      <alignment/>
    </xf>
    <xf numFmtId="0" fontId="3" fillId="0" borderId="0" xfId="426" applyNumberFormat="1" applyFill="1" applyAlignment="1">
      <alignment horizontal="right" vertical="center"/>
      <protection/>
    </xf>
    <xf numFmtId="0" fontId="3" fillId="0" borderId="0" xfId="250" applyNumberFormat="1" applyFont="1" applyFill="1" applyAlignment="1">
      <alignment horizontal="right" vertical="center"/>
    </xf>
    <xf numFmtId="0" fontId="3" fillId="0" borderId="0" xfId="426" applyNumberFormat="1" applyFont="1" applyFill="1" applyAlignment="1">
      <alignment horizontal="right" vertical="center"/>
      <protection/>
    </xf>
    <xf numFmtId="0" fontId="0" fillId="0" borderId="0" xfId="429" applyFont="1" applyBorder="1" applyAlignment="1">
      <alignment horizontal="right" vertical="top" wrapText="1"/>
      <protection/>
    </xf>
    <xf numFmtId="0" fontId="203" fillId="0" borderId="0" xfId="429" applyFont="1" applyBorder="1" applyAlignment="1">
      <alignment horizontal="right" vertical="top" wrapText="1"/>
      <protection/>
    </xf>
    <xf numFmtId="170" fontId="3" fillId="0" borderId="0" xfId="426" applyNumberFormat="1" applyFont="1" applyBorder="1" applyAlignment="1">
      <alignment vertical="center"/>
      <protection/>
    </xf>
    <xf numFmtId="0" fontId="3" fillId="0" borderId="0" xfId="426" applyFont="1" applyAlignment="1">
      <alignment horizontal="right" vertical="top" wrapText="1" readingOrder="2"/>
      <protection/>
    </xf>
    <xf numFmtId="0" fontId="3" fillId="0" borderId="0" xfId="426" applyAlignment="1">
      <alignment horizontal="right" vertical="justify" readingOrder="1"/>
      <protection/>
    </xf>
    <xf numFmtId="170" fontId="4" fillId="0" borderId="0" xfId="250" applyNumberFormat="1" applyFont="1" applyFill="1" applyBorder="1" applyAlignment="1">
      <alignment horizontal="right" vertical="center"/>
    </xf>
    <xf numFmtId="170" fontId="4" fillId="0" borderId="0" xfId="250" applyNumberFormat="1" applyFont="1" applyBorder="1" applyAlignment="1">
      <alignment horizontal="center" vertical="center"/>
    </xf>
    <xf numFmtId="170" fontId="3" fillId="0" borderId="0" xfId="250" applyNumberFormat="1" applyFont="1" applyFill="1" applyBorder="1" applyAlignment="1">
      <alignment horizontal="center" vertical="center" wrapText="1"/>
    </xf>
    <xf numFmtId="0" fontId="0" fillId="0" borderId="0" xfId="429" applyFont="1" applyFill="1" applyAlignment="1">
      <alignment horizontal="right" vertical="top" wrapText="1"/>
      <protection/>
    </xf>
    <xf numFmtId="9" fontId="3" fillId="0" borderId="0" xfId="470" applyNumberFormat="1" applyFont="1" applyBorder="1" applyAlignment="1">
      <alignment horizontal="center" vertical="center"/>
    </xf>
    <xf numFmtId="171" fontId="3" fillId="0" borderId="0" xfId="470" applyNumberFormat="1" applyFont="1" applyBorder="1" applyAlignment="1">
      <alignment horizontal="right" vertical="center"/>
    </xf>
    <xf numFmtId="170" fontId="0" fillId="0" borderId="0" xfId="250" applyNumberFormat="1" applyFont="1" applyFill="1" applyAlignment="1">
      <alignment horizontal="right" vertical="top" wrapText="1"/>
    </xf>
    <xf numFmtId="171" fontId="3" fillId="0" borderId="0" xfId="470" applyNumberFormat="1" applyFont="1" applyBorder="1" applyAlignment="1">
      <alignment horizontal="center" vertical="center"/>
    </xf>
    <xf numFmtId="171" fontId="3" fillId="0" borderId="0" xfId="470" applyNumberFormat="1" applyFont="1" applyBorder="1" applyAlignment="1">
      <alignment horizontal="right" vertical="center" wrapText="1"/>
    </xf>
    <xf numFmtId="9" fontId="4" fillId="0" borderId="0" xfId="470" applyFont="1" applyBorder="1" applyAlignment="1">
      <alignment horizontal="right" vertical="center"/>
    </xf>
    <xf numFmtId="9" fontId="4" fillId="0" borderId="8" xfId="470" applyFont="1" applyBorder="1" applyAlignment="1">
      <alignment horizontal="center" vertical="center"/>
    </xf>
    <xf numFmtId="170" fontId="4" fillId="0" borderId="8" xfId="470" applyNumberFormat="1" applyFont="1" applyBorder="1" applyAlignment="1">
      <alignment horizontal="right" vertical="center" wrapText="1"/>
    </xf>
    <xf numFmtId="169" fontId="3" fillId="0" borderId="0" xfId="426" applyNumberFormat="1" applyAlignment="1">
      <alignment vertical="center"/>
      <protection/>
    </xf>
    <xf numFmtId="0" fontId="203" fillId="0" borderId="0" xfId="429" applyFont="1" applyFill="1" applyBorder="1" applyAlignment="1">
      <alignment horizontal="right" vertical="top" wrapText="1"/>
      <protection/>
    </xf>
    <xf numFmtId="0" fontId="209" fillId="0" borderId="0" xfId="426" applyFont="1" applyAlignment="1">
      <alignment horizontal="left"/>
      <protection/>
    </xf>
    <xf numFmtId="0" fontId="209" fillId="0" borderId="0" xfId="426" applyFont="1">
      <alignment/>
      <protection/>
    </xf>
    <xf numFmtId="0" fontId="4" fillId="0" borderId="0" xfId="426" applyFont="1" applyAlignment="1">
      <alignment horizontal="left"/>
      <protection/>
    </xf>
    <xf numFmtId="0" fontId="4" fillId="0" borderId="0" xfId="426" applyFont="1">
      <alignment/>
      <protection/>
    </xf>
    <xf numFmtId="170" fontId="3" fillId="0" borderId="0" xfId="250" applyNumberFormat="1" applyFont="1" applyAlignment="1">
      <alignment horizontal="right" wrapText="1"/>
    </xf>
    <xf numFmtId="0" fontId="3" fillId="0" borderId="0" xfId="426" applyFont="1" applyFill="1" applyBorder="1" applyAlignment="1">
      <alignment horizontal="left" vertical="center"/>
      <protection/>
    </xf>
    <xf numFmtId="0" fontId="209" fillId="0" borderId="0" xfId="426" applyFont="1" applyAlignment="1">
      <alignment horizontal="left" vertical="top"/>
      <protection/>
    </xf>
    <xf numFmtId="0" fontId="209" fillId="0" borderId="0" xfId="426" applyFont="1" applyAlignment="1">
      <alignment horizontal="left" vertical="justify"/>
      <protection/>
    </xf>
    <xf numFmtId="0" fontId="4" fillId="0" borderId="0" xfId="426" applyFont="1" applyAlignment="1">
      <alignment horizontal="left" vertical="justify"/>
      <protection/>
    </xf>
    <xf numFmtId="0" fontId="4" fillId="0" borderId="0" xfId="426" applyFont="1" applyAlignment="1">
      <alignment horizontal="left" vertical="top"/>
      <protection/>
    </xf>
    <xf numFmtId="0" fontId="4" fillId="0" borderId="0" xfId="426" applyFont="1" applyAlignment="1">
      <alignment horizontal="justify" vertical="justify" wrapText="1"/>
      <protection/>
    </xf>
    <xf numFmtId="0" fontId="4" fillId="0" borderId="0" xfId="426" applyFont="1" applyAlignment="1">
      <alignment vertical="center" wrapText="1"/>
      <protection/>
    </xf>
    <xf numFmtId="169" fontId="209" fillId="0" borderId="0" xfId="250" applyFont="1" applyAlignment="1" quotePrefix="1">
      <alignment horizontal="left" vertical="top"/>
    </xf>
    <xf numFmtId="0" fontId="4" fillId="0" borderId="0" xfId="426" applyFont="1" applyAlignment="1">
      <alignment horizontal="justify" vertical="justify"/>
      <protection/>
    </xf>
    <xf numFmtId="3" fontId="3" fillId="0" borderId="0" xfId="426" applyNumberFormat="1" applyFont="1" applyAlignment="1">
      <alignment horizontal="right" vertical="center"/>
      <protection/>
    </xf>
    <xf numFmtId="170" fontId="3" fillId="0" borderId="0" xfId="426" applyNumberFormat="1" applyFont="1" applyBorder="1" applyAlignment="1">
      <alignment horizontal="right" vertical="center"/>
      <protection/>
    </xf>
    <xf numFmtId="170" fontId="3" fillId="0" borderId="0" xfId="250" applyNumberFormat="1" applyFont="1" applyBorder="1" applyAlignment="1">
      <alignment horizontal="right" vertical="center"/>
    </xf>
    <xf numFmtId="170" fontId="3" fillId="0" borderId="0" xfId="250" applyNumberFormat="1" applyFont="1" applyAlignment="1">
      <alignment horizontal="left" vertical="center"/>
    </xf>
    <xf numFmtId="9" fontId="3" fillId="0" borderId="0" xfId="470" applyFont="1" applyAlignment="1">
      <alignment vertical="center"/>
    </xf>
    <xf numFmtId="167" fontId="3" fillId="0" borderId="0" xfId="426" applyNumberFormat="1" applyFont="1" applyAlignment="1">
      <alignment horizontal="right" vertical="center"/>
      <protection/>
    </xf>
    <xf numFmtId="170" fontId="3" fillId="0" borderId="0" xfId="225" applyNumberFormat="1" applyFont="1" applyBorder="1" applyAlignment="1">
      <alignment horizontal="right" vertical="center"/>
    </xf>
    <xf numFmtId="170" fontId="4" fillId="0" borderId="0" xfId="426" applyNumberFormat="1" applyFont="1" applyBorder="1" applyAlignment="1">
      <alignment vertical="center"/>
      <protection/>
    </xf>
    <xf numFmtId="170" fontId="4" fillId="0" borderId="0" xfId="250" applyNumberFormat="1" applyFont="1" applyBorder="1" applyAlignment="1">
      <alignment vertical="center"/>
    </xf>
    <xf numFmtId="0" fontId="28" fillId="0" borderId="0" xfId="407" applyFont="1" applyFill="1" applyAlignment="1">
      <alignment vertical="center"/>
      <protection/>
    </xf>
    <xf numFmtId="170" fontId="3" fillId="0" borderId="0" xfId="225" applyNumberFormat="1" applyFont="1" applyFill="1" applyAlignment="1">
      <alignment horizontal="right" wrapText="1"/>
    </xf>
    <xf numFmtId="0" fontId="28" fillId="0" borderId="0" xfId="407" applyFont="1" applyFill="1" applyBorder="1" applyAlignment="1">
      <alignment vertical="center"/>
      <protection/>
    </xf>
    <xf numFmtId="3" fontId="3" fillId="0" borderId="0" xfId="426" applyNumberFormat="1" applyFont="1" applyBorder="1" applyAlignment="1">
      <alignment horizontal="right" vertical="center"/>
      <protection/>
    </xf>
    <xf numFmtId="0" fontId="4" fillId="0" borderId="0" xfId="426" applyFont="1" applyBorder="1" applyAlignment="1">
      <alignment horizontal="right" vertical="center" wrapText="1"/>
      <protection/>
    </xf>
    <xf numFmtId="169" fontId="209" fillId="0" borderId="0" xfId="426" applyNumberFormat="1" applyFont="1" applyAlignment="1">
      <alignment horizontal="left"/>
      <protection/>
    </xf>
    <xf numFmtId="0" fontId="3" fillId="0" borderId="0" xfId="426" applyFont="1" applyFill="1" applyBorder="1">
      <alignment/>
      <protection/>
    </xf>
    <xf numFmtId="170" fontId="3" fillId="0" borderId="0" xfId="426" applyNumberFormat="1" applyFont="1">
      <alignment/>
      <protection/>
    </xf>
    <xf numFmtId="170" fontId="3" fillId="0" borderId="5" xfId="225" applyNumberFormat="1" applyFont="1" applyBorder="1" applyAlignment="1">
      <alignment horizontal="right" vertical="center" wrapText="1"/>
    </xf>
    <xf numFmtId="170" fontId="3" fillId="0" borderId="7" xfId="225" applyNumberFormat="1" applyFont="1" applyBorder="1" applyAlignment="1">
      <alignment horizontal="right" vertical="center" wrapText="1"/>
    </xf>
    <xf numFmtId="170" fontId="3" fillId="0" borderId="7" xfId="250" applyNumberFormat="1" applyFont="1" applyBorder="1" applyAlignment="1">
      <alignment horizontal="right" vertical="center" wrapText="1"/>
    </xf>
    <xf numFmtId="170" fontId="3" fillId="0" borderId="0" xfId="225" applyNumberFormat="1" applyFont="1" applyBorder="1" applyAlignment="1">
      <alignment horizontal="right" vertical="center" wrapText="1"/>
    </xf>
    <xf numFmtId="170" fontId="6" fillId="0" borderId="0" xfId="225" applyNumberFormat="1" applyFont="1" applyBorder="1" applyAlignment="1">
      <alignment horizontal="right" vertical="center" wrapText="1"/>
    </xf>
    <xf numFmtId="9" fontId="3" fillId="0" borderId="5" xfId="465" applyFont="1" applyBorder="1" applyAlignment="1">
      <alignment horizontal="right" vertical="center" wrapText="1"/>
    </xf>
    <xf numFmtId="9" fontId="3" fillId="0" borderId="5" xfId="470" applyFont="1" applyBorder="1" applyAlignment="1">
      <alignment horizontal="right" vertical="center" wrapText="1"/>
    </xf>
    <xf numFmtId="170" fontId="4" fillId="0" borderId="0" xfId="250" applyNumberFormat="1" applyFont="1" applyFill="1" applyAlignment="1">
      <alignment/>
    </xf>
    <xf numFmtId="0" fontId="4" fillId="0" borderId="0" xfId="426" applyFont="1" applyFill="1" applyBorder="1">
      <alignment/>
      <protection/>
    </xf>
    <xf numFmtId="167" fontId="3" fillId="0" borderId="0" xfId="426" applyNumberFormat="1" applyAlignment="1">
      <alignment vertical="center"/>
      <protection/>
    </xf>
    <xf numFmtId="167" fontId="3" fillId="0" borderId="0" xfId="426" applyNumberFormat="1" applyAlignment="1">
      <alignment horizontal="right" vertical="center" wrapText="1"/>
      <protection/>
    </xf>
    <xf numFmtId="167" fontId="4" fillId="0" borderId="8" xfId="426" applyNumberFormat="1" applyFont="1" applyBorder="1" applyAlignment="1">
      <alignment vertical="center"/>
      <protection/>
    </xf>
    <xf numFmtId="167" fontId="4" fillId="0" borderId="8" xfId="426" applyNumberFormat="1" applyFont="1" applyBorder="1" applyAlignment="1">
      <alignment horizontal="right" vertical="center" wrapText="1"/>
      <protection/>
    </xf>
    <xf numFmtId="0" fontId="211" fillId="0" borderId="0" xfId="426" applyFont="1" applyAlignment="1">
      <alignment horizontal="left" vertical="top"/>
      <protection/>
    </xf>
    <xf numFmtId="0" fontId="3" fillId="0" borderId="0" xfId="426" applyFont="1" applyAlignment="1">
      <alignment horizontal="left" vertical="justify"/>
      <protection/>
    </xf>
    <xf numFmtId="0" fontId="26" fillId="0" borderId="0" xfId="426" applyFont="1" applyAlignment="1">
      <alignment horizontal="left"/>
      <protection/>
    </xf>
    <xf numFmtId="0" fontId="26" fillId="0" borderId="0" xfId="426" applyFont="1" applyAlignment="1">
      <alignment/>
      <protection/>
    </xf>
    <xf numFmtId="0" fontId="3" fillId="0" borderId="0" xfId="426" applyFont="1" applyAlignment="1">
      <alignment horizontal="right"/>
      <protection/>
    </xf>
    <xf numFmtId="0" fontId="212" fillId="0" borderId="0" xfId="426" applyFont="1" applyAlignment="1">
      <alignment horizontal="right"/>
      <protection/>
    </xf>
    <xf numFmtId="0" fontId="3" fillId="0" borderId="0" xfId="406" applyFont="1" applyAlignment="1">
      <alignment horizontal="right"/>
      <protection/>
    </xf>
    <xf numFmtId="170" fontId="3" fillId="0" borderId="0" xfId="225" applyNumberFormat="1" applyFont="1" applyFill="1" applyAlignment="1">
      <alignment vertical="center"/>
    </xf>
    <xf numFmtId="0" fontId="3" fillId="0" borderId="0" xfId="426" applyNumberFormat="1" applyFont="1" applyAlignment="1">
      <alignment vertical="justify" wrapText="1"/>
      <protection/>
    </xf>
    <xf numFmtId="3" fontId="215" fillId="0" borderId="0" xfId="429" applyNumberFormat="1" applyFont="1">
      <alignment/>
      <protection/>
    </xf>
    <xf numFmtId="3" fontId="0" fillId="0" borderId="0" xfId="429" applyNumberFormat="1" applyAlignment="1">
      <alignment horizontal="left" indent="1"/>
      <protection/>
    </xf>
    <xf numFmtId="169" fontId="3" fillId="0" borderId="0" xfId="250" applyFont="1" applyAlignment="1">
      <alignment vertical="center"/>
    </xf>
    <xf numFmtId="3" fontId="0" fillId="0" borderId="0" xfId="429" applyNumberFormat="1" applyFont="1" applyAlignment="1">
      <alignment horizontal="right" vertical="top" wrapText="1" indent="1"/>
      <protection/>
    </xf>
    <xf numFmtId="3" fontId="216" fillId="0" borderId="0" xfId="429" applyNumberFormat="1" applyFont="1">
      <alignment/>
      <protection/>
    </xf>
    <xf numFmtId="3" fontId="3" fillId="0" borderId="0" xfId="426" applyNumberFormat="1" applyFont="1" applyAlignment="1">
      <alignment vertical="center"/>
      <protection/>
    </xf>
    <xf numFmtId="0" fontId="3" fillId="0" borderId="0" xfId="426" applyFont="1" applyBorder="1">
      <alignment/>
      <protection/>
    </xf>
    <xf numFmtId="0" fontId="3" fillId="0" borderId="0" xfId="426" applyNumberFormat="1" applyFont="1" applyAlignment="1">
      <alignment horizontal="left" vertical="justify"/>
      <protection/>
    </xf>
    <xf numFmtId="170" fontId="3" fillId="0" borderId="0" xfId="250" applyNumberFormat="1" applyFont="1" applyFill="1" applyAlignment="1">
      <alignment horizontal="left" vertical="center"/>
    </xf>
    <xf numFmtId="0" fontId="3" fillId="0" borderId="0" xfId="426" applyFill="1" applyBorder="1" applyAlignment="1">
      <alignment horizontal="left" vertical="center"/>
      <protection/>
    </xf>
    <xf numFmtId="0" fontId="3" fillId="0" borderId="0" xfId="426" applyNumberFormat="1" applyFont="1" applyAlignment="1">
      <alignment horizontal="left" vertical="center"/>
      <protection/>
    </xf>
    <xf numFmtId="0" fontId="0" fillId="0" borderId="0" xfId="429">
      <alignment/>
      <protection/>
    </xf>
    <xf numFmtId="0" fontId="0" fillId="0" borderId="0" xfId="429" quotePrefix="1">
      <alignment/>
      <protection/>
    </xf>
    <xf numFmtId="0" fontId="3" fillId="0" borderId="8" xfId="426" applyFont="1" applyBorder="1" applyAlignment="1">
      <alignment horizontal="right" vertical="center" wrapText="1"/>
      <protection/>
    </xf>
    <xf numFmtId="0" fontId="3" fillId="0" borderId="0" xfId="426" applyAlignment="1">
      <alignment horizontal="right"/>
      <protection/>
    </xf>
    <xf numFmtId="170" fontId="3" fillId="0" borderId="0" xfId="426" applyNumberFormat="1" applyAlignment="1">
      <alignment horizontal="right" vertical="center" wrapText="1"/>
      <protection/>
    </xf>
    <xf numFmtId="0" fontId="3" fillId="0" borderId="0" xfId="426" applyFill="1">
      <alignment/>
      <protection/>
    </xf>
    <xf numFmtId="0" fontId="6" fillId="0" borderId="5" xfId="426" applyFont="1" applyBorder="1" applyAlignment="1">
      <alignment horizontal="left" vertical="center"/>
      <protection/>
    </xf>
    <xf numFmtId="0" fontId="3" fillId="0" borderId="5" xfId="426" applyFill="1" applyBorder="1" applyAlignment="1">
      <alignment vertical="center"/>
      <protection/>
    </xf>
    <xf numFmtId="0" fontId="3" fillId="0" borderId="0" xfId="426" applyFont="1" applyFill="1" applyAlignment="1">
      <alignment horizontal="justify" vertical="center" wrapText="1"/>
      <protection/>
    </xf>
    <xf numFmtId="0" fontId="6" fillId="0" borderId="0" xfId="426" applyFont="1" applyFill="1" applyAlignment="1">
      <alignment horizontal="right" vertical="center"/>
      <protection/>
    </xf>
    <xf numFmtId="0" fontId="3" fillId="0" borderId="0" xfId="426" applyFont="1" applyAlignment="1">
      <alignment horizontal="left" vertical="top"/>
      <protection/>
    </xf>
    <xf numFmtId="0" fontId="3" fillId="0" borderId="0" xfId="426" applyFont="1" applyAlignment="1">
      <alignment vertical="top" wrapText="1"/>
      <protection/>
    </xf>
    <xf numFmtId="0" fontId="3" fillId="0" borderId="0" xfId="426" applyFont="1" applyBorder="1" applyAlignment="1">
      <alignment horizontal="right" vertical="top" wrapText="1" readingOrder="2"/>
      <protection/>
    </xf>
    <xf numFmtId="0" fontId="3" fillId="0" borderId="0" xfId="426" applyFont="1" applyFill="1" applyBorder="1" applyAlignment="1">
      <alignment horizontal="right" vertical="top"/>
      <protection/>
    </xf>
    <xf numFmtId="0" fontId="3" fillId="0" borderId="0" xfId="426" applyFont="1" applyBorder="1" applyAlignment="1">
      <alignment horizontal="right" vertical="center" wrapText="1" readingOrder="2"/>
      <protection/>
    </xf>
    <xf numFmtId="0" fontId="4" fillId="0" borderId="0" xfId="426" applyFont="1" applyBorder="1" applyAlignment="1">
      <alignment horizontal="right" vertical="center" wrapText="1" readingOrder="2"/>
      <protection/>
    </xf>
    <xf numFmtId="0" fontId="3" fillId="0" borderId="0" xfId="426" applyFont="1" applyFill="1" applyBorder="1" applyAlignment="1">
      <alignment horizontal="right" vertical="top" wrapText="1"/>
      <protection/>
    </xf>
    <xf numFmtId="170" fontId="3" fillId="0" borderId="0" xfId="250" applyNumberFormat="1" applyFont="1" applyFill="1" applyBorder="1" applyAlignment="1">
      <alignment horizontal="right" vertical="center"/>
    </xf>
    <xf numFmtId="170" fontId="4" fillId="0" borderId="0" xfId="250" applyNumberFormat="1" applyFont="1" applyFill="1" applyBorder="1" applyAlignment="1">
      <alignment horizontal="right" vertical="center" wrapText="1"/>
    </xf>
    <xf numFmtId="170" fontId="3" fillId="0" borderId="0" xfId="226" applyNumberFormat="1" applyFont="1" applyAlignment="1">
      <alignment/>
    </xf>
    <xf numFmtId="170" fontId="3" fillId="0" borderId="0" xfId="226" applyNumberFormat="1" applyFont="1" applyFill="1" applyBorder="1" applyAlignment="1">
      <alignment horizontal="center"/>
    </xf>
    <xf numFmtId="0" fontId="3" fillId="0" borderId="0" xfId="426" applyFill="1" applyAlignment="1">
      <alignment horizontal="left" vertical="center"/>
      <protection/>
    </xf>
    <xf numFmtId="170" fontId="3" fillId="0" borderId="0" xfId="225" applyNumberFormat="1" applyFont="1" applyFill="1" applyAlignment="1">
      <alignment horizontal="justify" vertical="center" wrapText="1"/>
    </xf>
    <xf numFmtId="170" fontId="3" fillId="0" borderId="0" xfId="225" applyNumberFormat="1" applyFont="1" applyBorder="1" applyAlignment="1">
      <alignment horizontal="center" vertical="center" wrapText="1"/>
    </xf>
    <xf numFmtId="0" fontId="3" fillId="0" borderId="0" xfId="426" applyFont="1" applyFill="1" applyAlignment="1">
      <alignment horizontal="center" vertical="center" wrapText="1"/>
      <protection/>
    </xf>
    <xf numFmtId="170" fontId="3" fillId="0" borderId="0" xfId="225" applyNumberFormat="1" applyFont="1" applyBorder="1" applyAlignment="1">
      <alignment horizontal="center" vertical="center"/>
    </xf>
    <xf numFmtId="170" fontId="3" fillId="0" borderId="0" xfId="250" applyNumberFormat="1" applyFont="1" applyBorder="1" applyAlignment="1">
      <alignment horizontal="center" vertical="center"/>
    </xf>
    <xf numFmtId="170" fontId="3" fillId="0" borderId="0" xfId="250" applyNumberFormat="1" applyFont="1" applyBorder="1" applyAlignment="1">
      <alignment horizontal="center" vertical="center" wrapText="1"/>
    </xf>
    <xf numFmtId="170" fontId="4" fillId="0" borderId="0" xfId="250" applyNumberFormat="1" applyFont="1" applyBorder="1" applyAlignment="1">
      <alignment horizontal="center" vertical="center" wrapText="1"/>
    </xf>
    <xf numFmtId="170" fontId="3" fillId="0" borderId="0" xfId="225" applyNumberFormat="1" applyFont="1" applyAlignment="1">
      <alignment/>
    </xf>
    <xf numFmtId="170" fontId="3" fillId="0" borderId="0" xfId="426" applyNumberFormat="1" applyBorder="1">
      <alignment/>
      <protection/>
    </xf>
    <xf numFmtId="10" fontId="3" fillId="0" borderId="0" xfId="470" applyNumberFormat="1" applyFont="1" applyAlignment="1">
      <alignment/>
    </xf>
    <xf numFmtId="0" fontId="7" fillId="0" borderId="0" xfId="426" applyFont="1" applyFill="1" applyAlignment="1">
      <alignment vertical="top"/>
      <protection/>
    </xf>
    <xf numFmtId="0" fontId="7" fillId="0" borderId="0" xfId="426" applyFont="1" applyAlignment="1">
      <alignment horizontal="left" vertical="top"/>
      <protection/>
    </xf>
    <xf numFmtId="0" fontId="3" fillId="0" borderId="0" xfId="426" applyFont="1" applyBorder="1" applyAlignment="1">
      <alignment horizontal="right" vertical="top" wrapText="1"/>
      <protection/>
    </xf>
    <xf numFmtId="0" fontId="4" fillId="0" borderId="0" xfId="426" applyFont="1" applyAlignment="1">
      <alignment horizontal="justify" vertical="center" wrapText="1"/>
      <protection/>
    </xf>
    <xf numFmtId="0" fontId="3" fillId="0" borderId="0" xfId="406" applyFont="1">
      <alignment/>
      <protection/>
    </xf>
    <xf numFmtId="10" fontId="3" fillId="0" borderId="0" xfId="470" applyNumberFormat="1" applyFont="1" applyBorder="1" applyAlignment="1">
      <alignment/>
    </xf>
    <xf numFmtId="0" fontId="3" fillId="0" borderId="8" xfId="426" applyBorder="1">
      <alignment/>
      <protection/>
    </xf>
    <xf numFmtId="0" fontId="3" fillId="0" borderId="13" xfId="426" applyBorder="1" applyAlignment="1">
      <alignment horizontal="center" vertical="center"/>
      <protection/>
    </xf>
    <xf numFmtId="0" fontId="3" fillId="0" borderId="0" xfId="426" applyAlignment="1">
      <alignment horizontal="center" vertical="center"/>
      <protection/>
    </xf>
    <xf numFmtId="170" fontId="3" fillId="0" borderId="0" xfId="250" applyNumberFormat="1" applyFont="1" applyBorder="1" applyAlignment="1">
      <alignment horizontal="right" wrapText="1"/>
    </xf>
    <xf numFmtId="170" fontId="3" fillId="0" borderId="0" xfId="250" applyNumberFormat="1" applyFont="1" applyFill="1" applyBorder="1" applyAlignment="1">
      <alignment horizontal="right" wrapText="1"/>
    </xf>
    <xf numFmtId="170" fontId="3" fillId="0" borderId="13" xfId="225" applyNumberFormat="1" applyFont="1" applyBorder="1" applyAlignment="1">
      <alignment horizontal="right" vertical="center" wrapText="1"/>
    </xf>
    <xf numFmtId="170" fontId="3" fillId="0" borderId="13" xfId="250" applyNumberFormat="1" applyFont="1" applyBorder="1" applyAlignment="1">
      <alignment horizontal="right" vertical="center" wrapText="1"/>
    </xf>
    <xf numFmtId="0" fontId="7" fillId="0" borderId="0" xfId="426" applyFont="1" applyFill="1" applyAlignment="1">
      <alignment vertical="center"/>
      <protection/>
    </xf>
    <xf numFmtId="0" fontId="7" fillId="0" borderId="0" xfId="426" applyFont="1" applyAlignment="1">
      <alignment horizontal="left" vertical="center"/>
      <protection/>
    </xf>
    <xf numFmtId="10" fontId="4" fillId="0" borderId="0" xfId="470" applyNumberFormat="1" applyFont="1" applyBorder="1" applyAlignment="1">
      <alignment horizontal="right" vertical="center" wrapText="1"/>
    </xf>
    <xf numFmtId="0" fontId="4" fillId="0" borderId="0" xfId="426" applyFont="1" applyBorder="1">
      <alignment/>
      <protection/>
    </xf>
    <xf numFmtId="0" fontId="4" fillId="0" borderId="0" xfId="426" applyFont="1" applyFill="1">
      <alignment/>
      <protection/>
    </xf>
    <xf numFmtId="170" fontId="3" fillId="0" borderId="0" xfId="470" applyNumberFormat="1" applyFont="1" applyBorder="1" applyAlignment="1">
      <alignment vertical="center"/>
    </xf>
    <xf numFmtId="10" fontId="3" fillId="0" borderId="0" xfId="470" applyNumberFormat="1" applyFont="1" applyBorder="1" applyAlignment="1">
      <alignment vertical="center"/>
    </xf>
    <xf numFmtId="10" fontId="3" fillId="0" borderId="0" xfId="470" applyNumberFormat="1" applyFont="1" applyAlignment="1">
      <alignment vertical="center"/>
    </xf>
    <xf numFmtId="0" fontId="3" fillId="0" borderId="0" xfId="426" applyFont="1" applyFill="1">
      <alignment/>
      <protection/>
    </xf>
    <xf numFmtId="0" fontId="4" fillId="0" borderId="0" xfId="426" applyFont="1" applyFill="1" applyAlignment="1">
      <alignment horizontal="right"/>
      <protection/>
    </xf>
    <xf numFmtId="14" fontId="4" fillId="0" borderId="0" xfId="426" applyNumberFormat="1" applyFont="1" applyFill="1">
      <alignment/>
      <protection/>
    </xf>
    <xf numFmtId="0" fontId="217" fillId="0" borderId="0" xfId="429" applyFont="1" applyAlignment="1">
      <alignment horizontal="left" vertical="center"/>
      <protection/>
    </xf>
    <xf numFmtId="0" fontId="212" fillId="0" borderId="0" xfId="429" applyFont="1" applyAlignment="1">
      <alignment horizontal="left"/>
      <protection/>
    </xf>
    <xf numFmtId="0" fontId="3" fillId="0" borderId="0" xfId="426" applyFont="1" applyFill="1" applyAlignment="1">
      <alignment horizontal="right" wrapText="1"/>
      <protection/>
    </xf>
    <xf numFmtId="0" fontId="217" fillId="0" borderId="0" xfId="429" applyFont="1" applyAlignment="1">
      <alignment horizontal="left"/>
      <protection/>
    </xf>
    <xf numFmtId="0" fontId="185" fillId="0" borderId="0" xfId="429" applyFont="1" applyAlignment="1">
      <alignment horizontal="left"/>
      <protection/>
    </xf>
    <xf numFmtId="0" fontId="218" fillId="0" borderId="0" xfId="429" applyFont="1" applyAlignment="1">
      <alignment horizontal="left" wrapText="1"/>
      <protection/>
    </xf>
    <xf numFmtId="3" fontId="212" fillId="0" borderId="0" xfId="429" applyNumberFormat="1" applyFont="1" applyBorder="1" applyAlignment="1">
      <alignment horizontal="right"/>
      <protection/>
    </xf>
    <xf numFmtId="170" fontId="3" fillId="0" borderId="0" xfId="426" applyNumberFormat="1" applyFont="1" applyBorder="1">
      <alignment/>
      <protection/>
    </xf>
    <xf numFmtId="3" fontId="0" fillId="0" borderId="0" xfId="429" applyNumberFormat="1" applyFont="1" applyBorder="1" applyAlignment="1">
      <alignment horizontal="right"/>
      <protection/>
    </xf>
    <xf numFmtId="0" fontId="4" fillId="0" borderId="0" xfId="426" applyFont="1" applyFill="1" applyAlignment="1">
      <alignment horizontal="right" wrapText="1"/>
      <protection/>
    </xf>
    <xf numFmtId="14" fontId="4" fillId="0" borderId="0" xfId="250" applyNumberFormat="1" applyFont="1" applyBorder="1" applyAlignment="1">
      <alignment horizontal="center" vertical="center" wrapText="1"/>
    </xf>
    <xf numFmtId="14" fontId="4" fillId="0" borderId="0" xfId="250" applyNumberFormat="1" applyFont="1" applyBorder="1" applyAlignment="1">
      <alignment horizontal="right" vertical="center" wrapText="1"/>
    </xf>
    <xf numFmtId="170" fontId="4" fillId="0" borderId="0" xfId="225" applyNumberFormat="1" applyFont="1" applyFill="1" applyAlignment="1">
      <alignment vertical="center"/>
    </xf>
    <xf numFmtId="0" fontId="4" fillId="0" borderId="0" xfId="225" applyNumberFormat="1" applyFont="1" applyBorder="1" applyAlignment="1">
      <alignment horizontal="right" vertical="center" wrapText="1"/>
    </xf>
    <xf numFmtId="14" fontId="4" fillId="0" borderId="0" xfId="225" applyNumberFormat="1" applyFont="1" applyBorder="1" applyAlignment="1">
      <alignment horizontal="right" vertical="center" wrapText="1"/>
    </xf>
    <xf numFmtId="14" fontId="4" fillId="0" borderId="0" xfId="426" applyNumberFormat="1" applyFont="1" applyFill="1" applyBorder="1" applyAlignment="1">
      <alignment horizontal="right"/>
      <protection/>
    </xf>
    <xf numFmtId="169" fontId="3" fillId="0" borderId="0" xfId="250" applyNumberFormat="1" applyFont="1" applyBorder="1" applyAlignment="1">
      <alignment horizontal="right" vertical="center" wrapText="1"/>
    </xf>
    <xf numFmtId="169" fontId="3" fillId="0" borderId="0" xfId="225" applyFont="1" applyBorder="1" applyAlignment="1">
      <alignment horizontal="right" vertical="center" wrapText="1"/>
    </xf>
    <xf numFmtId="175" fontId="3" fillId="0" borderId="0" xfId="225" applyNumberFormat="1" applyFont="1" applyFill="1" applyAlignment="1">
      <alignment vertical="center"/>
    </xf>
    <xf numFmtId="175" fontId="3" fillId="0" borderId="0" xfId="225" applyNumberFormat="1" applyFont="1" applyBorder="1" applyAlignment="1">
      <alignment horizontal="right" vertical="center" wrapText="1"/>
    </xf>
    <xf numFmtId="176" fontId="3" fillId="0" borderId="0" xfId="225" applyNumberFormat="1" applyFont="1" applyBorder="1" applyAlignment="1">
      <alignment horizontal="right" vertical="center" wrapText="1"/>
    </xf>
    <xf numFmtId="175" fontId="3" fillId="0" borderId="0" xfId="276" applyNumberFormat="1" applyFont="1" applyBorder="1" applyAlignment="1">
      <alignment horizontal="right" vertical="center" wrapText="1"/>
    </xf>
    <xf numFmtId="177" fontId="3" fillId="0" borderId="0" xfId="225" applyNumberFormat="1" applyFont="1" applyFill="1" applyAlignment="1">
      <alignment vertical="center"/>
    </xf>
    <xf numFmtId="169" fontId="3" fillId="0" borderId="0" xfId="225" applyNumberFormat="1" applyFont="1" applyBorder="1" applyAlignment="1">
      <alignment horizontal="right" vertical="center" wrapText="1"/>
    </xf>
    <xf numFmtId="169" fontId="3" fillId="0" borderId="0" xfId="250" applyFont="1" applyBorder="1" applyAlignment="1">
      <alignment horizontal="right" vertical="center" wrapText="1"/>
    </xf>
    <xf numFmtId="175" fontId="3" fillId="0" borderId="0" xfId="250" applyNumberFormat="1" applyFont="1" applyFill="1" applyAlignment="1">
      <alignment vertical="center"/>
    </xf>
    <xf numFmtId="175" fontId="3" fillId="0" borderId="0" xfId="250" applyNumberFormat="1" applyFont="1" applyBorder="1" applyAlignment="1">
      <alignment horizontal="right" vertical="center" wrapText="1"/>
    </xf>
    <xf numFmtId="0" fontId="4" fillId="0" borderId="0" xfId="426" applyFont="1" applyBorder="1" applyAlignment="1">
      <alignment horizontal="right" wrapText="1"/>
      <protection/>
    </xf>
    <xf numFmtId="0" fontId="3" fillId="0" borderId="0" xfId="426" applyFont="1" applyAlignment="1">
      <alignment horizontal="right" wrapText="1"/>
      <protection/>
    </xf>
    <xf numFmtId="170" fontId="3" fillId="0" borderId="0" xfId="250" applyNumberFormat="1" applyFont="1" applyFill="1" applyAlignment="1">
      <alignment horizontal="right" wrapText="1"/>
    </xf>
    <xf numFmtId="0" fontId="3" fillId="0" borderId="0" xfId="426" applyFont="1" applyBorder="1" applyAlignment="1">
      <alignment horizontal="right" wrapText="1"/>
      <protection/>
    </xf>
    <xf numFmtId="170" fontId="4" fillId="0" borderId="0" xfId="250" applyNumberFormat="1" applyFont="1" applyBorder="1" applyAlignment="1">
      <alignment horizontal="right" wrapText="1"/>
    </xf>
    <xf numFmtId="170" fontId="4" fillId="0" borderId="0" xfId="250" applyNumberFormat="1" applyFont="1" applyFill="1" applyAlignment="1">
      <alignment horizontal="right" wrapText="1"/>
    </xf>
    <xf numFmtId="169" fontId="3" fillId="0" borderId="0" xfId="426" applyNumberFormat="1" applyFont="1" applyFill="1" applyBorder="1">
      <alignment/>
      <protection/>
    </xf>
    <xf numFmtId="169" fontId="3" fillId="0" borderId="0" xfId="250" applyNumberFormat="1" applyFont="1" applyFill="1" applyAlignment="1">
      <alignment/>
    </xf>
    <xf numFmtId="0" fontId="0" fillId="0" borderId="0" xfId="427" applyFont="1">
      <alignment/>
      <protection/>
    </xf>
    <xf numFmtId="170" fontId="0" fillId="0" borderId="0" xfId="427" applyNumberFormat="1" applyFont="1">
      <alignment/>
      <protection/>
    </xf>
    <xf numFmtId="170" fontId="203" fillId="0" borderId="0" xfId="427" applyNumberFormat="1" applyFont="1">
      <alignment/>
      <protection/>
    </xf>
    <xf numFmtId="167" fontId="0" fillId="0" borderId="87" xfId="427" applyNumberFormat="1" applyFont="1" applyBorder="1" applyAlignment="1">
      <alignment vertical="center" wrapText="1"/>
      <protection/>
    </xf>
    <xf numFmtId="167" fontId="203" fillId="0" borderId="87" xfId="427" applyNumberFormat="1" applyFont="1" applyBorder="1" applyAlignment="1">
      <alignment horizontal="right" vertical="center" wrapText="1"/>
      <protection/>
    </xf>
    <xf numFmtId="170" fontId="203" fillId="0" borderId="32" xfId="427" applyNumberFormat="1" applyFont="1" applyBorder="1">
      <alignment/>
      <protection/>
    </xf>
    <xf numFmtId="170" fontId="203" fillId="0" borderId="36" xfId="427" applyNumberFormat="1" applyFont="1" applyBorder="1">
      <alignment/>
      <protection/>
    </xf>
    <xf numFmtId="170" fontId="203" fillId="0" borderId="13" xfId="427" applyNumberFormat="1" applyFont="1" applyBorder="1">
      <alignment/>
      <protection/>
    </xf>
    <xf numFmtId="167" fontId="0" fillId="0" borderId="87" xfId="427" applyNumberFormat="1" applyFont="1" applyBorder="1" applyAlignment="1">
      <alignment vertical="center"/>
      <protection/>
    </xf>
    <xf numFmtId="167" fontId="0" fillId="0" borderId="87" xfId="427" applyNumberFormat="1" applyFont="1" applyBorder="1" applyAlignment="1">
      <alignment horizontal="right" vertical="center" wrapText="1"/>
      <protection/>
    </xf>
    <xf numFmtId="170" fontId="203" fillId="0" borderId="88" xfId="427" applyNumberFormat="1" applyFont="1" applyBorder="1">
      <alignment/>
      <protection/>
    </xf>
    <xf numFmtId="170" fontId="203" fillId="0" borderId="89" xfId="427" applyNumberFormat="1" applyFont="1" applyBorder="1">
      <alignment/>
      <protection/>
    </xf>
    <xf numFmtId="170" fontId="203" fillId="0" borderId="7" xfId="427" applyNumberFormat="1" applyFont="1" applyBorder="1">
      <alignment/>
      <protection/>
    </xf>
    <xf numFmtId="170" fontId="203" fillId="0" borderId="0" xfId="427" applyNumberFormat="1" applyFont="1" applyBorder="1">
      <alignment/>
      <protection/>
    </xf>
    <xf numFmtId="170" fontId="203" fillId="0" borderId="46" xfId="427" applyNumberFormat="1" applyFont="1" applyBorder="1">
      <alignment/>
      <protection/>
    </xf>
    <xf numFmtId="170" fontId="203" fillId="0" borderId="90" xfId="427" applyNumberFormat="1" applyFont="1" applyBorder="1">
      <alignment/>
      <protection/>
    </xf>
    <xf numFmtId="170" fontId="0" fillId="0" borderId="7" xfId="427" applyNumberFormat="1" applyFont="1" applyBorder="1">
      <alignment/>
      <protection/>
    </xf>
    <xf numFmtId="170" fontId="0" fillId="0" borderId="88" xfId="250" applyNumberFormat="1" applyFont="1" applyBorder="1" applyAlignment="1">
      <alignment/>
    </xf>
    <xf numFmtId="170" fontId="0" fillId="0" borderId="7" xfId="250" applyNumberFormat="1" applyFont="1" applyBorder="1" applyAlignment="1">
      <alignment/>
    </xf>
    <xf numFmtId="170" fontId="0" fillId="0" borderId="89" xfId="250" applyNumberFormat="1" applyFont="1" applyBorder="1" applyAlignment="1">
      <alignment/>
    </xf>
    <xf numFmtId="167" fontId="0" fillId="0" borderId="29" xfId="427" applyNumberFormat="1" applyFont="1" applyBorder="1" applyAlignment="1">
      <alignment horizontal="left" vertical="center"/>
      <protection/>
    </xf>
    <xf numFmtId="167" fontId="0" fillId="0" borderId="29" xfId="427" applyNumberFormat="1" applyFont="1" applyBorder="1" applyAlignment="1">
      <alignment horizontal="justify" vertical="center" wrapText="1"/>
      <protection/>
    </xf>
    <xf numFmtId="167" fontId="0" fillId="0" borderId="29" xfId="427" applyNumberFormat="1" applyFont="1" applyBorder="1" applyAlignment="1">
      <alignment horizontal="right" vertical="center" wrapText="1"/>
      <protection/>
    </xf>
    <xf numFmtId="170" fontId="0" fillId="0" borderId="46" xfId="247" applyNumberFormat="1" applyFont="1" applyBorder="1" applyAlignment="1">
      <alignment/>
    </xf>
    <xf numFmtId="170" fontId="0" fillId="0" borderId="90" xfId="247" applyNumberFormat="1" applyFont="1" applyBorder="1" applyAlignment="1">
      <alignment/>
    </xf>
    <xf numFmtId="170" fontId="0" fillId="0" borderId="0" xfId="247" applyNumberFormat="1" applyFont="1" applyBorder="1" applyAlignment="1">
      <alignment/>
    </xf>
    <xf numFmtId="167" fontId="0" fillId="0" borderId="0" xfId="427" applyNumberFormat="1" applyFont="1">
      <alignment/>
      <protection/>
    </xf>
    <xf numFmtId="170" fontId="0" fillId="0" borderId="90" xfId="427" applyNumberFormat="1" applyFont="1" applyBorder="1">
      <alignment/>
      <protection/>
    </xf>
    <xf numFmtId="170" fontId="0" fillId="0" borderId="0" xfId="427" applyNumberFormat="1" applyFont="1" applyBorder="1">
      <alignment/>
      <protection/>
    </xf>
    <xf numFmtId="170" fontId="0" fillId="0" borderId="46" xfId="427" applyNumberFormat="1" applyFont="1" applyBorder="1">
      <alignment/>
      <protection/>
    </xf>
    <xf numFmtId="170" fontId="0" fillId="55" borderId="0" xfId="250" applyNumberFormat="1" applyFont="1" applyFill="1" applyBorder="1" applyAlignment="1">
      <alignment/>
    </xf>
    <xf numFmtId="170" fontId="0" fillId="55" borderId="0" xfId="427" applyNumberFormat="1" applyFont="1" applyFill="1" applyBorder="1">
      <alignment/>
      <protection/>
    </xf>
    <xf numFmtId="167" fontId="0" fillId="0" borderId="91" xfId="427" applyNumberFormat="1" applyFont="1" applyBorder="1" applyAlignment="1">
      <alignment horizontal="left" vertical="center"/>
      <protection/>
    </xf>
    <xf numFmtId="167" fontId="0" fillId="0" borderId="91" xfId="427" applyNumberFormat="1" applyFont="1" applyBorder="1" applyAlignment="1">
      <alignment horizontal="justify" vertical="center" wrapText="1"/>
      <protection/>
    </xf>
    <xf numFmtId="167" fontId="0" fillId="0" borderId="91" xfId="427" applyNumberFormat="1" applyFont="1" applyBorder="1" applyAlignment="1">
      <alignment horizontal="right" vertical="center" wrapText="1"/>
      <protection/>
    </xf>
    <xf numFmtId="170" fontId="0" fillId="0" borderId="49" xfId="427" applyNumberFormat="1" applyFont="1" applyBorder="1">
      <alignment/>
      <protection/>
    </xf>
    <xf numFmtId="170" fontId="0" fillId="0" borderId="92" xfId="427" applyNumberFormat="1" applyFont="1" applyBorder="1">
      <alignment/>
      <protection/>
    </xf>
    <xf numFmtId="170" fontId="0" fillId="0" borderId="5" xfId="427" applyNumberFormat="1" applyFont="1" applyBorder="1">
      <alignment/>
      <protection/>
    </xf>
    <xf numFmtId="167" fontId="203" fillId="0" borderId="0" xfId="427" applyNumberFormat="1" applyFont="1" applyAlignment="1">
      <alignment horizontal="left" vertical="center" indent="2"/>
      <protection/>
    </xf>
    <xf numFmtId="167" fontId="203" fillId="0" borderId="0" xfId="427" applyNumberFormat="1" applyFont="1" applyAlignment="1">
      <alignment horizontal="left" vertical="center" wrapText="1" indent="2"/>
      <protection/>
    </xf>
    <xf numFmtId="167" fontId="203" fillId="0" borderId="93" xfId="427" applyNumberFormat="1" applyFont="1" applyBorder="1" applyAlignment="1">
      <alignment horizontal="right" vertical="center" wrapText="1"/>
      <protection/>
    </xf>
    <xf numFmtId="170" fontId="203" fillId="0" borderId="13" xfId="247" applyNumberFormat="1" applyFont="1" applyBorder="1" applyAlignment="1">
      <alignment/>
    </xf>
    <xf numFmtId="170" fontId="203" fillId="0" borderId="32" xfId="247" applyNumberFormat="1" applyFont="1" applyBorder="1" applyAlignment="1">
      <alignment/>
    </xf>
    <xf numFmtId="170" fontId="203" fillId="0" borderId="36" xfId="247" applyNumberFormat="1" applyFont="1" applyBorder="1" applyAlignment="1">
      <alignment/>
    </xf>
    <xf numFmtId="167" fontId="0" fillId="0" borderId="0" xfId="427" applyNumberFormat="1" applyFont="1" applyBorder="1" applyAlignment="1">
      <alignment horizontal="right" vertical="center" wrapText="1"/>
      <protection/>
    </xf>
    <xf numFmtId="167" fontId="203" fillId="0" borderId="0" xfId="427" applyNumberFormat="1" applyFont="1">
      <alignment/>
      <protection/>
    </xf>
    <xf numFmtId="170" fontId="203" fillId="0" borderId="89" xfId="427" applyNumberFormat="1" applyFont="1" applyBorder="1" applyAlignment="1">
      <alignment horizontal="center"/>
      <protection/>
    </xf>
    <xf numFmtId="170" fontId="203" fillId="0" borderId="6" xfId="427" applyNumberFormat="1" applyFont="1" applyBorder="1" applyAlignment="1">
      <alignment horizontal="center"/>
      <protection/>
    </xf>
    <xf numFmtId="170" fontId="203" fillId="0" borderId="88" xfId="427" applyNumberFormat="1" applyFont="1" applyBorder="1" applyAlignment="1">
      <alignment horizontal="center"/>
      <protection/>
    </xf>
    <xf numFmtId="167" fontId="203" fillId="0" borderId="0" xfId="427" applyNumberFormat="1" applyFont="1" applyAlignment="1">
      <alignment horizontal="right" vertical="center" wrapText="1"/>
      <protection/>
    </xf>
    <xf numFmtId="170" fontId="203" fillId="0" borderId="18" xfId="427" applyNumberFormat="1" applyFont="1" applyBorder="1">
      <alignment/>
      <protection/>
    </xf>
    <xf numFmtId="0" fontId="203" fillId="0" borderId="0" xfId="427" applyFont="1" applyBorder="1">
      <alignment/>
      <protection/>
    </xf>
    <xf numFmtId="170" fontId="0" fillId="0" borderId="21" xfId="427" applyNumberFormat="1" applyFont="1" applyBorder="1">
      <alignment/>
      <protection/>
    </xf>
    <xf numFmtId="0" fontId="0" fillId="0" borderId="0" xfId="427" applyFont="1" applyBorder="1">
      <alignment/>
      <protection/>
    </xf>
    <xf numFmtId="167" fontId="0" fillId="0" borderId="87" xfId="427" applyNumberFormat="1" applyFont="1" applyBorder="1" applyAlignment="1">
      <alignment horizontal="left" vertical="center"/>
      <protection/>
    </xf>
    <xf numFmtId="167" fontId="0" fillId="0" borderId="87" xfId="427" applyNumberFormat="1" applyFont="1" applyBorder="1" applyAlignment="1">
      <alignment horizontal="justify" vertical="center" wrapText="1"/>
      <protection/>
    </xf>
    <xf numFmtId="0" fontId="185" fillId="0" borderId="0" xfId="427" applyBorder="1">
      <alignment/>
      <protection/>
    </xf>
    <xf numFmtId="170" fontId="0" fillId="0" borderId="21" xfId="247" applyNumberFormat="1" applyFont="1" applyBorder="1" applyAlignment="1">
      <alignment/>
    </xf>
    <xf numFmtId="170" fontId="28" fillId="0" borderId="90" xfId="227" applyNumberFormat="1" applyFont="1" applyFill="1" applyBorder="1" applyAlignment="1" applyProtection="1">
      <alignment/>
      <protection/>
    </xf>
    <xf numFmtId="170" fontId="28" fillId="0" borderId="21" xfId="227" applyNumberFormat="1" applyFont="1" applyFill="1" applyBorder="1" applyAlignment="1" applyProtection="1">
      <alignment/>
      <protection/>
    </xf>
    <xf numFmtId="170" fontId="28" fillId="0" borderId="46" xfId="227" applyNumberFormat="1" applyFont="1" applyFill="1" applyBorder="1" applyAlignment="1" applyProtection="1">
      <alignment/>
      <protection/>
    </xf>
    <xf numFmtId="170" fontId="0" fillId="0" borderId="10" xfId="427" applyNumberFormat="1" applyFont="1" applyBorder="1">
      <alignment/>
      <protection/>
    </xf>
    <xf numFmtId="170" fontId="203" fillId="0" borderId="18" xfId="247" applyNumberFormat="1" applyFont="1" applyBorder="1" applyAlignment="1">
      <alignment/>
    </xf>
    <xf numFmtId="0" fontId="0" fillId="0" borderId="32" xfId="427" applyFont="1" applyBorder="1">
      <alignment/>
      <protection/>
    </xf>
    <xf numFmtId="0" fontId="0" fillId="0" borderId="13" xfId="427" applyFont="1" applyBorder="1">
      <alignment/>
      <protection/>
    </xf>
    <xf numFmtId="14" fontId="203" fillId="0" borderId="13" xfId="427" applyNumberFormat="1" applyFont="1" applyBorder="1" applyAlignment="1">
      <alignment horizontal="right" vertical="center"/>
      <protection/>
    </xf>
    <xf numFmtId="14" fontId="203" fillId="0" borderId="36" xfId="427" applyNumberFormat="1" applyFont="1" applyBorder="1" applyAlignment="1">
      <alignment horizontal="right" vertical="center"/>
      <protection/>
    </xf>
    <xf numFmtId="0" fontId="203" fillId="0" borderId="46" xfId="427" applyFont="1" applyBorder="1">
      <alignment/>
      <protection/>
    </xf>
    <xf numFmtId="170" fontId="203" fillId="0" borderId="0" xfId="247" applyNumberFormat="1" applyFont="1" applyBorder="1" applyAlignment="1">
      <alignment/>
    </xf>
    <xf numFmtId="170" fontId="203" fillId="0" borderId="90" xfId="247" applyNumberFormat="1" applyFont="1" applyBorder="1" applyAlignment="1">
      <alignment/>
    </xf>
    <xf numFmtId="170" fontId="203" fillId="0" borderId="89" xfId="225" applyNumberFormat="1" applyFont="1" applyBorder="1" applyAlignment="1">
      <alignment/>
    </xf>
    <xf numFmtId="170" fontId="203" fillId="0" borderId="92" xfId="225" applyNumberFormat="1" applyFont="1" applyBorder="1" applyAlignment="1">
      <alignment/>
    </xf>
    <xf numFmtId="3" fontId="4" fillId="0" borderId="0" xfId="427" applyNumberFormat="1" applyFont="1" applyBorder="1">
      <alignment/>
      <protection/>
    </xf>
    <xf numFmtId="170" fontId="203" fillId="0" borderId="18" xfId="225" applyNumberFormat="1" applyFont="1" applyBorder="1" applyAlignment="1">
      <alignment/>
    </xf>
    <xf numFmtId="170" fontId="0" fillId="0" borderId="0" xfId="225" applyNumberFormat="1" applyFont="1" applyBorder="1" applyAlignment="1">
      <alignment/>
    </xf>
    <xf numFmtId="0" fontId="28" fillId="0" borderId="46" xfId="407" applyFont="1" applyFill="1" applyBorder="1" applyAlignment="1">
      <alignment horizontal="right" vertical="center"/>
      <protection/>
    </xf>
    <xf numFmtId="0" fontId="28" fillId="0" borderId="0" xfId="407" applyFont="1" applyFill="1" applyBorder="1" applyAlignment="1">
      <alignment horizontal="left" vertical="center"/>
      <protection/>
    </xf>
    <xf numFmtId="0" fontId="0" fillId="0" borderId="46" xfId="427" applyFont="1" applyBorder="1" applyAlignment="1">
      <alignment horizontal="right"/>
      <protection/>
    </xf>
    <xf numFmtId="0" fontId="0" fillId="0" borderId="0" xfId="427" applyFont="1" applyBorder="1" applyAlignment="1">
      <alignment horizontal="left"/>
      <protection/>
    </xf>
    <xf numFmtId="170" fontId="28" fillId="0" borderId="0" xfId="225" applyNumberFormat="1" applyFont="1" applyFill="1" applyBorder="1" applyAlignment="1">
      <alignment vertical="center"/>
    </xf>
    <xf numFmtId="0" fontId="203" fillId="20" borderId="32" xfId="427" applyFont="1" applyFill="1" applyBorder="1">
      <alignment/>
      <protection/>
    </xf>
    <xf numFmtId="0" fontId="0" fillId="20" borderId="13" xfId="427" applyFont="1" applyFill="1" applyBorder="1">
      <alignment/>
      <protection/>
    </xf>
    <xf numFmtId="170" fontId="203" fillId="20" borderId="13" xfId="427" applyNumberFormat="1" applyFont="1" applyFill="1" applyBorder="1">
      <alignment/>
      <protection/>
    </xf>
    <xf numFmtId="170" fontId="203" fillId="20" borderId="36" xfId="247" applyNumberFormat="1" applyFont="1" applyFill="1" applyBorder="1" applyAlignment="1">
      <alignment/>
    </xf>
    <xf numFmtId="170" fontId="2" fillId="0" borderId="0" xfId="407" applyNumberFormat="1" applyFont="1" applyFill="1" applyBorder="1" applyAlignment="1">
      <alignment vertical="center"/>
      <protection/>
    </xf>
    <xf numFmtId="0" fontId="2" fillId="0" borderId="94" xfId="427" applyNumberFormat="1" applyFont="1" applyBorder="1" applyAlignment="1">
      <alignment vertical="center"/>
      <protection/>
    </xf>
    <xf numFmtId="0" fontId="2" fillId="0" borderId="28" xfId="427" applyFont="1" applyBorder="1" applyAlignment="1">
      <alignment vertical="center"/>
      <protection/>
    </xf>
    <xf numFmtId="3" fontId="2" fillId="0" borderId="28" xfId="427" applyNumberFormat="1" applyFont="1" applyBorder="1" applyAlignment="1">
      <alignment horizontal="right" vertical="center"/>
      <protection/>
    </xf>
    <xf numFmtId="3" fontId="2" fillId="0" borderId="95" xfId="427" applyNumberFormat="1" applyFont="1" applyBorder="1" applyAlignment="1">
      <alignment horizontal="right" vertical="center"/>
      <protection/>
    </xf>
    <xf numFmtId="0" fontId="28" fillId="0" borderId="96" xfId="427" applyNumberFormat="1" applyFont="1" applyBorder="1" applyAlignment="1">
      <alignment horizontal="left" vertical="center"/>
      <protection/>
    </xf>
    <xf numFmtId="0" fontId="28" fillId="0" borderId="0" xfId="427" applyFont="1" applyBorder="1" applyAlignment="1">
      <alignment vertical="center"/>
      <protection/>
    </xf>
    <xf numFmtId="170" fontId="28" fillId="0" borderId="0" xfId="250" applyNumberFormat="1" applyFont="1" applyBorder="1" applyAlignment="1">
      <alignment horizontal="right" vertical="center"/>
    </xf>
    <xf numFmtId="170" fontId="0" fillId="0" borderId="97" xfId="250" applyNumberFormat="1" applyFont="1" applyBorder="1" applyAlignment="1">
      <alignment/>
    </xf>
    <xf numFmtId="0" fontId="28" fillId="0" borderId="98" xfId="427" applyNumberFormat="1" applyFont="1" applyBorder="1" applyAlignment="1">
      <alignment horizontal="left" vertical="center"/>
      <protection/>
    </xf>
    <xf numFmtId="0" fontId="28" fillId="0" borderId="14" xfId="427" applyFont="1" applyBorder="1" applyAlignment="1">
      <alignment vertical="center"/>
      <protection/>
    </xf>
    <xf numFmtId="170" fontId="28" fillId="0" borderId="14" xfId="250" applyNumberFormat="1" applyFont="1" applyBorder="1" applyAlignment="1">
      <alignment horizontal="right" vertical="center"/>
    </xf>
    <xf numFmtId="170" fontId="0" fillId="0" borderId="99" xfId="250" applyNumberFormat="1" applyFont="1" applyBorder="1" applyAlignment="1">
      <alignment/>
    </xf>
    <xf numFmtId="0" fontId="2" fillId="0" borderId="0" xfId="427" applyFont="1" applyAlignment="1">
      <alignment vertical="center"/>
      <protection/>
    </xf>
    <xf numFmtId="3" fontId="2" fillId="0" borderId="0" xfId="427" applyNumberFormat="1" applyFont="1" applyAlignment="1">
      <alignment horizontal="right" vertical="center"/>
      <protection/>
    </xf>
    <xf numFmtId="0" fontId="28" fillId="0" borderId="0" xfId="427" applyFont="1" applyAlignment="1">
      <alignment vertical="center"/>
      <protection/>
    </xf>
    <xf numFmtId="3" fontId="28" fillId="0" borderId="0" xfId="427" applyNumberFormat="1" applyFont="1" applyAlignment="1">
      <alignment horizontal="right" vertical="center"/>
      <protection/>
    </xf>
    <xf numFmtId="0" fontId="4" fillId="0" borderId="0" xfId="433" applyNumberFormat="1" applyFont="1" applyFill="1" applyBorder="1" applyAlignment="1">
      <alignment horizontal="left"/>
      <protection/>
    </xf>
    <xf numFmtId="0" fontId="3" fillId="0" borderId="5" xfId="433" applyNumberFormat="1" applyFont="1" applyFill="1" applyBorder="1" applyAlignment="1">
      <alignment horizontal="left"/>
      <protection/>
    </xf>
    <xf numFmtId="49" fontId="13" fillId="0" borderId="5" xfId="433" applyNumberFormat="1" applyFont="1" applyFill="1" applyBorder="1" applyAlignment="1">
      <alignment horizontal="center"/>
      <protection/>
    </xf>
    <xf numFmtId="170" fontId="13" fillId="0" borderId="5" xfId="225" applyNumberFormat="1" applyFont="1" applyFill="1" applyBorder="1" applyAlignment="1">
      <alignment horizontal="left"/>
    </xf>
    <xf numFmtId="169" fontId="13" fillId="0" borderId="5" xfId="225" applyFont="1" applyFill="1" applyBorder="1" applyAlignment="1">
      <alignment horizontal="center"/>
    </xf>
    <xf numFmtId="169" fontId="13" fillId="0" borderId="0" xfId="407" applyNumberFormat="1" applyFont="1" applyAlignment="1" applyProtection="1">
      <alignment horizontal="centerContinuous"/>
      <protection locked="0"/>
    </xf>
    <xf numFmtId="169" fontId="6" fillId="0" borderId="0" xfId="433" applyNumberFormat="1" applyFont="1" applyFill="1" applyBorder="1" applyAlignment="1" quotePrefix="1">
      <alignment horizontal="centerContinuous"/>
      <protection/>
    </xf>
    <xf numFmtId="169" fontId="4" fillId="0" borderId="0" xfId="225" applyNumberFormat="1" applyFont="1" applyFill="1" applyBorder="1" applyAlignment="1">
      <alignment horizontal="centerContinuous"/>
    </xf>
    <xf numFmtId="0" fontId="3" fillId="0" borderId="0" xfId="407" applyFont="1" applyBorder="1" applyAlignment="1" applyProtection="1">
      <alignment horizontal="centerContinuous" vertical="center"/>
      <protection locked="0"/>
    </xf>
    <xf numFmtId="49" fontId="6" fillId="0" borderId="0" xfId="433" applyNumberFormat="1" applyFont="1" applyFill="1" applyBorder="1" applyAlignment="1" quotePrefix="1">
      <alignment horizontal="centerContinuous"/>
      <protection/>
    </xf>
    <xf numFmtId="170" fontId="4" fillId="0" borderId="0" xfId="225" applyNumberFormat="1" applyFont="1" applyFill="1" applyBorder="1" applyAlignment="1">
      <alignment horizontal="centerContinuous"/>
    </xf>
    <xf numFmtId="169" fontId="4" fillId="0" borderId="0" xfId="225" applyFont="1" applyFill="1" applyBorder="1" applyAlignment="1">
      <alignment horizontal="centerContinuous"/>
    </xf>
    <xf numFmtId="170" fontId="6" fillId="0" borderId="0" xfId="225" applyNumberFormat="1" applyFont="1" applyFill="1" applyBorder="1" applyAlignment="1">
      <alignment horizontal="right"/>
    </xf>
    <xf numFmtId="49" fontId="4" fillId="0" borderId="0" xfId="433" applyNumberFormat="1" applyFont="1" applyFill="1" applyBorder="1" applyAlignment="1">
      <alignment horizontal="left"/>
      <protection/>
    </xf>
    <xf numFmtId="0" fontId="3" fillId="0" borderId="5" xfId="433" applyFont="1" applyFill="1" applyBorder="1">
      <alignment/>
      <protection/>
    </xf>
    <xf numFmtId="167" fontId="3" fillId="0" borderId="5" xfId="225" applyNumberFormat="1" applyFont="1" applyBorder="1" applyAlignment="1">
      <alignment horizontal="center"/>
    </xf>
    <xf numFmtId="0" fontId="4" fillId="0" borderId="0" xfId="433" applyFont="1" applyFill="1" applyBorder="1" applyAlignment="1">
      <alignment horizontal="center" vertical="center"/>
      <protection/>
    </xf>
    <xf numFmtId="0" fontId="4" fillId="0" borderId="0" xfId="0" applyFont="1" applyBorder="1" applyAlignment="1">
      <alignment horizontal="center" vertical="center" wrapText="1"/>
    </xf>
    <xf numFmtId="170" fontId="4" fillId="0" borderId="0" xfId="225" applyNumberFormat="1" applyFont="1" applyFill="1" applyBorder="1" applyAlignment="1">
      <alignment horizontal="center" vertical="center"/>
    </xf>
    <xf numFmtId="0" fontId="6" fillId="0" borderId="0" xfId="433" applyFont="1" applyFill="1" applyBorder="1" applyAlignment="1">
      <alignment horizontal="center"/>
      <protection/>
    </xf>
    <xf numFmtId="170" fontId="6" fillId="0" borderId="0" xfId="225" applyNumberFormat="1" applyFont="1" applyFill="1" applyBorder="1" applyAlignment="1">
      <alignment horizontal="center"/>
    </xf>
    <xf numFmtId="169" fontId="3" fillId="0" borderId="0" xfId="225" applyFont="1" applyFill="1" applyBorder="1" applyAlignment="1">
      <alignment horizontal="center" vertical="center"/>
    </xf>
    <xf numFmtId="167" fontId="4" fillId="0" borderId="0" xfId="225" applyNumberFormat="1" applyFont="1" applyFill="1" applyBorder="1" applyAlignment="1">
      <alignment horizontal="center" vertical="center"/>
    </xf>
    <xf numFmtId="0" fontId="13" fillId="0" borderId="0" xfId="432" applyNumberFormat="1" applyFont="1" applyFill="1" applyBorder="1" applyAlignment="1">
      <alignment horizontal="left" vertical="center"/>
      <protection/>
    </xf>
    <xf numFmtId="0" fontId="3" fillId="0" borderId="5" xfId="432" applyNumberFormat="1" applyFont="1" applyFill="1" applyBorder="1" applyAlignment="1">
      <alignment horizontal="left" vertical="center"/>
      <protection/>
    </xf>
    <xf numFmtId="0" fontId="20" fillId="0" borderId="5" xfId="432" applyFont="1" applyBorder="1" applyAlignment="1">
      <alignment horizontal="centerContinuous"/>
      <protection/>
    </xf>
    <xf numFmtId="0" fontId="20" fillId="0" borderId="5" xfId="432" applyFont="1" applyBorder="1" applyAlignment="1">
      <alignment horizontal="center"/>
      <protection/>
    </xf>
    <xf numFmtId="167" fontId="20" fillId="0" borderId="5" xfId="432" applyNumberFormat="1" applyFont="1" applyBorder="1" applyAlignment="1">
      <alignment horizontal="centerContinuous"/>
      <protection/>
    </xf>
    <xf numFmtId="170" fontId="20" fillId="0" borderId="5" xfId="225" applyNumberFormat="1" applyFont="1" applyBorder="1" applyAlignment="1">
      <alignment horizontal="centerContinuous"/>
    </xf>
    <xf numFmtId="167" fontId="13" fillId="0" borderId="5" xfId="432" applyNumberFormat="1" applyFont="1" applyBorder="1">
      <alignment/>
      <protection/>
    </xf>
    <xf numFmtId="167" fontId="20" fillId="0" borderId="5" xfId="432" applyNumberFormat="1" applyFont="1" applyFill="1" applyBorder="1" applyAlignment="1">
      <alignment horizontal="right"/>
      <protection/>
    </xf>
    <xf numFmtId="167" fontId="3" fillId="0" borderId="0" xfId="432" applyNumberFormat="1" applyFont="1" applyBorder="1" applyAlignment="1">
      <alignment horizontal="center"/>
      <protection/>
    </xf>
    <xf numFmtId="0" fontId="4" fillId="0" borderId="0" xfId="432" applyFont="1" applyFill="1" applyBorder="1" applyAlignment="1">
      <alignment horizontal="centerContinuous"/>
      <protection/>
    </xf>
    <xf numFmtId="0" fontId="13" fillId="0" borderId="0" xfId="432" applyFont="1" applyFill="1" applyBorder="1" applyAlignment="1" quotePrefix="1">
      <alignment horizontal="centerContinuous" vertical="center"/>
      <protection/>
    </xf>
    <xf numFmtId="0" fontId="13" fillId="0" borderId="0" xfId="432" applyFont="1" applyFill="1" applyBorder="1" applyAlignment="1">
      <alignment horizontal="centerContinuous"/>
      <protection/>
    </xf>
    <xf numFmtId="0" fontId="6" fillId="0" borderId="0" xfId="432" applyFont="1" applyFill="1" applyBorder="1" applyAlignment="1">
      <alignment horizontal="right"/>
      <protection/>
    </xf>
    <xf numFmtId="0" fontId="3" fillId="0" borderId="0" xfId="432" applyFont="1" applyFill="1" applyBorder="1" applyAlignment="1" quotePrefix="1">
      <alignment horizontal="centerContinuous" vertical="center"/>
      <protection/>
    </xf>
    <xf numFmtId="0" fontId="4" fillId="0" borderId="5" xfId="432" applyFont="1" applyBorder="1" applyAlignment="1">
      <alignment horizontal="left" vertical="top"/>
      <protection/>
    </xf>
    <xf numFmtId="0" fontId="4" fillId="0" borderId="5" xfId="432" applyFont="1" applyBorder="1" applyAlignment="1">
      <alignment horizontal="center" vertical="top"/>
      <protection/>
    </xf>
    <xf numFmtId="167" fontId="4" fillId="0" borderId="5" xfId="432" applyNumberFormat="1" applyFont="1" applyBorder="1" applyAlignment="1">
      <alignment horizontal="centerContinuous" vertical="top"/>
      <protection/>
    </xf>
    <xf numFmtId="170" fontId="4" fillId="0" borderId="5" xfId="225" applyNumberFormat="1" applyFont="1" applyBorder="1" applyAlignment="1">
      <alignment horizontal="centerContinuous" vertical="top"/>
    </xf>
    <xf numFmtId="40" fontId="4" fillId="0" borderId="5" xfId="432" applyNumberFormat="1" applyFont="1" applyBorder="1" applyAlignment="1">
      <alignment horizontal="center" vertical="top"/>
      <protection/>
    </xf>
    <xf numFmtId="167" fontId="4" fillId="0" borderId="5" xfId="432" applyNumberFormat="1" applyFont="1" applyBorder="1" applyAlignment="1">
      <alignment horizontal="center" vertical="top"/>
      <protection/>
    </xf>
    <xf numFmtId="0" fontId="4" fillId="0" borderId="5" xfId="432" applyFont="1" applyFill="1" applyBorder="1" applyAlignment="1">
      <alignment horizontal="center" vertical="top"/>
      <protection/>
    </xf>
    <xf numFmtId="167" fontId="6" fillId="0" borderId="0" xfId="432" applyNumberFormat="1" applyFont="1" applyBorder="1" applyAlignment="1">
      <alignment horizontal="center" vertical="top"/>
      <protection/>
    </xf>
    <xf numFmtId="49" fontId="4" fillId="0" borderId="0" xfId="432" applyNumberFormat="1" applyFont="1" applyFill="1" applyBorder="1" applyAlignment="1" quotePrefix="1">
      <alignment horizontal="center"/>
      <protection/>
    </xf>
    <xf numFmtId="169" fontId="4" fillId="0" borderId="0" xfId="225" applyFont="1" applyFill="1" applyBorder="1" applyAlignment="1">
      <alignment horizontal="left"/>
    </xf>
    <xf numFmtId="49" fontId="4" fillId="0" borderId="0" xfId="225" applyNumberFormat="1" applyFont="1" applyFill="1" applyBorder="1" applyAlignment="1">
      <alignment horizontal="center"/>
    </xf>
    <xf numFmtId="0" fontId="4" fillId="0" borderId="0" xfId="432" applyFont="1" applyBorder="1" applyAlignment="1" quotePrefix="1">
      <alignment horizontal="center"/>
      <protection/>
    </xf>
    <xf numFmtId="170" fontId="4" fillId="0" borderId="0" xfId="225" applyNumberFormat="1" applyFont="1" applyBorder="1" applyAlignment="1" quotePrefix="1">
      <alignment horizontal="center"/>
    </xf>
    <xf numFmtId="0" fontId="3" fillId="0" borderId="0" xfId="432" applyFont="1" applyBorder="1" applyAlignment="1" quotePrefix="1">
      <alignment horizontal="center"/>
      <protection/>
    </xf>
    <xf numFmtId="40" fontId="3" fillId="0" borderId="0" xfId="432" applyNumberFormat="1" applyFont="1" applyBorder="1">
      <alignment/>
      <protection/>
    </xf>
    <xf numFmtId="0" fontId="3" fillId="0" borderId="0" xfId="432" applyFont="1" applyBorder="1" applyAlignment="1" quotePrefix="1">
      <alignment horizontal="center" vertical="top"/>
      <protection/>
    </xf>
    <xf numFmtId="0" fontId="4" fillId="0" borderId="0" xfId="432" applyFont="1" applyBorder="1" applyAlignment="1" quotePrefix="1">
      <alignment horizontal="center" wrapText="1"/>
      <protection/>
    </xf>
    <xf numFmtId="0" fontId="3" fillId="0" borderId="0" xfId="432" applyFont="1" applyBorder="1" applyAlignment="1" quotePrefix="1">
      <alignment horizontal="center" wrapText="1"/>
      <protection/>
    </xf>
    <xf numFmtId="0" fontId="6" fillId="0" borderId="0" xfId="432" applyFont="1" applyAlignment="1">
      <alignment horizontal="left"/>
      <protection/>
    </xf>
    <xf numFmtId="0" fontId="6" fillId="0" borderId="0" xfId="432" applyFont="1" applyBorder="1" applyAlignment="1">
      <alignment horizontal="left"/>
      <protection/>
    </xf>
    <xf numFmtId="0" fontId="3" fillId="0" borderId="5" xfId="432" applyFont="1" applyBorder="1" applyAlignment="1">
      <alignment horizontal="center"/>
      <protection/>
    </xf>
    <xf numFmtId="167" fontId="4" fillId="0" borderId="5" xfId="432" applyNumberFormat="1" applyFont="1" applyBorder="1">
      <alignment/>
      <protection/>
    </xf>
    <xf numFmtId="167" fontId="3" fillId="0" borderId="5" xfId="432" applyNumberFormat="1" applyFont="1" applyBorder="1" applyAlignment="1">
      <alignment horizontal="right"/>
      <protection/>
    </xf>
    <xf numFmtId="0" fontId="4" fillId="0" borderId="0" xfId="432" applyFont="1" applyBorder="1" applyAlignment="1">
      <alignment horizontal="centerContinuous"/>
      <protection/>
    </xf>
    <xf numFmtId="0" fontId="6" fillId="0" borderId="0" xfId="432" applyFont="1" applyBorder="1" applyAlignment="1">
      <alignment horizontal="right"/>
      <protection/>
    </xf>
    <xf numFmtId="0" fontId="4" fillId="0" borderId="46" xfId="432" applyFont="1" applyBorder="1" applyAlignment="1">
      <alignment horizontal="center"/>
      <protection/>
    </xf>
    <xf numFmtId="0" fontId="4" fillId="0" borderId="90" xfId="432" applyFont="1" applyBorder="1" applyAlignment="1">
      <alignment horizontal="left"/>
      <protection/>
    </xf>
    <xf numFmtId="0" fontId="4" fillId="0" borderId="90" xfId="432" applyFont="1" applyBorder="1">
      <alignment/>
      <protection/>
    </xf>
    <xf numFmtId="0" fontId="3" fillId="0" borderId="46" xfId="432" applyFont="1" applyBorder="1" applyAlignment="1" quotePrefix="1">
      <alignment horizontal="center"/>
      <protection/>
    </xf>
    <xf numFmtId="0" fontId="3" fillId="0" borderId="90" xfId="432" applyFont="1" applyBorder="1" applyAlignment="1">
      <alignment wrapText="1"/>
      <protection/>
    </xf>
    <xf numFmtId="0" fontId="3" fillId="0" borderId="46" xfId="432" applyFont="1" applyBorder="1" applyAlignment="1" quotePrefix="1">
      <alignment horizontal="center" vertical="justify"/>
      <protection/>
    </xf>
    <xf numFmtId="0" fontId="4" fillId="0" borderId="90" xfId="432" applyFont="1" applyBorder="1" applyAlignment="1">
      <alignment wrapText="1"/>
      <protection/>
    </xf>
    <xf numFmtId="0" fontId="3" fillId="0" borderId="46" xfId="432" applyFont="1" applyBorder="1" applyAlignment="1" quotePrefix="1">
      <alignment horizontal="center" vertical="top"/>
      <protection/>
    </xf>
    <xf numFmtId="0" fontId="4" fillId="0" borderId="92" xfId="432" applyFont="1" applyBorder="1" applyAlignment="1">
      <alignment wrapText="1"/>
      <protection/>
    </xf>
    <xf numFmtId="0" fontId="4" fillId="0" borderId="21" xfId="432" applyFont="1" applyBorder="1" applyAlignment="1">
      <alignment horizontal="center"/>
      <protection/>
    </xf>
    <xf numFmtId="0" fontId="3" fillId="0" borderId="21" xfId="432" applyFont="1" applyBorder="1" applyAlignment="1" quotePrefix="1">
      <alignment horizontal="center"/>
      <protection/>
    </xf>
    <xf numFmtId="0" fontId="4" fillId="0" borderId="21" xfId="432" applyFont="1" applyBorder="1" applyAlignment="1" quotePrefix="1">
      <alignment horizontal="center"/>
      <protection/>
    </xf>
    <xf numFmtId="0" fontId="4" fillId="0" borderId="18" xfId="432" applyFont="1" applyBorder="1" applyAlignment="1">
      <alignment horizontal="left" vertical="center"/>
      <protection/>
    </xf>
    <xf numFmtId="0" fontId="4" fillId="0" borderId="36" xfId="432" applyFont="1" applyBorder="1" applyAlignment="1">
      <alignment horizontal="center" vertical="center" wrapText="1"/>
      <protection/>
    </xf>
    <xf numFmtId="0" fontId="4" fillId="0" borderId="32" xfId="432" applyFont="1" applyBorder="1" applyAlignment="1">
      <alignment horizontal="center" vertical="center" wrapText="1"/>
      <protection/>
    </xf>
    <xf numFmtId="40" fontId="3" fillId="0" borderId="46" xfId="432" applyNumberFormat="1" applyFont="1" applyBorder="1" applyAlignment="1">
      <alignment horizontal="center"/>
      <protection/>
    </xf>
    <xf numFmtId="167" fontId="4" fillId="0" borderId="32" xfId="225" applyNumberFormat="1" applyFont="1" applyFill="1" applyBorder="1" applyAlignment="1">
      <alignment horizontal="center" vertical="center" wrapText="1"/>
    </xf>
    <xf numFmtId="40" fontId="21" fillId="0" borderId="46" xfId="432" applyNumberFormat="1" applyFont="1" applyBorder="1" applyAlignment="1">
      <alignment horizontal="center"/>
      <protection/>
    </xf>
    <xf numFmtId="40" fontId="4" fillId="0" borderId="46" xfId="432" applyNumberFormat="1" applyFont="1" applyBorder="1" applyAlignment="1">
      <alignment horizontal="center"/>
      <protection/>
    </xf>
    <xf numFmtId="167" fontId="4" fillId="0" borderId="21" xfId="225" applyNumberFormat="1" applyFont="1" applyBorder="1" applyAlignment="1">
      <alignment/>
    </xf>
    <xf numFmtId="167" fontId="4" fillId="0" borderId="21" xfId="210" applyNumberFormat="1" applyFont="1" applyBorder="1" applyAlignment="1">
      <alignment/>
    </xf>
    <xf numFmtId="167" fontId="3" fillId="0" borderId="21" xfId="210" applyNumberFormat="1" applyFont="1" applyBorder="1" applyAlignment="1">
      <alignment/>
    </xf>
    <xf numFmtId="0" fontId="4" fillId="0" borderId="88" xfId="432" applyFont="1" applyBorder="1" applyAlignment="1" applyProtection="1">
      <alignment horizontal="left"/>
      <protection locked="0"/>
    </xf>
    <xf numFmtId="0" fontId="4" fillId="0" borderId="89" xfId="432" applyFont="1" applyBorder="1" applyAlignment="1" applyProtection="1">
      <alignment horizontal="left"/>
      <protection locked="0"/>
    </xf>
    <xf numFmtId="0" fontId="4" fillId="0" borderId="46" xfId="432" applyFont="1" applyBorder="1" applyAlignment="1" applyProtection="1">
      <alignment horizontal="left" wrapText="1"/>
      <protection locked="0"/>
    </xf>
    <xf numFmtId="0" fontId="4" fillId="0" borderId="90" xfId="432" applyFont="1" applyBorder="1" applyAlignment="1" applyProtection="1">
      <alignment horizontal="left" wrapText="1"/>
      <protection locked="0"/>
    </xf>
    <xf numFmtId="0" fontId="4" fillId="0" borderId="6" xfId="432" applyFont="1" applyBorder="1" applyAlignment="1" applyProtection="1">
      <alignment horizontal="left"/>
      <protection locked="0"/>
    </xf>
    <xf numFmtId="0" fontId="4" fillId="0" borderId="21" xfId="432" applyFont="1" applyBorder="1" applyAlignment="1" applyProtection="1">
      <alignment horizontal="center" wrapText="1"/>
      <protection locked="0"/>
    </xf>
    <xf numFmtId="0" fontId="3" fillId="0" borderId="21" xfId="432" applyFont="1" applyBorder="1">
      <alignment/>
      <protection/>
    </xf>
    <xf numFmtId="0" fontId="4" fillId="0" borderId="21" xfId="432" applyFont="1" applyBorder="1" applyAlignment="1" quotePrefix="1">
      <alignment horizontal="center" wrapText="1"/>
      <protection/>
    </xf>
    <xf numFmtId="0" fontId="3" fillId="0" borderId="21" xfId="432" applyFont="1" applyBorder="1" applyAlignment="1" quotePrefix="1">
      <alignment horizontal="center" wrapText="1"/>
      <protection/>
    </xf>
    <xf numFmtId="0" fontId="4" fillId="0" borderId="10" xfId="432" applyFont="1" applyBorder="1" applyAlignment="1" quotePrefix="1">
      <alignment horizontal="center" wrapText="1"/>
      <protection/>
    </xf>
    <xf numFmtId="0" fontId="3" fillId="0" borderId="46" xfId="432" applyFont="1" applyBorder="1" applyAlignment="1">
      <alignment horizontal="center" wrapText="1"/>
      <protection/>
    </xf>
    <xf numFmtId="0" fontId="4" fillId="0" borderId="90" xfId="432" applyFont="1" applyBorder="1" applyAlignment="1">
      <alignment horizontal="left" wrapText="1"/>
      <protection/>
    </xf>
    <xf numFmtId="0" fontId="4" fillId="0" borderId="46" xfId="432" applyFont="1" applyBorder="1" applyAlignment="1">
      <alignment horizontal="center" wrapText="1"/>
      <protection/>
    </xf>
    <xf numFmtId="0" fontId="3" fillId="0" borderId="90" xfId="432" applyFont="1" applyBorder="1" applyAlignment="1">
      <alignment horizontal="left" wrapText="1"/>
      <protection/>
    </xf>
    <xf numFmtId="0" fontId="3" fillId="0" borderId="49" xfId="432" applyFont="1" applyBorder="1" applyAlignment="1">
      <alignment horizontal="center" wrapText="1"/>
      <protection/>
    </xf>
    <xf numFmtId="0" fontId="4" fillId="0" borderId="5" xfId="432" applyFont="1" applyBorder="1" applyAlignment="1" quotePrefix="1">
      <alignment horizontal="center" wrapText="1"/>
      <protection/>
    </xf>
    <xf numFmtId="167" fontId="3" fillId="0" borderId="21" xfId="432" applyNumberFormat="1" applyFont="1" applyBorder="1">
      <alignment/>
      <protection/>
    </xf>
    <xf numFmtId="167" fontId="4" fillId="0" borderId="21" xfId="210" applyNumberFormat="1" applyFont="1" applyBorder="1" applyAlignment="1">
      <alignment wrapText="1"/>
    </xf>
    <xf numFmtId="0" fontId="3" fillId="0" borderId="46" xfId="432" applyFont="1" applyBorder="1" applyAlignment="1" quotePrefix="1">
      <alignment horizontal="center" vertical="center"/>
      <protection/>
    </xf>
    <xf numFmtId="0" fontId="3" fillId="0" borderId="21" xfId="432" applyFont="1" applyBorder="1" applyAlignment="1" quotePrefix="1">
      <alignment horizontal="center" vertical="top"/>
      <protection/>
    </xf>
    <xf numFmtId="0" fontId="3" fillId="0" borderId="90" xfId="432" applyFont="1" applyBorder="1" applyAlignment="1">
      <alignment vertical="center" wrapText="1"/>
      <protection/>
    </xf>
    <xf numFmtId="167" fontId="3" fillId="0" borderId="21" xfId="210" applyNumberFormat="1" applyFont="1" applyBorder="1" applyAlignment="1">
      <alignment/>
    </xf>
    <xf numFmtId="40" fontId="3" fillId="0" borderId="46" xfId="432" applyNumberFormat="1" applyFont="1" applyBorder="1" applyAlignment="1">
      <alignment horizontal="center" wrapText="1"/>
      <protection/>
    </xf>
    <xf numFmtId="0" fontId="3" fillId="0" borderId="90" xfId="432" applyFont="1" applyBorder="1" applyAlignment="1">
      <alignment vertical="top" wrapText="1"/>
      <protection/>
    </xf>
    <xf numFmtId="0" fontId="3" fillId="0" borderId="90" xfId="432" applyFont="1" applyBorder="1" applyAlignment="1">
      <alignment vertical="center"/>
      <protection/>
    </xf>
    <xf numFmtId="40" fontId="4" fillId="0" borderId="46" xfId="432" applyNumberFormat="1" applyFont="1" applyBorder="1" applyAlignment="1">
      <alignment horizontal="center" wrapText="1"/>
      <protection/>
    </xf>
    <xf numFmtId="40" fontId="3" fillId="0" borderId="49" xfId="432" applyNumberFormat="1" applyFont="1" applyBorder="1" applyAlignment="1">
      <alignment horizontal="center" wrapText="1"/>
      <protection/>
    </xf>
    <xf numFmtId="167" fontId="4" fillId="0" borderId="10" xfId="210" applyNumberFormat="1" applyFont="1" applyBorder="1" applyAlignment="1">
      <alignment vertical="center" wrapText="1"/>
    </xf>
    <xf numFmtId="167" fontId="3" fillId="0" borderId="21" xfId="210" applyNumberFormat="1" applyFont="1" applyBorder="1" applyAlignment="1">
      <alignment wrapText="1"/>
    </xf>
    <xf numFmtId="0" fontId="3" fillId="0" borderId="46" xfId="432" applyFont="1" applyBorder="1" applyAlignment="1" applyProtection="1" quotePrefix="1">
      <alignment horizontal="left"/>
      <protection locked="0"/>
    </xf>
    <xf numFmtId="0" fontId="3" fillId="0" borderId="90" xfId="432" applyFont="1" applyBorder="1" applyAlignment="1" applyProtection="1">
      <alignment wrapText="1"/>
      <protection locked="0"/>
    </xf>
    <xf numFmtId="170" fontId="3" fillId="0" borderId="21" xfId="244" applyNumberFormat="1" applyFont="1" applyBorder="1" applyAlignment="1" applyProtection="1" quotePrefix="1">
      <alignment horizontal="center"/>
      <protection locked="0"/>
    </xf>
    <xf numFmtId="167" fontId="4" fillId="0" borderId="21" xfId="210" applyNumberFormat="1" applyFont="1" applyBorder="1" applyAlignment="1">
      <alignment/>
    </xf>
    <xf numFmtId="0" fontId="4" fillId="0" borderId="0" xfId="432" applyFont="1" applyBorder="1" applyAlignment="1">
      <alignment/>
      <protection/>
    </xf>
    <xf numFmtId="0" fontId="3" fillId="0" borderId="90" xfId="432" applyFont="1" applyBorder="1" applyAlignment="1" applyProtection="1" quotePrefix="1">
      <alignment horizontal="left"/>
      <protection locked="0"/>
    </xf>
    <xf numFmtId="0" fontId="3" fillId="0" borderId="21" xfId="432" applyFont="1" applyBorder="1" applyAlignment="1" applyProtection="1" quotePrefix="1">
      <alignment horizontal="center"/>
      <protection locked="0"/>
    </xf>
    <xf numFmtId="0" fontId="3" fillId="0" borderId="46" xfId="432" applyFont="1" applyBorder="1" applyAlignment="1" applyProtection="1">
      <alignment horizontal="left"/>
      <protection locked="0"/>
    </xf>
    <xf numFmtId="0" fontId="3" fillId="0" borderId="90" xfId="432" applyFont="1" applyBorder="1" applyAlignment="1" applyProtection="1">
      <alignment horizontal="left"/>
      <protection locked="0"/>
    </xf>
    <xf numFmtId="167" fontId="3" fillId="0" borderId="0" xfId="432" applyNumberFormat="1" applyFont="1" applyBorder="1" applyAlignment="1">
      <alignment/>
      <protection/>
    </xf>
    <xf numFmtId="170" fontId="3" fillId="0" borderId="0" xfId="225" applyNumberFormat="1" applyFont="1" applyBorder="1" applyAlignment="1">
      <alignment/>
    </xf>
    <xf numFmtId="49" fontId="3" fillId="0" borderId="21" xfId="432" applyNumberFormat="1" applyFont="1" applyFill="1" applyBorder="1" applyAlignment="1" applyProtection="1">
      <alignment horizontal="center"/>
      <protection locked="0"/>
    </xf>
    <xf numFmtId="167" fontId="3" fillId="0" borderId="21" xfId="210" applyNumberFormat="1" applyFont="1" applyBorder="1" applyAlignment="1">
      <alignment vertical="top"/>
    </xf>
    <xf numFmtId="167" fontId="3" fillId="0" borderId="21" xfId="432" applyNumberFormat="1" applyFont="1" applyBorder="1" applyAlignment="1">
      <alignment vertical="top"/>
      <protection/>
    </xf>
    <xf numFmtId="40" fontId="4" fillId="0" borderId="46" xfId="432" applyNumberFormat="1" applyFont="1" applyBorder="1" applyAlignment="1">
      <alignment horizontal="center" vertical="top"/>
      <protection/>
    </xf>
    <xf numFmtId="40" fontId="3" fillId="0" borderId="46" xfId="432" applyNumberFormat="1" applyFont="1" applyBorder="1" applyAlignment="1">
      <alignment horizontal="center" vertical="top"/>
      <protection/>
    </xf>
    <xf numFmtId="0" fontId="3" fillId="0" borderId="0" xfId="432" applyFont="1" applyBorder="1" applyAlignment="1">
      <alignment vertical="top"/>
      <protection/>
    </xf>
    <xf numFmtId="0" fontId="4" fillId="0" borderId="0" xfId="403" applyFont="1" applyAlignment="1">
      <alignment/>
      <protection/>
    </xf>
    <xf numFmtId="0" fontId="3" fillId="0" borderId="0" xfId="403" applyFont="1" applyAlignment="1">
      <alignment/>
      <protection/>
    </xf>
    <xf numFmtId="0" fontId="3" fillId="0" borderId="0" xfId="403" applyFont="1" applyAlignment="1">
      <alignment horizontal="center"/>
      <protection/>
    </xf>
    <xf numFmtId="0" fontId="3" fillId="0" borderId="86" xfId="403" applyFont="1" applyBorder="1" applyAlignment="1">
      <alignment/>
      <protection/>
    </xf>
    <xf numFmtId="0" fontId="3" fillId="0" borderId="86" xfId="403" applyFont="1" applyBorder="1" applyAlignment="1">
      <alignment horizontal="center"/>
      <protection/>
    </xf>
    <xf numFmtId="0" fontId="14" fillId="0" borderId="0" xfId="403" applyFont="1" applyAlignment="1">
      <alignment/>
      <protection/>
    </xf>
    <xf numFmtId="0" fontId="14" fillId="0" borderId="0" xfId="403" applyFont="1" applyAlignment="1">
      <alignment horizontal="center"/>
      <protection/>
    </xf>
    <xf numFmtId="1" fontId="3" fillId="0" borderId="0" xfId="226" applyNumberFormat="1" applyFont="1" applyAlignment="1">
      <alignment horizontal="right"/>
    </xf>
    <xf numFmtId="0" fontId="3" fillId="0" borderId="0" xfId="403" applyFont="1" applyAlignment="1" quotePrefix="1">
      <alignment horizontal="left"/>
      <protection/>
    </xf>
    <xf numFmtId="0" fontId="3" fillId="0" borderId="0" xfId="403" applyFont="1" applyAlignment="1">
      <alignment horizontal="left"/>
      <protection/>
    </xf>
    <xf numFmtId="0" fontId="4" fillId="0" borderId="0" xfId="403" applyFont="1" applyAlignment="1">
      <alignment horizontal="center"/>
      <protection/>
    </xf>
    <xf numFmtId="0" fontId="13" fillId="0" borderId="0" xfId="413" applyFont="1" applyBorder="1" applyAlignment="1">
      <alignment horizontal="left"/>
      <protection/>
    </xf>
    <xf numFmtId="49" fontId="4" fillId="0" borderId="0" xfId="226" applyNumberFormat="1" applyFont="1" applyFill="1" applyBorder="1" applyAlignment="1">
      <alignment/>
    </xf>
    <xf numFmtId="167" fontId="4" fillId="0" borderId="0" xfId="226" applyNumberFormat="1" applyFont="1" applyFill="1" applyBorder="1" applyAlignment="1">
      <alignment horizontal="left"/>
    </xf>
    <xf numFmtId="49" fontId="4" fillId="0" borderId="0" xfId="226" applyNumberFormat="1" applyFont="1" applyFill="1" applyBorder="1" applyAlignment="1">
      <alignment horizontal="left"/>
    </xf>
    <xf numFmtId="0" fontId="6" fillId="0" borderId="0" xfId="432" applyFont="1" applyFill="1" applyBorder="1" applyAlignment="1">
      <alignment/>
      <protection/>
    </xf>
    <xf numFmtId="49" fontId="6" fillId="0" borderId="0" xfId="432" applyNumberFormat="1" applyFont="1" applyFill="1" applyBorder="1" applyAlignment="1" quotePrefix="1">
      <alignment horizontal="center"/>
      <protection/>
    </xf>
    <xf numFmtId="49" fontId="4" fillId="0" borderId="0" xfId="226" applyNumberFormat="1" applyFont="1" applyFill="1" applyBorder="1" applyAlignment="1">
      <alignment/>
    </xf>
    <xf numFmtId="169" fontId="3" fillId="0" borderId="0" xfId="226" applyFont="1" applyFill="1" applyBorder="1" applyAlignment="1">
      <alignment horizontal="center"/>
    </xf>
    <xf numFmtId="167" fontId="3" fillId="0" borderId="0" xfId="226" applyNumberFormat="1" applyFont="1" applyFill="1" applyBorder="1" applyAlignment="1">
      <alignment horizontal="right"/>
    </xf>
    <xf numFmtId="0" fontId="3" fillId="0" borderId="5" xfId="432" applyFont="1" applyFill="1" applyBorder="1" applyAlignment="1">
      <alignment horizontal="left"/>
      <protection/>
    </xf>
    <xf numFmtId="49" fontId="3" fillId="0" borderId="0" xfId="432" applyNumberFormat="1" applyFont="1" applyFill="1" applyBorder="1" applyAlignment="1">
      <alignment horizontal="center"/>
      <protection/>
    </xf>
    <xf numFmtId="49" fontId="4" fillId="0" borderId="0" xfId="226" applyNumberFormat="1" applyFont="1" applyFill="1" applyBorder="1" applyAlignment="1">
      <alignment horizontal="center"/>
    </xf>
    <xf numFmtId="0" fontId="3" fillId="0" borderId="0" xfId="432" applyFont="1" applyFill="1" applyBorder="1" applyAlignment="1">
      <alignment/>
      <protection/>
    </xf>
    <xf numFmtId="3" fontId="3" fillId="0" borderId="0" xfId="432" applyNumberFormat="1" applyFont="1" applyFill="1" applyBorder="1">
      <alignment/>
      <protection/>
    </xf>
    <xf numFmtId="167" fontId="3" fillId="0" borderId="0" xfId="226" applyNumberFormat="1" applyFont="1" applyFill="1" applyBorder="1" applyAlignment="1">
      <alignment/>
    </xf>
    <xf numFmtId="0" fontId="4" fillId="0" borderId="0" xfId="413" applyFont="1" applyBorder="1" applyAlignment="1">
      <alignment horizontal="left"/>
      <protection/>
    </xf>
    <xf numFmtId="0" fontId="3" fillId="0" borderId="0" xfId="413" applyFont="1" applyBorder="1" applyAlignment="1">
      <alignment horizontal="left"/>
      <protection/>
    </xf>
    <xf numFmtId="0" fontId="3" fillId="0" borderId="0" xfId="413" applyFont="1" applyBorder="1" applyAlignment="1">
      <alignment horizontal="right"/>
      <protection/>
    </xf>
    <xf numFmtId="167" fontId="3" fillId="0" borderId="0" xfId="211" applyNumberFormat="1" applyFont="1" applyBorder="1" applyAlignment="1">
      <alignment/>
    </xf>
    <xf numFmtId="172" fontId="3" fillId="0" borderId="0" xfId="211" applyNumberFormat="1" applyFont="1" applyBorder="1" applyAlignment="1">
      <alignment horizontal="right"/>
    </xf>
    <xf numFmtId="49" fontId="4" fillId="0" borderId="0" xfId="413" applyNumberFormat="1" applyFont="1" applyBorder="1" applyAlignment="1">
      <alignment horizontal="center"/>
      <protection/>
    </xf>
    <xf numFmtId="0" fontId="4" fillId="0" borderId="0" xfId="413" applyFont="1" applyBorder="1" applyAlignment="1">
      <alignment horizontal="center"/>
      <protection/>
    </xf>
    <xf numFmtId="0" fontId="4" fillId="0" borderId="0" xfId="413" applyFont="1" applyBorder="1">
      <alignment/>
      <protection/>
    </xf>
    <xf numFmtId="40" fontId="4" fillId="0" borderId="0" xfId="413" applyNumberFormat="1" applyFont="1" applyBorder="1">
      <alignment/>
      <protection/>
    </xf>
    <xf numFmtId="0" fontId="3" fillId="0" borderId="0" xfId="413" applyFont="1" applyBorder="1" applyAlignment="1">
      <alignment horizontal="center"/>
      <protection/>
    </xf>
    <xf numFmtId="40" fontId="3" fillId="0" borderId="0" xfId="413" applyNumberFormat="1" applyFont="1" applyBorder="1">
      <alignment/>
      <protection/>
    </xf>
    <xf numFmtId="172" fontId="3" fillId="0" borderId="0" xfId="211" applyNumberFormat="1" applyFont="1" applyBorder="1" applyAlignment="1">
      <alignment/>
    </xf>
    <xf numFmtId="0" fontId="3" fillId="0" borderId="0" xfId="413" applyFont="1" applyBorder="1">
      <alignment/>
      <protection/>
    </xf>
    <xf numFmtId="0" fontId="3" fillId="0" borderId="0" xfId="413" applyFont="1" applyBorder="1" applyAlignment="1">
      <alignment wrapText="1"/>
      <protection/>
    </xf>
    <xf numFmtId="172" fontId="4" fillId="0" borderId="0" xfId="211" applyNumberFormat="1" applyFont="1" applyBorder="1" applyAlignment="1">
      <alignment/>
    </xf>
    <xf numFmtId="167" fontId="4" fillId="0" borderId="0" xfId="211" applyNumberFormat="1" applyFont="1" applyBorder="1" applyAlignment="1">
      <alignment/>
    </xf>
    <xf numFmtId="49" fontId="3" fillId="0" borderId="0" xfId="413" applyNumberFormat="1" applyFont="1" applyBorder="1" applyAlignment="1" quotePrefix="1">
      <alignment horizontal="center"/>
      <protection/>
    </xf>
    <xf numFmtId="0" fontId="4" fillId="0" borderId="0" xfId="435" applyFont="1" applyBorder="1" applyAlignment="1" applyProtection="1" quotePrefix="1">
      <alignment horizontal="left" vertical="justify"/>
      <protection locked="0"/>
    </xf>
    <xf numFmtId="172" fontId="3" fillId="0" borderId="0" xfId="413" applyNumberFormat="1" applyFont="1" applyBorder="1" applyAlignment="1">
      <alignment horizontal="center"/>
      <protection/>
    </xf>
    <xf numFmtId="40" fontId="4" fillId="0" borderId="0" xfId="413" applyNumberFormat="1" applyFont="1" applyBorder="1" applyAlignment="1">
      <alignment horizontal="center"/>
      <protection/>
    </xf>
    <xf numFmtId="172" fontId="4" fillId="0" borderId="0" xfId="413" applyNumberFormat="1" applyFont="1" applyBorder="1" applyAlignment="1">
      <alignment horizontal="center"/>
      <protection/>
    </xf>
    <xf numFmtId="0" fontId="3" fillId="0" borderId="0" xfId="432" applyFont="1" applyFill="1" applyBorder="1" applyAlignment="1">
      <alignment horizontal="centerContinuous"/>
      <protection/>
    </xf>
    <xf numFmtId="49" fontId="3" fillId="0" borderId="0" xfId="226" applyNumberFormat="1" applyFont="1" applyFill="1" applyBorder="1" applyAlignment="1">
      <alignment horizontal="center"/>
    </xf>
    <xf numFmtId="0" fontId="4" fillId="0" borderId="0" xfId="432" applyFont="1" applyFill="1" applyBorder="1" applyAlignment="1">
      <alignment/>
      <protection/>
    </xf>
    <xf numFmtId="4" fontId="6" fillId="0" borderId="0" xfId="466" applyNumberFormat="1" applyFont="1" applyFill="1" applyBorder="1" applyAlignment="1">
      <alignment horizontal="right"/>
    </xf>
    <xf numFmtId="40" fontId="3" fillId="0" borderId="0" xfId="432" applyNumberFormat="1" applyFont="1" applyBorder="1" applyAlignment="1">
      <alignment horizontal="left"/>
      <protection/>
    </xf>
    <xf numFmtId="169" fontId="3" fillId="0" borderId="0" xfId="226" applyFont="1" applyFill="1" applyBorder="1" applyAlignment="1">
      <alignment/>
    </xf>
    <xf numFmtId="167" fontId="3" fillId="0" borderId="0" xfId="432" applyNumberFormat="1" applyFont="1" applyFill="1" applyBorder="1">
      <alignment/>
      <protection/>
    </xf>
    <xf numFmtId="49" fontId="3" fillId="0" borderId="0" xfId="226" applyNumberFormat="1" applyFont="1" applyFill="1" applyBorder="1" applyAlignment="1">
      <alignment/>
    </xf>
    <xf numFmtId="49" fontId="4" fillId="0" borderId="0" xfId="226" applyNumberFormat="1" applyFont="1" applyFill="1" applyBorder="1" applyAlignment="1">
      <alignment horizontal="centerContinuous"/>
    </xf>
    <xf numFmtId="49" fontId="3" fillId="0" borderId="0" xfId="226" applyNumberFormat="1" applyFont="1" applyFill="1" applyBorder="1" applyAlignment="1">
      <alignment/>
    </xf>
    <xf numFmtId="169" fontId="4" fillId="0" borderId="0" xfId="226" applyNumberFormat="1" applyFont="1" applyFill="1" applyBorder="1" applyAlignment="1">
      <alignment/>
    </xf>
    <xf numFmtId="169" fontId="4" fillId="0" borderId="0" xfId="226" applyNumberFormat="1" applyFont="1" applyFill="1" applyBorder="1" applyAlignment="1">
      <alignment horizontal="right"/>
    </xf>
    <xf numFmtId="0" fontId="13" fillId="0" borderId="0" xfId="432" applyNumberFormat="1" applyFont="1" applyFill="1" applyBorder="1" applyAlignment="1">
      <alignment horizontal="left"/>
      <protection/>
    </xf>
    <xf numFmtId="0" fontId="13" fillId="0" borderId="0" xfId="432" applyNumberFormat="1" applyFont="1" applyFill="1" applyBorder="1" applyAlignment="1" quotePrefix="1">
      <alignment/>
      <protection/>
    </xf>
    <xf numFmtId="172" fontId="3" fillId="0" borderId="0" xfId="211" applyNumberFormat="1" applyFont="1" applyBorder="1" applyAlignment="1">
      <alignment horizontal="center"/>
    </xf>
    <xf numFmtId="167" fontId="3" fillId="0" borderId="0" xfId="226" applyNumberFormat="1" applyFont="1" applyFill="1" applyBorder="1" applyAlignment="1">
      <alignment horizontal="center"/>
    </xf>
    <xf numFmtId="169" fontId="4" fillId="0" borderId="0" xfId="226" applyFont="1" applyFill="1" applyBorder="1" applyAlignment="1">
      <alignment horizontal="center"/>
    </xf>
    <xf numFmtId="49" fontId="4" fillId="0" borderId="5" xfId="432" applyNumberFormat="1" applyFont="1" applyFill="1" applyBorder="1" applyAlignment="1">
      <alignment horizontal="center"/>
      <protection/>
    </xf>
    <xf numFmtId="49" fontId="4" fillId="0" borderId="5" xfId="226" applyNumberFormat="1" applyFont="1" applyFill="1" applyBorder="1" applyAlignment="1">
      <alignment horizontal="left"/>
    </xf>
    <xf numFmtId="167" fontId="4" fillId="0" borderId="5" xfId="226" applyNumberFormat="1" applyFont="1" applyFill="1" applyBorder="1" applyAlignment="1">
      <alignment horizontal="left"/>
    </xf>
    <xf numFmtId="0" fontId="4" fillId="0" borderId="5" xfId="413" applyFont="1" applyBorder="1" applyAlignment="1">
      <alignment horizontal="left"/>
      <protection/>
    </xf>
    <xf numFmtId="0" fontId="3" fillId="0" borderId="5" xfId="413" applyFont="1" applyBorder="1" applyAlignment="1">
      <alignment horizontal="center"/>
      <protection/>
    </xf>
    <xf numFmtId="172" fontId="3" fillId="0" borderId="5" xfId="211" applyNumberFormat="1" applyFont="1" applyBorder="1" applyAlignment="1">
      <alignment horizontal="center"/>
    </xf>
    <xf numFmtId="169" fontId="3" fillId="0" borderId="5" xfId="226" applyFont="1" applyFill="1" applyBorder="1" applyAlignment="1">
      <alignment horizontal="center"/>
    </xf>
    <xf numFmtId="49" fontId="3" fillId="0" borderId="5" xfId="226" applyNumberFormat="1" applyFont="1" applyFill="1" applyBorder="1" applyAlignment="1">
      <alignment horizontal="center"/>
    </xf>
    <xf numFmtId="167" fontId="3" fillId="0" borderId="5" xfId="226" applyNumberFormat="1" applyFont="1" applyFill="1" applyBorder="1" applyAlignment="1">
      <alignment horizontal="center"/>
    </xf>
    <xf numFmtId="0" fontId="4" fillId="0" borderId="0" xfId="432" applyFont="1" applyFill="1" applyBorder="1" applyAlignment="1">
      <alignment vertical="center"/>
      <protection/>
    </xf>
    <xf numFmtId="167" fontId="3" fillId="0" borderId="0" xfId="211" applyNumberFormat="1" applyFont="1" applyBorder="1" applyAlignment="1">
      <alignment horizontal="center"/>
    </xf>
    <xf numFmtId="167" fontId="6" fillId="0" borderId="0" xfId="413" applyNumberFormat="1" applyFont="1" applyBorder="1" applyAlignment="1">
      <alignment horizontal="right"/>
      <protection/>
    </xf>
    <xf numFmtId="167" fontId="4" fillId="0" borderId="0" xfId="413" applyNumberFormat="1" applyFont="1" applyFill="1" applyBorder="1" applyAlignment="1">
      <alignment horizontal="center"/>
      <protection/>
    </xf>
    <xf numFmtId="167" fontId="4" fillId="0" borderId="0" xfId="413" applyNumberFormat="1" applyFont="1" applyFill="1" applyBorder="1" applyAlignment="1">
      <alignment/>
      <protection/>
    </xf>
    <xf numFmtId="167" fontId="4" fillId="0" borderId="0" xfId="413" applyNumberFormat="1" applyFont="1" applyBorder="1" applyAlignment="1">
      <alignment horizontal="right"/>
      <protection/>
    </xf>
    <xf numFmtId="15" fontId="6" fillId="0" borderId="0" xfId="432" applyNumberFormat="1" applyFont="1" applyBorder="1" applyAlignment="1">
      <alignment/>
      <protection/>
    </xf>
    <xf numFmtId="0" fontId="6" fillId="0" borderId="0" xfId="432" applyFont="1" applyBorder="1" applyAlignment="1">
      <alignment/>
      <protection/>
    </xf>
    <xf numFmtId="49" fontId="4" fillId="0" borderId="0" xfId="432" applyNumberFormat="1" applyFont="1" applyFill="1" applyBorder="1" applyAlignment="1" quotePrefix="1">
      <alignment horizontal="centerContinuous"/>
      <protection/>
    </xf>
    <xf numFmtId="167" fontId="4" fillId="0" borderId="0" xfId="226" applyNumberFormat="1" applyFont="1" applyFill="1" applyBorder="1" applyAlignment="1">
      <alignment horizontal="centerContinuous"/>
    </xf>
    <xf numFmtId="49" fontId="4" fillId="56" borderId="36" xfId="432" applyNumberFormat="1" applyFont="1" applyFill="1" applyBorder="1" applyAlignment="1">
      <alignment horizontal="center" vertical="center" wrapText="1"/>
      <protection/>
    </xf>
    <xf numFmtId="49" fontId="3" fillId="56" borderId="21" xfId="432" applyNumberFormat="1" applyFont="1" applyFill="1" applyBorder="1" applyAlignment="1">
      <alignment horizontal="center" vertical="center"/>
      <protection/>
    </xf>
    <xf numFmtId="0" fontId="4" fillId="56" borderId="18" xfId="432" applyFont="1" applyFill="1" applyBorder="1" applyAlignment="1">
      <alignment horizontal="left" vertical="center" wrapText="1"/>
      <protection/>
    </xf>
    <xf numFmtId="0" fontId="3" fillId="56" borderId="46" xfId="432" applyFont="1" applyFill="1" applyBorder="1" applyAlignment="1">
      <alignment horizontal="left" vertical="center"/>
      <protection/>
    </xf>
    <xf numFmtId="0" fontId="3" fillId="56" borderId="46" xfId="432" applyFont="1" applyFill="1" applyBorder="1" applyAlignment="1">
      <alignment vertical="center"/>
      <protection/>
    </xf>
    <xf numFmtId="0" fontId="3" fillId="56" borderId="46" xfId="432" applyFont="1" applyFill="1" applyBorder="1" applyAlignment="1">
      <alignment horizontal="justify" vertical="center" wrapText="1"/>
      <protection/>
    </xf>
    <xf numFmtId="0" fontId="3" fillId="56" borderId="46" xfId="432" applyFont="1" applyFill="1" applyBorder="1" applyAlignment="1" quotePrefix="1">
      <alignment horizontal="left"/>
      <protection/>
    </xf>
    <xf numFmtId="0" fontId="3" fillId="56" borderId="46" xfId="432" applyFont="1" applyFill="1" applyBorder="1">
      <alignment/>
      <protection/>
    </xf>
    <xf numFmtId="0" fontId="3" fillId="56" borderId="46" xfId="432" applyFont="1" applyFill="1" applyBorder="1" applyAlignment="1">
      <alignment horizontal="left"/>
      <protection/>
    </xf>
    <xf numFmtId="0" fontId="3" fillId="56" borderId="21" xfId="432" applyFont="1" applyFill="1" applyBorder="1" applyAlignment="1">
      <alignment vertical="center"/>
      <protection/>
    </xf>
    <xf numFmtId="49" fontId="3" fillId="56" borderId="90" xfId="432" applyNumberFormat="1" applyFont="1" applyFill="1" applyBorder="1" applyAlignment="1">
      <alignment horizontal="center" vertical="center"/>
      <protection/>
    </xf>
    <xf numFmtId="0" fontId="3" fillId="56" borderId="21" xfId="432" applyFont="1" applyFill="1" applyBorder="1" applyAlignment="1" quotePrefix="1">
      <alignment vertical="center"/>
      <protection/>
    </xf>
    <xf numFmtId="0" fontId="3" fillId="56" borderId="21" xfId="432" applyFont="1" applyFill="1" applyBorder="1" applyAlignment="1" quotePrefix="1">
      <alignment horizontal="left" vertical="center"/>
      <protection/>
    </xf>
    <xf numFmtId="0" fontId="3" fillId="56" borderId="21" xfId="432" applyFont="1" applyFill="1" applyBorder="1" applyAlignment="1">
      <alignment horizontal="left" vertical="center"/>
      <protection/>
    </xf>
    <xf numFmtId="49" fontId="3" fillId="56" borderId="21" xfId="432" applyNumberFormat="1" applyFont="1" applyFill="1" applyBorder="1" applyAlignment="1">
      <alignment vertical="center"/>
      <protection/>
    </xf>
    <xf numFmtId="0" fontId="3" fillId="56" borderId="21" xfId="432" applyFont="1" applyFill="1" applyBorder="1" applyAlignment="1">
      <alignment horizontal="justify" vertical="top" wrapText="1"/>
      <protection/>
    </xf>
    <xf numFmtId="49" fontId="3" fillId="56" borderId="90" xfId="432" applyNumberFormat="1" applyFont="1" applyFill="1" applyBorder="1" applyAlignment="1">
      <alignment horizontal="center" vertical="top"/>
      <protection/>
    </xf>
    <xf numFmtId="49" fontId="3" fillId="56" borderId="90" xfId="432" applyNumberFormat="1" applyFont="1" applyFill="1" applyBorder="1" applyAlignment="1" quotePrefix="1">
      <alignment horizontal="center" vertical="center"/>
      <protection/>
    </xf>
    <xf numFmtId="0" fontId="3" fillId="56" borderId="10" xfId="432" applyFont="1" applyFill="1" applyBorder="1" applyAlignment="1">
      <alignment horizontal="left"/>
      <protection/>
    </xf>
    <xf numFmtId="49" fontId="3" fillId="56" borderId="92" xfId="432" applyNumberFormat="1" applyFont="1" applyFill="1" applyBorder="1" applyAlignment="1">
      <alignment horizontal="center" vertical="center"/>
      <protection/>
    </xf>
    <xf numFmtId="0" fontId="3" fillId="0" borderId="0" xfId="432" applyFont="1" applyFill="1" applyBorder="1" applyAlignment="1">
      <alignment vertical="center" wrapText="1"/>
      <protection/>
    </xf>
    <xf numFmtId="49" fontId="3" fillId="0" borderId="21" xfId="432" applyNumberFormat="1" applyFont="1" applyFill="1" applyBorder="1" applyAlignment="1">
      <alignment horizontal="center" vertical="center"/>
      <protection/>
    </xf>
    <xf numFmtId="49" fontId="4" fillId="0" borderId="21" xfId="432" applyNumberFormat="1" applyFont="1" applyFill="1" applyBorder="1" applyAlignment="1" quotePrefix="1">
      <alignment horizontal="center" vertical="center"/>
      <protection/>
    </xf>
    <xf numFmtId="169" fontId="3" fillId="0" borderId="21" xfId="226" applyFont="1" applyFill="1" applyBorder="1" applyAlignment="1">
      <alignment horizontal="center"/>
    </xf>
    <xf numFmtId="49" fontId="3" fillId="0" borderId="21" xfId="226" applyNumberFormat="1" applyFont="1" applyFill="1" applyBorder="1" applyAlignment="1">
      <alignment horizontal="center" vertical="center"/>
    </xf>
    <xf numFmtId="49" fontId="4" fillId="0" borderId="21" xfId="226" applyNumberFormat="1" applyFont="1" applyFill="1" applyBorder="1" applyAlignment="1">
      <alignment horizontal="center" vertical="center"/>
    </xf>
    <xf numFmtId="49" fontId="4" fillId="0" borderId="21" xfId="226" applyNumberFormat="1" applyFont="1" applyFill="1" applyBorder="1" applyAlignment="1" quotePrefix="1">
      <alignment horizontal="center" vertical="center"/>
    </xf>
    <xf numFmtId="169" fontId="3" fillId="0" borderId="21" xfId="226" applyFont="1" applyFill="1" applyBorder="1" applyAlignment="1">
      <alignment horizontal="center" vertical="top"/>
    </xf>
    <xf numFmtId="169" fontId="3" fillId="0" borderId="10" xfId="226" applyFont="1" applyFill="1" applyBorder="1" applyAlignment="1">
      <alignment horizontal="center" vertical="top"/>
    </xf>
    <xf numFmtId="167" fontId="4" fillId="0" borderId="21" xfId="226" applyNumberFormat="1" applyFont="1" applyFill="1" applyBorder="1" applyAlignment="1">
      <alignment horizontal="right" vertical="center"/>
    </xf>
    <xf numFmtId="167" fontId="3" fillId="0" borderId="21" xfId="226" applyNumberFormat="1" applyFont="1" applyFill="1" applyBorder="1" applyAlignment="1">
      <alignment horizontal="right"/>
    </xf>
    <xf numFmtId="167" fontId="3" fillId="0" borderId="21" xfId="226" applyNumberFormat="1" applyFont="1" applyFill="1" applyBorder="1" applyAlignment="1">
      <alignment horizontal="right" vertical="top"/>
    </xf>
    <xf numFmtId="167" fontId="3" fillId="0" borderId="10" xfId="226" applyNumberFormat="1" applyFont="1" applyFill="1" applyBorder="1" applyAlignment="1">
      <alignment horizontal="right"/>
    </xf>
    <xf numFmtId="49" fontId="3" fillId="0" borderId="21" xfId="226" applyNumberFormat="1" applyFont="1" applyFill="1" applyBorder="1" applyAlignment="1" quotePrefix="1">
      <alignment horizontal="center" vertical="center"/>
    </xf>
    <xf numFmtId="49" fontId="4" fillId="0" borderId="18" xfId="226" applyNumberFormat="1" applyFont="1" applyFill="1" applyBorder="1" applyAlignment="1">
      <alignment horizontal="center" vertical="center"/>
    </xf>
    <xf numFmtId="167" fontId="4" fillId="0" borderId="18" xfId="226" applyNumberFormat="1" applyFont="1" applyFill="1" applyBorder="1" applyAlignment="1">
      <alignment horizontal="right" vertical="center"/>
    </xf>
    <xf numFmtId="170" fontId="3" fillId="0" borderId="21" xfId="226" applyNumberFormat="1" applyFont="1" applyFill="1" applyBorder="1" applyAlignment="1">
      <alignment horizontal="center"/>
    </xf>
    <xf numFmtId="170" fontId="3" fillId="0" borderId="21" xfId="226" applyNumberFormat="1" applyFont="1" applyFill="1" applyBorder="1" applyAlignment="1">
      <alignment horizontal="center" vertical="center"/>
    </xf>
    <xf numFmtId="49" fontId="4" fillId="0" borderId="21" xfId="226" applyNumberFormat="1" applyFont="1" applyFill="1" applyBorder="1" applyAlignment="1">
      <alignment/>
    </xf>
    <xf numFmtId="167" fontId="3" fillId="0" borderId="21" xfId="226" applyNumberFormat="1" applyFont="1" applyFill="1" applyBorder="1" applyAlignment="1">
      <alignment/>
    </xf>
    <xf numFmtId="49" fontId="4" fillId="0" borderId="18" xfId="432" applyNumberFormat="1" applyFont="1" applyFill="1" applyBorder="1" applyAlignment="1">
      <alignment horizontal="center" vertical="center" wrapText="1"/>
      <protection/>
    </xf>
    <xf numFmtId="167" fontId="4" fillId="0" borderId="18" xfId="226" applyNumberFormat="1" applyFont="1" applyFill="1" applyBorder="1" applyAlignment="1">
      <alignment horizontal="right" vertical="center" wrapText="1"/>
    </xf>
    <xf numFmtId="49" fontId="4" fillId="0" borderId="18" xfId="226" applyNumberFormat="1" applyFont="1" applyFill="1" applyBorder="1" applyAlignment="1">
      <alignment horizontal="center" vertical="center" wrapText="1"/>
    </xf>
    <xf numFmtId="3" fontId="3" fillId="0" borderId="0" xfId="432" applyNumberFormat="1" applyFont="1" applyFill="1" applyBorder="1" applyAlignment="1">
      <alignment vertical="center"/>
      <protection/>
    </xf>
    <xf numFmtId="170" fontId="4" fillId="0" borderId="18" xfId="226" applyNumberFormat="1" applyFont="1" applyFill="1" applyBorder="1" applyAlignment="1">
      <alignment horizontal="right" vertical="center" wrapText="1"/>
    </xf>
    <xf numFmtId="49" fontId="4" fillId="0" borderId="18" xfId="226" applyNumberFormat="1" applyFont="1" applyFill="1" applyBorder="1" applyAlignment="1">
      <alignment/>
    </xf>
    <xf numFmtId="0" fontId="4" fillId="56" borderId="21" xfId="432" applyFont="1" applyFill="1" applyBorder="1" applyAlignment="1" quotePrefix="1">
      <alignment horizontal="left" vertical="center"/>
      <protection/>
    </xf>
    <xf numFmtId="49" fontId="4" fillId="56" borderId="90" xfId="432" applyNumberFormat="1" applyFont="1" applyFill="1" applyBorder="1" applyAlignment="1" quotePrefix="1">
      <alignment horizontal="center" vertical="center"/>
      <protection/>
    </xf>
    <xf numFmtId="0" fontId="4" fillId="56" borderId="21" xfId="432" applyFont="1" applyFill="1" applyBorder="1" applyAlignment="1">
      <alignment vertical="center"/>
      <protection/>
    </xf>
    <xf numFmtId="49" fontId="4" fillId="56" borderId="90" xfId="432" applyNumberFormat="1" applyFont="1" applyFill="1" applyBorder="1" applyAlignment="1">
      <alignment horizontal="center" vertical="center"/>
      <protection/>
    </xf>
    <xf numFmtId="0" fontId="4" fillId="0" borderId="21" xfId="0" applyFont="1" applyFill="1" applyBorder="1" applyAlignment="1">
      <alignment vertical="center"/>
    </xf>
    <xf numFmtId="49" fontId="4" fillId="0" borderId="90" xfId="433" applyNumberFormat="1" applyFont="1" applyFill="1" applyBorder="1" applyAlignment="1">
      <alignment horizontal="center" vertical="center"/>
      <protection/>
    </xf>
    <xf numFmtId="0" fontId="4" fillId="56" borderId="18" xfId="432" applyFont="1" applyFill="1" applyBorder="1" applyAlignment="1">
      <alignment horizontal="center" vertical="center"/>
      <protection/>
    </xf>
    <xf numFmtId="49" fontId="4" fillId="56" borderId="36" xfId="432" applyNumberFormat="1" applyFont="1" applyFill="1" applyBorder="1" applyAlignment="1">
      <alignment horizontal="center" vertical="center"/>
      <protection/>
    </xf>
    <xf numFmtId="0" fontId="4" fillId="56" borderId="46" xfId="432" applyFont="1" applyFill="1" applyBorder="1" applyAlignment="1">
      <alignment vertical="center"/>
      <protection/>
    </xf>
    <xf numFmtId="49" fontId="4" fillId="56" borderId="21" xfId="432" applyNumberFormat="1" applyFont="1" applyFill="1" applyBorder="1" applyAlignment="1">
      <alignment horizontal="center" vertical="center"/>
      <protection/>
    </xf>
    <xf numFmtId="0" fontId="4" fillId="56" borderId="32" xfId="432" applyFont="1" applyFill="1" applyBorder="1" applyAlignment="1">
      <alignment horizontal="center" vertical="center"/>
      <protection/>
    </xf>
    <xf numFmtId="49" fontId="4" fillId="56" borderId="18" xfId="432" applyNumberFormat="1" applyFont="1" applyFill="1" applyBorder="1" applyAlignment="1">
      <alignment horizontal="center" vertical="center"/>
      <protection/>
    </xf>
    <xf numFmtId="167" fontId="4" fillId="0" borderId="21" xfId="226" applyNumberFormat="1" applyFont="1" applyFill="1" applyBorder="1" applyAlignment="1">
      <alignment horizontal="right"/>
    </xf>
    <xf numFmtId="167" fontId="3" fillId="0" borderId="21" xfId="226" applyNumberFormat="1" applyFont="1" applyFill="1" applyBorder="1" applyAlignment="1">
      <alignment horizontal="right" vertical="center"/>
    </xf>
    <xf numFmtId="167" fontId="4" fillId="0" borderId="21" xfId="226" applyNumberFormat="1" applyFont="1" applyFill="1" applyBorder="1" applyAlignment="1">
      <alignment/>
    </xf>
    <xf numFmtId="167" fontId="6" fillId="0" borderId="0" xfId="226" applyNumberFormat="1" applyFont="1" applyFill="1" applyBorder="1" applyAlignment="1">
      <alignment horizontal="right"/>
    </xf>
    <xf numFmtId="167" fontId="4" fillId="0" borderId="18" xfId="226" applyNumberFormat="1" applyFont="1" applyFill="1" applyBorder="1" applyAlignment="1">
      <alignment vertical="center"/>
    </xf>
    <xf numFmtId="0" fontId="3" fillId="0" borderId="46" xfId="432" applyFont="1" applyFill="1" applyBorder="1">
      <alignment/>
      <protection/>
    </xf>
    <xf numFmtId="49" fontId="3" fillId="0" borderId="90" xfId="432" applyNumberFormat="1" applyFont="1" applyFill="1" applyBorder="1" applyAlignment="1">
      <alignment horizontal="center"/>
      <protection/>
    </xf>
    <xf numFmtId="0" fontId="3" fillId="0" borderId="49" xfId="432" applyFont="1" applyFill="1" applyBorder="1">
      <alignment/>
      <protection/>
    </xf>
    <xf numFmtId="49" fontId="3" fillId="0" borderId="92" xfId="432" applyNumberFormat="1" applyFont="1" applyFill="1" applyBorder="1" applyAlignment="1">
      <alignment horizontal="center"/>
      <protection/>
    </xf>
    <xf numFmtId="49" fontId="4" fillId="0" borderId="10" xfId="226" applyNumberFormat="1" applyFont="1" applyFill="1" applyBorder="1" applyAlignment="1">
      <alignment/>
    </xf>
    <xf numFmtId="167" fontId="3" fillId="0" borderId="10" xfId="226" applyNumberFormat="1" applyFont="1" applyFill="1" applyBorder="1" applyAlignment="1">
      <alignment/>
    </xf>
    <xf numFmtId="0" fontId="3" fillId="0" borderId="5" xfId="432" applyFont="1" applyFill="1" applyBorder="1" applyAlignment="1">
      <alignment/>
      <protection/>
    </xf>
    <xf numFmtId="169" fontId="3" fillId="0" borderId="0" xfId="226" applyFont="1" applyFill="1" applyBorder="1" applyAlignment="1">
      <alignment horizontal="centerContinuous"/>
    </xf>
    <xf numFmtId="49" fontId="3" fillId="0" borderId="0" xfId="226" applyNumberFormat="1" applyFont="1" applyFill="1" applyBorder="1" applyAlignment="1">
      <alignment horizontal="centerContinuous"/>
    </xf>
    <xf numFmtId="167" fontId="3" fillId="0" borderId="0" xfId="226" applyNumberFormat="1" applyFont="1" applyFill="1" applyBorder="1" applyAlignment="1">
      <alignment horizontal="centerContinuous"/>
    </xf>
    <xf numFmtId="40" fontId="13" fillId="0" borderId="0" xfId="432" applyNumberFormat="1" applyFont="1" applyBorder="1" applyAlignment="1">
      <alignment horizontal="centerContinuous"/>
      <protection/>
    </xf>
    <xf numFmtId="40" fontId="3" fillId="0" borderId="0" xfId="432" applyNumberFormat="1" applyFont="1" applyBorder="1" applyAlignment="1">
      <alignment horizontal="centerContinuous"/>
      <protection/>
    </xf>
    <xf numFmtId="0" fontId="3" fillId="0" borderId="21" xfId="432" applyFont="1" applyFill="1" applyBorder="1" applyAlignment="1">
      <alignment horizontal="left"/>
      <protection/>
    </xf>
    <xf numFmtId="0" fontId="3" fillId="0" borderId="21" xfId="406" applyFont="1" applyBorder="1" applyAlignment="1">
      <alignment wrapText="1"/>
      <protection/>
    </xf>
    <xf numFmtId="0" fontId="3" fillId="0" borderId="10" xfId="432" applyFont="1" applyBorder="1">
      <alignment/>
      <protection/>
    </xf>
    <xf numFmtId="169" fontId="3" fillId="0" borderId="21" xfId="226" applyFont="1" applyFill="1" applyBorder="1" applyAlignment="1" quotePrefix="1">
      <alignment horizontal="center"/>
    </xf>
    <xf numFmtId="169" fontId="3" fillId="0" borderId="10" xfId="226" applyFont="1" applyFill="1" applyBorder="1" applyAlignment="1" quotePrefix="1">
      <alignment horizontal="center"/>
    </xf>
    <xf numFmtId="169" fontId="3" fillId="0" borderId="21" xfId="226" applyFont="1" applyFill="1" applyBorder="1" applyAlignment="1">
      <alignment horizontal="center" vertical="center"/>
    </xf>
    <xf numFmtId="49" fontId="3" fillId="0" borderId="21" xfId="226" applyNumberFormat="1" applyFont="1" applyFill="1" applyBorder="1" applyAlignment="1">
      <alignment horizontal="center"/>
    </xf>
    <xf numFmtId="49" fontId="3" fillId="0" borderId="21" xfId="226" applyNumberFormat="1" applyFont="1" applyFill="1" applyBorder="1" applyAlignment="1" quotePrefix="1">
      <alignment horizontal="center"/>
    </xf>
    <xf numFmtId="169" fontId="3" fillId="0" borderId="10" xfId="226" applyFont="1" applyFill="1" applyBorder="1" applyAlignment="1">
      <alignment horizontal="center" vertical="center"/>
    </xf>
    <xf numFmtId="0" fontId="4" fillId="0" borderId="18" xfId="432" applyFont="1" applyFill="1" applyBorder="1" applyAlignment="1">
      <alignment horizontal="left" vertical="center"/>
      <protection/>
    </xf>
    <xf numFmtId="169" fontId="3" fillId="0" borderId="21" xfId="226" applyFont="1" applyFill="1" applyBorder="1" applyAlignment="1" quotePrefix="1">
      <alignment horizontal="center" vertical="center"/>
    </xf>
    <xf numFmtId="167" fontId="3" fillId="0" borderId="21" xfId="226" applyNumberFormat="1" applyFont="1" applyFill="1" applyBorder="1" applyAlignment="1">
      <alignment vertical="center"/>
    </xf>
    <xf numFmtId="167" fontId="3" fillId="0" borderId="21" xfId="226" applyNumberFormat="1" applyFont="1" applyFill="1" applyBorder="1" applyAlignment="1">
      <alignment/>
    </xf>
    <xf numFmtId="0" fontId="3" fillId="0" borderId="21" xfId="432" applyFont="1" applyBorder="1" applyAlignment="1">
      <alignment/>
      <protection/>
    </xf>
    <xf numFmtId="0" fontId="6" fillId="0" borderId="21" xfId="432" applyFont="1" applyBorder="1" applyAlignment="1">
      <alignment/>
      <protection/>
    </xf>
    <xf numFmtId="167" fontId="6" fillId="0" borderId="21" xfId="226" applyNumberFormat="1" applyFont="1" applyFill="1" applyBorder="1" applyAlignment="1">
      <alignment/>
    </xf>
    <xf numFmtId="0" fontId="3" fillId="0" borderId="21" xfId="432" applyFont="1" applyBorder="1" applyAlignment="1">
      <alignment wrapText="1"/>
      <protection/>
    </xf>
    <xf numFmtId="0" fontId="3" fillId="0" borderId="21" xfId="406" applyFont="1" applyBorder="1" applyAlignment="1">
      <alignment/>
      <protection/>
    </xf>
    <xf numFmtId="0" fontId="3" fillId="0" borderId="5" xfId="413" applyFont="1" applyBorder="1" applyAlignment="1">
      <alignment horizontal="left"/>
      <protection/>
    </xf>
    <xf numFmtId="0" fontId="13" fillId="0" borderId="0" xfId="413" applyFont="1" applyBorder="1">
      <alignment/>
      <protection/>
    </xf>
    <xf numFmtId="0" fontId="13" fillId="0" borderId="0" xfId="413" applyFont="1" applyBorder="1" applyAlignment="1">
      <alignment horizontal="centerContinuous"/>
      <protection/>
    </xf>
    <xf numFmtId="0" fontId="20" fillId="0" borderId="0" xfId="413" applyFont="1" applyBorder="1" applyAlignment="1">
      <alignment horizontal="centerContinuous"/>
      <protection/>
    </xf>
    <xf numFmtId="172" fontId="20" fillId="0" borderId="0" xfId="211" applyNumberFormat="1" applyFont="1" applyBorder="1" applyAlignment="1">
      <alignment horizontal="centerContinuous"/>
    </xf>
    <xf numFmtId="167" fontId="20" fillId="0" borderId="0" xfId="211" applyNumberFormat="1" applyFont="1" applyBorder="1" applyAlignment="1">
      <alignment horizontal="centerContinuous"/>
    </xf>
    <xf numFmtId="0" fontId="3" fillId="0" borderId="0" xfId="413" applyFont="1" applyBorder="1" applyAlignment="1">
      <alignment horizontal="centerContinuous"/>
      <protection/>
    </xf>
    <xf numFmtId="0" fontId="4" fillId="0" borderId="0" xfId="413" applyFont="1" applyBorder="1" applyAlignment="1">
      <alignment horizontal="centerContinuous"/>
      <protection/>
    </xf>
    <xf numFmtId="172" fontId="3" fillId="0" borderId="0" xfId="211" applyNumberFormat="1" applyFont="1" applyBorder="1" applyAlignment="1">
      <alignment horizontal="centerContinuous"/>
    </xf>
    <xf numFmtId="167" fontId="3" fillId="0" borderId="0" xfId="211" applyNumberFormat="1" applyFont="1" applyBorder="1" applyAlignment="1">
      <alignment horizontal="centerContinuous"/>
    </xf>
    <xf numFmtId="49" fontId="4" fillId="56" borderId="46" xfId="0" applyNumberFormat="1" applyFont="1" applyFill="1" applyBorder="1" applyAlignment="1">
      <alignment vertical="center"/>
    </xf>
    <xf numFmtId="0" fontId="4" fillId="56" borderId="90" xfId="0" applyFont="1" applyFill="1" applyBorder="1" applyAlignment="1">
      <alignment horizontal="left" vertical="center"/>
    </xf>
    <xf numFmtId="49" fontId="4" fillId="56" borderId="46" xfId="0" applyNumberFormat="1" applyFont="1" applyFill="1" applyBorder="1" applyAlignment="1" quotePrefix="1">
      <alignment vertical="center"/>
    </xf>
    <xf numFmtId="0" fontId="4" fillId="56" borderId="90" xfId="0" applyFont="1" applyFill="1" applyBorder="1" applyAlignment="1">
      <alignment vertical="center"/>
    </xf>
    <xf numFmtId="49" fontId="145" fillId="56" borderId="46" xfId="0" applyNumberFormat="1" applyFont="1" applyFill="1" applyBorder="1" applyAlignment="1" quotePrefix="1">
      <alignment vertical="center"/>
    </xf>
    <xf numFmtId="0" fontId="3" fillId="56" borderId="46" xfId="0" applyFont="1" applyFill="1" applyBorder="1" applyAlignment="1">
      <alignment vertical="center"/>
    </xf>
    <xf numFmtId="0" fontId="3" fillId="56" borderId="90" xfId="0" applyFont="1" applyFill="1" applyBorder="1" applyAlignment="1">
      <alignment vertical="center"/>
    </xf>
    <xf numFmtId="0" fontId="3" fillId="56" borderId="46" xfId="0" applyFont="1" applyFill="1" applyBorder="1" applyAlignment="1">
      <alignment horizontal="left" vertical="center"/>
    </xf>
    <xf numFmtId="0" fontId="3" fillId="56" borderId="90" xfId="0" applyFont="1" applyFill="1" applyBorder="1" applyAlignment="1">
      <alignment horizontal="left" vertical="center"/>
    </xf>
    <xf numFmtId="0" fontId="3" fillId="56" borderId="46" xfId="432" applyFont="1" applyFill="1" applyBorder="1" applyAlignment="1" quotePrefix="1">
      <alignment horizontal="left" vertical="center"/>
      <protection/>
    </xf>
    <xf numFmtId="0" fontId="3" fillId="56" borderId="90" xfId="432" applyFont="1" applyFill="1" applyBorder="1" applyAlignment="1" quotePrefix="1">
      <alignment horizontal="left" vertical="center"/>
      <protection/>
    </xf>
    <xf numFmtId="0" fontId="145" fillId="56" borderId="88" xfId="432" applyFont="1" applyFill="1" applyBorder="1" applyAlignment="1">
      <alignment horizontal="left" vertical="center"/>
      <protection/>
    </xf>
    <xf numFmtId="0" fontId="4" fillId="56" borderId="89" xfId="432" applyFont="1" applyFill="1" applyBorder="1" applyAlignment="1">
      <alignment horizontal="left" vertical="center"/>
      <protection/>
    </xf>
    <xf numFmtId="0" fontId="4" fillId="56" borderId="90" xfId="0" applyFont="1" applyFill="1" applyBorder="1" applyAlignment="1">
      <alignment horizontal="center" vertical="center"/>
    </xf>
    <xf numFmtId="170" fontId="4" fillId="56" borderId="90" xfId="226" applyNumberFormat="1" applyFont="1" applyFill="1" applyBorder="1" applyAlignment="1" quotePrefix="1">
      <alignment horizontal="center" vertical="center"/>
    </xf>
    <xf numFmtId="0" fontId="3" fillId="56" borderId="90" xfId="0" applyFont="1" applyFill="1" applyBorder="1" applyAlignment="1">
      <alignment horizontal="center" vertical="center"/>
    </xf>
    <xf numFmtId="0" fontId="3" fillId="56" borderId="90" xfId="0" applyFont="1" applyFill="1" applyBorder="1" applyAlignment="1" quotePrefix="1">
      <alignment horizontal="center" vertical="center"/>
    </xf>
    <xf numFmtId="40" fontId="4" fillId="56" borderId="90" xfId="432" applyNumberFormat="1" applyFont="1" applyFill="1" applyBorder="1" applyAlignment="1">
      <alignment horizontal="center" vertical="top"/>
      <protection/>
    </xf>
    <xf numFmtId="40" fontId="3" fillId="56" borderId="90" xfId="432" applyNumberFormat="1" applyFont="1" applyFill="1" applyBorder="1" applyAlignment="1">
      <alignment horizontal="center" vertical="top"/>
      <protection/>
    </xf>
    <xf numFmtId="0" fontId="3" fillId="56" borderId="21" xfId="432" applyFont="1" applyFill="1" applyBorder="1" applyAlignment="1" quotePrefix="1">
      <alignment horizontal="center" vertical="center"/>
      <protection/>
    </xf>
    <xf numFmtId="40" fontId="3" fillId="56" borderId="90" xfId="432" applyNumberFormat="1" applyFont="1" applyFill="1" applyBorder="1" applyAlignment="1">
      <alignment horizontal="center" vertical="center"/>
      <protection/>
    </xf>
    <xf numFmtId="0" fontId="4" fillId="56" borderId="10" xfId="432" applyFont="1" applyFill="1" applyBorder="1" applyAlignment="1" quotePrefix="1">
      <alignment horizontal="center" vertical="center"/>
      <protection/>
    </xf>
    <xf numFmtId="0" fontId="3" fillId="56" borderId="6" xfId="432" applyFont="1" applyFill="1" applyBorder="1" applyAlignment="1">
      <alignment vertical="center"/>
      <protection/>
    </xf>
    <xf numFmtId="40" fontId="3" fillId="56" borderId="89" xfId="432" applyNumberFormat="1" applyFont="1" applyFill="1" applyBorder="1" applyAlignment="1">
      <alignment horizontal="center" vertical="center"/>
      <protection/>
    </xf>
    <xf numFmtId="0" fontId="4" fillId="56" borderId="21" xfId="432" applyFont="1" applyFill="1" applyBorder="1" applyAlignment="1" quotePrefix="1">
      <alignment horizontal="center" vertical="center"/>
      <protection/>
    </xf>
    <xf numFmtId="40" fontId="4" fillId="56" borderId="92" xfId="432" applyNumberFormat="1" applyFont="1" applyFill="1" applyBorder="1" applyAlignment="1">
      <alignment horizontal="center" vertical="top"/>
      <protection/>
    </xf>
    <xf numFmtId="0" fontId="3" fillId="56" borderId="90" xfId="432" applyFont="1" applyFill="1" applyBorder="1" applyAlignment="1" quotePrefix="1">
      <alignment horizontal="center" vertical="center"/>
      <protection/>
    </xf>
    <xf numFmtId="0" fontId="4" fillId="56" borderId="92" xfId="432" applyFont="1" applyFill="1" applyBorder="1" applyAlignment="1" quotePrefix="1">
      <alignment horizontal="center" vertical="center"/>
      <protection/>
    </xf>
    <xf numFmtId="0" fontId="4" fillId="56" borderId="36" xfId="0" applyFont="1" applyFill="1" applyBorder="1" applyAlignment="1">
      <alignment horizontal="center" vertical="center" wrapText="1"/>
    </xf>
    <xf numFmtId="0" fontId="4" fillId="56" borderId="18" xfId="0" applyFont="1" applyFill="1" applyBorder="1" applyAlignment="1">
      <alignment horizontal="center" vertical="center" wrapText="1"/>
    </xf>
    <xf numFmtId="40" fontId="21" fillId="56" borderId="21" xfId="0" applyNumberFormat="1" applyFont="1" applyFill="1" applyBorder="1" applyAlignment="1">
      <alignment vertical="center"/>
    </xf>
    <xf numFmtId="40" fontId="4" fillId="56" borderId="21" xfId="0" applyNumberFormat="1" applyFont="1" applyFill="1" applyBorder="1" applyAlignment="1">
      <alignment vertical="center"/>
    </xf>
    <xf numFmtId="40" fontId="3" fillId="56" borderId="21" xfId="0" applyNumberFormat="1" applyFont="1" applyFill="1" applyBorder="1" applyAlignment="1">
      <alignment vertical="center"/>
    </xf>
    <xf numFmtId="40" fontId="4" fillId="56" borderId="21" xfId="432" applyNumberFormat="1" applyFont="1" applyFill="1" applyBorder="1" applyAlignment="1">
      <alignment horizontal="center" vertical="top"/>
      <protection/>
    </xf>
    <xf numFmtId="40" fontId="3" fillId="56" borderId="21" xfId="432" applyNumberFormat="1" applyFont="1" applyFill="1" applyBorder="1" applyAlignment="1">
      <alignment horizontal="center" vertical="top"/>
      <protection/>
    </xf>
    <xf numFmtId="40" fontId="3" fillId="56" borderId="21" xfId="432" applyNumberFormat="1" applyFont="1" applyFill="1" applyBorder="1" applyAlignment="1">
      <alignment horizontal="center" vertical="center"/>
      <protection/>
    </xf>
    <xf numFmtId="40" fontId="3" fillId="56" borderId="10" xfId="432" applyNumberFormat="1" applyFont="1" applyFill="1" applyBorder="1" applyAlignment="1">
      <alignment horizontal="center" vertical="center"/>
      <protection/>
    </xf>
    <xf numFmtId="0" fontId="3" fillId="0" borderId="0" xfId="413" applyFont="1" applyBorder="1" applyAlignment="1">
      <alignment vertical="center"/>
      <protection/>
    </xf>
    <xf numFmtId="172" fontId="4" fillId="0" borderId="21" xfId="211" applyNumberFormat="1" applyFont="1" applyBorder="1" applyAlignment="1">
      <alignment/>
    </xf>
    <xf numFmtId="167" fontId="21" fillId="0" borderId="21" xfId="211" applyNumberFormat="1" applyFont="1" applyBorder="1" applyAlignment="1">
      <alignment/>
    </xf>
    <xf numFmtId="0" fontId="4" fillId="0" borderId="32" xfId="413" applyFont="1" applyBorder="1" applyAlignment="1">
      <alignment horizontal="left" vertical="center" wrapText="1"/>
      <protection/>
    </xf>
    <xf numFmtId="0" fontId="4" fillId="0" borderId="36" xfId="413" applyFont="1" applyBorder="1" applyAlignment="1">
      <alignment horizontal="center" vertical="center" wrapText="1"/>
      <protection/>
    </xf>
    <xf numFmtId="172" fontId="4" fillId="0" borderId="18" xfId="211" applyNumberFormat="1" applyFont="1" applyBorder="1" applyAlignment="1">
      <alignment horizontal="right" vertical="center" wrapText="1"/>
    </xf>
    <xf numFmtId="167" fontId="4" fillId="0" borderId="18" xfId="413" applyNumberFormat="1" applyFont="1" applyBorder="1" applyAlignment="1">
      <alignment horizontal="right" vertical="center" wrapText="1"/>
      <protection/>
    </xf>
    <xf numFmtId="0" fontId="6" fillId="0" borderId="6" xfId="435" applyFont="1" applyBorder="1" applyAlignment="1" applyProtection="1">
      <alignment horizontal="center"/>
      <protection locked="0"/>
    </xf>
    <xf numFmtId="0" fontId="6" fillId="0" borderId="0" xfId="435" applyFont="1" applyBorder="1" applyAlignment="1" applyProtection="1">
      <alignment horizontal="centerContinuous"/>
      <protection locked="0"/>
    </xf>
    <xf numFmtId="40" fontId="4" fillId="56" borderId="90" xfId="432" applyNumberFormat="1" applyFont="1" applyFill="1" applyBorder="1" applyAlignment="1">
      <alignment horizontal="center" vertical="center"/>
      <protection/>
    </xf>
    <xf numFmtId="170" fontId="3" fillId="0" borderId="21" xfId="199" applyNumberFormat="1" applyFont="1" applyBorder="1" applyAlignment="1" applyProtection="1">
      <alignment horizontal="center" vertical="center"/>
      <protection locked="0"/>
    </xf>
    <xf numFmtId="170" fontId="4" fillId="0" borderId="21" xfId="199" applyNumberFormat="1" applyFont="1" applyBorder="1" applyAlignment="1">
      <alignment horizontal="center" vertical="center"/>
    </xf>
    <xf numFmtId="170" fontId="4" fillId="0" borderId="21" xfId="199" applyNumberFormat="1" applyFont="1" applyBorder="1" applyAlignment="1">
      <alignment vertical="center"/>
    </xf>
    <xf numFmtId="170" fontId="3" fillId="0" borderId="21" xfId="199" applyNumberFormat="1" applyFont="1" applyBorder="1" applyAlignment="1">
      <alignment vertical="center"/>
    </xf>
    <xf numFmtId="167" fontId="3" fillId="0" borderId="21" xfId="211" applyNumberFormat="1" applyFont="1" applyBorder="1" applyAlignment="1">
      <alignment vertical="center"/>
    </xf>
    <xf numFmtId="170" fontId="4" fillId="0" borderId="10" xfId="199" applyNumberFormat="1" applyFont="1" applyBorder="1" applyAlignment="1">
      <alignment vertical="center"/>
    </xf>
    <xf numFmtId="170" fontId="6" fillId="0" borderId="21" xfId="199" applyNumberFormat="1" applyFont="1" applyBorder="1" applyAlignment="1" applyProtection="1">
      <alignment horizontal="center" vertical="center"/>
      <protection locked="0"/>
    </xf>
    <xf numFmtId="167" fontId="3" fillId="27" borderId="21" xfId="211" applyNumberFormat="1" applyFont="1" applyFill="1" applyBorder="1" applyAlignment="1">
      <alignment horizontal="right" vertical="center"/>
    </xf>
    <xf numFmtId="167" fontId="4" fillId="0" borderId="21" xfId="211" applyNumberFormat="1" applyFont="1" applyBorder="1" applyAlignment="1">
      <alignment vertical="center" wrapText="1"/>
    </xf>
    <xf numFmtId="167" fontId="4" fillId="0" borderId="21" xfId="211" applyNumberFormat="1" applyFont="1" applyBorder="1" applyAlignment="1">
      <alignment vertical="center"/>
    </xf>
    <xf numFmtId="170" fontId="4" fillId="0" borderId="21" xfId="199" applyNumberFormat="1" applyFont="1" applyBorder="1" applyAlignment="1">
      <alignment vertical="center" wrapText="1"/>
    </xf>
    <xf numFmtId="170" fontId="3" fillId="0" borderId="21" xfId="199" applyNumberFormat="1" applyFont="1" applyFill="1" applyBorder="1" applyAlignment="1">
      <alignment vertical="center"/>
    </xf>
    <xf numFmtId="170" fontId="3" fillId="0" borderId="21" xfId="199" applyNumberFormat="1" applyFont="1" applyBorder="1" applyAlignment="1">
      <alignment horizontal="center" vertical="center"/>
    </xf>
    <xf numFmtId="0" fontId="4" fillId="56" borderId="90" xfId="432" applyFont="1" applyFill="1" applyBorder="1" applyAlignment="1" quotePrefix="1">
      <alignment horizontal="center" vertical="center"/>
      <protection/>
    </xf>
    <xf numFmtId="167" fontId="4" fillId="0" borderId="7" xfId="226" applyNumberFormat="1" applyFont="1" applyFill="1" applyBorder="1" applyAlignment="1">
      <alignment horizontal="right"/>
    </xf>
    <xf numFmtId="0" fontId="4" fillId="0" borderId="0" xfId="432" applyFont="1" applyFill="1" applyBorder="1" applyAlignment="1">
      <alignment horizontal="right"/>
      <protection/>
    </xf>
    <xf numFmtId="0" fontId="4" fillId="0" borderId="0" xfId="432" applyFont="1" applyBorder="1" applyAlignment="1">
      <alignment horizontal="right"/>
      <protection/>
    </xf>
    <xf numFmtId="0" fontId="7" fillId="0" borderId="0" xfId="432" applyFont="1" applyFill="1" applyBorder="1" applyAlignment="1" quotePrefix="1">
      <alignment horizontal="centerContinuous" vertical="center"/>
      <protection/>
    </xf>
    <xf numFmtId="167" fontId="4" fillId="0" borderId="0" xfId="226" applyNumberFormat="1" applyFont="1" applyFill="1" applyBorder="1" applyAlignment="1">
      <alignment horizontal="right"/>
    </xf>
    <xf numFmtId="0" fontId="3" fillId="0" borderId="21" xfId="432" applyFont="1" applyFill="1" applyBorder="1" applyAlignment="1">
      <alignment horizontal="left" wrapText="1"/>
      <protection/>
    </xf>
    <xf numFmtId="167" fontId="4" fillId="0" borderId="0" xfId="211" applyNumberFormat="1" applyFont="1" applyBorder="1" applyAlignment="1">
      <alignment horizontal="right"/>
    </xf>
    <xf numFmtId="167" fontId="4" fillId="0" borderId="10" xfId="211" applyNumberFormat="1" applyFont="1" applyBorder="1" applyAlignment="1">
      <alignment vertical="center"/>
    </xf>
    <xf numFmtId="170" fontId="4" fillId="0" borderId="18" xfId="226" applyNumberFormat="1" applyFont="1" applyFill="1" applyBorder="1" applyAlignment="1">
      <alignment vertical="center"/>
    </xf>
    <xf numFmtId="0" fontId="4" fillId="0" borderId="18" xfId="432" applyFont="1" applyBorder="1" applyAlignment="1">
      <alignment horizontal="center" vertical="center"/>
      <protection/>
    </xf>
    <xf numFmtId="167" fontId="4" fillId="0" borderId="18" xfId="225" applyNumberFormat="1" applyFont="1" applyFill="1" applyBorder="1" applyAlignment="1">
      <alignment horizontal="center" vertical="center"/>
    </xf>
    <xf numFmtId="0" fontId="4" fillId="0" borderId="46" xfId="432" applyFont="1" applyBorder="1" applyAlignment="1" applyProtection="1">
      <alignment horizontal="left"/>
      <protection locked="0"/>
    </xf>
    <xf numFmtId="0" fontId="4" fillId="0" borderId="90" xfId="432" applyFont="1" applyBorder="1" applyAlignment="1" applyProtection="1">
      <alignment horizontal="left"/>
      <protection locked="0"/>
    </xf>
    <xf numFmtId="0" fontId="4" fillId="0" borderId="21" xfId="432" applyFont="1" applyBorder="1" applyAlignment="1" applyProtection="1">
      <alignment horizontal="left"/>
      <protection locked="0"/>
    </xf>
    <xf numFmtId="0" fontId="4" fillId="0" borderId="46" xfId="432" applyFont="1" applyBorder="1" applyAlignment="1">
      <alignment horizontal="left"/>
      <protection/>
    </xf>
    <xf numFmtId="0" fontId="3" fillId="0" borderId="46" xfId="432" applyFont="1" applyBorder="1" applyAlignment="1" quotePrefix="1">
      <alignment horizontal="left" vertical="center"/>
      <protection/>
    </xf>
    <xf numFmtId="0" fontId="3" fillId="0" borderId="46" xfId="432" applyFont="1" applyBorder="1" applyAlignment="1" quotePrefix="1">
      <alignment horizontal="left" vertical="top"/>
      <protection/>
    </xf>
    <xf numFmtId="0" fontId="3" fillId="0" borderId="90" xfId="432" applyFont="1" applyBorder="1" applyAlignment="1">
      <alignment vertical="top"/>
      <protection/>
    </xf>
    <xf numFmtId="0" fontId="4" fillId="0" borderId="5" xfId="432" applyFont="1" applyBorder="1">
      <alignment/>
      <protection/>
    </xf>
    <xf numFmtId="0" fontId="4" fillId="0" borderId="5" xfId="432" applyFont="1" applyBorder="1" applyAlignment="1">
      <alignment horizontal="center"/>
      <protection/>
    </xf>
    <xf numFmtId="40" fontId="3" fillId="0" borderId="5" xfId="432" applyNumberFormat="1" applyFont="1" applyBorder="1" applyAlignment="1">
      <alignment horizontal="center"/>
      <protection/>
    </xf>
    <xf numFmtId="167" fontId="4" fillId="0" borderId="5" xfId="210" applyNumberFormat="1" applyFont="1" applyBorder="1" applyAlignment="1">
      <alignment/>
    </xf>
    <xf numFmtId="167" fontId="6" fillId="0" borderId="5" xfId="210" applyNumberFormat="1" applyFont="1" applyBorder="1" applyAlignment="1">
      <alignment horizontal="right"/>
    </xf>
    <xf numFmtId="0" fontId="4" fillId="0" borderId="7" xfId="432" applyFont="1" applyBorder="1" applyAlignment="1">
      <alignment horizontal="centerContinuous" wrapText="1"/>
      <protection/>
    </xf>
    <xf numFmtId="0" fontId="4" fillId="0" borderId="7" xfId="432" applyFont="1" applyBorder="1" applyAlignment="1" quotePrefix="1">
      <alignment horizontal="centerContinuous"/>
      <protection/>
    </xf>
    <xf numFmtId="40" fontId="3" fillId="0" borderId="7" xfId="432" applyNumberFormat="1" applyFont="1" applyBorder="1" applyAlignment="1">
      <alignment horizontal="centerContinuous"/>
      <protection/>
    </xf>
    <xf numFmtId="167" fontId="4" fillId="0" borderId="7" xfId="210" applyNumberFormat="1" applyFont="1" applyBorder="1" applyAlignment="1">
      <alignment horizontal="centerContinuous"/>
    </xf>
    <xf numFmtId="0" fontId="6" fillId="0" borderId="7" xfId="432" applyFont="1" applyBorder="1" applyAlignment="1">
      <alignment horizontal="centerContinuous"/>
      <protection/>
    </xf>
    <xf numFmtId="0" fontId="3" fillId="0" borderId="5" xfId="432" applyFont="1" applyBorder="1" applyAlignment="1">
      <alignment horizontal="left"/>
      <protection/>
    </xf>
    <xf numFmtId="0" fontId="4" fillId="0" borderId="46" xfId="432" applyFont="1" applyBorder="1" applyAlignment="1">
      <alignment horizontal="left" vertical="center"/>
      <protection/>
    </xf>
    <xf numFmtId="0" fontId="4" fillId="0" borderId="90" xfId="432" applyFont="1" applyBorder="1" applyAlignment="1">
      <alignment vertical="center" wrapText="1"/>
      <protection/>
    </xf>
    <xf numFmtId="0" fontId="4" fillId="0" borderId="0" xfId="432" applyFont="1" applyBorder="1" applyAlignment="1" quotePrefix="1">
      <alignment horizontal="center" vertical="center"/>
      <protection/>
    </xf>
    <xf numFmtId="40" fontId="4" fillId="0" borderId="46" xfId="432" applyNumberFormat="1" applyFont="1" applyBorder="1" applyAlignment="1">
      <alignment horizontal="center" vertical="center"/>
      <protection/>
    </xf>
    <xf numFmtId="0" fontId="145" fillId="0" borderId="88" xfId="432" applyFont="1" applyBorder="1" applyAlignment="1">
      <alignment horizontal="left" vertical="center"/>
      <protection/>
    </xf>
    <xf numFmtId="0" fontId="4" fillId="0" borderId="89" xfId="432" applyFont="1" applyBorder="1" applyAlignment="1">
      <alignment horizontal="left" vertical="center"/>
      <protection/>
    </xf>
    <xf numFmtId="0" fontId="3" fillId="0" borderId="90" xfId="432" applyFont="1" applyBorder="1" applyAlignment="1" quotePrefix="1">
      <alignment horizontal="left" vertical="center"/>
      <protection/>
    </xf>
    <xf numFmtId="167" fontId="3" fillId="0" borderId="5" xfId="211" applyNumberFormat="1" applyFont="1" applyBorder="1" applyAlignment="1">
      <alignment horizontal="center"/>
    </xf>
    <xf numFmtId="0" fontId="219" fillId="0" borderId="0" xfId="431" applyFont="1" applyAlignment="1">
      <alignment wrapText="1"/>
      <protection/>
    </xf>
    <xf numFmtId="0" fontId="0" fillId="17" borderId="0" xfId="431" applyFont="1" applyFill="1">
      <alignment/>
      <protection/>
    </xf>
    <xf numFmtId="0" fontId="3" fillId="17" borderId="0" xfId="412" applyFont="1" applyFill="1">
      <alignment/>
      <protection/>
    </xf>
    <xf numFmtId="170" fontId="3" fillId="17" borderId="0" xfId="221" applyNumberFormat="1" applyFont="1" applyFill="1" applyAlignment="1">
      <alignment/>
    </xf>
    <xf numFmtId="170" fontId="0" fillId="17" borderId="0" xfId="431" applyNumberFormat="1" applyFont="1" applyFill="1">
      <alignment/>
      <protection/>
    </xf>
    <xf numFmtId="170" fontId="0" fillId="0" borderId="0" xfId="431" applyNumberFormat="1" applyFont="1" applyFill="1">
      <alignment/>
      <protection/>
    </xf>
    <xf numFmtId="170" fontId="3" fillId="0" borderId="0" xfId="221" applyNumberFormat="1" applyFont="1" applyFill="1" applyAlignment="1">
      <alignment/>
    </xf>
    <xf numFmtId="9" fontId="0" fillId="0" borderId="0" xfId="450" applyFont="1" applyAlignment="1">
      <alignment/>
    </xf>
    <xf numFmtId="170" fontId="0" fillId="17" borderId="0" xfId="431" applyNumberFormat="1" applyFont="1" applyFill="1">
      <alignment/>
      <protection/>
    </xf>
    <xf numFmtId="170" fontId="0" fillId="0" borderId="0" xfId="431" applyNumberFormat="1" applyFont="1" applyFill="1">
      <alignment/>
      <protection/>
    </xf>
    <xf numFmtId="173" fontId="0" fillId="0" borderId="0" xfId="199" applyNumberFormat="1" applyFont="1" applyAlignment="1">
      <alignment/>
    </xf>
    <xf numFmtId="170" fontId="0" fillId="0" borderId="0" xfId="199" applyNumberFormat="1" applyFont="1" applyAlignment="1">
      <alignment/>
    </xf>
    <xf numFmtId="0" fontId="0" fillId="0" borderId="0" xfId="431" applyFont="1">
      <alignment/>
      <protection/>
    </xf>
    <xf numFmtId="14" fontId="205" fillId="0" borderId="0" xfId="431" applyNumberFormat="1" applyFont="1">
      <alignment/>
      <protection/>
    </xf>
    <xf numFmtId="0" fontId="0" fillId="0" borderId="0" xfId="431" applyFont="1" applyFill="1">
      <alignment/>
      <protection/>
    </xf>
    <xf numFmtId="0" fontId="0" fillId="0" borderId="0" xfId="431" applyFont="1" applyFill="1" applyAlignment="1">
      <alignment horizontal="right"/>
      <protection/>
    </xf>
    <xf numFmtId="170" fontId="3" fillId="0" borderId="0" xfId="199" applyNumberFormat="1" applyFont="1" applyAlignment="1">
      <alignment/>
    </xf>
    <xf numFmtId="0" fontId="0" fillId="0" borderId="0" xfId="431" applyFont="1" applyAlignment="1">
      <alignment horizontal="right"/>
      <protection/>
    </xf>
    <xf numFmtId="0" fontId="0" fillId="0" borderId="0" xfId="431" applyFont="1" applyFill="1" applyAlignment="1">
      <alignment horizontal="right"/>
      <protection/>
    </xf>
    <xf numFmtId="170" fontId="4" fillId="0" borderId="0" xfId="250" applyNumberFormat="1" applyFont="1" applyFill="1" applyAlignment="1">
      <alignment horizontal="right" vertical="center"/>
    </xf>
    <xf numFmtId="0" fontId="0" fillId="0" borderId="0" xfId="0" applyFont="1" applyAlignment="1">
      <alignment/>
    </xf>
    <xf numFmtId="169" fontId="209" fillId="55" borderId="0" xfId="426" applyNumberFormat="1" applyFont="1" applyFill="1" applyAlignment="1">
      <alignment horizontal="left" vertical="center"/>
      <protection/>
    </xf>
    <xf numFmtId="0" fontId="209" fillId="55" borderId="0" xfId="426" applyFont="1" applyFill="1" applyAlignment="1">
      <alignment vertical="center"/>
      <protection/>
    </xf>
    <xf numFmtId="0" fontId="210" fillId="55" borderId="0" xfId="426" applyFont="1" applyFill="1" applyAlignment="1">
      <alignment vertical="center"/>
      <protection/>
    </xf>
    <xf numFmtId="0" fontId="208" fillId="55" borderId="0" xfId="426" applyFont="1" applyFill="1" applyAlignment="1">
      <alignment vertical="center"/>
      <protection/>
    </xf>
    <xf numFmtId="0" fontId="3" fillId="55" borderId="0" xfId="426" applyFill="1" applyBorder="1" applyAlignment="1">
      <alignment vertical="center"/>
      <protection/>
    </xf>
    <xf numFmtId="0" fontId="3" fillId="55" borderId="0" xfId="426" applyFill="1" applyAlignment="1">
      <alignment horizontal="left" vertical="center"/>
      <protection/>
    </xf>
    <xf numFmtId="170" fontId="3" fillId="55" borderId="0" xfId="426" applyNumberFormat="1" applyFill="1" applyAlignment="1">
      <alignment vertical="center"/>
      <protection/>
    </xf>
    <xf numFmtId="0" fontId="3" fillId="55" borderId="0" xfId="426" applyFont="1" applyFill="1" applyAlignment="1">
      <alignment horizontal="center" vertical="center" wrapText="1"/>
      <protection/>
    </xf>
    <xf numFmtId="0" fontId="3" fillId="55" borderId="0" xfId="426" applyFont="1" applyFill="1" applyBorder="1" applyAlignment="1">
      <alignment horizontal="center" vertical="center" wrapText="1"/>
      <protection/>
    </xf>
    <xf numFmtId="0" fontId="4" fillId="55" borderId="0" xfId="426" applyFont="1" applyFill="1" applyAlignment="1">
      <alignment vertical="center"/>
      <protection/>
    </xf>
    <xf numFmtId="0" fontId="209" fillId="55" borderId="0" xfId="426" applyFont="1" applyFill="1" applyAlignment="1">
      <alignment horizontal="left" vertical="center"/>
      <protection/>
    </xf>
    <xf numFmtId="0" fontId="210" fillId="55" borderId="0" xfId="426" applyFont="1" applyFill="1" applyAlignment="1">
      <alignment horizontal="right" vertical="center"/>
      <protection/>
    </xf>
    <xf numFmtId="0" fontId="3" fillId="55" borderId="0" xfId="426" applyFont="1" applyFill="1" applyAlignment="1">
      <alignment horizontal="right" vertical="center"/>
      <protection/>
    </xf>
    <xf numFmtId="0" fontId="4" fillId="55" borderId="0" xfId="426" applyFont="1" applyFill="1" applyAlignment="1">
      <alignment horizontal="left" vertical="center"/>
      <protection/>
    </xf>
    <xf numFmtId="0" fontId="4" fillId="55" borderId="0" xfId="426" applyFont="1" applyFill="1" applyAlignment="1">
      <alignment horizontal="right" vertical="center" wrapText="1"/>
      <protection/>
    </xf>
    <xf numFmtId="170" fontId="3" fillId="55" borderId="0" xfId="250" applyNumberFormat="1" applyFont="1" applyFill="1" applyAlignment="1">
      <alignment horizontal="right" vertical="center" wrapText="1"/>
    </xf>
    <xf numFmtId="170" fontId="3" fillId="55" borderId="0" xfId="250" applyNumberFormat="1" applyFont="1" applyFill="1" applyAlignment="1">
      <alignment horizontal="right" vertical="center"/>
    </xf>
    <xf numFmtId="170" fontId="4" fillId="55" borderId="8" xfId="250" applyNumberFormat="1" applyFont="1" applyFill="1" applyBorder="1" applyAlignment="1">
      <alignment horizontal="right" vertical="center" wrapText="1"/>
    </xf>
    <xf numFmtId="170" fontId="4" fillId="55" borderId="0" xfId="250" applyNumberFormat="1" applyFont="1" applyFill="1" applyAlignment="1">
      <alignment horizontal="right" vertical="center" wrapText="1"/>
    </xf>
    <xf numFmtId="170" fontId="4" fillId="55" borderId="0" xfId="250" applyNumberFormat="1" applyFont="1" applyFill="1" applyAlignment="1">
      <alignment horizontal="right" vertical="center"/>
    </xf>
    <xf numFmtId="0" fontId="4" fillId="55" borderId="0" xfId="426" applyFont="1" applyFill="1" applyAlignment="1">
      <alignment horizontal="right" vertical="center"/>
      <protection/>
    </xf>
    <xf numFmtId="170" fontId="3" fillId="55" borderId="0" xfId="426" applyNumberFormat="1" applyFont="1" applyFill="1" applyAlignment="1">
      <alignment horizontal="center" vertical="center" wrapText="1"/>
      <protection/>
    </xf>
    <xf numFmtId="170" fontId="3" fillId="55" borderId="0" xfId="250" applyNumberFormat="1" applyFont="1" applyFill="1" applyAlignment="1">
      <alignment vertical="center"/>
    </xf>
    <xf numFmtId="0" fontId="4" fillId="55" borderId="0" xfId="426" applyFont="1" applyFill="1" applyBorder="1" applyAlignment="1">
      <alignment horizontal="right" vertical="center"/>
      <protection/>
    </xf>
    <xf numFmtId="0" fontId="3" fillId="55" borderId="0" xfId="426" applyFont="1" applyFill="1" applyBorder="1" applyAlignment="1">
      <alignment horizontal="right" vertical="center"/>
      <protection/>
    </xf>
    <xf numFmtId="170" fontId="3" fillId="55" borderId="0" xfId="250" applyNumberFormat="1" applyFont="1" applyFill="1" applyBorder="1" applyAlignment="1">
      <alignment horizontal="right" vertical="center" wrapText="1"/>
    </xf>
    <xf numFmtId="170" fontId="4" fillId="55" borderId="0" xfId="250" applyNumberFormat="1" applyFont="1" applyFill="1" applyBorder="1" applyAlignment="1">
      <alignment horizontal="right" vertical="center" wrapText="1"/>
    </xf>
    <xf numFmtId="0" fontId="3" fillId="55" borderId="0" xfId="426" applyFont="1" applyFill="1" applyBorder="1" applyAlignment="1">
      <alignment horizontal="right" vertical="center" wrapText="1"/>
      <protection/>
    </xf>
    <xf numFmtId="0" fontId="3" fillId="55" borderId="0" xfId="426" applyFont="1" applyFill="1" applyAlignment="1">
      <alignment horizontal="right" vertical="center" wrapText="1"/>
      <protection/>
    </xf>
    <xf numFmtId="170" fontId="3" fillId="55" borderId="0" xfId="426" applyNumberFormat="1" applyFont="1" applyFill="1" applyBorder="1" applyAlignment="1">
      <alignment horizontal="right" vertical="center" wrapText="1"/>
      <protection/>
    </xf>
    <xf numFmtId="170" fontId="3" fillId="55" borderId="0" xfId="426" applyNumberFormat="1" applyFont="1" applyFill="1" applyAlignment="1">
      <alignment horizontal="right" vertical="center" wrapText="1"/>
      <protection/>
    </xf>
    <xf numFmtId="170" fontId="4" fillId="55" borderId="0" xfId="426" applyNumberFormat="1" applyFont="1" applyFill="1" applyBorder="1" applyAlignment="1">
      <alignment horizontal="right" vertical="center" wrapText="1"/>
      <protection/>
    </xf>
    <xf numFmtId="170" fontId="4" fillId="55" borderId="8" xfId="426" applyNumberFormat="1" applyFont="1" applyFill="1" applyBorder="1" applyAlignment="1">
      <alignment horizontal="right" vertical="center" wrapText="1"/>
      <protection/>
    </xf>
    <xf numFmtId="170" fontId="3" fillId="55" borderId="0" xfId="426" applyNumberFormat="1" applyFont="1" applyFill="1" applyAlignment="1">
      <alignment horizontal="right" vertical="center"/>
      <protection/>
    </xf>
    <xf numFmtId="3" fontId="0" fillId="0" borderId="0" xfId="0" applyNumberFormat="1" applyFont="1" applyAlignment="1">
      <alignment horizontal="right" vertical="top" wrapText="1"/>
    </xf>
    <xf numFmtId="3" fontId="0" fillId="0" borderId="0" xfId="0" applyNumberFormat="1" applyFont="1" applyAlignment="1">
      <alignment horizontal="right" wrapText="1"/>
    </xf>
    <xf numFmtId="170" fontId="3" fillId="55" borderId="0" xfId="225" applyNumberFormat="1" applyFont="1" applyFill="1" applyAlignment="1">
      <alignment horizontal="right" vertical="center" wrapText="1"/>
    </xf>
    <xf numFmtId="170" fontId="4" fillId="55" borderId="8" xfId="426" applyNumberFormat="1" applyFont="1" applyFill="1" applyBorder="1" applyAlignment="1">
      <alignment vertical="center"/>
      <protection/>
    </xf>
    <xf numFmtId="0" fontId="0" fillId="0" borderId="0" xfId="0" applyFont="1" applyAlignment="1">
      <alignment horizontal="left" indent="4"/>
    </xf>
    <xf numFmtId="0" fontId="3" fillId="55" borderId="0" xfId="426" applyFill="1" applyAlignment="1">
      <alignment vertical="center" wrapText="1"/>
      <protection/>
    </xf>
    <xf numFmtId="0" fontId="209" fillId="55" borderId="0" xfId="426" applyFont="1" applyFill="1" applyAlignment="1">
      <alignment horizontal="left"/>
      <protection/>
    </xf>
    <xf numFmtId="0" fontId="209" fillId="55" borderId="0" xfId="426" applyFont="1" applyFill="1">
      <alignment/>
      <protection/>
    </xf>
    <xf numFmtId="0" fontId="4" fillId="55" borderId="0" xfId="426" applyFont="1" applyFill="1" applyAlignment="1">
      <alignment horizontal="left"/>
      <protection/>
    </xf>
    <xf numFmtId="0" fontId="4" fillId="55" borderId="0" xfId="426" applyFont="1" applyFill="1">
      <alignment/>
      <protection/>
    </xf>
    <xf numFmtId="0" fontId="211" fillId="55" borderId="0" xfId="426" applyFont="1" applyFill="1" applyAlignment="1">
      <alignment horizontal="center" vertical="center"/>
      <protection/>
    </xf>
    <xf numFmtId="0" fontId="3" fillId="55" borderId="0" xfId="426" applyFont="1" applyFill="1">
      <alignment/>
      <protection/>
    </xf>
    <xf numFmtId="0" fontId="3" fillId="55" borderId="0" xfId="426" applyFont="1" applyFill="1" applyAlignment="1" quotePrefix="1">
      <alignment horizontal="center" vertical="center"/>
      <protection/>
    </xf>
    <xf numFmtId="0" fontId="3" fillId="55" borderId="0" xfId="426" applyFill="1">
      <alignment/>
      <protection/>
    </xf>
    <xf numFmtId="0" fontId="3" fillId="55" borderId="0" xfId="426" applyFont="1" applyFill="1" applyAlignment="1">
      <alignment horizontal="left"/>
      <protection/>
    </xf>
    <xf numFmtId="3" fontId="0" fillId="55" borderId="0" xfId="429" applyNumberFormat="1" applyFont="1" applyFill="1" applyBorder="1" applyAlignment="1">
      <alignment horizontal="right" wrapText="1"/>
      <protection/>
    </xf>
    <xf numFmtId="0" fontId="3" fillId="55" borderId="0" xfId="426" applyFont="1" applyFill="1" applyAlignment="1">
      <alignment/>
      <protection/>
    </xf>
    <xf numFmtId="0" fontId="3" fillId="55" borderId="0" xfId="426" applyFill="1" applyAlignment="1">
      <alignment/>
      <protection/>
    </xf>
    <xf numFmtId="170" fontId="3" fillId="55" borderId="0" xfId="250" applyNumberFormat="1" applyFont="1" applyFill="1" applyAlignment="1">
      <alignment horizontal="right" wrapText="1"/>
    </xf>
    <xf numFmtId="3" fontId="203" fillId="55" borderId="0" xfId="429" applyNumberFormat="1" applyFont="1" applyFill="1" applyBorder="1" applyAlignment="1">
      <alignment horizontal="right" wrapText="1"/>
      <protection/>
    </xf>
    <xf numFmtId="0" fontId="3" fillId="55" borderId="0" xfId="426" applyFill="1" applyAlignment="1">
      <alignment horizontal="left"/>
      <protection/>
    </xf>
    <xf numFmtId="170" fontId="3" fillId="55" borderId="0" xfId="199" applyNumberFormat="1" applyFont="1" applyFill="1" applyAlignment="1">
      <alignment vertical="center"/>
    </xf>
    <xf numFmtId="0" fontId="0" fillId="0" borderId="5" xfId="431" applyFont="1" applyBorder="1" applyAlignment="1">
      <alignment horizontal="center" vertical="center"/>
      <protection/>
    </xf>
    <xf numFmtId="0" fontId="203" fillId="0" borderId="5" xfId="431" applyFont="1" applyBorder="1" applyAlignment="1">
      <alignment horizontal="center" vertical="center"/>
      <protection/>
    </xf>
    <xf numFmtId="0" fontId="203" fillId="0" borderId="5" xfId="431" applyFont="1" applyBorder="1" applyAlignment="1">
      <alignment horizontal="center" vertical="center" wrapText="1"/>
      <protection/>
    </xf>
    <xf numFmtId="0" fontId="0" fillId="0" borderId="0" xfId="431" applyFont="1" applyAlignment="1">
      <alignment horizontal="center" vertical="center"/>
      <protection/>
    </xf>
    <xf numFmtId="0" fontId="210" fillId="0" borderId="0" xfId="412" applyFont="1" applyFill="1">
      <alignment/>
      <protection/>
    </xf>
    <xf numFmtId="0" fontId="210" fillId="0" borderId="0" xfId="431" applyFont="1" applyFill="1">
      <alignment/>
      <protection/>
    </xf>
    <xf numFmtId="170" fontId="210" fillId="0" borderId="0" xfId="221" applyNumberFormat="1" applyFont="1" applyFill="1" applyAlignment="1">
      <alignment/>
    </xf>
    <xf numFmtId="170" fontId="210" fillId="0" borderId="0" xfId="431" applyNumberFormat="1" applyFont="1" applyFill="1">
      <alignment/>
      <protection/>
    </xf>
    <xf numFmtId="0" fontId="220" fillId="0" borderId="0" xfId="431" applyFont="1">
      <alignment/>
      <protection/>
    </xf>
    <xf numFmtId="0" fontId="210" fillId="0" borderId="0" xfId="431" applyFont="1">
      <alignment/>
      <protection/>
    </xf>
    <xf numFmtId="170" fontId="210" fillId="0" borderId="0" xfId="221" applyNumberFormat="1" applyFont="1" applyAlignment="1">
      <alignment/>
    </xf>
    <xf numFmtId="170" fontId="203" fillId="0" borderId="0" xfId="431" applyNumberFormat="1" applyFont="1">
      <alignment/>
      <protection/>
    </xf>
    <xf numFmtId="0" fontId="0" fillId="0" borderId="5" xfId="431" applyFont="1" applyBorder="1">
      <alignment/>
      <protection/>
    </xf>
    <xf numFmtId="0" fontId="3" fillId="0" borderId="5" xfId="412" applyFont="1" applyFill="1" applyBorder="1">
      <alignment/>
      <protection/>
    </xf>
    <xf numFmtId="170" fontId="3" fillId="0" borderId="5" xfId="221" applyNumberFormat="1" applyFont="1" applyBorder="1" applyAlignment="1">
      <alignment/>
    </xf>
    <xf numFmtId="0" fontId="219" fillId="0" borderId="0" xfId="431" applyFont="1" applyAlignment="1">
      <alignment horizontal="left" wrapText="1"/>
      <protection/>
    </xf>
    <xf numFmtId="0" fontId="3" fillId="0" borderId="0" xfId="431" applyFont="1" applyAlignment="1">
      <alignment horizontal="right"/>
      <protection/>
    </xf>
    <xf numFmtId="170" fontId="3" fillId="0" borderId="0" xfId="431" applyNumberFormat="1" applyFont="1">
      <alignment/>
      <protection/>
    </xf>
    <xf numFmtId="14" fontId="205" fillId="0" borderId="5" xfId="431" applyNumberFormat="1" applyFont="1" applyBorder="1">
      <alignment/>
      <protection/>
    </xf>
    <xf numFmtId="0" fontId="0" fillId="0" borderId="5" xfId="431" applyFont="1" applyBorder="1" applyAlignment="1">
      <alignment horizontal="right"/>
      <protection/>
    </xf>
    <xf numFmtId="0" fontId="0" fillId="0" borderId="5" xfId="431" applyFont="1" applyBorder="1">
      <alignment/>
      <protection/>
    </xf>
    <xf numFmtId="170" fontId="210" fillId="0" borderId="0" xfId="431" applyNumberFormat="1" applyFont="1">
      <alignment/>
      <protection/>
    </xf>
    <xf numFmtId="170" fontId="0" fillId="0" borderId="0" xfId="431" applyNumberFormat="1" applyFont="1">
      <alignment/>
      <protection/>
    </xf>
    <xf numFmtId="0" fontId="0" fillId="0" borderId="0" xfId="431" applyFont="1" applyFill="1" applyAlignment="1">
      <alignment horizontal="left"/>
      <protection/>
    </xf>
    <xf numFmtId="0" fontId="0" fillId="0" borderId="0" xfId="431" applyFont="1" applyAlignment="1">
      <alignment horizontal="left"/>
      <protection/>
    </xf>
    <xf numFmtId="14" fontId="0" fillId="0" borderId="5" xfId="431" applyNumberFormat="1" applyFont="1" applyBorder="1">
      <alignment/>
      <protection/>
    </xf>
    <xf numFmtId="170" fontId="0" fillId="0" borderId="5" xfId="225" applyNumberFormat="1" applyFont="1" applyBorder="1" applyAlignment="1">
      <alignment/>
    </xf>
    <xf numFmtId="170" fontId="0" fillId="0" borderId="5" xfId="225" applyNumberFormat="1" applyFont="1" applyBorder="1" applyAlignment="1">
      <alignment/>
    </xf>
    <xf numFmtId="170" fontId="0" fillId="0" borderId="5" xfId="431" applyNumberFormat="1" applyFont="1" applyBorder="1">
      <alignment/>
      <protection/>
    </xf>
    <xf numFmtId="14" fontId="0" fillId="0" borderId="0" xfId="431" applyNumberFormat="1" applyFont="1" applyBorder="1">
      <alignment/>
      <protection/>
    </xf>
    <xf numFmtId="0" fontId="0" fillId="0" borderId="0" xfId="431" applyFont="1" applyBorder="1">
      <alignment/>
      <protection/>
    </xf>
    <xf numFmtId="0" fontId="0" fillId="0" borderId="0" xfId="431" applyFont="1" applyBorder="1" applyAlignment="1">
      <alignment horizontal="right"/>
      <protection/>
    </xf>
    <xf numFmtId="170" fontId="0" fillId="0" borderId="0" xfId="225" applyNumberFormat="1" applyFont="1" applyBorder="1" applyAlignment="1">
      <alignment/>
    </xf>
    <xf numFmtId="170" fontId="0" fillId="0" borderId="0" xfId="431" applyNumberFormat="1" applyFont="1" applyBorder="1">
      <alignment/>
      <protection/>
    </xf>
    <xf numFmtId="0" fontId="0" fillId="0" borderId="0" xfId="431" applyFont="1" applyAlignment="1">
      <alignment horizontal="left"/>
      <protection/>
    </xf>
    <xf numFmtId="14" fontId="0" fillId="0" borderId="0" xfId="431" applyNumberFormat="1" applyFont="1">
      <alignment/>
      <protection/>
    </xf>
    <xf numFmtId="0" fontId="0" fillId="0" borderId="0" xfId="431" applyFont="1" applyAlignment="1">
      <alignment horizontal="center" vertical="center"/>
      <protection/>
    </xf>
    <xf numFmtId="170" fontId="0" fillId="0" borderId="0" xfId="199" applyNumberFormat="1" applyFont="1" applyFill="1" applyAlignment="1">
      <alignment/>
    </xf>
    <xf numFmtId="0" fontId="0" fillId="0" borderId="7" xfId="431" applyFont="1" applyBorder="1">
      <alignment/>
      <protection/>
    </xf>
    <xf numFmtId="14" fontId="206" fillId="0" borderId="7" xfId="431" applyNumberFormat="1" applyFont="1" applyBorder="1" applyAlignment="1">
      <alignment horizontal="center"/>
      <protection/>
    </xf>
    <xf numFmtId="0" fontId="0" fillId="0" borderId="7" xfId="431" applyFont="1" applyBorder="1" applyAlignment="1">
      <alignment horizontal="right"/>
      <protection/>
    </xf>
    <xf numFmtId="170" fontId="0" fillId="0" borderId="7" xfId="199" applyNumberFormat="1" applyFont="1" applyBorder="1" applyAlignment="1">
      <alignment/>
    </xf>
    <xf numFmtId="0" fontId="0" fillId="0" borderId="7" xfId="431" applyFont="1" applyBorder="1" applyAlignment="1">
      <alignment horizontal="right"/>
      <protection/>
    </xf>
    <xf numFmtId="170" fontId="0" fillId="0" borderId="7" xfId="431" applyNumberFormat="1" applyFont="1" applyBorder="1">
      <alignment/>
      <protection/>
    </xf>
    <xf numFmtId="169" fontId="0" fillId="0" borderId="0" xfId="431" applyNumberFormat="1" applyFont="1">
      <alignment/>
      <protection/>
    </xf>
    <xf numFmtId="0" fontId="0" fillId="0" borderId="7" xfId="431" applyFont="1" applyBorder="1">
      <alignment/>
      <protection/>
    </xf>
    <xf numFmtId="0" fontId="0" fillId="0" borderId="0" xfId="431" applyFont="1" applyFill="1">
      <alignment/>
      <protection/>
    </xf>
    <xf numFmtId="3" fontId="0" fillId="0" borderId="0" xfId="0" applyNumberFormat="1" applyAlignment="1">
      <alignment/>
    </xf>
    <xf numFmtId="3" fontId="0" fillId="0" borderId="14" xfId="0" applyNumberFormat="1" applyFont="1" applyBorder="1" applyAlignment="1">
      <alignment horizontal="right" wrapText="1"/>
    </xf>
    <xf numFmtId="0" fontId="0" fillId="0" borderId="0" xfId="0" applyFont="1" applyAlignment="1">
      <alignment/>
    </xf>
    <xf numFmtId="0" fontId="221" fillId="16" borderId="0" xfId="0" applyFont="1" applyFill="1" applyAlignment="1">
      <alignment/>
    </xf>
    <xf numFmtId="276" fontId="0" fillId="16" borderId="0" xfId="199" applyNumberFormat="1" applyFont="1" applyFill="1" applyAlignment="1">
      <alignment/>
    </xf>
    <xf numFmtId="0" fontId="0" fillId="16" borderId="0" xfId="0" applyFill="1" applyAlignment="1">
      <alignment/>
    </xf>
    <xf numFmtId="0" fontId="222" fillId="57" borderId="0" xfId="0" applyFont="1" applyFill="1" applyAlignment="1">
      <alignment/>
    </xf>
    <xf numFmtId="276" fontId="222" fillId="57" borderId="0" xfId="199" applyNumberFormat="1" applyFont="1" applyFill="1" applyAlignment="1">
      <alignment/>
    </xf>
    <xf numFmtId="276" fontId="0" fillId="57" borderId="0" xfId="199" applyNumberFormat="1" applyFont="1" applyFill="1" applyAlignment="1">
      <alignment/>
    </xf>
    <xf numFmtId="0" fontId="0" fillId="57" borderId="0" xfId="0" applyFill="1" applyAlignment="1">
      <alignment/>
    </xf>
    <xf numFmtId="276" fontId="0" fillId="0" borderId="0" xfId="199" applyNumberFormat="1" applyFont="1" applyAlignment="1">
      <alignment/>
    </xf>
    <xf numFmtId="276" fontId="223" fillId="0" borderId="0" xfId="199" applyNumberFormat="1" applyFont="1" applyAlignment="1">
      <alignment/>
    </xf>
    <xf numFmtId="276" fontId="0" fillId="0" borderId="0" xfId="0" applyNumberFormat="1" applyAlignment="1">
      <alignment/>
    </xf>
    <xf numFmtId="276" fontId="0" fillId="16" borderId="0" xfId="0" applyNumberFormat="1" applyFill="1" applyAlignment="1">
      <alignment/>
    </xf>
    <xf numFmtId="0" fontId="0" fillId="0" borderId="0" xfId="0" applyFont="1" applyAlignment="1">
      <alignment/>
    </xf>
    <xf numFmtId="0" fontId="203" fillId="58" borderId="0" xfId="0" applyFont="1" applyFill="1" applyAlignment="1">
      <alignment/>
    </xf>
    <xf numFmtId="276" fontId="203" fillId="58" borderId="0" xfId="199" applyNumberFormat="1" applyFont="1" applyFill="1" applyAlignment="1">
      <alignment/>
    </xf>
    <xf numFmtId="170" fontId="224" fillId="0" borderId="0" xfId="226" applyNumberFormat="1" applyFont="1" applyAlignment="1">
      <alignment/>
    </xf>
    <xf numFmtId="170" fontId="0" fillId="0" borderId="0" xfId="226" applyNumberFormat="1" applyFont="1" applyAlignment="1">
      <alignment/>
    </xf>
    <xf numFmtId="170" fontId="0" fillId="55" borderId="0" xfId="226" applyNumberFormat="1" applyFont="1" applyFill="1" applyAlignment="1">
      <alignment/>
    </xf>
    <xf numFmtId="170" fontId="225" fillId="55" borderId="0" xfId="226" applyNumberFormat="1" applyFont="1" applyFill="1" applyAlignment="1">
      <alignment/>
    </xf>
    <xf numFmtId="170" fontId="0" fillId="0" borderId="0" xfId="226" applyNumberFormat="1" applyFont="1" applyAlignment="1">
      <alignment horizontal="right"/>
    </xf>
    <xf numFmtId="170" fontId="225" fillId="59" borderId="0" xfId="226" applyNumberFormat="1" applyFont="1" applyFill="1" applyAlignment="1">
      <alignment/>
    </xf>
    <xf numFmtId="170" fontId="0" fillId="0" borderId="0" xfId="226" applyNumberFormat="1" applyFont="1" applyAlignment="1">
      <alignment/>
    </xf>
    <xf numFmtId="0" fontId="206" fillId="0" borderId="0" xfId="0" applyFont="1" applyAlignment="1">
      <alignment/>
    </xf>
    <xf numFmtId="0" fontId="0" fillId="60" borderId="100" xfId="0" applyFont="1" applyFill="1" applyBorder="1" applyAlignment="1">
      <alignment/>
    </xf>
    <xf numFmtId="0" fontId="0" fillId="60" borderId="101" xfId="0" applyFont="1" applyFill="1" applyBorder="1" applyAlignment="1">
      <alignment/>
    </xf>
    <xf numFmtId="3" fontId="0" fillId="60" borderId="102" xfId="0" applyNumberFormat="1" applyFont="1" applyFill="1" applyBorder="1" applyAlignment="1">
      <alignment/>
    </xf>
    <xf numFmtId="0" fontId="0" fillId="0" borderId="103" xfId="0" applyFont="1" applyBorder="1" applyAlignment="1">
      <alignment/>
    </xf>
    <xf numFmtId="0" fontId="0" fillId="0" borderId="104" xfId="0" applyFont="1" applyBorder="1" applyAlignment="1">
      <alignment/>
    </xf>
    <xf numFmtId="0" fontId="0" fillId="0" borderId="0" xfId="0" applyBorder="1" applyAlignment="1">
      <alignment/>
    </xf>
    <xf numFmtId="3" fontId="0" fillId="0" borderId="0" xfId="0" applyNumberFormat="1" applyBorder="1" applyAlignment="1">
      <alignment/>
    </xf>
    <xf numFmtId="276" fontId="0" fillId="0" borderId="0" xfId="199" applyNumberFormat="1" applyFont="1" applyBorder="1" applyAlignment="1">
      <alignment/>
    </xf>
    <xf numFmtId="0" fontId="226" fillId="61" borderId="100" xfId="0" applyFont="1" applyFill="1" applyBorder="1" applyAlignment="1">
      <alignment/>
    </xf>
    <xf numFmtId="0" fontId="226" fillId="61" borderId="101" xfId="0" applyFont="1" applyFill="1" applyBorder="1" applyAlignment="1">
      <alignment/>
    </xf>
    <xf numFmtId="170" fontId="226" fillId="61" borderId="102" xfId="199" applyNumberFormat="1" applyFont="1" applyFill="1" applyBorder="1" applyAlignment="1">
      <alignment/>
    </xf>
    <xf numFmtId="170" fontId="0" fillId="60" borderId="102" xfId="199" applyNumberFormat="1" applyFont="1" applyFill="1" applyBorder="1" applyAlignment="1">
      <alignment/>
    </xf>
    <xf numFmtId="0" fontId="0" fillId="0" borderId="100" xfId="0" applyFont="1" applyBorder="1" applyAlignment="1">
      <alignment/>
    </xf>
    <xf numFmtId="0" fontId="0" fillId="0" borderId="101" xfId="0" applyFont="1" applyBorder="1" applyAlignment="1">
      <alignment/>
    </xf>
    <xf numFmtId="170" fontId="0" fillId="0" borderId="102" xfId="199" applyNumberFormat="1" applyFont="1" applyBorder="1" applyAlignment="1">
      <alignment/>
    </xf>
    <xf numFmtId="0" fontId="0" fillId="60" borderId="103" xfId="0" applyFont="1" applyFill="1" applyBorder="1" applyAlignment="1">
      <alignment/>
    </xf>
    <xf numFmtId="0" fontId="0" fillId="60" borderId="104" xfId="0" applyFont="1" applyFill="1" applyBorder="1" applyAlignment="1">
      <alignment/>
    </xf>
    <xf numFmtId="170" fontId="0" fillId="60" borderId="105" xfId="199" applyNumberFormat="1" applyFont="1" applyFill="1" applyBorder="1" applyAlignment="1">
      <alignment/>
    </xf>
    <xf numFmtId="170" fontId="0" fillId="0" borderId="105" xfId="199" applyNumberFormat="1" applyFont="1" applyBorder="1" applyAlignment="1">
      <alignment/>
    </xf>
    <xf numFmtId="170" fontId="0" fillId="0" borderId="0" xfId="0" applyNumberFormat="1" applyAlignment="1">
      <alignment/>
    </xf>
    <xf numFmtId="170" fontId="227" fillId="0" borderId="0" xfId="0" applyNumberFormat="1" applyFont="1" applyAlignment="1">
      <alignment/>
    </xf>
    <xf numFmtId="0" fontId="0" fillId="60" borderId="0" xfId="0" applyFont="1" applyFill="1" applyBorder="1" applyAlignment="1">
      <alignment/>
    </xf>
    <xf numFmtId="0" fontId="0" fillId="0" borderId="102" xfId="0" applyFont="1" applyBorder="1" applyAlignment="1">
      <alignment/>
    </xf>
    <xf numFmtId="0" fontId="0" fillId="60" borderId="105" xfId="0" applyFont="1" applyFill="1" applyBorder="1" applyAlignment="1">
      <alignment/>
    </xf>
    <xf numFmtId="0" fontId="0" fillId="0" borderId="0" xfId="0" applyFill="1" applyAlignment="1">
      <alignment/>
    </xf>
    <xf numFmtId="0" fontId="0" fillId="19" borderId="0" xfId="0" applyFill="1" applyAlignment="1">
      <alignment/>
    </xf>
    <xf numFmtId="276" fontId="0" fillId="19" borderId="0" xfId="199" applyNumberFormat="1" applyFont="1" applyFill="1" applyAlignment="1">
      <alignment/>
    </xf>
    <xf numFmtId="276" fontId="0" fillId="19" borderId="0" xfId="199" applyNumberFormat="1" applyFont="1" applyFill="1" applyAlignment="1" quotePrefix="1">
      <alignment/>
    </xf>
    <xf numFmtId="0" fontId="0" fillId="0" borderId="69" xfId="425" applyFont="1" applyBorder="1">
      <alignment/>
      <protection/>
    </xf>
    <xf numFmtId="0" fontId="0" fillId="0" borderId="69" xfId="425" applyFont="1" applyFill="1" applyBorder="1">
      <alignment/>
      <protection/>
    </xf>
    <xf numFmtId="170" fontId="4" fillId="0" borderId="13" xfId="199" applyNumberFormat="1" applyFont="1" applyBorder="1" applyAlignment="1">
      <alignment horizontal="center" vertical="center"/>
    </xf>
    <xf numFmtId="170" fontId="4" fillId="0" borderId="13" xfId="199" applyNumberFormat="1" applyFont="1" applyFill="1" applyBorder="1" applyAlignment="1">
      <alignment horizontal="center" vertical="center" wrapText="1"/>
    </xf>
    <xf numFmtId="170" fontId="4" fillId="0" borderId="13" xfId="199" applyNumberFormat="1" applyFont="1" applyFill="1" applyBorder="1" applyAlignment="1">
      <alignment horizontal="center" vertical="center"/>
    </xf>
    <xf numFmtId="170" fontId="4" fillId="0" borderId="13" xfId="199" applyNumberFormat="1" applyFont="1" applyBorder="1" applyAlignment="1">
      <alignment/>
    </xf>
    <xf numFmtId="170" fontId="3" fillId="0" borderId="13" xfId="199" applyNumberFormat="1" applyFont="1" applyBorder="1" applyAlignment="1">
      <alignment/>
    </xf>
    <xf numFmtId="170" fontId="4" fillId="0" borderId="7" xfId="199" applyNumberFormat="1" applyFont="1" applyBorder="1" applyAlignment="1">
      <alignment/>
    </xf>
    <xf numFmtId="170" fontId="4" fillId="0" borderId="0" xfId="199" applyNumberFormat="1" applyFont="1" applyAlignment="1">
      <alignment/>
    </xf>
    <xf numFmtId="170" fontId="3" fillId="0" borderId="0" xfId="199" applyNumberFormat="1" applyFont="1" applyBorder="1" applyAlignment="1" quotePrefix="1">
      <alignment/>
    </xf>
    <xf numFmtId="170" fontId="3" fillId="0" borderId="0" xfId="199" applyNumberFormat="1" applyFont="1" applyAlignment="1" quotePrefix="1">
      <alignment/>
    </xf>
    <xf numFmtId="170" fontId="4" fillId="0" borderId="0" xfId="199" applyNumberFormat="1" applyFont="1" applyBorder="1" applyAlignment="1">
      <alignment/>
    </xf>
    <xf numFmtId="170" fontId="3" fillId="0" borderId="0" xfId="199" applyNumberFormat="1" applyFont="1" applyBorder="1" applyAlignment="1">
      <alignment/>
    </xf>
    <xf numFmtId="170" fontId="3" fillId="27" borderId="0" xfId="199" applyNumberFormat="1" applyFont="1" applyFill="1" applyBorder="1" applyAlignment="1" quotePrefix="1">
      <alignment/>
    </xf>
    <xf numFmtId="170" fontId="3" fillId="27" borderId="0" xfId="199" applyNumberFormat="1" applyFont="1" applyFill="1" applyBorder="1" applyAlignment="1">
      <alignment/>
    </xf>
    <xf numFmtId="170" fontId="4" fillId="0" borderId="86" xfId="199" applyNumberFormat="1" applyFont="1" applyBorder="1" applyAlignment="1">
      <alignment/>
    </xf>
    <xf numFmtId="167" fontId="0" fillId="0" borderId="0" xfId="0" applyNumberFormat="1" applyAlignment="1">
      <alignment/>
    </xf>
    <xf numFmtId="0" fontId="4" fillId="0" borderId="0" xfId="407" applyFont="1" applyFill="1" applyAlignment="1">
      <alignment vertical="top" wrapText="1"/>
      <protection/>
    </xf>
    <xf numFmtId="0" fontId="3" fillId="0" borderId="0" xfId="407" applyFont="1" applyFill="1" applyAlignment="1">
      <alignment vertical="top" wrapText="1"/>
      <protection/>
    </xf>
    <xf numFmtId="0" fontId="3" fillId="0" borderId="0" xfId="407" applyFont="1" applyAlignment="1">
      <alignment vertical="top" wrapText="1"/>
      <protection/>
    </xf>
    <xf numFmtId="0" fontId="4" fillId="0" borderId="0" xfId="434" applyFont="1" applyFill="1" applyBorder="1" applyAlignment="1">
      <alignment vertical="top"/>
      <protection/>
    </xf>
    <xf numFmtId="0" fontId="3" fillId="0" borderId="0" xfId="434" applyFont="1" applyFill="1" applyBorder="1" applyAlignment="1">
      <alignment vertical="top"/>
      <protection/>
    </xf>
    <xf numFmtId="0" fontId="3" fillId="0" borderId="0" xfId="434" applyFont="1" applyFill="1" applyBorder="1" applyAlignment="1">
      <alignment/>
      <protection/>
    </xf>
    <xf numFmtId="0" fontId="3" fillId="0" borderId="0" xfId="434" applyFont="1" applyFill="1" applyBorder="1" applyAlignment="1">
      <alignment horizontal="left" vertical="center" wrapText="1"/>
      <protection/>
    </xf>
    <xf numFmtId="0" fontId="4" fillId="0" borderId="0" xfId="407" applyFont="1" applyFill="1" applyAlignment="1">
      <alignment vertical="top"/>
      <protection/>
    </xf>
    <xf numFmtId="0" fontId="4" fillId="0" borderId="0" xfId="434" applyFont="1" applyBorder="1" applyAlignment="1">
      <alignment vertical="top"/>
      <protection/>
    </xf>
    <xf numFmtId="0" fontId="3" fillId="0" borderId="0" xfId="434" applyFont="1" applyBorder="1" applyAlignment="1">
      <alignment vertical="top"/>
      <protection/>
    </xf>
    <xf numFmtId="0" fontId="4" fillId="0" borderId="0" xfId="434" applyFont="1" applyBorder="1" applyAlignment="1">
      <alignment/>
      <protection/>
    </xf>
    <xf numFmtId="0" fontId="4" fillId="0" borderId="0" xfId="407" applyFont="1" applyAlignment="1">
      <alignment vertical="top" wrapText="1"/>
      <protection/>
    </xf>
    <xf numFmtId="0" fontId="4" fillId="0" borderId="8" xfId="407" applyFont="1" applyBorder="1" applyAlignment="1">
      <alignment vertical="top" wrapText="1"/>
      <protection/>
    </xf>
    <xf numFmtId="170" fontId="0" fillId="0" borderId="0" xfId="199" applyNumberFormat="1" applyFont="1" applyAlignment="1">
      <alignment/>
    </xf>
    <xf numFmtId="167" fontId="3" fillId="0" borderId="0" xfId="226" applyNumberFormat="1" applyFont="1" applyAlignment="1">
      <alignment vertical="top" wrapText="1"/>
    </xf>
    <xf numFmtId="167" fontId="4" fillId="0" borderId="8" xfId="226" applyNumberFormat="1" applyFont="1" applyBorder="1" applyAlignment="1">
      <alignment vertical="top" wrapText="1"/>
    </xf>
    <xf numFmtId="0" fontId="0" fillId="0" borderId="0" xfId="0" applyFont="1" applyAlignment="1">
      <alignment horizontal="center" wrapText="1"/>
    </xf>
    <xf numFmtId="0" fontId="0" fillId="0" borderId="0" xfId="0" applyAlignment="1">
      <alignment wrapText="1"/>
    </xf>
    <xf numFmtId="0" fontId="203" fillId="0" borderId="0" xfId="0" applyFont="1" applyAlignment="1">
      <alignment wrapText="1"/>
    </xf>
    <xf numFmtId="0" fontId="185" fillId="0" borderId="0" xfId="0" applyFont="1" applyAlignment="1">
      <alignment wrapText="1"/>
    </xf>
    <xf numFmtId="0" fontId="0" fillId="0" borderId="0" xfId="0" applyFont="1" applyAlignment="1">
      <alignment wrapText="1"/>
    </xf>
    <xf numFmtId="0" fontId="0" fillId="0" borderId="0" xfId="0" applyFont="1" applyAlignment="1">
      <alignment horizontal="right" wrapText="1"/>
    </xf>
    <xf numFmtId="0" fontId="0" fillId="0" borderId="0" xfId="0" applyFont="1" applyAlignment="1">
      <alignment horizontal="center" wrapText="1"/>
    </xf>
    <xf numFmtId="170" fontId="0" fillId="0" borderId="0" xfId="199" applyNumberFormat="1" applyFont="1" applyAlignment="1">
      <alignment horizontal="right" wrapText="1"/>
    </xf>
    <xf numFmtId="170" fontId="0" fillId="0" borderId="0" xfId="199" applyNumberFormat="1" applyFont="1" applyAlignment="1">
      <alignment wrapText="1"/>
    </xf>
    <xf numFmtId="170" fontId="0" fillId="0" borderId="0" xfId="199" applyNumberFormat="1" applyFont="1" applyAlignment="1">
      <alignment vertical="top" wrapText="1"/>
    </xf>
    <xf numFmtId="170" fontId="0" fillId="0" borderId="0" xfId="199" applyNumberFormat="1" applyFont="1" applyAlignment="1">
      <alignment horizontal="center" wrapText="1"/>
    </xf>
    <xf numFmtId="170" fontId="203" fillId="0" borderId="0" xfId="199" applyNumberFormat="1" applyFont="1" applyAlignment="1">
      <alignment wrapText="1"/>
    </xf>
    <xf numFmtId="170" fontId="185" fillId="0" borderId="0" xfId="199" applyNumberFormat="1" applyFont="1" applyAlignment="1">
      <alignment wrapText="1"/>
    </xf>
    <xf numFmtId="170" fontId="0" fillId="0" borderId="0" xfId="199" applyNumberFormat="1" applyFont="1" applyAlignment="1">
      <alignment wrapText="1"/>
    </xf>
    <xf numFmtId="170" fontId="203" fillId="0" borderId="0" xfId="199" applyNumberFormat="1" applyFont="1" applyAlignment="1">
      <alignment horizontal="right" wrapText="1"/>
    </xf>
    <xf numFmtId="170" fontId="0" fillId="0" borderId="0" xfId="0" applyNumberFormat="1" applyFont="1" applyAlignment="1">
      <alignment horizontal="right" wrapText="1"/>
    </xf>
    <xf numFmtId="0" fontId="4" fillId="0" borderId="0" xfId="426" applyFont="1" applyFill="1" applyAlignment="1">
      <alignment horizontal="left" vertical="center"/>
      <protection/>
    </xf>
    <xf numFmtId="0" fontId="4" fillId="0" borderId="0" xfId="426" applyFont="1" applyFill="1" applyAlignment="1">
      <alignment horizontal="right" vertical="center"/>
      <protection/>
    </xf>
    <xf numFmtId="0" fontId="3" fillId="0" borderId="0" xfId="426" applyFont="1" applyFill="1" applyAlignment="1">
      <alignment horizontal="right" vertical="center"/>
      <protection/>
    </xf>
    <xf numFmtId="170" fontId="3" fillId="0" borderId="0" xfId="250" applyNumberFormat="1" applyFont="1" applyFill="1" applyAlignment="1">
      <alignment horizontal="right" vertical="center"/>
    </xf>
    <xf numFmtId="0" fontId="3" fillId="0" borderId="0" xfId="426" applyFont="1" applyFill="1" applyAlignment="1">
      <alignment horizontal="right" vertical="center" wrapText="1"/>
      <protection/>
    </xf>
    <xf numFmtId="170" fontId="3" fillId="0" borderId="0" xfId="426" applyNumberFormat="1" applyFont="1" applyFill="1" applyAlignment="1">
      <alignment horizontal="right" vertical="center" wrapText="1"/>
      <protection/>
    </xf>
    <xf numFmtId="170" fontId="4" fillId="0" borderId="8" xfId="426" applyNumberFormat="1" applyFont="1" applyFill="1" applyBorder="1" applyAlignment="1">
      <alignment horizontal="right" vertical="center" wrapText="1"/>
      <protection/>
    </xf>
    <xf numFmtId="170" fontId="3" fillId="0" borderId="0" xfId="426" applyNumberFormat="1" applyFill="1">
      <alignment/>
      <protection/>
    </xf>
    <xf numFmtId="0" fontId="3" fillId="0" borderId="21" xfId="225" applyNumberFormat="1" applyFont="1" applyFill="1" applyBorder="1" applyAlignment="1">
      <alignment horizontal="center" vertical="center"/>
    </xf>
    <xf numFmtId="170" fontId="207" fillId="55" borderId="0" xfId="221" applyNumberFormat="1" applyFont="1" applyFill="1" applyAlignment="1">
      <alignment/>
    </xf>
    <xf numFmtId="170" fontId="3" fillId="0" borderId="0" xfId="199" applyNumberFormat="1" applyFont="1" applyFill="1" applyBorder="1" applyAlignment="1">
      <alignment/>
    </xf>
    <xf numFmtId="0" fontId="3" fillId="0" borderId="0" xfId="412" applyFont="1" applyFill="1" applyBorder="1">
      <alignment/>
      <protection/>
    </xf>
    <xf numFmtId="170" fontId="3" fillId="0" borderId="0" xfId="221" applyNumberFormat="1" applyFont="1" applyBorder="1" applyAlignment="1">
      <alignment/>
    </xf>
    <xf numFmtId="170" fontId="228" fillId="62" borderId="0" xfId="199" applyNumberFormat="1" applyFont="1" applyFill="1" applyAlignment="1">
      <alignment/>
    </xf>
    <xf numFmtId="170" fontId="228" fillId="62" borderId="0" xfId="431" applyNumberFormat="1" applyFont="1" applyFill="1">
      <alignment/>
      <protection/>
    </xf>
    <xf numFmtId="170" fontId="0" fillId="18" borderId="0" xfId="431" applyNumberFormat="1" applyFont="1" applyFill="1">
      <alignment/>
      <protection/>
    </xf>
    <xf numFmtId="10" fontId="0" fillId="0" borderId="0" xfId="431" applyNumberFormat="1" applyFont="1" applyFill="1">
      <alignment/>
      <protection/>
    </xf>
    <xf numFmtId="169" fontId="0" fillId="0" borderId="0" xfId="431" applyNumberFormat="1" applyFont="1" applyFill="1">
      <alignment/>
      <protection/>
    </xf>
    <xf numFmtId="169" fontId="0" fillId="18" borderId="0" xfId="431" applyNumberFormat="1" applyFont="1" applyFill="1">
      <alignment/>
      <protection/>
    </xf>
    <xf numFmtId="170" fontId="229" fillId="0" borderId="0" xfId="431" applyNumberFormat="1" applyFont="1" applyFill="1">
      <alignment/>
      <protection/>
    </xf>
    <xf numFmtId="3" fontId="3" fillId="0" borderId="0" xfId="433" applyNumberFormat="1" applyFont="1" applyFill="1" applyBorder="1">
      <alignment/>
      <protection/>
    </xf>
    <xf numFmtId="170" fontId="0" fillId="21" borderId="0" xfId="431" applyNumberFormat="1" applyFont="1" applyFill="1">
      <alignment/>
      <protection/>
    </xf>
    <xf numFmtId="10" fontId="0" fillId="59" borderId="18" xfId="450" applyNumberFormat="1" applyFont="1" applyFill="1" applyBorder="1" applyAlignment="1">
      <alignment/>
    </xf>
    <xf numFmtId="170" fontId="203" fillId="0" borderId="18" xfId="431" applyNumberFormat="1" applyFont="1" applyBorder="1" applyAlignment="1">
      <alignment horizontal="center"/>
      <protection/>
    </xf>
    <xf numFmtId="170" fontId="203" fillId="0" borderId="18" xfId="431" applyNumberFormat="1" applyFont="1" applyBorder="1" applyAlignment="1" quotePrefix="1">
      <alignment horizontal="center"/>
      <protection/>
    </xf>
    <xf numFmtId="170" fontId="203" fillId="21" borderId="0" xfId="431" applyNumberFormat="1" applyFont="1" applyFill="1" applyAlignment="1">
      <alignment horizontal="center"/>
      <protection/>
    </xf>
    <xf numFmtId="170" fontId="203" fillId="59" borderId="18" xfId="431" applyNumberFormat="1" applyFont="1" applyFill="1" applyBorder="1" applyAlignment="1">
      <alignment horizontal="center"/>
      <protection/>
    </xf>
    <xf numFmtId="170" fontId="203" fillId="59" borderId="18" xfId="431" applyNumberFormat="1" applyFont="1" applyFill="1" applyBorder="1" applyAlignment="1" quotePrefix="1">
      <alignment horizontal="center"/>
      <protection/>
    </xf>
    <xf numFmtId="170" fontId="203" fillId="0" borderId="0" xfId="431" applyNumberFormat="1" applyFont="1" applyAlignment="1">
      <alignment horizontal="center"/>
      <protection/>
    </xf>
    <xf numFmtId="170" fontId="0" fillId="0" borderId="18" xfId="431" applyNumberFormat="1" applyFont="1" applyBorder="1">
      <alignment/>
      <protection/>
    </xf>
    <xf numFmtId="170" fontId="0" fillId="63" borderId="0" xfId="431" applyNumberFormat="1" applyFont="1" applyFill="1">
      <alignment/>
      <protection/>
    </xf>
    <xf numFmtId="170" fontId="203" fillId="0" borderId="18" xfId="431" applyNumberFormat="1" applyFont="1" applyBorder="1">
      <alignment/>
      <protection/>
    </xf>
    <xf numFmtId="170" fontId="0" fillId="0" borderId="18" xfId="431" applyNumberFormat="1" applyFont="1" applyBorder="1">
      <alignment/>
      <protection/>
    </xf>
    <xf numFmtId="170" fontId="230" fillId="64" borderId="0" xfId="431" applyNumberFormat="1" applyFont="1" applyFill="1">
      <alignment/>
      <protection/>
    </xf>
    <xf numFmtId="170" fontId="231" fillId="64" borderId="0" xfId="431" applyNumberFormat="1" applyFont="1" applyFill="1">
      <alignment/>
      <protection/>
    </xf>
    <xf numFmtId="170" fontId="0" fillId="63" borderId="88" xfId="431" applyNumberFormat="1" applyFont="1" applyFill="1" applyBorder="1">
      <alignment/>
      <protection/>
    </xf>
    <xf numFmtId="170" fontId="203" fillId="0" borderId="7" xfId="431" applyNumberFormat="1" applyFont="1" applyBorder="1" applyAlignment="1" quotePrefix="1">
      <alignment horizontal="center"/>
      <protection/>
    </xf>
    <xf numFmtId="170" fontId="203" fillId="0" borderId="7" xfId="431" applyNumberFormat="1" applyFont="1" applyBorder="1" applyAlignment="1">
      <alignment horizontal="center"/>
      <protection/>
    </xf>
    <xf numFmtId="170" fontId="203" fillId="0" borderId="89" xfId="431" applyNumberFormat="1" applyFont="1" applyBorder="1" applyAlignment="1" quotePrefix="1">
      <alignment horizontal="center"/>
      <protection/>
    </xf>
    <xf numFmtId="0" fontId="0" fillId="0" borderId="46" xfId="431" applyFont="1" applyBorder="1">
      <alignment/>
      <protection/>
    </xf>
    <xf numFmtId="170" fontId="0" fillId="0" borderId="90" xfId="431" applyNumberFormat="1" applyFont="1" applyBorder="1">
      <alignment/>
      <protection/>
    </xf>
    <xf numFmtId="0" fontId="0" fillId="0" borderId="46" xfId="431" applyFont="1" applyBorder="1">
      <alignment/>
      <protection/>
    </xf>
    <xf numFmtId="170" fontId="0" fillId="0" borderId="0" xfId="431" applyNumberFormat="1" applyFont="1" applyFill="1" applyBorder="1">
      <alignment/>
      <protection/>
    </xf>
    <xf numFmtId="170" fontId="0" fillId="0" borderId="49" xfId="431" applyNumberFormat="1" applyFont="1" applyBorder="1">
      <alignment/>
      <protection/>
    </xf>
    <xf numFmtId="170" fontId="203" fillId="0" borderId="5" xfId="431" applyNumberFormat="1" applyFont="1" applyFill="1" applyBorder="1">
      <alignment/>
      <protection/>
    </xf>
    <xf numFmtId="170" fontId="203" fillId="0" borderId="92" xfId="431" applyNumberFormat="1" applyFont="1" applyFill="1" applyBorder="1">
      <alignment/>
      <protection/>
    </xf>
    <xf numFmtId="170" fontId="203" fillId="63" borderId="0" xfId="431" applyNumberFormat="1" applyFont="1" applyFill="1" applyAlignment="1">
      <alignment horizontal="center"/>
      <protection/>
    </xf>
    <xf numFmtId="170" fontId="203" fillId="0" borderId="0" xfId="431" applyNumberFormat="1" applyFont="1" applyAlignment="1" quotePrefix="1">
      <alignment horizontal="center"/>
      <protection/>
    </xf>
    <xf numFmtId="170" fontId="203" fillId="65" borderId="0" xfId="431" applyNumberFormat="1" applyFont="1" applyFill="1">
      <alignment/>
      <protection/>
    </xf>
    <xf numFmtId="170" fontId="203" fillId="56" borderId="0" xfId="431" applyNumberFormat="1" applyFont="1" applyFill="1">
      <alignment/>
      <protection/>
    </xf>
    <xf numFmtId="170" fontId="203" fillId="63" borderId="0" xfId="431" applyNumberFormat="1" applyFont="1" applyFill="1">
      <alignment/>
      <protection/>
    </xf>
    <xf numFmtId="170" fontId="232" fillId="0" borderId="0" xfId="431" applyNumberFormat="1" applyFont="1" applyAlignment="1">
      <alignment horizontal="left"/>
      <protection/>
    </xf>
    <xf numFmtId="170" fontId="203" fillId="66" borderId="0" xfId="431" applyNumberFormat="1" applyFont="1" applyFill="1">
      <alignment/>
      <protection/>
    </xf>
    <xf numFmtId="170" fontId="203" fillId="0" borderId="18" xfId="431" applyNumberFormat="1" applyFont="1" applyBorder="1" applyAlignment="1">
      <alignment horizontal="center" vertical="center" wrapText="1"/>
      <protection/>
    </xf>
    <xf numFmtId="170" fontId="203" fillId="64" borderId="18" xfId="431" applyNumberFormat="1" applyFont="1" applyFill="1" applyBorder="1" applyAlignment="1">
      <alignment horizontal="center" vertical="center" wrapText="1"/>
      <protection/>
    </xf>
    <xf numFmtId="170" fontId="203" fillId="64" borderId="18" xfId="431" applyNumberFormat="1" applyFont="1" applyFill="1" applyBorder="1" applyAlignment="1" quotePrefix="1">
      <alignment horizontal="center" vertical="center" wrapText="1"/>
      <protection/>
    </xf>
    <xf numFmtId="0" fontId="0" fillId="0" borderId="18" xfId="431" applyFont="1" applyBorder="1" applyAlignment="1">
      <alignment horizontal="left" vertical="center" wrapText="1"/>
      <protection/>
    </xf>
    <xf numFmtId="170" fontId="0" fillId="64" borderId="18" xfId="431" applyNumberFormat="1" applyFont="1" applyFill="1" applyBorder="1" applyAlignment="1">
      <alignment horizontal="center" vertical="center" wrapText="1"/>
      <protection/>
    </xf>
    <xf numFmtId="170" fontId="0" fillId="0" borderId="18" xfId="431" applyNumberFormat="1" applyFont="1" applyBorder="1" applyAlignment="1">
      <alignment horizontal="center" vertical="center" wrapText="1"/>
      <protection/>
    </xf>
    <xf numFmtId="0" fontId="0" fillId="0" borderId="18" xfId="431" applyFont="1" applyBorder="1" applyAlignment="1">
      <alignment horizontal="left" vertical="center" wrapText="1"/>
      <protection/>
    </xf>
    <xf numFmtId="170" fontId="0" fillId="0" borderId="0" xfId="431" applyNumberFormat="1" applyFont="1" applyAlignment="1">
      <alignment horizontal="center"/>
      <protection/>
    </xf>
    <xf numFmtId="170" fontId="203" fillId="0" borderId="18" xfId="431" applyNumberFormat="1" applyFont="1" applyBorder="1" applyAlignment="1" quotePrefix="1">
      <alignment horizontal="center" vertical="center" wrapText="1"/>
      <protection/>
    </xf>
    <xf numFmtId="0" fontId="0" fillId="0" borderId="18" xfId="431" applyFont="1" applyBorder="1">
      <alignment/>
      <protection/>
    </xf>
    <xf numFmtId="170" fontId="0" fillId="64" borderId="18" xfId="431" applyNumberFormat="1" applyFont="1" applyFill="1" applyBorder="1">
      <alignment/>
      <protection/>
    </xf>
    <xf numFmtId="0" fontId="0" fillId="0" borderId="18" xfId="431" applyFont="1" applyBorder="1">
      <alignment/>
      <protection/>
    </xf>
    <xf numFmtId="170" fontId="203" fillId="0" borderId="18" xfId="431" applyNumberFormat="1" applyFont="1" applyBorder="1" applyAlignment="1">
      <alignment horizontal="right"/>
      <protection/>
    </xf>
    <xf numFmtId="170" fontId="203" fillId="64" borderId="18" xfId="431" applyNumberFormat="1" applyFont="1" applyFill="1" applyBorder="1">
      <alignment/>
      <protection/>
    </xf>
    <xf numFmtId="170" fontId="0" fillId="64" borderId="0" xfId="431" applyNumberFormat="1" applyFont="1" applyFill="1">
      <alignment/>
      <protection/>
    </xf>
    <xf numFmtId="170" fontId="227" fillId="0" borderId="0" xfId="431" applyNumberFormat="1" applyFont="1" applyAlignment="1">
      <alignment horizontal="center"/>
      <protection/>
    </xf>
    <xf numFmtId="10" fontId="0" fillId="0" borderId="0" xfId="450" applyNumberFormat="1" applyFont="1" applyAlignment="1">
      <alignment/>
    </xf>
    <xf numFmtId="170" fontId="0" fillId="0" borderId="0" xfId="431" applyNumberFormat="1" applyFont="1" applyAlignment="1">
      <alignment horizontal="right"/>
      <protection/>
    </xf>
    <xf numFmtId="170" fontId="203" fillId="0" borderId="58" xfId="246" applyNumberFormat="1" applyFont="1" applyBorder="1" applyAlignment="1">
      <alignment horizontal="center"/>
    </xf>
    <xf numFmtId="170" fontId="203" fillId="0" borderId="59" xfId="246" applyNumberFormat="1" applyFont="1" applyBorder="1" applyAlignment="1">
      <alignment horizontal="center"/>
    </xf>
    <xf numFmtId="170" fontId="203" fillId="0" borderId="12" xfId="246" applyNumberFormat="1" applyFont="1" applyBorder="1" applyAlignment="1">
      <alignment horizontal="center"/>
    </xf>
    <xf numFmtId="0" fontId="219" fillId="0" borderId="0" xfId="431" applyFont="1" applyAlignment="1">
      <alignment wrapText="1"/>
      <protection/>
    </xf>
    <xf numFmtId="0" fontId="210" fillId="0" borderId="0" xfId="431" applyFont="1" applyFill="1" applyAlignment="1">
      <alignment horizontal="center" vertical="center" wrapText="1"/>
      <protection/>
    </xf>
    <xf numFmtId="0" fontId="219" fillId="0" borderId="0" xfId="431" applyFont="1" applyAlignment="1">
      <alignment horizontal="center" vertical="center" wrapText="1"/>
      <protection/>
    </xf>
    <xf numFmtId="170" fontId="230" fillId="9" borderId="88" xfId="431" applyNumberFormat="1" applyFont="1" applyFill="1" applyBorder="1" applyAlignment="1">
      <alignment horizontal="left" vertical="center"/>
      <protection/>
    </xf>
    <xf numFmtId="170" fontId="230" fillId="9" borderId="7" xfId="431" applyNumberFormat="1" applyFont="1" applyFill="1" applyBorder="1" applyAlignment="1">
      <alignment horizontal="left" vertical="center"/>
      <protection/>
    </xf>
    <xf numFmtId="170" fontId="230" fillId="9" borderId="89" xfId="431" applyNumberFormat="1" applyFont="1" applyFill="1" applyBorder="1" applyAlignment="1">
      <alignment horizontal="left" vertical="center"/>
      <protection/>
    </xf>
    <xf numFmtId="170" fontId="230" fillId="9" borderId="49" xfId="431" applyNumberFormat="1" applyFont="1" applyFill="1" applyBorder="1" applyAlignment="1">
      <alignment horizontal="left" vertical="center"/>
      <protection/>
    </xf>
    <xf numFmtId="170" fontId="230" fillId="9" borderId="5" xfId="431" applyNumberFormat="1" applyFont="1" applyFill="1" applyBorder="1" applyAlignment="1">
      <alignment horizontal="left" vertical="center"/>
      <protection/>
    </xf>
    <xf numFmtId="170" fontId="230" fillId="9" borderId="92" xfId="431" applyNumberFormat="1" applyFont="1" applyFill="1" applyBorder="1" applyAlignment="1">
      <alignment horizontal="left" vertical="center"/>
      <protection/>
    </xf>
    <xf numFmtId="170" fontId="233" fillId="59" borderId="88" xfId="431" applyNumberFormat="1" applyFont="1" applyFill="1" applyBorder="1" applyAlignment="1">
      <alignment horizontal="center"/>
      <protection/>
    </xf>
    <xf numFmtId="170" fontId="233" fillId="59" borderId="89" xfId="431" applyNumberFormat="1" applyFont="1" applyFill="1" applyBorder="1" applyAlignment="1">
      <alignment horizontal="center"/>
      <protection/>
    </xf>
    <xf numFmtId="170" fontId="203" fillId="59" borderId="6" xfId="431" applyNumberFormat="1" applyFont="1" applyFill="1" applyBorder="1" applyAlignment="1">
      <alignment horizontal="center" vertical="center" wrapText="1"/>
      <protection/>
    </xf>
    <xf numFmtId="170" fontId="203" fillId="59" borderId="10" xfId="431" applyNumberFormat="1" applyFont="1" applyFill="1" applyBorder="1" applyAlignment="1">
      <alignment horizontal="center" vertical="center" wrapText="1"/>
      <protection/>
    </xf>
    <xf numFmtId="0" fontId="6" fillId="0" borderId="0" xfId="433" applyFont="1" applyFill="1" applyBorder="1" applyAlignment="1">
      <alignment horizontal="center"/>
      <protection/>
    </xf>
    <xf numFmtId="0" fontId="3" fillId="0" borderId="0" xfId="426" applyFont="1" applyAlignment="1">
      <alignment wrapText="1"/>
      <protection/>
    </xf>
    <xf numFmtId="0" fontId="3" fillId="55" borderId="0" xfId="426" applyFill="1" applyAlignment="1">
      <alignment vertical="center" wrapText="1"/>
      <protection/>
    </xf>
    <xf numFmtId="0" fontId="3" fillId="0" borderId="0" xfId="426" applyFont="1" applyAlignment="1">
      <alignment horizontal="left" vertical="center" wrapText="1"/>
      <protection/>
    </xf>
    <xf numFmtId="0" fontId="3" fillId="0" borderId="0" xfId="426" applyFont="1" applyAlignment="1">
      <alignment vertical="justify"/>
      <protection/>
    </xf>
    <xf numFmtId="0" fontId="3" fillId="0" borderId="0" xfId="426" applyNumberFormat="1" applyFont="1" applyAlignment="1">
      <alignment vertical="justify" wrapText="1"/>
      <protection/>
    </xf>
    <xf numFmtId="0" fontId="3" fillId="0" borderId="0" xfId="426" applyFont="1" applyAlignment="1">
      <alignment vertical="center" wrapText="1"/>
      <protection/>
    </xf>
    <xf numFmtId="0" fontId="4" fillId="0" borderId="5" xfId="426" applyFont="1" applyBorder="1" applyAlignment="1">
      <alignment horizontal="center" vertical="center"/>
      <protection/>
    </xf>
    <xf numFmtId="0" fontId="3" fillId="0" borderId="0" xfId="426" applyFont="1" applyFill="1" applyAlignment="1">
      <alignment horizontal="left" vertical="center"/>
      <protection/>
    </xf>
    <xf numFmtId="0" fontId="3" fillId="0" borderId="0" xfId="426" applyFont="1" applyAlignment="1">
      <alignment horizontal="justify" vertical="center" wrapText="1"/>
      <protection/>
    </xf>
    <xf numFmtId="0" fontId="3" fillId="0" borderId="0" xfId="426" applyFont="1" applyAlignment="1" quotePrefix="1">
      <alignment horizontal="justify" vertical="center" wrapText="1"/>
      <protection/>
    </xf>
    <xf numFmtId="0" fontId="3" fillId="0" borderId="0" xfId="426" applyFont="1" applyAlignment="1" quotePrefix="1">
      <alignment horizontal="justify" vertical="justify" wrapText="1"/>
      <protection/>
    </xf>
    <xf numFmtId="0" fontId="3" fillId="0" borderId="0" xfId="406" applyFont="1" applyAlignment="1">
      <alignment wrapText="1"/>
      <protection/>
    </xf>
    <xf numFmtId="0" fontId="3" fillId="0" borderId="0" xfId="426" applyFont="1" applyAlignment="1">
      <alignment horizontal="justify" vertical="justify" wrapText="1"/>
      <protection/>
    </xf>
    <xf numFmtId="0" fontId="3" fillId="0" borderId="0" xfId="406" applyFont="1" applyAlignment="1">
      <alignment vertical="center" wrapText="1"/>
      <protection/>
    </xf>
    <xf numFmtId="0" fontId="3" fillId="0" borderId="0" xfId="426" applyFont="1" applyFill="1" applyAlignment="1">
      <alignment horizontal="left" vertical="center" wrapText="1"/>
      <protection/>
    </xf>
    <xf numFmtId="0" fontId="3" fillId="0" borderId="0" xfId="426" applyFont="1" applyFill="1" applyAlignment="1">
      <alignment vertical="center" wrapText="1"/>
      <protection/>
    </xf>
    <xf numFmtId="0" fontId="3" fillId="55" borderId="0" xfId="426" applyFont="1" applyFill="1" applyAlignment="1">
      <alignment horizontal="justify" vertical="center" wrapText="1"/>
      <protection/>
    </xf>
    <xf numFmtId="0" fontId="3" fillId="0" borderId="0" xfId="426" applyBorder="1" applyAlignment="1">
      <alignment vertical="center"/>
      <protection/>
    </xf>
    <xf numFmtId="170" fontId="3" fillId="0" borderId="0" xfId="250" applyNumberFormat="1" applyFont="1" applyBorder="1" applyAlignment="1">
      <alignment horizontal="right" vertical="center" wrapText="1"/>
    </xf>
    <xf numFmtId="170" fontId="4" fillId="0" borderId="0" xfId="250" applyNumberFormat="1" applyFont="1" applyBorder="1" applyAlignment="1">
      <alignment horizontal="right" vertical="center" wrapText="1"/>
    </xf>
    <xf numFmtId="0" fontId="3" fillId="0" borderId="0" xfId="426" applyFont="1" applyBorder="1" applyAlignment="1">
      <alignment horizontal="right" vertical="top" wrapText="1" readingOrder="2"/>
      <protection/>
    </xf>
    <xf numFmtId="169" fontId="3" fillId="0" borderId="0" xfId="250" applyFont="1" applyBorder="1" applyAlignment="1">
      <alignment horizontal="right" vertical="center" wrapText="1"/>
    </xf>
    <xf numFmtId="170" fontId="3" fillId="0" borderId="0" xfId="250" applyNumberFormat="1" applyFont="1" applyBorder="1" applyAlignment="1">
      <alignment horizontal="right" wrapText="1"/>
    </xf>
    <xf numFmtId="14" fontId="4" fillId="0" borderId="0" xfId="426" applyNumberFormat="1" applyFont="1" applyAlignment="1" quotePrefix="1">
      <alignment horizontal="left"/>
      <protection/>
    </xf>
    <xf numFmtId="170" fontId="4" fillId="0" borderId="0" xfId="250" applyNumberFormat="1" applyFont="1" applyBorder="1" applyAlignment="1">
      <alignment horizontal="right" wrapText="1"/>
    </xf>
    <xf numFmtId="170" fontId="3" fillId="0" borderId="0" xfId="250" applyNumberFormat="1" applyFont="1" applyFill="1" applyAlignment="1">
      <alignment horizontal="right" wrapText="1"/>
    </xf>
    <xf numFmtId="170" fontId="3" fillId="0" borderId="0" xfId="225" applyNumberFormat="1" applyFont="1" applyBorder="1" applyAlignment="1">
      <alignment horizontal="right" vertical="center" wrapText="1"/>
    </xf>
    <xf numFmtId="169" fontId="3" fillId="0" borderId="0" xfId="225" applyFont="1" applyBorder="1" applyAlignment="1">
      <alignment horizontal="right" vertical="center" wrapText="1"/>
    </xf>
    <xf numFmtId="0" fontId="3" fillId="0" borderId="0" xfId="426" applyFont="1" applyBorder="1" applyAlignment="1">
      <alignment horizontal="right" wrapText="1"/>
      <protection/>
    </xf>
    <xf numFmtId="0" fontId="3" fillId="0" borderId="0" xfId="426" applyFont="1" applyFill="1" applyAlignment="1">
      <alignment horizontal="right" wrapText="1"/>
      <protection/>
    </xf>
    <xf numFmtId="0" fontId="4" fillId="0" borderId="0" xfId="426" applyFont="1" applyBorder="1" applyAlignment="1">
      <alignment horizontal="right" wrapText="1"/>
      <protection/>
    </xf>
    <xf numFmtId="14" fontId="4" fillId="0" borderId="13" xfId="250" applyNumberFormat="1" applyFont="1" applyBorder="1" applyAlignment="1">
      <alignment horizontal="right" vertical="center" wrapText="1"/>
    </xf>
    <xf numFmtId="170" fontId="3" fillId="0" borderId="0" xfId="250" applyNumberFormat="1" applyFont="1" applyFill="1" applyAlignment="1">
      <alignment horizontal="right" vertical="center" wrapText="1"/>
    </xf>
    <xf numFmtId="170" fontId="4" fillId="0" borderId="8" xfId="250" applyNumberFormat="1" applyFont="1" applyFill="1" applyBorder="1" applyAlignment="1">
      <alignment horizontal="right" vertical="center" wrapText="1"/>
    </xf>
    <xf numFmtId="14" fontId="4" fillId="0" borderId="5" xfId="250" applyNumberFormat="1" applyFont="1" applyBorder="1" applyAlignment="1">
      <alignment horizontal="center" vertical="center" wrapText="1"/>
    </xf>
    <xf numFmtId="170" fontId="3" fillId="0" borderId="0" xfId="250" applyNumberFormat="1" applyFont="1" applyFill="1" applyAlignment="1">
      <alignment horizontal="center" vertical="center"/>
    </xf>
    <xf numFmtId="170" fontId="4" fillId="0" borderId="5" xfId="250" applyNumberFormat="1" applyFont="1" applyFill="1" applyBorder="1" applyAlignment="1">
      <alignment horizontal="center" vertical="center"/>
    </xf>
    <xf numFmtId="14" fontId="4" fillId="0" borderId="0" xfId="250" applyNumberFormat="1" applyFont="1" applyFill="1" applyAlignment="1">
      <alignment horizontal="right" vertical="center"/>
    </xf>
    <xf numFmtId="170" fontId="4" fillId="0" borderId="0" xfId="250" applyNumberFormat="1" applyFont="1" applyFill="1" applyAlignment="1">
      <alignment horizontal="right" vertical="center"/>
    </xf>
    <xf numFmtId="170" fontId="203" fillId="0" borderId="13" xfId="427" applyNumberFormat="1" applyFont="1" applyBorder="1" applyAlignment="1">
      <alignment horizontal="center"/>
      <protection/>
    </xf>
    <xf numFmtId="170" fontId="203" fillId="0" borderId="36" xfId="427" applyNumberFormat="1" applyFont="1" applyBorder="1" applyAlignment="1">
      <alignment horizontal="center"/>
      <protection/>
    </xf>
    <xf numFmtId="170" fontId="203" fillId="0" borderId="88" xfId="427" applyNumberFormat="1" applyFont="1" applyBorder="1" applyAlignment="1">
      <alignment horizontal="center"/>
      <protection/>
    </xf>
    <xf numFmtId="170" fontId="203" fillId="0" borderId="7" xfId="427" applyNumberFormat="1" applyFont="1" applyBorder="1" applyAlignment="1">
      <alignment horizontal="center"/>
      <protection/>
    </xf>
    <xf numFmtId="170" fontId="203" fillId="0" borderId="89" xfId="427" applyNumberFormat="1" applyFont="1" applyBorder="1" applyAlignment="1">
      <alignment horizontal="center"/>
      <protection/>
    </xf>
    <xf numFmtId="170" fontId="203" fillId="0" borderId="32" xfId="427" applyNumberFormat="1" applyFont="1" applyBorder="1" applyAlignment="1">
      <alignment horizontal="center"/>
      <protection/>
    </xf>
    <xf numFmtId="0" fontId="203" fillId="0" borderId="32" xfId="427" applyFont="1" applyBorder="1" applyAlignment="1">
      <alignment horizontal="center"/>
      <protection/>
    </xf>
    <xf numFmtId="0" fontId="203" fillId="0" borderId="13" xfId="427" applyFont="1" applyBorder="1" applyAlignment="1">
      <alignment horizontal="center"/>
      <protection/>
    </xf>
    <xf numFmtId="0" fontId="203" fillId="0" borderId="36" xfId="427" applyFont="1" applyBorder="1" applyAlignment="1">
      <alignment horizontal="center"/>
      <protection/>
    </xf>
    <xf numFmtId="0" fontId="203" fillId="0" borderId="7" xfId="427" applyFont="1" applyBorder="1" applyAlignment="1">
      <alignment horizontal="center"/>
      <protection/>
    </xf>
    <xf numFmtId="0" fontId="4" fillId="0" borderId="32" xfId="432" applyFont="1" applyFill="1" applyBorder="1" applyAlignment="1">
      <alignment vertical="center" wrapText="1"/>
      <protection/>
    </xf>
    <xf numFmtId="0" fontId="4" fillId="0" borderId="36" xfId="432" applyFont="1" applyFill="1" applyBorder="1" applyAlignment="1">
      <alignment vertical="center" wrapText="1"/>
      <protection/>
    </xf>
    <xf numFmtId="0" fontId="3" fillId="56" borderId="46" xfId="432" applyFont="1" applyFill="1" applyBorder="1" applyAlignment="1">
      <alignment horizontal="left" vertical="top" wrapText="1"/>
      <protection/>
    </xf>
    <xf numFmtId="0" fontId="3" fillId="56" borderId="90" xfId="432" applyFont="1" applyFill="1" applyBorder="1" applyAlignment="1">
      <alignment horizontal="left" vertical="top" wrapText="1"/>
      <protection/>
    </xf>
    <xf numFmtId="0" fontId="4" fillId="56" borderId="46" xfId="432" applyFont="1" applyFill="1" applyBorder="1" applyAlignment="1" quotePrefix="1">
      <alignment horizontal="left" vertical="top" wrapText="1"/>
      <protection/>
    </xf>
    <xf numFmtId="0" fontId="4" fillId="56" borderId="90" xfId="432" applyFont="1" applyFill="1" applyBorder="1" applyAlignment="1" quotePrefix="1">
      <alignment horizontal="left" vertical="top"/>
      <protection/>
    </xf>
    <xf numFmtId="0" fontId="4" fillId="56" borderId="46" xfId="432" applyFont="1" applyFill="1" applyBorder="1" applyAlignment="1">
      <alignment horizontal="left" vertical="top" wrapText="1"/>
      <protection/>
    </xf>
    <xf numFmtId="0" fontId="4" fillId="56" borderId="90" xfId="432" applyFont="1" applyFill="1" applyBorder="1" applyAlignment="1">
      <alignment horizontal="left" vertical="top" wrapText="1"/>
      <protection/>
    </xf>
    <xf numFmtId="0" fontId="4" fillId="56" borderId="46" xfId="432" applyFont="1" applyFill="1" applyBorder="1" applyAlignment="1">
      <alignment vertical="center" wrapText="1"/>
      <protection/>
    </xf>
    <xf numFmtId="0" fontId="4" fillId="56" borderId="90" xfId="432" applyFont="1" applyFill="1" applyBorder="1" applyAlignment="1">
      <alignment vertical="center" wrapText="1"/>
      <protection/>
    </xf>
    <xf numFmtId="0" fontId="4" fillId="56" borderId="46" xfId="432" applyFont="1" applyFill="1" applyBorder="1" applyAlignment="1">
      <alignment vertical="top" wrapText="1"/>
      <protection/>
    </xf>
    <xf numFmtId="0" fontId="4" fillId="56" borderId="90" xfId="432" applyFont="1" applyFill="1" applyBorder="1" applyAlignment="1">
      <alignment vertical="top" wrapText="1"/>
      <protection/>
    </xf>
    <xf numFmtId="0" fontId="4" fillId="56" borderId="49" xfId="432" applyFont="1" applyFill="1" applyBorder="1" applyAlignment="1">
      <alignment horizontal="left" vertical="top" wrapText="1"/>
      <protection/>
    </xf>
    <xf numFmtId="0" fontId="4" fillId="56" borderId="92" xfId="432" applyFont="1" applyFill="1" applyBorder="1" applyAlignment="1">
      <alignment horizontal="left" vertical="top" wrapText="1"/>
      <protection/>
    </xf>
    <xf numFmtId="0" fontId="4" fillId="56" borderId="49" xfId="432" applyFont="1" applyFill="1" applyBorder="1" applyAlignment="1">
      <alignment vertical="center" wrapText="1"/>
      <protection/>
    </xf>
    <xf numFmtId="0" fontId="4" fillId="56" borderId="92" xfId="432" applyFont="1" applyFill="1" applyBorder="1" applyAlignment="1">
      <alignment vertical="center" wrapText="1"/>
      <protection/>
    </xf>
    <xf numFmtId="0" fontId="4" fillId="0" borderId="46" xfId="432" applyFont="1" applyBorder="1" applyAlignment="1">
      <alignment vertical="top" wrapText="1"/>
      <protection/>
    </xf>
    <xf numFmtId="0" fontId="4" fillId="0" borderId="90" xfId="432" applyFont="1" applyBorder="1" applyAlignment="1">
      <alignment vertical="top" wrapText="1"/>
      <protection/>
    </xf>
    <xf numFmtId="0" fontId="3" fillId="0" borderId="46" xfId="432" applyFont="1" applyBorder="1" applyAlignment="1">
      <alignment horizontal="left" vertical="top" wrapText="1"/>
      <protection/>
    </xf>
    <xf numFmtId="0" fontId="3" fillId="0" borderId="90" xfId="432" applyFont="1" applyBorder="1" applyAlignment="1">
      <alignment horizontal="left" vertical="top" wrapText="1"/>
      <protection/>
    </xf>
    <xf numFmtId="0" fontId="203" fillId="0" borderId="49" xfId="432" applyFont="1" applyBorder="1" applyAlignment="1">
      <alignment horizontal="left" vertical="top" wrapText="1"/>
      <protection/>
    </xf>
    <xf numFmtId="0" fontId="203" fillId="0" borderId="92" xfId="432" applyFont="1" applyBorder="1" applyAlignment="1">
      <alignment horizontal="left" vertical="top" wrapText="1"/>
      <protection/>
    </xf>
    <xf numFmtId="0" fontId="3" fillId="0" borderId="46" xfId="432" applyFont="1" applyBorder="1" applyAlignment="1" quotePrefix="1">
      <alignment horizontal="left" vertical="top" wrapText="1"/>
      <protection/>
    </xf>
    <xf numFmtId="0" fontId="3" fillId="0" borderId="90" xfId="432" applyFont="1" applyBorder="1" applyAlignment="1" quotePrefix="1">
      <alignment horizontal="left" vertical="top" wrapText="1"/>
      <protection/>
    </xf>
    <xf numFmtId="0" fontId="203" fillId="0" borderId="46" xfId="432" applyFont="1" applyBorder="1" applyAlignment="1">
      <alignment horizontal="left" vertical="top" wrapText="1"/>
      <protection/>
    </xf>
    <xf numFmtId="0" fontId="203" fillId="0" borderId="90" xfId="432" applyFont="1" applyBorder="1" applyAlignment="1">
      <alignment horizontal="left" vertical="top" wrapText="1"/>
      <protection/>
    </xf>
    <xf numFmtId="0" fontId="4" fillId="0" borderId="46" xfId="432" applyFont="1" applyBorder="1" applyAlignment="1">
      <alignment vertical="center" wrapText="1"/>
      <protection/>
    </xf>
    <xf numFmtId="0" fontId="4" fillId="0" borderId="90" xfId="432" applyFont="1" applyBorder="1" applyAlignment="1">
      <alignment vertical="center" wrapText="1"/>
      <protection/>
    </xf>
    <xf numFmtId="0" fontId="203" fillId="0" borderId="0" xfId="0" applyFont="1" applyAlignment="1">
      <alignment wrapText="1"/>
    </xf>
    <xf numFmtId="0" fontId="3" fillId="0" borderId="5" xfId="426" applyBorder="1" applyAlignment="1">
      <alignment horizontal="center"/>
      <protection/>
    </xf>
    <xf numFmtId="0" fontId="3" fillId="0" borderId="0" xfId="426" applyFont="1" applyBorder="1" applyAlignment="1">
      <alignment horizontal="right" vertical="center" wrapText="1"/>
      <protection/>
    </xf>
    <xf numFmtId="0" fontId="3" fillId="0" borderId="5" xfId="426" applyFont="1" applyFill="1" applyBorder="1" applyAlignment="1">
      <alignment horizontal="center" vertical="center"/>
      <protection/>
    </xf>
    <xf numFmtId="0" fontId="3" fillId="0" borderId="5" xfId="426" applyFont="1" applyBorder="1" applyAlignment="1">
      <alignment horizontal="center" vertical="center" wrapText="1"/>
      <protection/>
    </xf>
  </cellXfs>
  <cellStyles count="969">
    <cellStyle name="Normal" xfId="0"/>
    <cellStyle name="_x0001_" xfId="15"/>
    <cellStyle name=")ch2)ch [0] (sc_x0005_" xfId="16"/>
    <cellStyle name="." xfId="17"/>
    <cellStyle name="??" xfId="18"/>
    <cellStyle name="?? [0.00]_††††† " xfId="19"/>
    <cellStyle name="?? [0]" xfId="20"/>
    <cellStyle name="?? 2" xfId="21"/>
    <cellStyle name="?? 3" xfId="22"/>
    <cellStyle name="?_x001D_??%U©÷u&amp;H©÷9_x0008_? s&#10;_x0007__x0001__x0001_" xfId="23"/>
    <cellStyle name="????" xfId="24"/>
    <cellStyle name="???? [0.00]_††††† " xfId="25"/>
    <cellStyle name="????_††††† " xfId="26"/>
    <cellStyle name="???[0]_00Q3902REV.1" xfId="27"/>
    <cellStyle name="???_???" xfId="28"/>
    <cellStyle name="??[0]_BRE" xfId="29"/>
    <cellStyle name="??_ ??? ???? " xfId="30"/>
    <cellStyle name="??A? [0]_laroux_1_¢¬???¢â? " xfId="31"/>
    <cellStyle name="??A?_laroux_1_¢¬???¢â? " xfId="32"/>
    <cellStyle name="?¡±¢¥?_?¨ù??¢´¢¥_¢¬???¢â? " xfId="33"/>
    <cellStyle name="?ðÇ%U?&amp;H?_x0008_?s&#10;_x0007__x0001__x0001_" xfId="34"/>
    <cellStyle name="_A5-v4-client's comment" xfId="35"/>
    <cellStyle name="_Ac 2160 - BO" xfId="36"/>
    <cellStyle name="_BAO GIA CS kho thu duc" xfId="37"/>
    <cellStyle name="_BC 10-7-2006" xfId="38"/>
    <cellStyle name="_Book1" xfId="39"/>
    <cellStyle name="_Book1_1" xfId="40"/>
    <cellStyle name="_Book1_dS" xfId="41"/>
    <cellStyle name="_Book1_F4_5_6__Bao_cao_tai_NPP BICH TIEN" xfId="42"/>
    <cellStyle name="_Book1_F4_5_6__Bao_cao_tai_NPP BICH TIEN_But toan dieu chinh" xfId="43"/>
    <cellStyle name="_Book1_Hoso-QTTTNDN-2008-DTL_26(1).03.09" xfId="44"/>
    <cellStyle name="_Book1_Mau -bao_cao_XNT_NVTK_tai_NPP 19.7" xfId="45"/>
    <cellStyle name="_Book1_Mau_bao_cao_XNT_NVTK_tai_NPP 21.7" xfId="46"/>
    <cellStyle name="_Book1_Mau_bao_cao_XNT_NVTK_tai_NPP 21.7_But toan dieu chinh" xfId="47"/>
    <cellStyle name="_Castrol - Sales &amp; AR - NTHH" xfId="48"/>
    <cellStyle name="_Castrol - Stock WPs - NTHH" xfId="49"/>
    <cellStyle name="_Copy of Mau_bao_cao_XNT_NVTK_tai_NPP" xfId="50"/>
    <cellStyle name="_CS kho thu duc (SUA)" xfId="51"/>
    <cellStyle name="_ĐƠN ĐẶT HÀNG VNM" xfId="52"/>
    <cellStyle name="_ĐƠN ĐẶT HÀNG VNM_But toan dieu chinh" xfId="53"/>
    <cellStyle name="_EXPENSES-1206" xfId="54"/>
    <cellStyle name="_F4_5_6__Bao_cao_tai_NPP BICH TIEN" xfId="55"/>
    <cellStyle name="_form__moi__bao_cao_ngay_NEW_AGAIN" xfId="56"/>
    <cellStyle name="_form__moi__bao_cao_ngay_NEW_AGAIN_But toan dieu chinh" xfId="57"/>
    <cellStyle name="_HAN SU DUNG" xfId="58"/>
    <cellStyle name="_Hoso-QTTTNDN-2008-DTL_26(1).03.09" xfId="59"/>
    <cellStyle name="_icp 7-07" xfId="60"/>
    <cellStyle name="_KD - Stock WPs - NTHH" xfId="61"/>
    <cellStyle name="_KT (2)" xfId="62"/>
    <cellStyle name="_KT (2)_1" xfId="63"/>
    <cellStyle name="_KT (2)_2" xfId="64"/>
    <cellStyle name="_KT (2)_2_TG-TH" xfId="65"/>
    <cellStyle name="_KT (2)_2_TG-TH_Book1" xfId="66"/>
    <cellStyle name="_KT (2)_2_TG-TH_Hoso-QTTTNDN-2008-DTL_26(1).03.09" xfId="67"/>
    <cellStyle name="_KT (2)_3" xfId="68"/>
    <cellStyle name="_KT (2)_3_TG-TH" xfId="69"/>
    <cellStyle name="_KT (2)_3_TG-TH_Hoso-QTTTNDN-2008-DTL_26(1).03.09" xfId="70"/>
    <cellStyle name="_KT (2)_3_TG-TH_PERSONAL" xfId="71"/>
    <cellStyle name="_KT (2)_3_TG-TH_PERSONAL_Tong hop KHCB 2001" xfId="72"/>
    <cellStyle name="_KT (2)_4" xfId="73"/>
    <cellStyle name="_KT (2)_4_Book1" xfId="74"/>
    <cellStyle name="_KT (2)_4_Hoso-QTTTNDN-2008-DTL_26(1).03.09" xfId="75"/>
    <cellStyle name="_KT (2)_4_TG-TH" xfId="76"/>
    <cellStyle name="_KT (2)_5" xfId="77"/>
    <cellStyle name="_KT (2)_5_Book1" xfId="78"/>
    <cellStyle name="_KT (2)_5_Hoso-QTTTNDN-2008-DTL_26(1).03.09" xfId="79"/>
    <cellStyle name="_KT (2)_Hoso-QTTTNDN-2008-DTL_26(1).03.09" xfId="80"/>
    <cellStyle name="_KT (2)_PERSONAL" xfId="81"/>
    <cellStyle name="_KT (2)_PERSONAL_Tong hop KHCB 2001" xfId="82"/>
    <cellStyle name="_KT (2)_TG-TH" xfId="83"/>
    <cellStyle name="_KT_TG" xfId="84"/>
    <cellStyle name="_KT_TG_1" xfId="85"/>
    <cellStyle name="_KT_TG_1_Book1" xfId="86"/>
    <cellStyle name="_KT_TG_1_Hoso-QTTTNDN-2008-DTL_26(1).03.09" xfId="87"/>
    <cellStyle name="_KT_TG_2" xfId="88"/>
    <cellStyle name="_KT_TG_2_Book1" xfId="89"/>
    <cellStyle name="_KT_TG_2_Hoso-QTTTNDN-2008-DTL_26(1).03.09" xfId="90"/>
    <cellStyle name="_KT_TG_3" xfId="91"/>
    <cellStyle name="_KT_TG_4" xfId="92"/>
    <cellStyle name="_Mau -bao_cao_XNT_NVTK_tai_NPP 19.7" xfId="93"/>
    <cellStyle name="_Mau -bao_cao_XNT_NVTK_tai_NPP 19.7_But toan dieu chinh" xfId="94"/>
    <cellStyle name="_Mau_bao_cao_XNT_NVTK_tai_NPP 21.7" xfId="95"/>
    <cellStyle name="_Mau_bao_cao_XNT_NVTK_tai_NPP 3.7" xfId="96"/>
    <cellStyle name="_Mau_bao_cao_XNT_NVTK_tai_NPP 3.7_1" xfId="97"/>
    <cellStyle name="_Mau_bao_cao_XNT_NVTK_tai_NPP 3.7_1_But toan dieu chinh" xfId="98"/>
    <cellStyle name="_PERSONAL" xfId="99"/>
    <cellStyle name="_PERSONAL_Tong hop KHCB 2001" xfId="100"/>
    <cellStyle name="_Purchasing 2006 YTD" xfId="101"/>
    <cellStyle name="_RM FG INV 2006" xfId="102"/>
    <cellStyle name="_Stock" xfId="103"/>
    <cellStyle name="_TG-TH" xfId="104"/>
    <cellStyle name="_TG-TH_1" xfId="105"/>
    <cellStyle name="_TG-TH_1_Book1" xfId="106"/>
    <cellStyle name="_TG-TH_1_Hoso-QTTTNDN-2008-DTL_26(1).03.09" xfId="107"/>
    <cellStyle name="_TG-TH_2" xfId="108"/>
    <cellStyle name="_TG-TH_2_Book1" xfId="109"/>
    <cellStyle name="_TG-TH_2_Hoso-QTTTNDN-2008-DTL_26(1).03.09" xfId="110"/>
    <cellStyle name="_TG-TH_3" xfId="111"/>
    <cellStyle name="_TG-TH_4" xfId="112"/>
    <cellStyle name="_TKKT Tham Luong - cong hoa" xfId="113"/>
    <cellStyle name="_TKKT Tham Luong - cong hoa(sua lai in)" xfId="114"/>
    <cellStyle name="_TKKT Tham Luong - cong hoa_1" xfId="115"/>
    <cellStyle name="_tong kho 31.12.06" xfId="116"/>
    <cellStyle name="_Write off" xfId="117"/>
    <cellStyle name="’Ê‰Ý [0.00]_laroux" xfId="118"/>
    <cellStyle name="’Ê‰Ý_laroux" xfId="119"/>
    <cellStyle name="¤@¯ë_01" xfId="120"/>
    <cellStyle name="•W€_¯–ì" xfId="121"/>
    <cellStyle name="W_RENKETU1" xfId="122"/>
    <cellStyle name="0,0&#13;&#10;NA&#13;&#10;" xfId="123"/>
    <cellStyle name="1" xfId="124"/>
    <cellStyle name="15" xfId="125"/>
    <cellStyle name="¹éºÐÀ²_      " xfId="126"/>
    <cellStyle name="2" xfId="127"/>
    <cellStyle name="20" xfId="128"/>
    <cellStyle name="20% - Accent1" xfId="129"/>
    <cellStyle name="20% - Accent2" xfId="130"/>
    <cellStyle name="20% - Accent3" xfId="131"/>
    <cellStyle name="20% - Accent4" xfId="132"/>
    <cellStyle name="20% - Accent5" xfId="133"/>
    <cellStyle name="20% - Accent6" xfId="134"/>
    <cellStyle name="3" xfId="135"/>
    <cellStyle name="32B12" xfId="136"/>
    <cellStyle name="³f¹ô[0]_ÿÿÿÿÿÿ" xfId="137"/>
    <cellStyle name="³f¹ô_ÿÿÿÿÿÿ" xfId="138"/>
    <cellStyle name="4" xfId="139"/>
    <cellStyle name="40% - Accent1" xfId="140"/>
    <cellStyle name="40% - Accent2" xfId="141"/>
    <cellStyle name="40% - Accent3" xfId="142"/>
    <cellStyle name="40% - Accent4" xfId="143"/>
    <cellStyle name="40% - Accent5" xfId="144"/>
    <cellStyle name="40% - Accent6" xfId="145"/>
    <cellStyle name="60% - Accent1" xfId="146"/>
    <cellStyle name="60% - Accent2" xfId="147"/>
    <cellStyle name="60% - Accent3" xfId="148"/>
    <cellStyle name="60% - Accent4" xfId="149"/>
    <cellStyle name="60% - Accent5" xfId="150"/>
    <cellStyle name="60% - Accent6" xfId="151"/>
    <cellStyle name="_x0001_À_x0001_Æ_x0001_Ò_x0001_" xfId="152"/>
    <cellStyle name="Accent1" xfId="153"/>
    <cellStyle name="Accent2" xfId="154"/>
    <cellStyle name="Accent3" xfId="155"/>
    <cellStyle name="Accent4" xfId="156"/>
    <cellStyle name="Accent5" xfId="157"/>
    <cellStyle name="Accent6" xfId="158"/>
    <cellStyle name="Account" xfId="159"/>
    <cellStyle name="ÅëÈ­ [0]_      " xfId="160"/>
    <cellStyle name="AeE­ [0]_INQUIRY ¿?¾÷AßAø " xfId="161"/>
    <cellStyle name="ÅëÈ­ [0]_L601CPT" xfId="162"/>
    <cellStyle name="ÅëÈ­_      " xfId="163"/>
    <cellStyle name="AeE­_INQUIRY ¿?¾÷AßAø " xfId="164"/>
    <cellStyle name="ÅëÈ­_L601CPT" xfId="165"/>
    <cellStyle name="_x0001_À_x0001_º_x0001_Ì_x0001_Ì_x0001_Ì_x0001_Ì_x0001_À_x0001_À_x0001_À_x0001_À_x0001_À_x0001_À_x0001_Æ_x0001_Ò_x0001_" xfId="166"/>
    <cellStyle name="args.style" xfId="167"/>
    <cellStyle name="ÄÞ¸¶ [0]_      " xfId="168"/>
    <cellStyle name="AÞ¸¶ [0]_INQUIRY ¿?¾÷AßAø " xfId="169"/>
    <cellStyle name="ÄÞ¸¶ [0]_L601CPT" xfId="170"/>
    <cellStyle name="ÄÞ¸¶_      " xfId="171"/>
    <cellStyle name="AÞ¸¶_INQUIRY ¿?¾÷AßAø " xfId="172"/>
    <cellStyle name="ÄÞ¸¶_L601CPT" xfId="173"/>
    <cellStyle name="AutoFormat Options" xfId="174"/>
    <cellStyle name="Bad" xfId="175"/>
    <cellStyle name="blank" xfId="176"/>
    <cellStyle name="Body" xfId="177"/>
    <cellStyle name="C" xfId="178"/>
    <cellStyle name="C?AØ_¿?¾÷CoE² " xfId="179"/>
    <cellStyle name="Ç¥ÁØ_      " xfId="180"/>
    <cellStyle name="C￥AØ_¿μ¾÷CoE² " xfId="181"/>
    <cellStyle name="Ç¥ÁØ_±¸¹Ì´ëÃ¥" xfId="182"/>
    <cellStyle name="C￥AØ_Sheet1_¿μ¾÷CoE² " xfId="183"/>
    <cellStyle name="Calc Currency (0)" xfId="184"/>
    <cellStyle name="Calc Currency (0) 2" xfId="185"/>
    <cellStyle name="Calc Currency (2)" xfId="186"/>
    <cellStyle name="Calc Percent (0)" xfId="187"/>
    <cellStyle name="Calc Percent (1)" xfId="188"/>
    <cellStyle name="Calc Percent (2)" xfId="189"/>
    <cellStyle name="Calc Units (0)" xfId="190"/>
    <cellStyle name="Calc Units (1)" xfId="191"/>
    <cellStyle name="Calc Units (2)" xfId="192"/>
    <cellStyle name="Calculation" xfId="193"/>
    <cellStyle name="category" xfId="194"/>
    <cellStyle name="Centered Heading" xfId="195"/>
    <cellStyle name="Cerrency_Sheet2_XANGDAU" xfId="196"/>
    <cellStyle name="Column heading" xfId="197"/>
    <cellStyle name="Column_Title" xfId="198"/>
    <cellStyle name="Comma" xfId="199"/>
    <cellStyle name="Comma  - Style1" xfId="200"/>
    <cellStyle name="Comma  - Style2" xfId="201"/>
    <cellStyle name="Comma  - Style3" xfId="202"/>
    <cellStyle name="Comma  - Style4" xfId="203"/>
    <cellStyle name="Comma  - Style5" xfId="204"/>
    <cellStyle name="Comma  - Style6" xfId="205"/>
    <cellStyle name="Comma  - Style7" xfId="206"/>
    <cellStyle name="Comma  - Style8" xfId="207"/>
    <cellStyle name="Comma %" xfId="208"/>
    <cellStyle name="Comma [0]" xfId="209"/>
    <cellStyle name="Comma [0] 2" xfId="210"/>
    <cellStyle name="Comma [0] 2 2" xfId="211"/>
    <cellStyle name="Comma [0] 2 3" xfId="212"/>
    <cellStyle name="Comma [0] 3" xfId="213"/>
    <cellStyle name="Comma [00]" xfId="214"/>
    <cellStyle name="Comma 0.0" xfId="215"/>
    <cellStyle name="Comma 0.0%" xfId="216"/>
    <cellStyle name="Comma 0.00" xfId="217"/>
    <cellStyle name="Comma 0.00%" xfId="218"/>
    <cellStyle name="Comma 0.000" xfId="219"/>
    <cellStyle name="Comma 0.000%" xfId="220"/>
    <cellStyle name="Comma 10" xfId="221"/>
    <cellStyle name="Comma 11" xfId="222"/>
    <cellStyle name="Comma 12" xfId="223"/>
    <cellStyle name="Comma 13" xfId="224"/>
    <cellStyle name="Comma 2" xfId="225"/>
    <cellStyle name="Comma 2 2" xfId="226"/>
    <cellStyle name="Comma 2 3" xfId="227"/>
    <cellStyle name="Comma 2 4" xfId="228"/>
    <cellStyle name="Comma 2 5" xfId="229"/>
    <cellStyle name="Comma 2 6" xfId="230"/>
    <cellStyle name="Comma 2 7" xfId="231"/>
    <cellStyle name="Comma 2 8" xfId="232"/>
    <cellStyle name="Comma 2 9" xfId="233"/>
    <cellStyle name="Comma 23" xfId="234"/>
    <cellStyle name="Comma 24" xfId="235"/>
    <cellStyle name="Comma 3" xfId="236"/>
    <cellStyle name="Comma 3 2" xfId="237"/>
    <cellStyle name="Comma 3 3" xfId="238"/>
    <cellStyle name="Comma 4" xfId="239"/>
    <cellStyle name="Comma 4 2" xfId="240"/>
    <cellStyle name="Comma 5" xfId="241"/>
    <cellStyle name="Comma 5 2" xfId="242"/>
    <cellStyle name="Comma 5 2 2" xfId="243"/>
    <cellStyle name="Comma 6" xfId="244"/>
    <cellStyle name="Comma 6 2" xfId="245"/>
    <cellStyle name="Comma 7" xfId="246"/>
    <cellStyle name="Comma 7 2" xfId="247"/>
    <cellStyle name="Comma 8" xfId="248"/>
    <cellStyle name="Comma 8 2" xfId="249"/>
    <cellStyle name="Comma 9" xfId="250"/>
    <cellStyle name="comma zerodec" xfId="251"/>
    <cellStyle name="Comma0" xfId="252"/>
    <cellStyle name="Company Name" xfId="253"/>
    <cellStyle name="computed cell" xfId="254"/>
    <cellStyle name="Copied" xfId="255"/>
    <cellStyle name="COST1" xfId="256"/>
    <cellStyle name="CR Comma" xfId="257"/>
    <cellStyle name="CR Currency" xfId="258"/>
    <cellStyle name="Credit" xfId="259"/>
    <cellStyle name="Credit subtotal" xfId="260"/>
    <cellStyle name="Credit Total" xfId="261"/>
    <cellStyle name="CUR" xfId="262"/>
    <cellStyle name="Currency" xfId="263"/>
    <cellStyle name="Currency %" xfId="264"/>
    <cellStyle name="Currency [0]" xfId="265"/>
    <cellStyle name="Currency [00]" xfId="266"/>
    <cellStyle name="Currency 0.0" xfId="267"/>
    <cellStyle name="Currency 0.0%" xfId="268"/>
    <cellStyle name="Currency 0.0_Worksheet in  TSCD" xfId="269"/>
    <cellStyle name="Currency 0.00" xfId="270"/>
    <cellStyle name="Currency 0.00%" xfId="271"/>
    <cellStyle name="Currency 0.00_Worksheet in  TSCD" xfId="272"/>
    <cellStyle name="Currency 0.000" xfId="273"/>
    <cellStyle name="Currency 0.000%" xfId="274"/>
    <cellStyle name="Currency 0.000_Worksheet in  TSCD" xfId="275"/>
    <cellStyle name="Currency 2" xfId="276"/>
    <cellStyle name="Currency 2 2" xfId="277"/>
    <cellStyle name="Currency 2 3" xfId="278"/>
    <cellStyle name="Currency 2 4" xfId="279"/>
    <cellStyle name="Currency 2 5" xfId="280"/>
    <cellStyle name="Currency 2 6" xfId="281"/>
    <cellStyle name="Currency 2 7" xfId="282"/>
    <cellStyle name="Currency 2 8" xfId="283"/>
    <cellStyle name="Currency 2 9" xfId="284"/>
    <cellStyle name="Currency 3" xfId="285"/>
    <cellStyle name="Currency0" xfId="286"/>
    <cellStyle name="Currency1" xfId="287"/>
    <cellStyle name="Check Cell" xfId="288"/>
    <cellStyle name="CHUONG" xfId="289"/>
    <cellStyle name="D1CS" xfId="290"/>
    <cellStyle name="D2CS" xfId="291"/>
    <cellStyle name="Dan" xfId="292"/>
    <cellStyle name="Date" xfId="293"/>
    <cellStyle name="Date 2" xfId="294"/>
    <cellStyle name="Date Short" xfId="295"/>
    <cellStyle name="Date_Bao Cao Kiem Tra  trung bay Ke milk-yomilk CK 2" xfId="296"/>
    <cellStyle name="Debit" xfId="297"/>
    <cellStyle name="Debit subtotal" xfId="298"/>
    <cellStyle name="Debit Total" xfId="299"/>
    <cellStyle name="DELTA" xfId="300"/>
    <cellStyle name="Dezimal [0]_68574_Materialbedarfsliste" xfId="301"/>
    <cellStyle name="Dezimal_68574_Materialbedarfsliste" xfId="302"/>
    <cellStyle name="Docum" xfId="303"/>
    <cellStyle name="Dollar (zero dec)" xfId="304"/>
    <cellStyle name="DT-TN" xfId="305"/>
    <cellStyle name="e" xfId="306"/>
    <cellStyle name="Emphasis 1" xfId="307"/>
    <cellStyle name="Emphasis 2" xfId="308"/>
    <cellStyle name="Emphasis 3" xfId="309"/>
    <cellStyle name="EN CO.," xfId="310"/>
    <cellStyle name="Enter Currency (0)" xfId="311"/>
    <cellStyle name="Enter Currency (2)" xfId="312"/>
    <cellStyle name="Enter Units (0)" xfId="313"/>
    <cellStyle name="Enter Units (1)" xfId="314"/>
    <cellStyle name="Enter Units (2)" xfId="315"/>
    <cellStyle name="Entered" xfId="316"/>
    <cellStyle name="_x0001_Ě_x0001_Þ_x0001_Ø_x0001_" xfId="317"/>
    <cellStyle name="Euro" xfId="318"/>
    <cellStyle name="Excel Built-in Normal" xfId="319"/>
    <cellStyle name="Explanatory Text" xfId="320"/>
    <cellStyle name="f" xfId="321"/>
    <cellStyle name="F2" xfId="322"/>
    <cellStyle name="F3" xfId="323"/>
    <cellStyle name="F4" xfId="324"/>
    <cellStyle name="F5" xfId="325"/>
    <cellStyle name="F6" xfId="326"/>
    <cellStyle name="F7" xfId="327"/>
    <cellStyle name="F8" xfId="328"/>
    <cellStyle name="Fixed" xfId="329"/>
    <cellStyle name="Good" xfId="330"/>
    <cellStyle name="Grey" xfId="331"/>
    <cellStyle name="ha" xfId="332"/>
    <cellStyle name="Head 1" xfId="333"/>
    <cellStyle name="HEADER" xfId="334"/>
    <cellStyle name="Header1" xfId="335"/>
    <cellStyle name="Header2" xfId="336"/>
    <cellStyle name="Heading" xfId="337"/>
    <cellStyle name="Heading 1" xfId="338"/>
    <cellStyle name="Heading 1 2" xfId="339"/>
    <cellStyle name="Heading 2" xfId="340"/>
    <cellStyle name="Heading 2 2" xfId="341"/>
    <cellStyle name="Heading 3" xfId="342"/>
    <cellStyle name="Heading 4" xfId="343"/>
    <cellStyle name="Heading No Underline" xfId="344"/>
    <cellStyle name="Heading With Underline" xfId="345"/>
    <cellStyle name="Heading1" xfId="346"/>
    <cellStyle name="HEADING1 2" xfId="347"/>
    <cellStyle name="Heading2" xfId="348"/>
    <cellStyle name="HEADING2 2" xfId="349"/>
    <cellStyle name="Heading3" xfId="350"/>
    <cellStyle name="HEADINGS" xfId="351"/>
    <cellStyle name="HEADINGSTOP" xfId="352"/>
    <cellStyle name="headoption" xfId="353"/>
    <cellStyle name="hidden" xfId="354"/>
    <cellStyle name="hiep1" xfId="355"/>
    <cellStyle name="HMRCalculated" xfId="356"/>
    <cellStyle name="HMRInput" xfId="357"/>
    <cellStyle name="Hoa-Scholl" xfId="358"/>
    <cellStyle name="HUNG" xfId="359"/>
    <cellStyle name="i·0" xfId="360"/>
    <cellStyle name="Indent" xfId="361"/>
    <cellStyle name="Input" xfId="362"/>
    <cellStyle name="Input [yellow]" xfId="363"/>
    <cellStyle name="Input 2" xfId="364"/>
    <cellStyle name="Input Cells" xfId="365"/>
    <cellStyle name="ke" xfId="366"/>
    <cellStyle name="KENGANG" xfId="367"/>
    <cellStyle name="KH.NEO" xfId="368"/>
    <cellStyle name="KHUNG" xfId="369"/>
    <cellStyle name="Latest Estimate" xfId="370"/>
    <cellStyle name="Ledger 17 x 11 in" xfId="371"/>
    <cellStyle name="Line" xfId="372"/>
    <cellStyle name="Link Currency (0)" xfId="373"/>
    <cellStyle name="Link Currency (2)" xfId="374"/>
    <cellStyle name="Link Units (0)" xfId="375"/>
    <cellStyle name="Link Units (1)" xfId="376"/>
    <cellStyle name="Link Units (2)" xfId="377"/>
    <cellStyle name="Linked Cell" xfId="378"/>
    <cellStyle name="Linked Cells" xfId="379"/>
    <cellStyle name="linh" xfId="380"/>
    <cellStyle name="Millares [0]_Well Timing" xfId="381"/>
    <cellStyle name="Millares_Well Timing" xfId="382"/>
    <cellStyle name="Milliers [0]_      " xfId="383"/>
    <cellStyle name="Milliers_      " xfId="384"/>
    <cellStyle name="mmaryInformation" xfId="385"/>
    <cellStyle name="MO" xfId="386"/>
    <cellStyle name="Model" xfId="387"/>
    <cellStyle name="moi" xfId="388"/>
    <cellStyle name="Mon?aire [0]_      " xfId="389"/>
    <cellStyle name="Mon?aire_      " xfId="390"/>
    <cellStyle name="Moneda [0]_Well Timing" xfId="391"/>
    <cellStyle name="Moneda_Well Timing" xfId="392"/>
    <cellStyle name="Monétaire [0]_AR1194" xfId="393"/>
    <cellStyle name="Monétaire_AR1194" xfId="394"/>
    <cellStyle name="n" xfId="395"/>
    <cellStyle name="n Log" xfId="396"/>
    <cellStyle name="NEO" xfId="397"/>
    <cellStyle name="Neutral" xfId="398"/>
    <cellStyle name="New Times Roman" xfId="399"/>
    <cellStyle name="no dec" xfId="400"/>
    <cellStyle name="NoFill" xfId="401"/>
    <cellStyle name="ÑONVÒ" xfId="402"/>
    <cellStyle name="Normal - Style1" xfId="403"/>
    <cellStyle name="Normal - Style1 2" xfId="404"/>
    <cellStyle name="Normal - 유형1" xfId="405"/>
    <cellStyle name="Normal 2" xfId="406"/>
    <cellStyle name="Normal 2 2" xfId="407"/>
    <cellStyle name="Normal 2 3" xfId="408"/>
    <cellStyle name="Normal 2 4" xfId="409"/>
    <cellStyle name="Normal 2 5" xfId="410"/>
    <cellStyle name="Normal 2 6" xfId="411"/>
    <cellStyle name="Normal 2_F -Inventories" xfId="412"/>
    <cellStyle name="Normal 3" xfId="413"/>
    <cellStyle name="Normal 3 10" xfId="414"/>
    <cellStyle name="Normal 3 2" xfId="415"/>
    <cellStyle name="Normal 3 3" xfId="416"/>
    <cellStyle name="Normal 3 4" xfId="417"/>
    <cellStyle name="Normal 3 5" xfId="418"/>
    <cellStyle name="Normal 3 6" xfId="419"/>
    <cellStyle name="Normal 3 7" xfId="420"/>
    <cellStyle name="Normal 3 8" xfId="421"/>
    <cellStyle name="Normal 3 9" xfId="422"/>
    <cellStyle name="Normal 4" xfId="423"/>
    <cellStyle name="Normal 4 2" xfId="424"/>
    <cellStyle name="Normal 5" xfId="425"/>
    <cellStyle name="Normal 5 2" xfId="426"/>
    <cellStyle name="Normal 6" xfId="427"/>
    <cellStyle name="Normal 7" xfId="428"/>
    <cellStyle name="Normal 8" xfId="429"/>
    <cellStyle name="Normal 8 2" xfId="430"/>
    <cellStyle name="Normal 9" xfId="431"/>
    <cellStyle name="Normal_BS Mau_v 1" xfId="432"/>
    <cellStyle name="Normal_BS_chuan1" xfId="433"/>
    <cellStyle name="Normal_K - FA - 2nd 2" xfId="434"/>
    <cellStyle name="Normal_TR_BS_98" xfId="435"/>
    <cellStyle name="Normal_TRIAL97" xfId="436"/>
    <cellStyle name="Normal1" xfId="437"/>
    <cellStyle name="normální_A" xfId="438"/>
    <cellStyle name="Note" xfId="439"/>
    <cellStyle name="Œ…‹æØ‚è [0.00]_laroux" xfId="440"/>
    <cellStyle name="Œ…‹æØ‚è_laroux" xfId="441"/>
    <cellStyle name="oft Excel]&#13;&#10;Comment=open=/f ‚ðw’è‚·‚é‚ÆAƒ†[ƒU[’è‹`ŠÖ”‚ðŠÖ”“\‚è•t‚¯‚Ìˆê——‚É“o˜^‚·‚é‚±‚Æ‚ª‚Å‚«‚Ü‚·B&#13;&#10;Maximized" xfId="442"/>
    <cellStyle name="omma [0]_Mktg Prog" xfId="443"/>
    <cellStyle name="ormal_Sheet1_1" xfId="444"/>
    <cellStyle name="Output" xfId="445"/>
    <cellStyle name="Package_numbers" xfId="446"/>
    <cellStyle name="paint" xfId="447"/>
    <cellStyle name="Pattern" xfId="448"/>
    <cellStyle name="per.style" xfId="449"/>
    <cellStyle name="Percent" xfId="450"/>
    <cellStyle name="Percent %" xfId="451"/>
    <cellStyle name="Percent % Long Underline" xfId="452"/>
    <cellStyle name="Percent %_Worksheet in  US Financial Statements Ref. Workbook - Single Co" xfId="453"/>
    <cellStyle name="Percent (0)" xfId="454"/>
    <cellStyle name="Percent [0]" xfId="455"/>
    <cellStyle name="Percent [00]" xfId="456"/>
    <cellStyle name="Percent [2]" xfId="457"/>
    <cellStyle name="Percent 0.0%" xfId="458"/>
    <cellStyle name="Percent 0.0% Long Underline" xfId="459"/>
    <cellStyle name="Percent 0.00%" xfId="460"/>
    <cellStyle name="Percent 0.00% Long Underline" xfId="461"/>
    <cellStyle name="Percent 0.000%" xfId="462"/>
    <cellStyle name="Percent 0.000% Long Underline" xfId="463"/>
    <cellStyle name="Percent 16" xfId="464"/>
    <cellStyle name="Percent 2" xfId="465"/>
    <cellStyle name="Percent 2 2" xfId="466"/>
    <cellStyle name="Percent 3" xfId="467"/>
    <cellStyle name="Percent 4" xfId="468"/>
    <cellStyle name="Percent 5" xfId="469"/>
    <cellStyle name="Percent 6" xfId="470"/>
    <cellStyle name="Percent 7" xfId="471"/>
    <cellStyle name="PERCENTAGE" xfId="472"/>
    <cellStyle name="PrePop Currency (0)" xfId="473"/>
    <cellStyle name="PrePop Currency (2)" xfId="474"/>
    <cellStyle name="PrePop Units (0)" xfId="475"/>
    <cellStyle name="PrePop Units (1)" xfId="476"/>
    <cellStyle name="PrePop Units (2)" xfId="477"/>
    <cellStyle name="pricing" xfId="478"/>
    <cellStyle name="Print_header" xfId="479"/>
    <cellStyle name="PSChar" xfId="480"/>
    <cellStyle name="PSDate" xfId="481"/>
    <cellStyle name="PSDec" xfId="482"/>
    <cellStyle name="PSHeading" xfId="483"/>
    <cellStyle name="PSInt" xfId="484"/>
    <cellStyle name="PSSpacer" xfId="485"/>
    <cellStyle name="regstoresfromspecstores" xfId="486"/>
    <cellStyle name="RevList" xfId="487"/>
    <cellStyle name="RevList 2" xfId="488"/>
    <cellStyle name="S—_x0008_" xfId="489"/>
    <cellStyle name="s1" xfId="490"/>
    <cellStyle name="SAPBEXchaText" xfId="491"/>
    <cellStyle name="SAPBEXstdData" xfId="492"/>
    <cellStyle name="SAPBEXstdItem" xfId="493"/>
    <cellStyle name="SHADEDSTORES" xfId="494"/>
    <cellStyle name="Sheet Title" xfId="495"/>
    <cellStyle name="specstores" xfId="496"/>
    <cellStyle name="Standard_Anpassen der Amortisation" xfId="497"/>
    <cellStyle name="Style 1" xfId="498"/>
    <cellStyle name="Style 10" xfId="499"/>
    <cellStyle name="Style 11" xfId="500"/>
    <cellStyle name="Style 12" xfId="501"/>
    <cellStyle name="Style 13" xfId="502"/>
    <cellStyle name="Style 14" xfId="503"/>
    <cellStyle name="Style 15" xfId="504"/>
    <cellStyle name="Style 16" xfId="505"/>
    <cellStyle name="Style 17" xfId="506"/>
    <cellStyle name="Style 18" xfId="507"/>
    <cellStyle name="Style 19" xfId="508"/>
    <cellStyle name="Style 2" xfId="509"/>
    <cellStyle name="Style 3" xfId="510"/>
    <cellStyle name="Style 4" xfId="511"/>
    <cellStyle name="Style 5" xfId="512"/>
    <cellStyle name="Style 6" xfId="513"/>
    <cellStyle name="Style 7" xfId="514"/>
    <cellStyle name="Style 8" xfId="515"/>
    <cellStyle name="Style 9" xfId="516"/>
    <cellStyle name="subhead" xfId="517"/>
    <cellStyle name="SubHeading" xfId="518"/>
    <cellStyle name="Subtotal" xfId="519"/>
    <cellStyle name="Subtotal 2" xfId="520"/>
    <cellStyle name="T" xfId="521"/>
    <cellStyle name="T_22_5_Dat_CF_MM_de_dat_chi_tieu_nhom_G__CK5" xfId="522"/>
    <cellStyle name="T_22_5_Dat_CF_MM_de_dat_chi_tieu_nhom_G__CK5_But toan dieu chinh" xfId="523"/>
    <cellStyle name="T_3. Trien khai Muc Tieu GSMV-NVBH-CK6_Bien Thuy_Hai Duong" xfId="524"/>
    <cellStyle name="T_3. Trien khai Muc Tieu GSMV-NVBH-CK6_Bien Thuy_Hai Duong_But toan dieu chinh" xfId="525"/>
    <cellStyle name="T_Bao cao kttb milk yomilkYAO-mien bac" xfId="526"/>
    <cellStyle name="T_Bao cao kttb milk yomilkYAO-mien bac_Book1" xfId="527"/>
    <cellStyle name="T_Bao cao kttb milk yomilkYAO-mien bac_Book1_F4_5_6__Bao_cao_tai_NPP BICH TIEN" xfId="528"/>
    <cellStyle name="T_Bao cao kttb milk yomilkYAO-mien bac_Book1_F4_5_6__Bao_cao_tai_NPP BICH TIEN_But toan dieu chinh" xfId="529"/>
    <cellStyle name="T_Bao cao kttb milk yomilkYAO-mien bac_Book1_Mau_bao_cao_XNT_NVTK_tai_NPP 21.7" xfId="530"/>
    <cellStyle name="T_Bao cao kttb milk yomilkYAO-mien bac_Book1_Mau_bao_cao_XNT_NVTK_tai_NPP 21.7_But toan dieu chinh" xfId="531"/>
    <cellStyle name="T_Bao cao kttb milk yomilkYAO-mien bac_Copy of Mau_bao_cao_XNT_NVTK_tai_NPP" xfId="532"/>
    <cellStyle name="T_Bao cao kttb milk yomilkYAO-mien bac_ĐƠN ĐẶT HÀNG VNM" xfId="533"/>
    <cellStyle name="T_Bao cao kttb milk yomilkYAO-mien bac_ĐƠN ĐẶT HÀNG VNM_But toan dieu chinh" xfId="534"/>
    <cellStyle name="T_Bao cao kttb milk yomilkYAO-mien bac_F4_5_6__Bao_cao_tai_NPP BICH TIEN" xfId="535"/>
    <cellStyle name="T_Bao cao kttb milk yomilkYAO-mien bac_form__moi__bao_cao_ngay_NEW_AGAIN" xfId="536"/>
    <cellStyle name="T_Bao cao kttb milk yomilkYAO-mien bac_form__moi__bao_cao_ngay_NEW_AGAIN_But toan dieu chinh" xfId="537"/>
    <cellStyle name="T_Bao cao kttb milk yomilkYAO-mien bac_Mau -bao_cao_XNT_NVTK_tai_NPP 19.7" xfId="538"/>
    <cellStyle name="T_Bao cao kttb milk yomilkYAO-mien bac_Mau -bao_cao_XNT_NVTK_tai_NPP 19.7_But toan dieu chinh" xfId="539"/>
    <cellStyle name="T_Bao cao kttb milk yomilkYAO-mien bac_Mau_bao_cao_XNT_NVTK_tai_NPP 21.7" xfId="540"/>
    <cellStyle name="T_Bao cao kttb milk yomilkYAO-mien bac_Mau_bao_cao_XNT_NVTK_tai_NPP 3.7" xfId="541"/>
    <cellStyle name="T_Bao cao kttb milk yomilkYAO-mien bac_Mau_bao_cao_XNT_NVTK_tai_NPP 3.7_1" xfId="542"/>
    <cellStyle name="T_Bao cao kttb milk yomilkYAO-mien bac_Mau_bao_cao_XNT_NVTK_tai_NPP 3.7_1_But toan dieu chinh" xfId="543"/>
    <cellStyle name="T_Bao_cao_tuan_CK6_NPP_BÍCH TIẾN" xfId="544"/>
    <cellStyle name="T_bc_km_ngay" xfId="545"/>
    <cellStyle name="T_bc_km_ngay_Book1" xfId="546"/>
    <cellStyle name="T_bc_km_ngay_Book1_F4_5_6__Bao_cao_tai_NPP BICH TIEN" xfId="547"/>
    <cellStyle name="T_bc_km_ngay_Book1_F4_5_6__Bao_cao_tai_NPP BICH TIEN_But toan dieu chinh" xfId="548"/>
    <cellStyle name="T_bc_km_ngay_Book1_Mau_bao_cao_XNT_NVTK_tai_NPP 21.7" xfId="549"/>
    <cellStyle name="T_bc_km_ngay_Book1_Mau_bao_cao_XNT_NVTK_tai_NPP 21.7_But toan dieu chinh" xfId="550"/>
    <cellStyle name="T_bc_km_ngay_Copy of Mau_bao_cao_XNT_NVTK_tai_NPP" xfId="551"/>
    <cellStyle name="T_bc_km_ngay_ĐƠN ĐẶT HÀNG VNM" xfId="552"/>
    <cellStyle name="T_bc_km_ngay_ĐƠN ĐẶT HÀNG VNM_But toan dieu chinh" xfId="553"/>
    <cellStyle name="T_bc_km_ngay_F4_5_6__Bao_cao_tai_NPP BICH TIEN" xfId="554"/>
    <cellStyle name="T_bc_km_ngay_form__moi__bao_cao_ngay_NEW_AGAIN" xfId="555"/>
    <cellStyle name="T_bc_km_ngay_form__moi__bao_cao_ngay_NEW_AGAIN_But toan dieu chinh" xfId="556"/>
    <cellStyle name="T_bc_km_ngay_Mau -bao_cao_XNT_NVTK_tai_NPP 19.7" xfId="557"/>
    <cellStyle name="T_bc_km_ngay_Mau -bao_cao_XNT_NVTK_tai_NPP 19.7_But toan dieu chinh" xfId="558"/>
    <cellStyle name="T_bc_km_ngay_Mau_bao_cao_XNT_NVTK_tai_NPP 21.7" xfId="559"/>
    <cellStyle name="T_bc_km_ngay_Mau_bao_cao_XNT_NVTK_tai_NPP 3.7" xfId="560"/>
    <cellStyle name="T_bc_km_ngay_Mau_bao_cao_XNT_NVTK_tai_NPP 3.7_1" xfId="561"/>
    <cellStyle name="T_bc_km_ngay_Mau_bao_cao_XNT_NVTK_tai_NPP 3.7_1_But toan dieu chinh" xfId="562"/>
    <cellStyle name="T_Book1" xfId="563"/>
    <cellStyle name="T_Book1_1" xfId="564"/>
    <cellStyle name="T_Book1_1_But toan dieu chinh" xfId="565"/>
    <cellStyle name="T_Book1_1_F4_5_6__Bao_cao_tai_NPP BICH TIEN" xfId="566"/>
    <cellStyle name="T_Book1_1_Mau -bao_cao_XNT_NVTK_tai_NPP 19.7" xfId="567"/>
    <cellStyle name="T_Book1_1_Mau -bao_cao_XNT_NVTK_tai_NPP 19.7_But toan dieu chinh" xfId="568"/>
    <cellStyle name="T_Book1_2" xfId="569"/>
    <cellStyle name="T_Book1_2_F4_5_6__Bao_cao_tai_NPP BICH TIEN" xfId="570"/>
    <cellStyle name="T_Book1_2_F4_5_6__Bao_cao_tai_NPP BICH TIEN_But toan dieu chinh" xfId="571"/>
    <cellStyle name="T_Book1_2_Mau_bao_cao_XNT_NVTK_tai_NPP 21.7" xfId="572"/>
    <cellStyle name="T_Book1_Book1" xfId="573"/>
    <cellStyle name="T_Book1_Book1_1" xfId="574"/>
    <cellStyle name="T_Book1_Book1_1_But toan dieu chinh" xfId="575"/>
    <cellStyle name="T_Book1_Book1_1_F4_5_6__Bao_cao_tai_NPP BICH TIEN" xfId="576"/>
    <cellStyle name="T_Book1_Book1_But toan dieu chinh" xfId="577"/>
    <cellStyle name="T_Book1_Book1_F4_5_6__Bao_cao_tai_NPP BICH TIEN" xfId="578"/>
    <cellStyle name="T_Book1_Book1_F4_5_6__Bao_cao_tai_NPP BICH TIEN_But toan dieu chinh" xfId="579"/>
    <cellStyle name="T_Book1_Book1_Mau_bao_cao_XNT_NVTK_tai_NPP 21.7" xfId="580"/>
    <cellStyle name="T_Book1_But toan dieu chinh" xfId="581"/>
    <cellStyle name="T_Book1_Copy of Mau_bao_cao_XNT_NVTK_tai_NPP" xfId="582"/>
    <cellStyle name="T_Book1_Copy of Mau_bao_cao_XNT_NVTK_tai_NPP_But toan dieu chinh" xfId="583"/>
    <cellStyle name="T_Book1_danh muc kcb" xfId="584"/>
    <cellStyle name="T_Book1_ĐƠN ĐẶT HÀNG VNM" xfId="585"/>
    <cellStyle name="T_Book1_F4_5_6__Bao_cao_tai_NPP BICH TIEN" xfId="586"/>
    <cellStyle name="T_Book1_F4_5_6__Bao_cao_tai_NPP BICH TIEN_But toan dieu chinh" xfId="587"/>
    <cellStyle name="T_Book1_form__moi__bao_cao_ngay_NEW_AGAIN" xfId="588"/>
    <cellStyle name="T_Book1_Mau -bao_cao_XNT_NVTK_tai_NPP 19.7" xfId="589"/>
    <cellStyle name="T_Book1_Mau_bao_cao_XNT_NVTK_tai_NPP 21.7" xfId="590"/>
    <cellStyle name="T_Book1_Mau_bao_cao_XNT_NVTK_tai_NPP 21.7_But toan dieu chinh" xfId="591"/>
    <cellStyle name="T_Book1_Mau_bao_cao_XNT_NVTK_tai_NPP 3.7" xfId="592"/>
    <cellStyle name="T_Book1_Mau_bao_cao_XNT_NVTK_tai_NPP 3.7_1" xfId="593"/>
    <cellStyle name="T_Book1_Mau_bao_cao_XNT_NVTK_tai_NPP 3.7_But toan dieu chinh" xfId="594"/>
    <cellStyle name="T_Cac bao cao TB  Milk-Yomilk-co Ke- CK 1-Vinh Thang" xfId="595"/>
    <cellStyle name="T_Cac bao cao TB  Milk-Yomilk-co Ke- CK 1-Vinh Thang_Book1" xfId="596"/>
    <cellStyle name="T_Cac bao cao TB  Milk-Yomilk-co Ke- CK 1-Vinh Thang_Book1_But toan dieu chinh" xfId="597"/>
    <cellStyle name="T_Cac bao cao TB  Milk-Yomilk-co Ke- CK 1-Vinh Thang_Book1_F4_5_6__Bao_cao_tai_NPP BICH TIEN" xfId="598"/>
    <cellStyle name="T_Cac bao cao TB  Milk-Yomilk-co Ke- CK 1-Vinh Thang_Book1_Mau_bao_cao_XNT_NVTK_tai_NPP 21.7" xfId="599"/>
    <cellStyle name="T_Cac bao cao TB  Milk-Yomilk-co Ke- CK 1-Vinh Thang_But toan dieu chinh" xfId="600"/>
    <cellStyle name="T_Cac bao cao TB  Milk-Yomilk-co Ke- CK 1-Vinh Thang_Copy of Mau_bao_cao_XNT_NVTK_tai_NPP" xfId="601"/>
    <cellStyle name="T_Cac bao cao TB  Milk-Yomilk-co Ke- CK 1-Vinh Thang_Copy of Mau_bao_cao_XNT_NVTK_tai_NPP_But toan dieu chinh" xfId="602"/>
    <cellStyle name="T_Cac bao cao TB  Milk-Yomilk-co Ke- CK 1-Vinh Thang_ĐƠN ĐẶT HÀNG VNM" xfId="603"/>
    <cellStyle name="T_Cac bao cao TB  Milk-Yomilk-co Ke- CK 1-Vinh Thang_F4_5_6__Bao_cao_tai_NPP BICH TIEN" xfId="604"/>
    <cellStyle name="T_Cac bao cao TB  Milk-Yomilk-co Ke- CK 1-Vinh Thang_F4_5_6__Bao_cao_tai_NPP BICH TIEN_But toan dieu chinh" xfId="605"/>
    <cellStyle name="T_Cac bao cao TB  Milk-Yomilk-co Ke- CK 1-Vinh Thang_form__moi__bao_cao_ngay_NEW_AGAIN" xfId="606"/>
    <cellStyle name="T_Cac bao cao TB  Milk-Yomilk-co Ke- CK 1-Vinh Thang_Mau -bao_cao_XNT_NVTK_tai_NPP 19.7" xfId="607"/>
    <cellStyle name="T_Cac bao cao TB  Milk-Yomilk-co Ke- CK 1-Vinh Thang_Mau_bao_cao_XNT_NVTK_tai_NPP 21.7" xfId="608"/>
    <cellStyle name="T_Cac bao cao TB  Milk-Yomilk-co Ke- CK 1-Vinh Thang_Mau_bao_cao_XNT_NVTK_tai_NPP 21.7_But toan dieu chinh" xfId="609"/>
    <cellStyle name="T_Cac bao cao TB  Milk-Yomilk-co Ke- CK 1-Vinh Thang_Mau_bao_cao_XNT_NVTK_tai_NPP 3.7" xfId="610"/>
    <cellStyle name="T_Cac bao cao TB  Milk-Yomilk-co Ke- CK 1-Vinh Thang_Mau_bao_cao_XNT_NVTK_tai_NPP 3.7_1" xfId="611"/>
    <cellStyle name="T_Cac bao cao TB  Milk-Yomilk-co Ke- CK 1-Vinh Thang_Mau_bao_cao_XNT_NVTK_tai_NPP 3.7_But toan dieu chinh" xfId="612"/>
    <cellStyle name="T_CLB_CK9_10_11_DOT_2_va_CK_12_13_gui_lai" xfId="613"/>
    <cellStyle name="T_Copy of Mau_bao_cao_XNT_NVTK_tai_NPP" xfId="614"/>
    <cellStyle name="T_cham diem Milk chu ky2-ANH MINH" xfId="615"/>
    <cellStyle name="T_cham diem Milk chu ky2-ANH MINH_Book1" xfId="616"/>
    <cellStyle name="T_cham diem Milk chu ky2-ANH MINH_Book1_F4_5_6__Bao_cao_tai_NPP BICH TIEN" xfId="617"/>
    <cellStyle name="T_cham diem Milk chu ky2-ANH MINH_Book1_F4_5_6__Bao_cao_tai_NPP BICH TIEN_But toan dieu chinh" xfId="618"/>
    <cellStyle name="T_cham diem Milk chu ky2-ANH MINH_Book1_Mau_bao_cao_XNT_NVTK_tai_NPP 21.7" xfId="619"/>
    <cellStyle name="T_cham diem Milk chu ky2-ANH MINH_Book1_Mau_bao_cao_XNT_NVTK_tai_NPP 21.7_But toan dieu chinh" xfId="620"/>
    <cellStyle name="T_cham diem Milk chu ky2-ANH MINH_Copy of Mau_bao_cao_XNT_NVTK_tai_NPP" xfId="621"/>
    <cellStyle name="T_cham diem Milk chu ky2-ANH MINH_ĐƠN ĐẶT HÀNG VNM" xfId="622"/>
    <cellStyle name="T_cham diem Milk chu ky2-ANH MINH_ĐƠN ĐẶT HÀNG VNM_But toan dieu chinh" xfId="623"/>
    <cellStyle name="T_cham diem Milk chu ky2-ANH MINH_F4_5_6__Bao_cao_tai_NPP BICH TIEN" xfId="624"/>
    <cellStyle name="T_cham diem Milk chu ky2-ANH MINH_form__moi__bao_cao_ngay_NEW_AGAIN" xfId="625"/>
    <cellStyle name="T_cham diem Milk chu ky2-ANH MINH_form__moi__bao_cao_ngay_NEW_AGAIN_But toan dieu chinh" xfId="626"/>
    <cellStyle name="T_cham diem Milk chu ky2-ANH MINH_Mau -bao_cao_XNT_NVTK_tai_NPP 19.7" xfId="627"/>
    <cellStyle name="T_cham diem Milk chu ky2-ANH MINH_Mau -bao_cao_XNT_NVTK_tai_NPP 19.7_But toan dieu chinh" xfId="628"/>
    <cellStyle name="T_cham diem Milk chu ky2-ANH MINH_Mau_bao_cao_XNT_NVTK_tai_NPP 21.7" xfId="629"/>
    <cellStyle name="T_cham diem Milk chu ky2-ANH MINH_Mau_bao_cao_XNT_NVTK_tai_NPP 3.7" xfId="630"/>
    <cellStyle name="T_cham diem Milk chu ky2-ANH MINH_Mau_bao_cao_XNT_NVTK_tai_NPP 3.7_1" xfId="631"/>
    <cellStyle name="T_cham diem Milk chu ky2-ANH MINH_Mau_bao_cao_XNT_NVTK_tai_NPP 3.7_1_But toan dieu chinh" xfId="632"/>
    <cellStyle name="T_cham trung bay ck 1 m.Bac milk co ke 2" xfId="633"/>
    <cellStyle name="T_cham trung bay ck 1 m.Bac milk co ke 2_Book1" xfId="634"/>
    <cellStyle name="T_cham trung bay ck 1 m.Bac milk co ke 2_Book1_F4_5_6__Bao_cao_tai_NPP BICH TIEN" xfId="635"/>
    <cellStyle name="T_cham trung bay ck 1 m.Bac milk co ke 2_Book1_F4_5_6__Bao_cao_tai_NPP BICH TIEN_But toan dieu chinh" xfId="636"/>
    <cellStyle name="T_cham trung bay ck 1 m.Bac milk co ke 2_Book1_Mau_bao_cao_XNT_NVTK_tai_NPP 21.7" xfId="637"/>
    <cellStyle name="T_cham trung bay ck 1 m.Bac milk co ke 2_Book1_Mau_bao_cao_XNT_NVTK_tai_NPP 21.7_But toan dieu chinh" xfId="638"/>
    <cellStyle name="T_cham trung bay ck 1 m.Bac milk co ke 2_Copy of Mau_bao_cao_XNT_NVTK_tai_NPP" xfId="639"/>
    <cellStyle name="T_cham trung bay ck 1 m.Bac milk co ke 2_ĐƠN ĐẶT HÀNG VNM" xfId="640"/>
    <cellStyle name="T_cham trung bay ck 1 m.Bac milk co ke 2_ĐƠN ĐẶT HÀNG VNM_But toan dieu chinh" xfId="641"/>
    <cellStyle name="T_cham trung bay ck 1 m.Bac milk co ke 2_F4_5_6__Bao_cao_tai_NPP BICH TIEN" xfId="642"/>
    <cellStyle name="T_cham trung bay ck 1 m.Bac milk co ke 2_form__moi__bao_cao_ngay_NEW_AGAIN" xfId="643"/>
    <cellStyle name="T_cham trung bay ck 1 m.Bac milk co ke 2_form__moi__bao_cao_ngay_NEW_AGAIN_But toan dieu chinh" xfId="644"/>
    <cellStyle name="T_cham trung bay ck 1 m.Bac milk co ke 2_Mau -bao_cao_XNT_NVTK_tai_NPP 19.7" xfId="645"/>
    <cellStyle name="T_cham trung bay ck 1 m.Bac milk co ke 2_Mau -bao_cao_XNT_NVTK_tai_NPP 19.7_But toan dieu chinh" xfId="646"/>
    <cellStyle name="T_cham trung bay ck 1 m.Bac milk co ke 2_Mau_bao_cao_XNT_NVTK_tai_NPP 21.7" xfId="647"/>
    <cellStyle name="T_cham trung bay ck 1 m.Bac milk co ke 2_Mau_bao_cao_XNT_NVTK_tai_NPP 3.7" xfId="648"/>
    <cellStyle name="T_cham trung bay ck 1 m.Bac milk co ke 2_Mau_bao_cao_XNT_NVTK_tai_NPP 3.7_1" xfId="649"/>
    <cellStyle name="T_cham trung bay ck 1 m.Bac milk co ke 2_Mau_bao_cao_XNT_NVTK_tai_NPP 3.7_1_But toan dieu chinh" xfId="650"/>
    <cellStyle name="T_cham trung bay yao smart milk ck 2 mien Bac" xfId="651"/>
    <cellStyle name="T_cham trung bay yao smart milk ck 2 mien Bac_Book1" xfId="652"/>
    <cellStyle name="T_cham trung bay yao smart milk ck 2 mien Bac_Book1_But toan dieu chinh" xfId="653"/>
    <cellStyle name="T_cham trung bay yao smart milk ck 2 mien Bac_Book1_F4_5_6__Bao_cao_tai_NPP BICH TIEN" xfId="654"/>
    <cellStyle name="T_cham trung bay yao smart milk ck 2 mien Bac_Book1_Mau_bao_cao_XNT_NVTK_tai_NPP 21.7" xfId="655"/>
    <cellStyle name="T_cham trung bay yao smart milk ck 2 mien Bac_But toan dieu chinh" xfId="656"/>
    <cellStyle name="T_cham trung bay yao smart milk ck 2 mien Bac_Copy of Mau_bao_cao_XNT_NVTK_tai_NPP" xfId="657"/>
    <cellStyle name="T_cham trung bay yao smart milk ck 2 mien Bac_Copy of Mau_bao_cao_XNT_NVTK_tai_NPP_But toan dieu chinh" xfId="658"/>
    <cellStyle name="T_cham trung bay yao smart milk ck 2 mien Bac_ĐƠN ĐẶT HÀNG VNM" xfId="659"/>
    <cellStyle name="T_cham trung bay yao smart milk ck 2 mien Bac_F4_5_6__Bao_cao_tai_NPP BICH TIEN" xfId="660"/>
    <cellStyle name="T_cham trung bay yao smart milk ck 2 mien Bac_F4_5_6__Bao_cao_tai_NPP BICH TIEN_But toan dieu chinh" xfId="661"/>
    <cellStyle name="T_cham trung bay yao smart milk ck 2 mien Bac_form__moi__bao_cao_ngay_NEW_AGAIN" xfId="662"/>
    <cellStyle name="T_cham trung bay yao smart milk ck 2 mien Bac_Mau -bao_cao_XNT_NVTK_tai_NPP 19.7" xfId="663"/>
    <cellStyle name="T_cham trung bay yao smart milk ck 2 mien Bac_Mau_bao_cao_XNT_NVTK_tai_NPP 21.7" xfId="664"/>
    <cellStyle name="T_cham trung bay yao smart milk ck 2 mien Bac_Mau_bao_cao_XNT_NVTK_tai_NPP 21.7_But toan dieu chinh" xfId="665"/>
    <cellStyle name="T_cham trung bay yao smart milk ck 2 mien Bac_Mau_bao_cao_XNT_NVTK_tai_NPP 3.7" xfId="666"/>
    <cellStyle name="T_cham trung bay yao smart milk ck 2 mien Bac_Mau_bao_cao_XNT_NVTK_tai_NPP 3.7_1" xfId="667"/>
    <cellStyle name="T_cham trung bay yao smart milk ck 2 mien Bac_Mau_bao_cao_XNT_NVTK_tai_NPP 3.7_But toan dieu chinh" xfId="668"/>
    <cellStyle name="T_Danh sach chua nop bcao trung bay CK 1 co ke tinh den 1-3-06" xfId="669"/>
    <cellStyle name="T_Danh sach chua nop bcao trung bay CK 1 co ke tinh den 1-3-06_But toan dieu chinh" xfId="670"/>
    <cellStyle name="T_danh sach chua nop bcao trung bay sua chua  tinh den 1-3-06" xfId="671"/>
    <cellStyle name="T_danh sach chua nop bcao trung bay sua chua  tinh den 1-3-06_Book1" xfId="672"/>
    <cellStyle name="T_danh sach chua nop bcao trung bay sua chua  tinh den 1-3-06_Book1_But toan dieu chinh" xfId="673"/>
    <cellStyle name="T_danh sach chua nop bcao trung bay sua chua  tinh den 1-3-06_Book1_F4_5_6__Bao_cao_tai_NPP BICH TIEN" xfId="674"/>
    <cellStyle name="T_danh sach chua nop bcao trung bay sua chua  tinh den 1-3-06_Book1_Mau_bao_cao_XNT_NVTK_tai_NPP 21.7" xfId="675"/>
    <cellStyle name="T_danh sach chua nop bcao trung bay sua chua  tinh den 1-3-06_But toan dieu chinh" xfId="676"/>
    <cellStyle name="T_danh sach chua nop bcao trung bay sua chua  tinh den 1-3-06_Copy of Mau_bao_cao_XNT_NVTK_tai_NPP" xfId="677"/>
    <cellStyle name="T_danh sach chua nop bcao trung bay sua chua  tinh den 1-3-06_Copy of Mau_bao_cao_XNT_NVTK_tai_NPP_But toan dieu chinh" xfId="678"/>
    <cellStyle name="T_danh sach chua nop bcao trung bay sua chua  tinh den 1-3-06_ĐƠN ĐẶT HÀNG VNM" xfId="679"/>
    <cellStyle name="T_danh sach chua nop bcao trung bay sua chua  tinh den 1-3-06_F4_5_6__Bao_cao_tai_NPP BICH TIEN" xfId="680"/>
    <cellStyle name="T_danh sach chua nop bcao trung bay sua chua  tinh den 1-3-06_F4_5_6__Bao_cao_tai_NPP BICH TIEN_But toan dieu chinh" xfId="681"/>
    <cellStyle name="T_danh sach chua nop bcao trung bay sua chua  tinh den 1-3-06_form__moi__bao_cao_ngay_NEW_AGAIN" xfId="682"/>
    <cellStyle name="T_danh sach chua nop bcao trung bay sua chua  tinh den 1-3-06_Mau -bao_cao_XNT_NVTK_tai_NPP 19.7" xfId="683"/>
    <cellStyle name="T_danh sach chua nop bcao trung bay sua chua  tinh den 1-3-06_Mau_bao_cao_XNT_NVTK_tai_NPP 21.7" xfId="684"/>
    <cellStyle name="T_danh sach chua nop bcao trung bay sua chua  tinh den 1-3-06_Mau_bao_cao_XNT_NVTK_tai_NPP 21.7_But toan dieu chinh" xfId="685"/>
    <cellStyle name="T_danh sach chua nop bcao trung bay sua chua  tinh den 1-3-06_Mau_bao_cao_XNT_NVTK_tai_NPP 3.7" xfId="686"/>
    <cellStyle name="T_danh sach chua nop bcao trung bay sua chua  tinh den 1-3-06_Mau_bao_cao_XNT_NVTK_tai_NPP 3.7_1" xfId="687"/>
    <cellStyle name="T_danh sach chua nop bcao trung bay sua chua  tinh den 1-3-06_Mau_bao_cao_XNT_NVTK_tai_NPP 3.7_But toan dieu chinh" xfId="688"/>
    <cellStyle name="T_Danh sach KH TB MilkYomilk Yao  Smart chu ky 2-Vinh Thang" xfId="689"/>
    <cellStyle name="T_Danh sach KH TB MilkYomilk Yao  Smart chu ky 2-Vinh Thang_Book1" xfId="690"/>
    <cellStyle name="T_Danh sach KH TB MilkYomilk Yao  Smart chu ky 2-Vinh Thang_Book1_But toan dieu chinh" xfId="691"/>
    <cellStyle name="T_Danh sach KH TB MilkYomilk Yao  Smart chu ky 2-Vinh Thang_Book1_F4_5_6__Bao_cao_tai_NPP BICH TIEN" xfId="692"/>
    <cellStyle name="T_Danh sach KH TB MilkYomilk Yao  Smart chu ky 2-Vinh Thang_Book1_Mau_bao_cao_XNT_NVTK_tai_NPP 21.7" xfId="693"/>
    <cellStyle name="T_Danh sach KH TB MilkYomilk Yao  Smart chu ky 2-Vinh Thang_But toan dieu chinh" xfId="694"/>
    <cellStyle name="T_Danh sach KH TB MilkYomilk Yao  Smart chu ky 2-Vinh Thang_Copy of Mau_bao_cao_XNT_NVTK_tai_NPP" xfId="695"/>
    <cellStyle name="T_Danh sach KH TB MilkYomilk Yao  Smart chu ky 2-Vinh Thang_Copy of Mau_bao_cao_XNT_NVTK_tai_NPP_But toan dieu chinh" xfId="696"/>
    <cellStyle name="T_Danh sach KH TB MilkYomilk Yao  Smart chu ky 2-Vinh Thang_ĐƠN ĐẶT HÀNG VNM" xfId="697"/>
    <cellStyle name="T_Danh sach KH TB MilkYomilk Yao  Smart chu ky 2-Vinh Thang_F4_5_6__Bao_cao_tai_NPP BICH TIEN" xfId="698"/>
    <cellStyle name="T_Danh sach KH TB MilkYomilk Yao  Smart chu ky 2-Vinh Thang_F4_5_6__Bao_cao_tai_NPP BICH TIEN_But toan dieu chinh" xfId="699"/>
    <cellStyle name="T_Danh sach KH TB MilkYomilk Yao  Smart chu ky 2-Vinh Thang_form__moi__bao_cao_ngay_NEW_AGAIN" xfId="700"/>
    <cellStyle name="T_Danh sach KH TB MilkYomilk Yao  Smart chu ky 2-Vinh Thang_Mau -bao_cao_XNT_NVTK_tai_NPP 19.7" xfId="701"/>
    <cellStyle name="T_Danh sach KH TB MilkYomilk Yao  Smart chu ky 2-Vinh Thang_Mau_bao_cao_XNT_NVTK_tai_NPP 21.7" xfId="702"/>
    <cellStyle name="T_Danh sach KH TB MilkYomilk Yao  Smart chu ky 2-Vinh Thang_Mau_bao_cao_XNT_NVTK_tai_NPP 21.7_But toan dieu chinh" xfId="703"/>
    <cellStyle name="T_Danh sach KH TB MilkYomilk Yao  Smart chu ky 2-Vinh Thang_Mau_bao_cao_XNT_NVTK_tai_NPP 3.7" xfId="704"/>
    <cellStyle name="T_Danh sach KH TB MilkYomilk Yao  Smart chu ky 2-Vinh Thang_Mau_bao_cao_XNT_NVTK_tai_NPP 3.7_1" xfId="705"/>
    <cellStyle name="T_Danh sach KH TB MilkYomilk Yao  Smart chu ky 2-Vinh Thang_Mau_bao_cao_XNT_NVTK_tai_NPP 3.7_But toan dieu chinh" xfId="706"/>
    <cellStyle name="T_Danh sach KH trung bay MilkYomilk co ke chu ky 2-Vinh Thang" xfId="707"/>
    <cellStyle name="T_Danh sach KH trung bay MilkYomilk co ke chu ky 2-Vinh Thang_Book1" xfId="708"/>
    <cellStyle name="T_Danh sach KH trung bay MilkYomilk co ke chu ky 2-Vinh Thang_Book1_But toan dieu chinh" xfId="709"/>
    <cellStyle name="T_Danh sach KH trung bay MilkYomilk co ke chu ky 2-Vinh Thang_Book1_F4_5_6__Bao_cao_tai_NPP BICH TIEN" xfId="710"/>
    <cellStyle name="T_Danh sach KH trung bay MilkYomilk co ke chu ky 2-Vinh Thang_Book1_Mau_bao_cao_XNT_NVTK_tai_NPP 21.7" xfId="711"/>
    <cellStyle name="T_Danh sach KH trung bay MilkYomilk co ke chu ky 2-Vinh Thang_But toan dieu chinh" xfId="712"/>
    <cellStyle name="T_Danh sach KH trung bay MilkYomilk co ke chu ky 2-Vinh Thang_Copy of Mau_bao_cao_XNT_NVTK_tai_NPP" xfId="713"/>
    <cellStyle name="T_Danh sach KH trung bay MilkYomilk co ke chu ky 2-Vinh Thang_Copy of Mau_bao_cao_XNT_NVTK_tai_NPP_But toan dieu chinh" xfId="714"/>
    <cellStyle name="T_Danh sach KH trung bay MilkYomilk co ke chu ky 2-Vinh Thang_ĐƠN ĐẶT HÀNG VNM" xfId="715"/>
    <cellStyle name="T_Danh sach KH trung bay MilkYomilk co ke chu ky 2-Vinh Thang_F4_5_6__Bao_cao_tai_NPP BICH TIEN" xfId="716"/>
    <cellStyle name="T_Danh sach KH trung bay MilkYomilk co ke chu ky 2-Vinh Thang_F4_5_6__Bao_cao_tai_NPP BICH TIEN_But toan dieu chinh" xfId="717"/>
    <cellStyle name="T_Danh sach KH trung bay MilkYomilk co ke chu ky 2-Vinh Thang_form__moi__bao_cao_ngay_NEW_AGAIN" xfId="718"/>
    <cellStyle name="T_Danh sach KH trung bay MilkYomilk co ke chu ky 2-Vinh Thang_Mau -bao_cao_XNT_NVTK_tai_NPP 19.7" xfId="719"/>
    <cellStyle name="T_Danh sach KH trung bay MilkYomilk co ke chu ky 2-Vinh Thang_Mau_bao_cao_XNT_NVTK_tai_NPP 21.7" xfId="720"/>
    <cellStyle name="T_Danh sach KH trung bay MilkYomilk co ke chu ky 2-Vinh Thang_Mau_bao_cao_XNT_NVTK_tai_NPP 21.7_But toan dieu chinh" xfId="721"/>
    <cellStyle name="T_Danh sach KH trung bay MilkYomilk co ke chu ky 2-Vinh Thang_Mau_bao_cao_XNT_NVTK_tai_NPP 3.7" xfId="722"/>
    <cellStyle name="T_Danh sach KH trung bay MilkYomilk co ke chu ky 2-Vinh Thang_Mau_bao_cao_XNT_NVTK_tai_NPP 3.7_1" xfId="723"/>
    <cellStyle name="T_Danh sach KH trung bay MilkYomilk co ke chu ky 2-Vinh Thang_Mau_bao_cao_XNT_NVTK_tai_NPP 3.7_But toan dieu chinh" xfId="724"/>
    <cellStyle name="T_Danh sach MilkYomilk CK2 M.Bac cap nhat21-02-06 lai HANOI" xfId="725"/>
    <cellStyle name="T_Danh sach MilkYomilk CK2 M.Bac cap nhat21-02-06 lai HANOI_But toan dieu chinh" xfId="726"/>
    <cellStyle name="T_DS KH  CLB da nhan va chua nhan tien theo ket qua tra cua cty Chu ky 111213-Vinh Thang" xfId="727"/>
    <cellStyle name="T_DSACH MILK YO MILK CK 2 M.BAC" xfId="728"/>
    <cellStyle name="T_DSACH MILK YO MILK CK 2 M.BAC_Book1" xfId="729"/>
    <cellStyle name="T_DSACH MILK YO MILK CK 2 M.BAC_Book1_F4_5_6__Bao_cao_tai_NPP BICH TIEN" xfId="730"/>
    <cellStyle name="T_DSACH MILK YO MILK CK 2 M.BAC_Book1_F4_5_6__Bao_cao_tai_NPP BICH TIEN_But toan dieu chinh" xfId="731"/>
    <cellStyle name="T_DSACH MILK YO MILK CK 2 M.BAC_Book1_Mau_bao_cao_XNT_NVTK_tai_NPP 21.7" xfId="732"/>
    <cellStyle name="T_DSACH MILK YO MILK CK 2 M.BAC_Book1_Mau_bao_cao_XNT_NVTK_tai_NPP 21.7_But toan dieu chinh" xfId="733"/>
    <cellStyle name="T_DSACH MILK YO MILK CK 2 M.BAC_Copy of Mau_bao_cao_XNT_NVTK_tai_NPP" xfId="734"/>
    <cellStyle name="T_DSACH MILK YO MILK CK 2 M.BAC_ĐƠN ĐẶT HÀNG VNM" xfId="735"/>
    <cellStyle name="T_DSACH MILK YO MILK CK 2 M.BAC_ĐƠN ĐẶT HÀNG VNM_But toan dieu chinh" xfId="736"/>
    <cellStyle name="T_DSACH MILK YO MILK CK 2 M.BAC_F4_5_6__Bao_cao_tai_NPP BICH TIEN" xfId="737"/>
    <cellStyle name="T_DSACH MILK YO MILK CK 2 M.BAC_form__moi__bao_cao_ngay_NEW_AGAIN" xfId="738"/>
    <cellStyle name="T_DSACH MILK YO MILK CK 2 M.BAC_form__moi__bao_cao_ngay_NEW_AGAIN_But toan dieu chinh" xfId="739"/>
    <cellStyle name="T_DSACH MILK YO MILK CK 2 M.BAC_Mau -bao_cao_XNT_NVTK_tai_NPP 19.7" xfId="740"/>
    <cellStyle name="T_DSACH MILK YO MILK CK 2 M.BAC_Mau -bao_cao_XNT_NVTK_tai_NPP 19.7_But toan dieu chinh" xfId="741"/>
    <cellStyle name="T_DSACH MILK YO MILK CK 2 M.BAC_Mau_bao_cao_XNT_NVTK_tai_NPP 21.7" xfId="742"/>
    <cellStyle name="T_DSACH MILK YO MILK CK 2 M.BAC_Mau_bao_cao_XNT_NVTK_tai_NPP 3.7" xfId="743"/>
    <cellStyle name="T_DSACH MILK YO MILK CK 2 M.BAC_Mau_bao_cao_XNT_NVTK_tai_NPP 3.7_1" xfId="744"/>
    <cellStyle name="T_DSACH MILK YO MILK CK 2 M.BAC_Mau_bao_cao_XNT_NVTK_tai_NPP 3.7_1_But toan dieu chinh" xfId="745"/>
    <cellStyle name="T_DSKH Tbay Milk , Yomilk CK 2 Vu Thi Hanh" xfId="746"/>
    <cellStyle name="T_DSKH Tbay Milk , Yomilk CK 2 Vu Thi Hanh_Book1" xfId="747"/>
    <cellStyle name="T_DSKH Tbay Milk , Yomilk CK 2 Vu Thi Hanh_Book1_But toan dieu chinh" xfId="748"/>
    <cellStyle name="T_DSKH Tbay Milk , Yomilk CK 2 Vu Thi Hanh_Book1_F4_5_6__Bao_cao_tai_NPP BICH TIEN" xfId="749"/>
    <cellStyle name="T_DSKH Tbay Milk , Yomilk CK 2 Vu Thi Hanh_Book1_Mau_bao_cao_XNT_NVTK_tai_NPP 21.7" xfId="750"/>
    <cellStyle name="T_DSKH Tbay Milk , Yomilk CK 2 Vu Thi Hanh_But toan dieu chinh" xfId="751"/>
    <cellStyle name="T_DSKH Tbay Milk , Yomilk CK 2 Vu Thi Hanh_Copy of Mau_bao_cao_XNT_NVTK_tai_NPP" xfId="752"/>
    <cellStyle name="T_DSKH Tbay Milk , Yomilk CK 2 Vu Thi Hanh_Copy of Mau_bao_cao_XNT_NVTK_tai_NPP_But toan dieu chinh" xfId="753"/>
    <cellStyle name="T_DSKH Tbay Milk , Yomilk CK 2 Vu Thi Hanh_ĐƠN ĐẶT HÀNG VNM" xfId="754"/>
    <cellStyle name="T_DSKH Tbay Milk , Yomilk CK 2 Vu Thi Hanh_F4_5_6__Bao_cao_tai_NPP BICH TIEN" xfId="755"/>
    <cellStyle name="T_DSKH Tbay Milk , Yomilk CK 2 Vu Thi Hanh_F4_5_6__Bao_cao_tai_NPP BICH TIEN_But toan dieu chinh" xfId="756"/>
    <cellStyle name="T_DSKH Tbay Milk , Yomilk CK 2 Vu Thi Hanh_form__moi__bao_cao_ngay_NEW_AGAIN" xfId="757"/>
    <cellStyle name="T_DSKH Tbay Milk , Yomilk CK 2 Vu Thi Hanh_Mau -bao_cao_XNT_NVTK_tai_NPP 19.7" xfId="758"/>
    <cellStyle name="T_DSKH Tbay Milk , Yomilk CK 2 Vu Thi Hanh_Mau_bao_cao_XNT_NVTK_tai_NPP 21.7" xfId="759"/>
    <cellStyle name="T_DSKH Tbay Milk , Yomilk CK 2 Vu Thi Hanh_Mau_bao_cao_XNT_NVTK_tai_NPP 21.7_But toan dieu chinh" xfId="760"/>
    <cellStyle name="T_DSKH Tbay Milk , Yomilk CK 2 Vu Thi Hanh_Mau_bao_cao_XNT_NVTK_tai_NPP 3.7" xfId="761"/>
    <cellStyle name="T_DSKH Tbay Milk , Yomilk CK 2 Vu Thi Hanh_Mau_bao_cao_XNT_NVTK_tai_NPP 3.7_1" xfId="762"/>
    <cellStyle name="T_DSKH Tbay Milk , Yomilk CK 2 Vu Thi Hanh_Mau_bao_cao_XNT_NVTK_tai_NPP 3.7_But toan dieu chinh" xfId="763"/>
    <cellStyle name="T_dtxl" xfId="764"/>
    <cellStyle name="T_ĐƠN ĐẶT HÀNG VNM" xfId="765"/>
    <cellStyle name="T_ĐƠN ĐẶT HÀNG VNM_But toan dieu chinh" xfId="766"/>
    <cellStyle name="T_F4_5_6__Bao_cao_tai_NPP BICH TIEN" xfId="767"/>
    <cellStyle name="T_form ton kho CK 2 tuan 8" xfId="768"/>
    <cellStyle name="T_form ton kho CK 2 tuan 8_Book1" xfId="769"/>
    <cellStyle name="T_form ton kho CK 2 tuan 8_Book1_F4_5_6__Bao_cao_tai_NPP BICH TIEN" xfId="770"/>
    <cellStyle name="T_form ton kho CK 2 tuan 8_Book1_F4_5_6__Bao_cao_tai_NPP BICH TIEN_But toan dieu chinh" xfId="771"/>
    <cellStyle name="T_form ton kho CK 2 tuan 8_Book1_Mau_bao_cao_XNT_NVTK_tai_NPP 21.7" xfId="772"/>
    <cellStyle name="T_form ton kho CK 2 tuan 8_Book1_Mau_bao_cao_XNT_NVTK_tai_NPP 21.7_But toan dieu chinh" xfId="773"/>
    <cellStyle name="T_form ton kho CK 2 tuan 8_Copy of Mau_bao_cao_XNT_NVTK_tai_NPP" xfId="774"/>
    <cellStyle name="T_form ton kho CK 2 tuan 8_ĐƠN ĐẶT HÀNG VNM" xfId="775"/>
    <cellStyle name="T_form ton kho CK 2 tuan 8_ĐƠN ĐẶT HÀNG VNM_But toan dieu chinh" xfId="776"/>
    <cellStyle name="T_form ton kho CK 2 tuan 8_F4_5_6__Bao_cao_tai_NPP BICH TIEN" xfId="777"/>
    <cellStyle name="T_form ton kho CK 2 tuan 8_form__moi__bao_cao_ngay_NEW_AGAIN" xfId="778"/>
    <cellStyle name="T_form ton kho CK 2 tuan 8_form__moi__bao_cao_ngay_NEW_AGAIN_But toan dieu chinh" xfId="779"/>
    <cellStyle name="T_form ton kho CK 2 tuan 8_Mau -bao_cao_XNT_NVTK_tai_NPP 19.7" xfId="780"/>
    <cellStyle name="T_form ton kho CK 2 tuan 8_Mau -bao_cao_XNT_NVTK_tai_NPP 19.7_But toan dieu chinh" xfId="781"/>
    <cellStyle name="T_form ton kho CK 2 tuan 8_Mau_bao_cao_XNT_NVTK_tai_NPP 21.7" xfId="782"/>
    <cellStyle name="T_form ton kho CK 2 tuan 8_Mau_bao_cao_XNT_NVTK_tai_NPP 3.7" xfId="783"/>
    <cellStyle name="T_form ton kho CK 2 tuan 8_Mau_bao_cao_XNT_NVTK_tai_NPP 3.7_1" xfId="784"/>
    <cellStyle name="T_form ton kho CK 2 tuan 8_Mau_bao_cao_XNT_NVTK_tai_NPP 3.7_1_But toan dieu chinh" xfId="785"/>
    <cellStyle name="T_form__moi__bao_cao_ngay_NEW_AGAIN" xfId="786"/>
    <cellStyle name="T_form__moi__bao_cao_ngay_NEW_AGAIN_But toan dieu chinh" xfId="787"/>
    <cellStyle name="T_form_ton_kho_tu_ck_5" xfId="788"/>
    <cellStyle name="T_form_ton_kho_tu_ck_5_But toan dieu chinh" xfId="789"/>
    <cellStyle name="T_Form_thanh_toan_Ho_tro_CP_Ban_va_GT_SP_VNM" xfId="790"/>
    <cellStyle name="T_HAN SU DUNG" xfId="791"/>
    <cellStyle name="T_KD - Stock WPs - NTHH" xfId="792"/>
    <cellStyle name="T_Mau -bao_cao_XNT_NVTK_tai_NPP 19.7" xfId="793"/>
    <cellStyle name="T_Mau -bao_cao_XNT_NVTK_tai_NPP 19.7_But toan dieu chinh" xfId="794"/>
    <cellStyle name="T_Mau_bao_cao_XNT_NVTK_tai_NPP 21.7" xfId="795"/>
    <cellStyle name="T_Mau_bao_cao_XNT_NVTK_tai_NPP 3.7" xfId="796"/>
    <cellStyle name="T_Mau_bao_cao_XNT_NVTK_tai_NPP 3.7_1" xfId="797"/>
    <cellStyle name="T_Mau_bao_cao_XNT_NVTK_tai_NPP 3.7_1_But toan dieu chinh" xfId="798"/>
    <cellStyle name="T_Mau_TONG_KET_chuong_trinh_be_milk" xfId="799"/>
    <cellStyle name="T_NPP Khanh Vinh Thai Nguyen - BC KTTB_CTrinh_TB__20_loc__Milk_Yomilk_CK1" xfId="800"/>
    <cellStyle name="T_NPP Khanh Vinh Thai Nguyen - BC KTTB_CTrinh_TB__20_loc__Milk_Yomilk_CK1_Book1" xfId="801"/>
    <cellStyle name="T_NPP Khanh Vinh Thai Nguyen - BC KTTB_CTrinh_TB__20_loc__Milk_Yomilk_CK1_Book1_But toan dieu chinh" xfId="802"/>
    <cellStyle name="T_NPP Khanh Vinh Thai Nguyen - BC KTTB_CTrinh_TB__20_loc__Milk_Yomilk_CK1_Book1_F4_5_6__Bao_cao_tai_NPP BICH TIEN" xfId="803"/>
    <cellStyle name="T_NPP Khanh Vinh Thai Nguyen - BC KTTB_CTrinh_TB__20_loc__Milk_Yomilk_CK1_Book1_Mau_bao_cao_XNT_NVTK_tai_NPP 21.7" xfId="804"/>
    <cellStyle name="T_NPP Khanh Vinh Thai Nguyen - BC KTTB_CTrinh_TB__20_loc__Milk_Yomilk_CK1_But toan dieu chinh" xfId="805"/>
    <cellStyle name="T_NPP Khanh Vinh Thai Nguyen - BC KTTB_CTrinh_TB__20_loc__Milk_Yomilk_CK1_Copy of Mau_bao_cao_XNT_NVTK_tai_NPP" xfId="806"/>
    <cellStyle name="T_NPP Khanh Vinh Thai Nguyen - BC KTTB_CTrinh_TB__20_loc__Milk_Yomilk_CK1_Copy of Mau_bao_cao_XNT_NVTK_tai_NPP_But toan dieu chinh" xfId="807"/>
    <cellStyle name="T_NPP Khanh Vinh Thai Nguyen - BC KTTB_CTrinh_TB__20_loc__Milk_Yomilk_CK1_ĐƠN ĐẶT HÀNG VNM" xfId="808"/>
    <cellStyle name="T_NPP Khanh Vinh Thai Nguyen - BC KTTB_CTrinh_TB__20_loc__Milk_Yomilk_CK1_F4_5_6__Bao_cao_tai_NPP BICH TIEN" xfId="809"/>
    <cellStyle name="T_NPP Khanh Vinh Thai Nguyen - BC KTTB_CTrinh_TB__20_loc__Milk_Yomilk_CK1_F4_5_6__Bao_cao_tai_NPP BICH TIEN_But toan dieu chinh" xfId="810"/>
    <cellStyle name="T_NPP Khanh Vinh Thai Nguyen - BC KTTB_CTrinh_TB__20_loc__Milk_Yomilk_CK1_form__moi__bao_cao_ngay_NEW_AGAIN" xfId="811"/>
    <cellStyle name="T_NPP Khanh Vinh Thai Nguyen - BC KTTB_CTrinh_TB__20_loc__Milk_Yomilk_CK1_Mau -bao_cao_XNT_NVTK_tai_NPP 19.7" xfId="812"/>
    <cellStyle name="T_NPP Khanh Vinh Thai Nguyen - BC KTTB_CTrinh_TB__20_loc__Milk_Yomilk_CK1_Mau_bao_cao_XNT_NVTK_tai_NPP 21.7" xfId="813"/>
    <cellStyle name="T_NPP Khanh Vinh Thai Nguyen - BC KTTB_CTrinh_TB__20_loc__Milk_Yomilk_CK1_Mau_bao_cao_XNT_NVTK_tai_NPP 21.7_But toan dieu chinh" xfId="814"/>
    <cellStyle name="T_NPP Khanh Vinh Thai Nguyen - BC KTTB_CTrinh_TB__20_loc__Milk_Yomilk_CK1_Mau_bao_cao_XNT_NVTK_tai_NPP 3.7" xfId="815"/>
    <cellStyle name="T_NPP Khanh Vinh Thai Nguyen - BC KTTB_CTrinh_TB__20_loc__Milk_Yomilk_CK1_Mau_bao_cao_XNT_NVTK_tai_NPP 3.7_1" xfId="816"/>
    <cellStyle name="T_NPP Khanh Vinh Thai Nguyen - BC KTTB_CTrinh_TB__20_loc__Milk_Yomilk_CK1_Mau_bao_cao_XNT_NVTK_tai_NPP 3.7_But toan dieu chinh" xfId="817"/>
    <cellStyle name="T_Sheet1" xfId="818"/>
    <cellStyle name="T_Sheet1_Book1" xfId="819"/>
    <cellStyle name="T_Sheet1_Book1_F4_5_6__Bao_cao_tai_NPP BICH TIEN" xfId="820"/>
    <cellStyle name="T_Sheet1_Book1_F4_5_6__Bao_cao_tai_NPP BICH TIEN_But toan dieu chinh" xfId="821"/>
    <cellStyle name="T_Sheet1_Book1_Mau_bao_cao_XNT_NVTK_tai_NPP 21.7" xfId="822"/>
    <cellStyle name="T_Sheet1_Book1_Mau_bao_cao_XNT_NVTK_tai_NPP 21.7_But toan dieu chinh" xfId="823"/>
    <cellStyle name="T_Sheet1_Copy of Mau_bao_cao_XNT_NVTK_tai_NPP" xfId="824"/>
    <cellStyle name="T_Sheet1_ĐƠN ĐẶT HÀNG VNM" xfId="825"/>
    <cellStyle name="T_Sheet1_ĐƠN ĐẶT HÀNG VNM_But toan dieu chinh" xfId="826"/>
    <cellStyle name="T_Sheet1_F4_5_6__Bao_cao_tai_NPP BICH TIEN" xfId="827"/>
    <cellStyle name="T_Sheet1_form__moi__bao_cao_ngay_NEW_AGAIN" xfId="828"/>
    <cellStyle name="T_Sheet1_form__moi__bao_cao_ngay_NEW_AGAIN_But toan dieu chinh" xfId="829"/>
    <cellStyle name="T_Sheet1_Mau -bao_cao_XNT_NVTK_tai_NPP 19.7" xfId="830"/>
    <cellStyle name="T_Sheet1_Mau -bao_cao_XNT_NVTK_tai_NPP 19.7_But toan dieu chinh" xfId="831"/>
    <cellStyle name="T_Sheet1_Mau_bao_cao_XNT_NVTK_tai_NPP 21.7" xfId="832"/>
    <cellStyle name="T_Sheet1_Mau_bao_cao_XNT_NVTK_tai_NPP 3.7" xfId="833"/>
    <cellStyle name="T_Sheet1_Mau_bao_cao_XNT_NVTK_tai_NPP 3.7_1" xfId="834"/>
    <cellStyle name="T_Sheet1_Mau_bao_cao_XNT_NVTK_tai_NPP 3.7_1_But toan dieu chinh" xfId="835"/>
    <cellStyle name="T_sua chua cham trung bay  mien Bac" xfId="836"/>
    <cellStyle name="T_sua chua cham trung bay  mien Bac_Book1" xfId="837"/>
    <cellStyle name="T_sua chua cham trung bay  mien Bac_Book1_But toan dieu chinh" xfId="838"/>
    <cellStyle name="T_sua chua cham trung bay  mien Bac_Book1_F4_5_6__Bao_cao_tai_NPP BICH TIEN" xfId="839"/>
    <cellStyle name="T_sua chua cham trung bay  mien Bac_Book1_Mau_bao_cao_XNT_NVTK_tai_NPP 21.7" xfId="840"/>
    <cellStyle name="T_sua chua cham trung bay  mien Bac_But toan dieu chinh" xfId="841"/>
    <cellStyle name="T_sua chua cham trung bay  mien Bac_Copy of Mau_bao_cao_XNT_NVTK_tai_NPP" xfId="842"/>
    <cellStyle name="T_sua chua cham trung bay  mien Bac_Copy of Mau_bao_cao_XNT_NVTK_tai_NPP_But toan dieu chinh" xfId="843"/>
    <cellStyle name="T_sua chua cham trung bay  mien Bac_ĐƠN ĐẶT HÀNG VNM" xfId="844"/>
    <cellStyle name="T_sua chua cham trung bay  mien Bac_F4_5_6__Bao_cao_tai_NPP BICH TIEN" xfId="845"/>
    <cellStyle name="T_sua chua cham trung bay  mien Bac_F4_5_6__Bao_cao_tai_NPP BICH TIEN_But toan dieu chinh" xfId="846"/>
    <cellStyle name="T_sua chua cham trung bay  mien Bac_form__moi__bao_cao_ngay_NEW_AGAIN" xfId="847"/>
    <cellStyle name="T_sua chua cham trung bay  mien Bac_Mau -bao_cao_XNT_NVTK_tai_NPP 19.7" xfId="848"/>
    <cellStyle name="T_sua chua cham trung bay  mien Bac_Mau_bao_cao_XNT_NVTK_tai_NPP 21.7" xfId="849"/>
    <cellStyle name="T_sua chua cham trung bay  mien Bac_Mau_bao_cao_XNT_NVTK_tai_NPP 21.7_But toan dieu chinh" xfId="850"/>
    <cellStyle name="T_sua chua cham trung bay  mien Bac_Mau_bao_cao_XNT_NVTK_tai_NPP 3.7" xfId="851"/>
    <cellStyle name="T_sua chua cham trung bay  mien Bac_Mau_bao_cao_XNT_NVTK_tai_NPP 3.7_1" xfId="852"/>
    <cellStyle name="T_sua chua cham trung bay  mien Bac_Mau_bao_cao_XNT_NVTK_tai_NPP 3.7_But toan dieu chinh" xfId="853"/>
    <cellStyle name="T_TK_HT" xfId="854"/>
    <cellStyle name="T_tong kho 31.12.06" xfId="855"/>
    <cellStyle name="T_Week21__Form_BCKM" xfId="856"/>
    <cellStyle name="Text" xfId="857"/>
    <cellStyle name="Text Indent A" xfId="858"/>
    <cellStyle name="Text Indent B" xfId="859"/>
    <cellStyle name="Text Indent C" xfId="860"/>
    <cellStyle name="Text_But toan dieu chinh" xfId="861"/>
    <cellStyle name="Tickmark" xfId="862"/>
    <cellStyle name="Title" xfId="863"/>
    <cellStyle name="TitleCol" xfId="864"/>
    <cellStyle name="TitleTme" xfId="865"/>
    <cellStyle name="TN" xfId="866"/>
    <cellStyle name="Total" xfId="867"/>
    <cellStyle name="Total 2" xfId="868"/>
    <cellStyle name="ts" xfId="869"/>
    <cellStyle name="th" xfId="870"/>
    <cellStyle name="þ_x001D_" xfId="871"/>
    <cellStyle name="th_Book1" xfId="872"/>
    <cellStyle name="þ_Book1_1" xfId="873"/>
    <cellStyle name="þ_Book1_bao cao ngay 26-10-2006_sb-sd" xfId="874"/>
    <cellStyle name="þ_Book1_BAO CAO TY LE THUC HIEN DEN NGAY 21-10" xfId="875"/>
    <cellStyle name="þ_Book1_BAO CAO TY LE THUC HIEN DEN NGAY 25-10" xfId="876"/>
    <cellStyle name="þ_Copy of Mau_bao_cao_XNT_NVTK_tai_NPP" xfId="877"/>
    <cellStyle name="th_Copy of Mau_bao_cao_XNT_NVTK_tai_NPP_1" xfId="878"/>
    <cellStyle name="þ_x001D__danh muc kcb" xfId="879"/>
    <cellStyle name="þ_DS Diem Le F6A 3-8" xfId="880"/>
    <cellStyle name="þ_gui DuongNXT" xfId="881"/>
    <cellStyle name="þ_Mau_bao_cao_XNT_NVTK_tai_NPP" xfId="882"/>
    <cellStyle name="th_Mau_bao_cao_XNT_NVTK_tai_NPP 1.7" xfId="883"/>
    <cellStyle name="þ_Mau_bao_cao_XNT_NVTK_tai_NPP 21.7_1" xfId="884"/>
    <cellStyle name="th_Mau_bao_cao_XNT_NVTK_tai_NPP 3.7" xfId="885"/>
    <cellStyle name="þ_Mau_bao_cao_XNT_NVTK_tai_NPP 3.7_1" xfId="886"/>
    <cellStyle name="th_tong kho 31.12.06" xfId="887"/>
    <cellStyle name="Thanh" xfId="888"/>
    <cellStyle name="þ_x001D_ð" xfId="889"/>
    <cellStyle name="þ_x001D_ð¤" xfId="890"/>
    <cellStyle name="þ_x001D_ð¤_x000C_" xfId="891"/>
    <cellStyle name="þ_x001D_ð¤_x000C_¯" xfId="892"/>
    <cellStyle name="þ_x001D_ð¤_x000C_¯þ_x0014_" xfId="893"/>
    <cellStyle name="þ_x001D_ð¤_x000C_¯þ_x0014_&#13;" xfId="894"/>
    <cellStyle name="þ_x001D_ð¤_x000C_¯þ_x0014_&#13;¨" xfId="895"/>
    <cellStyle name="þ_x001D_ð¤_x000C_¯þ_x0014_&#13;¨þ" xfId="896"/>
    <cellStyle name="þ_x001D_ð¤_x000C_¯þ_x0014_&#13;¨þU" xfId="897"/>
    <cellStyle name="þ_x001D_ð¤_x000C_¯þ_x0014_&#13;¨þU_x0001_" xfId="898"/>
    <cellStyle name="þ_x001D_ð¤_x000C_¯þ_x0014_&#13;¨þU_x0001_À" xfId="899"/>
    <cellStyle name="þ_x001D_ð¤_x000C_¯þ_x0014_&#13;¨þU_x0001_À_x0004_ " xfId="900"/>
    <cellStyle name="þ_x001D_ð¤_x000C_¯þ_x0014_&#13;¨þU_x0001_À_x0004_ _x0015_" xfId="901"/>
    <cellStyle name="þ_x001D_ð¤_x000C_¯þ_x0014_&#13;¨þU_x0001_À_x0004_ _x0015__x000F_" xfId="902"/>
    <cellStyle name="þ_x001D_ð¤_x000C_¯þ_x0014_&#13;¨þU_x0001_À_x0004_ _x0015__x000F__x0001_" xfId="903"/>
    <cellStyle name="þ_x001D_ð¤_x000C_¯þ_x0014_&#13;¨þU_x0001_À_x0004_ _x0015__x000F__x0001__x0001_" xfId="904"/>
    <cellStyle name="þ_x001D_ð¤_x000C_¯þ_x0014_&#13;¨þU_x0001_À_x0004_ _Bao cao NVTK NPP Vinh Tuyen ngay 21-09 (2)" xfId="905"/>
    <cellStyle name="þ_x001D_ð¤_x000C_¯þ_x0014_&#13;¨þU_x0001_À_x0004_ _x0015__x000F__x0001__x0001__Bao cao NVTK NPP Vinh Tuyen ngay 21-09 (2)" xfId="906"/>
    <cellStyle name="þ_x001D_ð¤_x000C_¯þ_x0014_&#13;¨þU_x0001_À_x0004_ _bao cao ngay 26-10-2006_sb-sd" xfId="907"/>
    <cellStyle name="þ_x001D_ð¤_x000C_¯þ_x0014_&#13;¨þU_x0001_À_x0004_ _x0015__bao cao ngay 26-10-2006_sb-sd" xfId="908"/>
    <cellStyle name="þ_x001D_ð¤_x000C_¯þ_x0014_&#13;¨þU_x0001_À_x0004_ _x0015__x000F__x0001__x0001__bao cao ngay 28-9" xfId="909"/>
    <cellStyle name="þ_x001D_ð¤_x000C_¯þ_x0014_&#13;¨þU_x0001_À_x0004_ _x0015__BAO CAO TONG HOP TINH HINH DAT HANG  NPP (1)" xfId="910"/>
    <cellStyle name="þ_x001D_ð¤_x000C_¯þ_x0014_&#13;¨þU_x0001_À_x0004_ _BAO CAO TY LE THUC HIEN DEN NGAY 21-10" xfId="911"/>
    <cellStyle name="þ_x001D_ð¤_x000C_¯þ_x0014_&#13;¨þU_x0001_À_x0004_ _x0015__BAO CAO TY LE THUC HIEN DEN NGAY 21-10" xfId="912"/>
    <cellStyle name="þ_x001D_ð¤_x000C_¯þ_x0014_&#13;¨þU_x0001_À_x0004_ _BAO CAO TY LE THUC HIEN DEN NGAY 25-10" xfId="913"/>
    <cellStyle name="þ_x001D_ð¤_x000C_¯þ_x0014_&#13;¨þU_x0001_À_x0004_ _x0015__BAO CAO TY LE THUC HIEN DEN NGAY 25-10" xfId="914"/>
    <cellStyle name="þ_x001D_ð¤_x000C_¯þ_x0014_&#13;¨þU_x0001_À_x0004_ _x0015__x000F__Book1" xfId="915"/>
    <cellStyle name="þ_x001D_ð¤_x000C_¯þ_x0014_&#13;¨þU_x0001_À_Bao cao F1_don dat hang 03.09.06 NPP Q.1" xfId="916"/>
    <cellStyle name="þ_x001D_ð¤_x000C_¯þ_x0014__bao cao ngay 26-10-2006_sb-sd" xfId="917"/>
    <cellStyle name="þ_x001D_ð¤_BC- HOANG GIA F1- 2- 06.07.06" xfId="918"/>
    <cellStyle name="þ_x001D_ðK_x000C_Fý_x001B_&#13;9ýU_x0001_Ð_x0008_¦)_x0007__x0001__x0001_" xfId="919"/>
    <cellStyle name="UNIDAGSCode" xfId="920"/>
    <cellStyle name="UNIDAGSCode2" xfId="921"/>
    <cellStyle name="UNIDAGSCurrency" xfId="922"/>
    <cellStyle name="UNIDAGSDate" xfId="923"/>
    <cellStyle name="UNIDAGSPercent" xfId="924"/>
    <cellStyle name="UNIDAGSPercent2" xfId="925"/>
    <cellStyle name="viet" xfId="926"/>
    <cellStyle name="viet2" xfId="927"/>
    <cellStyle name="VN new romanNormal" xfId="928"/>
    <cellStyle name="VN time new roman" xfId="929"/>
    <cellStyle name="vnbo" xfId="930"/>
    <cellStyle name="vntxt1" xfId="931"/>
    <cellStyle name="vntxt2" xfId="932"/>
    <cellStyle name="vnhead1" xfId="933"/>
    <cellStyle name="vnhead2" xfId="934"/>
    <cellStyle name="vnhead3" xfId="935"/>
    <cellStyle name="vnhead4" xfId="936"/>
    <cellStyle name="Währung [0]_68574_Materialbedarfsliste" xfId="937"/>
    <cellStyle name="Währung_68574_Materialbedarfsliste" xfId="938"/>
    <cellStyle name="Warning Text" xfId="939"/>
    <cellStyle name="xuan" xfId="940"/>
    <cellStyle name="センター" xfId="941"/>
    <cellStyle name="เครื่องหมายจุลภาค_th salary" xfId="942"/>
    <cellStyle name="เครื่องหมายสกุลเงิน [0]_FTC_OFFER" xfId="943"/>
    <cellStyle name="เครื่องหมายสกุลเงิน_FTC_OFFER" xfId="944"/>
    <cellStyle name="ปกติ_Book1" xfId="945"/>
    <cellStyle name=" [0.00]_ Att. 1- Cover" xfId="946"/>
    <cellStyle name="_ Att. 1- Cover" xfId="947"/>
    <cellStyle name="?_ Att. 1- Cover" xfId="948"/>
    <cellStyle name="똿뗦먛귟 [0.00]_PRODUCT DETAIL Q1" xfId="949"/>
    <cellStyle name="똿뗦먛귟_PRODUCT DETAIL Q1" xfId="950"/>
    <cellStyle name="믅됞 [0.00]_PRODUCT DETAIL Q1" xfId="951"/>
    <cellStyle name="믅됞_PRODUCT DETAIL Q1" xfId="952"/>
    <cellStyle name="백분율_95" xfId="953"/>
    <cellStyle name="뷭?_BOOKSHIP" xfId="954"/>
    <cellStyle name="쉼표_pufoam03" xfId="955"/>
    <cellStyle name="콤마 [ - 유형1" xfId="956"/>
    <cellStyle name="콤마 [ - 유형2" xfId="957"/>
    <cellStyle name="콤마 [ - 유형3" xfId="958"/>
    <cellStyle name="콤마 [ - 유형4" xfId="959"/>
    <cellStyle name="콤마 [ - 유형5" xfId="960"/>
    <cellStyle name="콤마 [ - 유형6" xfId="961"/>
    <cellStyle name="콤마 [ - 유형7" xfId="962"/>
    <cellStyle name="콤마 [ - 유형8" xfId="963"/>
    <cellStyle name="콤마 [0]_ 비목별 월별기술 " xfId="964"/>
    <cellStyle name="콤마_ 비목별 월별기술 " xfId="965"/>
    <cellStyle name="통화 [0]_00ss ordersheet" xfId="966"/>
    <cellStyle name="통화_00ss ordersheet" xfId="967"/>
    <cellStyle name="표준_(정보부문)월별인원계획" xfId="968"/>
    <cellStyle name="一般_00Q3902REV.1" xfId="969"/>
    <cellStyle name="千位分隔[0]_工程编号" xfId="970"/>
    <cellStyle name="千分位[0]_00Q3902REV.1" xfId="971"/>
    <cellStyle name="千分位_00Q3902REV.1" xfId="972"/>
    <cellStyle name="桁区切り [0.00]_††††† " xfId="973"/>
    <cellStyle name="桁区切り_††††† " xfId="974"/>
    <cellStyle name="標準_††††† " xfId="975"/>
    <cellStyle name="貨幣 [0]_00Q3902REV.1" xfId="976"/>
    <cellStyle name="貨幣[0]_BRE" xfId="977"/>
    <cellStyle name="貨幣_00Q3902REV.1" xfId="978"/>
    <cellStyle name="超連結_Book1" xfId="979"/>
    <cellStyle name="通貨 [0.00]_††††† " xfId="980"/>
    <cellStyle name="通貨_††††† " xfId="981"/>
    <cellStyle name="隨後的超連結_Book1" xfId="982"/>
  </cellStyles>
  <dxfs count="10">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5" tint="0.3999499976634979"/>
        </patternFill>
      </fill>
    </dxf>
    <dxf>
      <fill>
        <patternFill>
          <bgColor rgb="FFC00000"/>
        </patternFill>
      </fill>
    </dxf>
    <dxf>
      <fill>
        <patternFill>
          <bgColor rgb="FFC00000"/>
        </patternFill>
      </fill>
    </dxf>
    <dxf>
      <fill>
        <patternFill>
          <bgColor rgb="FFC0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externalLink" Target="externalLinks/externalLink7.xml" /><Relationship Id="rId30" Type="http://schemas.openxmlformats.org/officeDocument/2006/relationships/externalLink" Target="externalLinks/externalLink8.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1695450</xdr:colOff>
      <xdr:row>0</xdr:row>
      <xdr:rowOff>523875</xdr:rowOff>
    </xdr:to>
    <xdr:pic>
      <xdr:nvPicPr>
        <xdr:cNvPr id="1" name="Picture 1" descr="Description: RSM"/>
        <xdr:cNvPicPr preferRelativeResize="1">
          <a:picLocks noChangeAspect="1"/>
        </xdr:cNvPicPr>
      </xdr:nvPicPr>
      <xdr:blipFill>
        <a:blip r:embed="rId1"/>
        <a:stretch>
          <a:fillRect/>
        </a:stretch>
      </xdr:blipFill>
      <xdr:spPr>
        <a:xfrm>
          <a:off x="0" y="0"/>
          <a:ext cx="235267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ELL660\Downloads\FS%20HOP%20NHAT_2014.xlsb"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01.%20Minh%20Hieu\04.Work\08.%20Google%20Drive\minhhieu0410\01.%20DTL\01.%20Templetes\05.%20MH%20Templates\Bao%20cao%20kiem%20toan\VAS%202013\MH_2013_Bao%20cao%20tai%20chinh.xlsb"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bm\data%20(d)\USERS\q_anh\TTOAN\THTOAN\T.ANH\TONNL\2002\ANLCTY01-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ay3\DATA%20(D)\MXSG\NGOC%20THANH\NKC\2000\Ln-01\Tc-01\6-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volinh\Desktop\HOP%20NHAT%20TLL&#272;\Che%20bien%20TSHL_Hopnhat_Review2014%20-%20So%20dung.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volinh\Desktop\FS%20HOP%20NHAT_2014.xlsb"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volinh\Desktop\HOP%20NHAT%20TLL&#272;\FS_HOP%20NHAT_2014_test%202013.xlsb"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khach%20hang\2014\Group%20Thuy%20Loi%20Lam%20Dong\TLL&#272;\Bao%20cao%202014\hop%20nhat\quy%204\ms%20Lo\FS_HOP%20NHAT_2014.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
      <sheetName val="TH"/>
      <sheetName val="Dieu giai"/>
      <sheetName val="Mucluc"/>
      <sheetName val="LICD"/>
      <sheetName val="CDKT"/>
      <sheetName val="KQKD"/>
      <sheetName val="LCTT-GT"/>
      <sheetName val="LCTT- TT"/>
      <sheetName val="DC-LCTT (gt)"/>
      <sheetName val="TM1"/>
      <sheetName val="TM2"/>
      <sheetName val="BCBP"/>
      <sheetName val="CCTC"/>
      <sheetName val="CPTYT"/>
      <sheetName val="Bo Phan"/>
      <sheetName val="TM-KQKD"/>
      <sheetName val="TM-CDKT"/>
      <sheetName val="Bien dong NV"/>
      <sheetName val="thl ta"/>
      <sheetName val="Index"/>
      <sheetName val="BS"/>
      <sheetName val="Off BS items"/>
      <sheetName val="PL"/>
      <sheetName val="CF"/>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l"/>
      <sheetName val="Inf"/>
      <sheetName val="TB"/>
      <sheetName val="THL"/>
      <sheetName val="CDKT"/>
      <sheetName val="NB"/>
      <sheetName val="KQKD"/>
      <sheetName val="LCTT (gt)"/>
      <sheetName val="LCTT (tt)"/>
      <sheetName val="DC-LCTT (tt)"/>
      <sheetName val="DC-LCTT (gt)"/>
      <sheetName val="TM1"/>
      <sheetName val="TM2"/>
      <sheetName val="CCTC"/>
      <sheetName val="CPTYT"/>
      <sheetName val="TNDN"/>
      <sheetName val="Code"/>
      <sheetName val="Data"/>
      <sheetName val="LeadSh"/>
      <sheetName val="Index"/>
      <sheetName val="BS"/>
      <sheetName val="PL"/>
      <sheetName val="CF (in)"/>
      <sheetName val="CF (Di)"/>
      <sheetName val="Note1"/>
      <sheetName val="Note2"/>
      <sheetName val="FI"/>
      <sheetName val="Index IFRS"/>
      <sheetName val="PL-IFRS"/>
      <sheetName val="BS-IFRS"/>
      <sheetName val="Equity"/>
      <sheetName val="CF-IFRS"/>
      <sheetName val="Note1 IFRS "/>
      <sheetName val="Note2 IFR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XL4Poppy"/>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usd"/>
      <sheetName val="Sheet4"/>
      <sheetName val="XL4Poppy"/>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fo"/>
      <sheetName val="TH"/>
      <sheetName val="Dieu giai"/>
      <sheetName val="Mucluc"/>
      <sheetName val="LICD"/>
      <sheetName val="CDKT"/>
      <sheetName val="KQKD"/>
      <sheetName val="LCTT-GT"/>
      <sheetName val="LCTT- TT"/>
      <sheetName val="DC-LCTT (gt)"/>
      <sheetName val="TM1"/>
      <sheetName val="TM2"/>
      <sheetName val="BCBP"/>
      <sheetName val="CCTC"/>
      <sheetName val="CPTYT"/>
      <sheetName val="Bo Phan"/>
      <sheetName val="TM-KQKD"/>
      <sheetName val="TM-CDKT"/>
      <sheetName val="Bien dong NV"/>
      <sheetName val="thl ta"/>
      <sheetName val="Index"/>
      <sheetName val="BS"/>
      <sheetName val="Off BS items"/>
      <sheetName val="PL"/>
      <sheetName val="CF"/>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f"/>
      <sheetName val="TH"/>
      <sheetName val="Dieu giai"/>
      <sheetName val="Mucluc"/>
      <sheetName val="LICD"/>
      <sheetName val="CDKT"/>
      <sheetName val="KQKD"/>
      <sheetName val="LCTT-GT"/>
      <sheetName val="LCTT- TT"/>
      <sheetName val="DC-LCTT (gt)"/>
      <sheetName val="TM1"/>
      <sheetName val="TM2"/>
      <sheetName val="BCBP"/>
      <sheetName val="CCTC"/>
      <sheetName val="CPTYT"/>
      <sheetName val="Bo Phan"/>
      <sheetName val="TM-KQKD"/>
      <sheetName val="TM-CDKT"/>
      <sheetName val="Bien dong NV"/>
      <sheetName val="thl ta"/>
      <sheetName val="Index"/>
      <sheetName val="BS"/>
      <sheetName val="Off BS items"/>
      <sheetName val="PL"/>
      <sheetName val="CF"/>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f"/>
      <sheetName val="TH"/>
      <sheetName val="Dieu giai"/>
      <sheetName val="LICD"/>
      <sheetName val="Mucluc"/>
      <sheetName val="CDKT"/>
      <sheetName val="KQKD"/>
      <sheetName val="LCTT-gt"/>
      <sheetName val="LCTT-tt"/>
      <sheetName val="TM1"/>
      <sheetName val="TM2"/>
      <sheetName val="BCBP"/>
      <sheetName val="CCTC"/>
      <sheetName val="CPTYT"/>
      <sheetName val="Index"/>
      <sheetName val="BS"/>
      <sheetName val="PL"/>
      <sheetName val="CF-in"/>
      <sheetName val="CF-di"/>
    </sheetNames>
    <sheetDataSet>
      <sheetData sheetId="1">
        <row r="6">
          <cell r="A6">
            <v>111</v>
          </cell>
        </row>
        <row r="7">
          <cell r="A7">
            <v>112</v>
          </cell>
        </row>
        <row r="8">
          <cell r="A8">
            <v>113</v>
          </cell>
        </row>
        <row r="9">
          <cell r="A9">
            <v>114</v>
          </cell>
        </row>
        <row r="10">
          <cell r="A10">
            <v>121</v>
          </cell>
        </row>
        <row r="11">
          <cell r="A11">
            <v>128</v>
          </cell>
        </row>
        <row r="12">
          <cell r="A12">
            <v>129</v>
          </cell>
        </row>
        <row r="13">
          <cell r="A13" t="str">
            <v>131N</v>
          </cell>
        </row>
        <row r="14">
          <cell r="A14" t="str">
            <v>131D</v>
          </cell>
        </row>
        <row r="15">
          <cell r="A15" t="str">
            <v>131C</v>
          </cell>
        </row>
        <row r="16">
          <cell r="A16">
            <v>133</v>
          </cell>
        </row>
        <row r="17">
          <cell r="A17">
            <v>136</v>
          </cell>
        </row>
        <row r="18">
          <cell r="A18">
            <v>1361</v>
          </cell>
        </row>
        <row r="19">
          <cell r="A19">
            <v>1362</v>
          </cell>
        </row>
        <row r="20">
          <cell r="A20">
            <v>138</v>
          </cell>
        </row>
        <row r="21">
          <cell r="A21">
            <v>1381</v>
          </cell>
        </row>
        <row r="22">
          <cell r="A22">
            <v>1385</v>
          </cell>
        </row>
        <row r="23">
          <cell r="A23">
            <v>1388</v>
          </cell>
        </row>
        <row r="24">
          <cell r="A24" t="str">
            <v>1388T</v>
          </cell>
        </row>
        <row r="25">
          <cell r="A25" t="str">
            <v>138C</v>
          </cell>
        </row>
        <row r="26">
          <cell r="A26" t="str">
            <v>139N</v>
          </cell>
        </row>
        <row r="27">
          <cell r="A27" t="str">
            <v>139D</v>
          </cell>
        </row>
        <row r="28">
          <cell r="A28">
            <v>141</v>
          </cell>
        </row>
        <row r="29">
          <cell r="A29">
            <v>1421</v>
          </cell>
        </row>
        <row r="30">
          <cell r="A30">
            <v>1422</v>
          </cell>
        </row>
        <row r="31">
          <cell r="A31">
            <v>144</v>
          </cell>
        </row>
        <row r="32">
          <cell r="A32">
            <v>151</v>
          </cell>
        </row>
        <row r="33">
          <cell r="A33">
            <v>152</v>
          </cell>
        </row>
        <row r="34">
          <cell r="A34">
            <v>153</v>
          </cell>
        </row>
        <row r="35">
          <cell r="A35">
            <v>154</v>
          </cell>
        </row>
        <row r="36">
          <cell r="A36">
            <v>155</v>
          </cell>
        </row>
        <row r="37">
          <cell r="A37">
            <v>156</v>
          </cell>
        </row>
        <row r="38">
          <cell r="A38">
            <v>157</v>
          </cell>
        </row>
        <row r="39">
          <cell r="A39">
            <v>158</v>
          </cell>
        </row>
        <row r="40">
          <cell r="A40">
            <v>159</v>
          </cell>
        </row>
        <row r="41">
          <cell r="A41">
            <v>161</v>
          </cell>
        </row>
        <row r="42">
          <cell r="A42">
            <v>211</v>
          </cell>
        </row>
        <row r="43">
          <cell r="A43">
            <v>212</v>
          </cell>
        </row>
        <row r="44">
          <cell r="A44">
            <v>213</v>
          </cell>
        </row>
        <row r="45">
          <cell r="A45">
            <v>2141</v>
          </cell>
        </row>
        <row r="46">
          <cell r="A46">
            <v>2142</v>
          </cell>
        </row>
        <row r="47">
          <cell r="A47">
            <v>2143</v>
          </cell>
        </row>
        <row r="48">
          <cell r="A48">
            <v>2147</v>
          </cell>
        </row>
        <row r="49">
          <cell r="A49">
            <v>217</v>
          </cell>
        </row>
        <row r="50">
          <cell r="A50">
            <v>221</v>
          </cell>
        </row>
        <row r="51">
          <cell r="A51">
            <v>222</v>
          </cell>
        </row>
        <row r="52">
          <cell r="A52">
            <v>223</v>
          </cell>
        </row>
        <row r="53">
          <cell r="A53">
            <v>228</v>
          </cell>
        </row>
        <row r="54">
          <cell r="A54">
            <v>229</v>
          </cell>
        </row>
        <row r="55">
          <cell r="A55">
            <v>241</v>
          </cell>
        </row>
        <row r="56">
          <cell r="A56">
            <v>242</v>
          </cell>
        </row>
        <row r="57">
          <cell r="A57" t="str">
            <v>242L</v>
          </cell>
        </row>
        <row r="58">
          <cell r="A58">
            <v>243</v>
          </cell>
        </row>
        <row r="59">
          <cell r="A59">
            <v>244</v>
          </cell>
        </row>
        <row r="60">
          <cell r="A60">
            <v>311</v>
          </cell>
        </row>
        <row r="61">
          <cell r="A61">
            <v>315</v>
          </cell>
        </row>
        <row r="62">
          <cell r="A62" t="str">
            <v>331CN</v>
          </cell>
        </row>
        <row r="63">
          <cell r="A63" t="str">
            <v>331D</v>
          </cell>
        </row>
        <row r="64">
          <cell r="A64" t="str">
            <v>331N</v>
          </cell>
        </row>
        <row r="65">
          <cell r="A65" t="str">
            <v>3331N</v>
          </cell>
        </row>
        <row r="66">
          <cell r="A66" t="str">
            <v>333DB</v>
          </cell>
        </row>
        <row r="67">
          <cell r="A67">
            <v>33311</v>
          </cell>
        </row>
        <row r="68">
          <cell r="A68">
            <v>33312</v>
          </cell>
        </row>
        <row r="69">
          <cell r="A69">
            <v>3332</v>
          </cell>
        </row>
        <row r="70">
          <cell r="A70">
            <v>3333</v>
          </cell>
        </row>
        <row r="71">
          <cell r="A71">
            <v>3334</v>
          </cell>
        </row>
        <row r="72">
          <cell r="A72">
            <v>3335</v>
          </cell>
        </row>
        <row r="73">
          <cell r="A73">
            <v>3336</v>
          </cell>
        </row>
        <row r="74">
          <cell r="A74">
            <v>3337</v>
          </cell>
        </row>
        <row r="75">
          <cell r="A75">
            <v>3338</v>
          </cell>
        </row>
        <row r="76">
          <cell r="A76">
            <v>3339</v>
          </cell>
        </row>
        <row r="77">
          <cell r="A77" t="str">
            <v>333N</v>
          </cell>
        </row>
        <row r="78">
          <cell r="A78">
            <v>334</v>
          </cell>
        </row>
        <row r="79">
          <cell r="A79">
            <v>334</v>
          </cell>
        </row>
        <row r="80">
          <cell r="A80">
            <v>335</v>
          </cell>
        </row>
        <row r="81">
          <cell r="A81">
            <v>336</v>
          </cell>
        </row>
        <row r="82">
          <cell r="A82">
            <v>3362</v>
          </cell>
        </row>
        <row r="83">
          <cell r="A83">
            <v>337</v>
          </cell>
        </row>
        <row r="84">
          <cell r="A84">
            <v>3372</v>
          </cell>
        </row>
        <row r="85">
          <cell r="A85">
            <v>338</v>
          </cell>
        </row>
        <row r="86">
          <cell r="A86">
            <v>3381</v>
          </cell>
        </row>
        <row r="87">
          <cell r="A87">
            <v>3382</v>
          </cell>
        </row>
        <row r="88">
          <cell r="A88">
            <v>3383</v>
          </cell>
        </row>
        <row r="89">
          <cell r="A89">
            <v>3384</v>
          </cell>
        </row>
        <row r="90">
          <cell r="A90">
            <v>3385</v>
          </cell>
        </row>
        <row r="91">
          <cell r="A91">
            <v>3387</v>
          </cell>
        </row>
        <row r="92">
          <cell r="A92">
            <v>3388</v>
          </cell>
        </row>
        <row r="93">
          <cell r="A93" t="str">
            <v>338N</v>
          </cell>
        </row>
        <row r="94">
          <cell r="A94">
            <v>341</v>
          </cell>
        </row>
        <row r="95">
          <cell r="A95">
            <v>342</v>
          </cell>
        </row>
        <row r="96">
          <cell r="A96">
            <v>344</v>
          </cell>
        </row>
        <row r="97">
          <cell r="A97">
            <v>347</v>
          </cell>
        </row>
        <row r="98">
          <cell r="A98">
            <v>351</v>
          </cell>
        </row>
        <row r="99">
          <cell r="A99">
            <v>352</v>
          </cell>
        </row>
        <row r="100">
          <cell r="A100">
            <v>3522</v>
          </cell>
        </row>
        <row r="101">
          <cell r="A101">
            <v>353</v>
          </cell>
        </row>
        <row r="102">
          <cell r="A102">
            <v>356</v>
          </cell>
        </row>
        <row r="103">
          <cell r="A103">
            <v>4111</v>
          </cell>
        </row>
        <row r="104">
          <cell r="A104">
            <v>4112</v>
          </cell>
        </row>
        <row r="105">
          <cell r="A105">
            <v>4113</v>
          </cell>
        </row>
        <row r="106">
          <cell r="A106">
            <v>412</v>
          </cell>
        </row>
        <row r="107">
          <cell r="A107">
            <v>413</v>
          </cell>
        </row>
        <row r="108">
          <cell r="A108">
            <v>414</v>
          </cell>
        </row>
        <row r="109">
          <cell r="A109">
            <v>415</v>
          </cell>
        </row>
        <row r="110">
          <cell r="A110">
            <v>417</v>
          </cell>
        </row>
        <row r="111">
          <cell r="A111">
            <v>418</v>
          </cell>
        </row>
        <row r="112">
          <cell r="A112">
            <v>419</v>
          </cell>
        </row>
        <row r="113">
          <cell r="A113">
            <v>4211</v>
          </cell>
        </row>
        <row r="114">
          <cell r="A114">
            <v>4212</v>
          </cell>
        </row>
        <row r="115">
          <cell r="A115">
            <v>441</v>
          </cell>
        </row>
        <row r="116">
          <cell r="A116">
            <v>451</v>
          </cell>
        </row>
        <row r="117">
          <cell r="A117">
            <v>461</v>
          </cell>
        </row>
        <row r="118">
          <cell r="A118">
            <v>466</v>
          </cell>
        </row>
        <row r="119">
          <cell r="A119">
            <v>470</v>
          </cell>
        </row>
        <row r="120">
          <cell r="A120">
            <v>511</v>
          </cell>
        </row>
        <row r="121">
          <cell r="A121">
            <v>515</v>
          </cell>
        </row>
        <row r="122">
          <cell r="A122" t="str">
            <v>515LK</v>
          </cell>
        </row>
        <row r="123">
          <cell r="A123">
            <v>521</v>
          </cell>
        </row>
        <row r="124">
          <cell r="A124">
            <v>531</v>
          </cell>
        </row>
        <row r="125">
          <cell r="A125">
            <v>532</v>
          </cell>
        </row>
        <row r="126">
          <cell r="A126">
            <v>632</v>
          </cell>
        </row>
        <row r="127">
          <cell r="A127">
            <v>635</v>
          </cell>
        </row>
        <row r="128">
          <cell r="A128" t="str">
            <v>635L</v>
          </cell>
        </row>
        <row r="129">
          <cell r="A129">
            <v>641</v>
          </cell>
        </row>
        <row r="130">
          <cell r="A130">
            <v>642</v>
          </cell>
        </row>
        <row r="131">
          <cell r="A131">
            <v>711</v>
          </cell>
        </row>
        <row r="132">
          <cell r="A132">
            <v>811</v>
          </cell>
        </row>
        <row r="133">
          <cell r="A133">
            <v>8211</v>
          </cell>
        </row>
        <row r="134">
          <cell r="A134">
            <v>8212</v>
          </cell>
        </row>
        <row r="135">
          <cell r="A135">
            <v>822</v>
          </cell>
        </row>
        <row r="136">
          <cell r="A136">
            <v>911</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f"/>
      <sheetName val="TH"/>
      <sheetName val="Dieu giai"/>
      <sheetName val="LICD"/>
      <sheetName val="test"/>
      <sheetName val="LICD (2)"/>
      <sheetName val="TSCD"/>
      <sheetName val="CDKT"/>
      <sheetName val="Mucluc"/>
      <sheetName val="KQKD"/>
      <sheetName val="LCTT-gt"/>
      <sheetName val="LCTT-tt"/>
      <sheetName val="TM1"/>
      <sheetName val="TM2"/>
      <sheetName val="CCTC"/>
      <sheetName val="CPTYT"/>
      <sheetName val="Index"/>
      <sheetName val="BS"/>
      <sheetName val="PL"/>
      <sheetName val="CF-in"/>
      <sheetName val="CF-di"/>
      <sheetName val="TM TSCD"/>
      <sheetName val="VCSH"/>
      <sheetName val="GDNB"/>
      <sheetName val="BCBP"/>
      <sheetName val="BC Bo phan"/>
    </sheetNames>
    <sheetDataSet>
      <sheetData sheetId="1">
        <row r="6">
          <cell r="A6">
            <v>111</v>
          </cell>
        </row>
        <row r="7">
          <cell r="A7">
            <v>112</v>
          </cell>
        </row>
        <row r="8">
          <cell r="A8">
            <v>113</v>
          </cell>
        </row>
        <row r="9">
          <cell r="A9">
            <v>114</v>
          </cell>
        </row>
        <row r="10">
          <cell r="A10">
            <v>121</v>
          </cell>
        </row>
        <row r="11">
          <cell r="A11">
            <v>128</v>
          </cell>
        </row>
        <row r="12">
          <cell r="A12">
            <v>129</v>
          </cell>
        </row>
        <row r="13">
          <cell r="A13" t="str">
            <v>131N</v>
          </cell>
        </row>
        <row r="14">
          <cell r="A14" t="str">
            <v>131D</v>
          </cell>
        </row>
        <row r="15">
          <cell r="A15" t="str">
            <v>131C</v>
          </cell>
        </row>
        <row r="16">
          <cell r="A16">
            <v>133</v>
          </cell>
        </row>
        <row r="17">
          <cell r="A17">
            <v>136</v>
          </cell>
        </row>
        <row r="18">
          <cell r="A18">
            <v>1361</v>
          </cell>
        </row>
        <row r="19">
          <cell r="A19">
            <v>1362</v>
          </cell>
        </row>
        <row r="20">
          <cell r="A20">
            <v>138</v>
          </cell>
        </row>
        <row r="21">
          <cell r="A21">
            <v>1381</v>
          </cell>
        </row>
        <row r="22">
          <cell r="A22">
            <v>1385</v>
          </cell>
        </row>
        <row r="23">
          <cell r="A23">
            <v>1388</v>
          </cell>
        </row>
        <row r="24">
          <cell r="A24" t="str">
            <v>1388T</v>
          </cell>
        </row>
        <row r="25">
          <cell r="A25" t="str">
            <v>138C</v>
          </cell>
        </row>
        <row r="26">
          <cell r="A26" t="str">
            <v>139N</v>
          </cell>
        </row>
        <row r="27">
          <cell r="A27" t="str">
            <v>139D</v>
          </cell>
        </row>
        <row r="28">
          <cell r="A28">
            <v>141</v>
          </cell>
        </row>
        <row r="29">
          <cell r="A29">
            <v>1421</v>
          </cell>
        </row>
        <row r="30">
          <cell r="A30">
            <v>1422</v>
          </cell>
        </row>
        <row r="31">
          <cell r="A31">
            <v>144</v>
          </cell>
        </row>
        <row r="32">
          <cell r="A32">
            <v>151</v>
          </cell>
        </row>
        <row r="33">
          <cell r="A33">
            <v>152</v>
          </cell>
        </row>
        <row r="34">
          <cell r="A34">
            <v>153</v>
          </cell>
        </row>
        <row r="35">
          <cell r="A35">
            <v>154</v>
          </cell>
        </row>
        <row r="36">
          <cell r="A36">
            <v>155</v>
          </cell>
        </row>
        <row r="37">
          <cell r="A37">
            <v>156</v>
          </cell>
        </row>
        <row r="38">
          <cell r="A38">
            <v>157</v>
          </cell>
        </row>
        <row r="39">
          <cell r="A39">
            <v>158</v>
          </cell>
        </row>
        <row r="40">
          <cell r="A40">
            <v>159</v>
          </cell>
        </row>
        <row r="41">
          <cell r="A41">
            <v>161</v>
          </cell>
        </row>
        <row r="42">
          <cell r="A42">
            <v>211</v>
          </cell>
        </row>
        <row r="43">
          <cell r="A43">
            <v>212</v>
          </cell>
        </row>
        <row r="44">
          <cell r="A44">
            <v>213</v>
          </cell>
        </row>
        <row r="45">
          <cell r="A45">
            <v>2141</v>
          </cell>
        </row>
        <row r="46">
          <cell r="A46">
            <v>2142</v>
          </cell>
        </row>
        <row r="47">
          <cell r="A47">
            <v>2143</v>
          </cell>
        </row>
        <row r="48">
          <cell r="A48">
            <v>2147</v>
          </cell>
        </row>
        <row r="49">
          <cell r="A49">
            <v>217</v>
          </cell>
        </row>
        <row r="50">
          <cell r="A50">
            <v>221</v>
          </cell>
        </row>
        <row r="51">
          <cell r="A51">
            <v>222</v>
          </cell>
        </row>
        <row r="52">
          <cell r="A52">
            <v>223</v>
          </cell>
        </row>
        <row r="53">
          <cell r="A53">
            <v>228</v>
          </cell>
        </row>
        <row r="54">
          <cell r="A54">
            <v>229</v>
          </cell>
        </row>
        <row r="55">
          <cell r="A55">
            <v>241</v>
          </cell>
        </row>
        <row r="56">
          <cell r="A56">
            <v>242</v>
          </cell>
        </row>
        <row r="57">
          <cell r="A57" t="str">
            <v>242L</v>
          </cell>
        </row>
        <row r="58">
          <cell r="A58">
            <v>243</v>
          </cell>
        </row>
        <row r="59">
          <cell r="A59">
            <v>244</v>
          </cell>
        </row>
        <row r="60">
          <cell r="A60">
            <v>311</v>
          </cell>
        </row>
        <row r="61">
          <cell r="A61">
            <v>315</v>
          </cell>
        </row>
        <row r="62">
          <cell r="A62" t="str">
            <v>331CN</v>
          </cell>
        </row>
        <row r="63">
          <cell r="A63" t="str">
            <v>331D</v>
          </cell>
        </row>
        <row r="64">
          <cell r="A64" t="str">
            <v>331N</v>
          </cell>
        </row>
        <row r="65">
          <cell r="A65" t="str">
            <v>3331N</v>
          </cell>
        </row>
        <row r="66">
          <cell r="A66" t="str">
            <v>333DB</v>
          </cell>
        </row>
        <row r="67">
          <cell r="A67">
            <v>33311</v>
          </cell>
        </row>
        <row r="68">
          <cell r="A68">
            <v>33312</v>
          </cell>
        </row>
        <row r="69">
          <cell r="A69">
            <v>3332</v>
          </cell>
        </row>
        <row r="70">
          <cell r="A70">
            <v>3333</v>
          </cell>
        </row>
        <row r="71">
          <cell r="A71">
            <v>3334</v>
          </cell>
        </row>
        <row r="72">
          <cell r="A72">
            <v>3335</v>
          </cell>
        </row>
        <row r="73">
          <cell r="A73">
            <v>3336</v>
          </cell>
        </row>
        <row r="74">
          <cell r="A74">
            <v>3337</v>
          </cell>
        </row>
        <row r="75">
          <cell r="A75">
            <v>3338</v>
          </cell>
        </row>
        <row r="76">
          <cell r="A76">
            <v>3339</v>
          </cell>
        </row>
        <row r="77">
          <cell r="A77" t="str">
            <v>333N</v>
          </cell>
        </row>
        <row r="78">
          <cell r="A78">
            <v>334</v>
          </cell>
        </row>
        <row r="79">
          <cell r="A79">
            <v>334</v>
          </cell>
        </row>
        <row r="80">
          <cell r="A80">
            <v>335</v>
          </cell>
        </row>
        <row r="81">
          <cell r="A81">
            <v>336</v>
          </cell>
        </row>
        <row r="82">
          <cell r="A82">
            <v>3362</v>
          </cell>
        </row>
        <row r="83">
          <cell r="A83">
            <v>337</v>
          </cell>
        </row>
        <row r="84">
          <cell r="A84">
            <v>3372</v>
          </cell>
        </row>
        <row r="85">
          <cell r="A85">
            <v>338</v>
          </cell>
        </row>
        <row r="86">
          <cell r="A86">
            <v>3381</v>
          </cell>
        </row>
        <row r="87">
          <cell r="A87">
            <v>3382</v>
          </cell>
        </row>
        <row r="88">
          <cell r="A88">
            <v>3383</v>
          </cell>
        </row>
        <row r="89">
          <cell r="A89">
            <v>3384</v>
          </cell>
        </row>
        <row r="90">
          <cell r="A90">
            <v>3385</v>
          </cell>
        </row>
        <row r="91">
          <cell r="A91">
            <v>3387</v>
          </cell>
        </row>
        <row r="92">
          <cell r="A92">
            <v>3388</v>
          </cell>
        </row>
        <row r="93">
          <cell r="A93" t="str">
            <v>338N</v>
          </cell>
        </row>
        <row r="94">
          <cell r="A94">
            <v>341</v>
          </cell>
        </row>
        <row r="95">
          <cell r="A95">
            <v>342</v>
          </cell>
        </row>
        <row r="96">
          <cell r="A96">
            <v>344</v>
          </cell>
        </row>
        <row r="97">
          <cell r="A97">
            <v>347</v>
          </cell>
        </row>
        <row r="98">
          <cell r="A98">
            <v>351</v>
          </cell>
        </row>
        <row r="99">
          <cell r="A99">
            <v>352</v>
          </cell>
        </row>
        <row r="100">
          <cell r="A100">
            <v>3522</v>
          </cell>
        </row>
        <row r="101">
          <cell r="A101">
            <v>353</v>
          </cell>
        </row>
        <row r="102">
          <cell r="A102">
            <v>356</v>
          </cell>
        </row>
        <row r="103">
          <cell r="A103">
            <v>4111</v>
          </cell>
        </row>
        <row r="104">
          <cell r="A104">
            <v>4112</v>
          </cell>
        </row>
        <row r="105">
          <cell r="A105">
            <v>4113</v>
          </cell>
        </row>
        <row r="106">
          <cell r="A106">
            <v>412</v>
          </cell>
        </row>
        <row r="107">
          <cell r="A107">
            <v>413</v>
          </cell>
        </row>
        <row r="108">
          <cell r="A108">
            <v>414</v>
          </cell>
        </row>
        <row r="109">
          <cell r="A109">
            <v>415</v>
          </cell>
        </row>
        <row r="110">
          <cell r="A110">
            <v>417</v>
          </cell>
        </row>
        <row r="111">
          <cell r="A111">
            <v>418</v>
          </cell>
        </row>
        <row r="112">
          <cell r="A112">
            <v>419</v>
          </cell>
        </row>
        <row r="113">
          <cell r="A113">
            <v>4211</v>
          </cell>
        </row>
        <row r="114">
          <cell r="A114">
            <v>4212</v>
          </cell>
        </row>
        <row r="115">
          <cell r="A115">
            <v>441</v>
          </cell>
        </row>
        <row r="116">
          <cell r="A116">
            <v>451</v>
          </cell>
        </row>
        <row r="117">
          <cell r="A117">
            <v>461</v>
          </cell>
        </row>
        <row r="118">
          <cell r="A118">
            <v>466</v>
          </cell>
        </row>
        <row r="119">
          <cell r="A119">
            <v>470</v>
          </cell>
        </row>
        <row r="120">
          <cell r="A120">
            <v>511</v>
          </cell>
        </row>
        <row r="121">
          <cell r="A121">
            <v>515</v>
          </cell>
        </row>
        <row r="122">
          <cell r="A122" t="str">
            <v>515LK</v>
          </cell>
        </row>
        <row r="123">
          <cell r="A123">
            <v>521</v>
          </cell>
        </row>
        <row r="124">
          <cell r="A124">
            <v>531</v>
          </cell>
        </row>
        <row r="125">
          <cell r="A125">
            <v>532</v>
          </cell>
        </row>
        <row r="126">
          <cell r="A126">
            <v>632</v>
          </cell>
        </row>
        <row r="127">
          <cell r="A127">
            <v>635</v>
          </cell>
        </row>
        <row r="128">
          <cell r="A128" t="str">
            <v>635L</v>
          </cell>
        </row>
        <row r="129">
          <cell r="A129">
            <v>641</v>
          </cell>
        </row>
        <row r="130">
          <cell r="A130">
            <v>642</v>
          </cell>
        </row>
        <row r="131">
          <cell r="A131">
            <v>711</v>
          </cell>
        </row>
        <row r="132">
          <cell r="A132">
            <v>811</v>
          </cell>
        </row>
        <row r="133">
          <cell r="A133">
            <v>8211</v>
          </cell>
        </row>
        <row r="134">
          <cell r="A134">
            <v>8212</v>
          </cell>
        </row>
        <row r="135">
          <cell r="A135">
            <v>822</v>
          </cell>
        </row>
        <row r="136">
          <cell r="A136">
            <v>911</v>
          </cell>
        </row>
      </sheetData>
      <sheetData sheetId="5">
        <row r="6">
          <cell r="D6">
            <v>85000000000</v>
          </cell>
          <cell r="G6">
            <v>85000000000</v>
          </cell>
          <cell r="J6">
            <v>85000000000</v>
          </cell>
          <cell r="M6">
            <v>85000000000</v>
          </cell>
          <cell r="O6">
            <v>85000000000</v>
          </cell>
        </row>
        <row r="10">
          <cell r="D10">
            <v>0.48513564204719584</v>
          </cell>
          <cell r="M10">
            <v>0.4484</v>
          </cell>
          <cell r="O10">
            <v>0.4484</v>
          </cell>
        </row>
        <row r="12">
          <cell r="D12">
            <v>21378566720</v>
          </cell>
          <cell r="J12">
            <v>21378566720</v>
          </cell>
          <cell r="M12">
            <v>21378566720</v>
          </cell>
          <cell r="O12">
            <v>21378566720</v>
          </cell>
        </row>
        <row r="13">
          <cell r="D13">
            <v>-4372135515</v>
          </cell>
          <cell r="J13">
            <v>-4372135515</v>
          </cell>
          <cell r="M13">
            <v>-4372135515</v>
          </cell>
          <cell r="O13">
            <v>-4372135515</v>
          </cell>
        </row>
        <row r="14">
          <cell r="D14">
            <v>12201803203</v>
          </cell>
          <cell r="J14">
            <v>12201803203</v>
          </cell>
          <cell r="L14">
            <v>-23978888</v>
          </cell>
          <cell r="M14">
            <v>12177824315</v>
          </cell>
          <cell r="O14">
            <v>12256703244</v>
          </cell>
        </row>
        <row r="15">
          <cell r="D15">
            <v>3815133298</v>
          </cell>
          <cell r="J15">
            <v>3815133298</v>
          </cell>
          <cell r="L15">
            <v>-15728759</v>
          </cell>
          <cell r="M15">
            <v>3799404539</v>
          </cell>
          <cell r="O15">
            <v>4766433027</v>
          </cell>
        </row>
        <row r="16">
          <cell r="D16">
            <v>10154972118.5</v>
          </cell>
          <cell r="J16">
            <v>10154972118.5</v>
          </cell>
          <cell r="M16">
            <v>10154972118.5</v>
          </cell>
        </row>
        <row r="17">
          <cell r="G17">
            <v>1615252390</v>
          </cell>
          <cell r="I17">
            <v>4294617220.5</v>
          </cell>
          <cell r="J17">
            <v>5909869610.5</v>
          </cell>
          <cell r="L17">
            <v>915864208</v>
          </cell>
          <cell r="M17">
            <v>6825733818.5</v>
          </cell>
        </row>
        <row r="18">
          <cell r="L18">
            <v>-3914522900</v>
          </cell>
          <cell r="M18">
            <v>-3914522900</v>
          </cell>
        </row>
        <row r="20">
          <cell r="O20">
            <v>44822810000</v>
          </cell>
        </row>
        <row r="57">
          <cell r="M57">
            <v>41236529574.01164</v>
          </cell>
        </row>
        <row r="58">
          <cell r="M58">
            <v>4926538918.67987</v>
          </cell>
        </row>
        <row r="59">
          <cell r="M59">
            <v>10371504691.756014</v>
          </cell>
        </row>
        <row r="60">
          <cell r="M60">
            <v>-2121078770.1868722</v>
          </cell>
        </row>
        <row r="61">
          <cell r="M61">
            <v>5919529631.020936</v>
          </cell>
        </row>
        <row r="62">
          <cell r="M62">
            <v>1850857142.0208657</v>
          </cell>
        </row>
        <row r="77">
          <cell r="M77">
            <v>753999815.652</v>
          </cell>
        </row>
        <row r="91">
          <cell r="M91">
            <v>1895985717.6962004</v>
          </cell>
        </row>
        <row r="94">
          <cell r="M94">
            <v>-23978888</v>
          </cell>
        </row>
        <row r="95">
          <cell r="M95">
            <v>-15728759</v>
          </cell>
        </row>
        <row r="100">
          <cell r="M100">
            <v>410673510.8671999</v>
          </cell>
        </row>
        <row r="105">
          <cell r="O105">
            <v>4256912557.188971</v>
          </cell>
        </row>
        <row r="114">
          <cell r="O114">
            <v>-4470190350.148851</v>
          </cell>
        </row>
      </sheetData>
      <sheetData sheetId="7">
        <row r="111">
          <cell r="D111">
            <v>7783732386</v>
          </cell>
          <cell r="H111">
            <v>66892941291.42932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C00000"/>
  </sheetPr>
  <dimension ref="A2:N112"/>
  <sheetViews>
    <sheetView zoomScalePageLayoutView="0" workbookViewId="0" topLeftCell="A58">
      <selection activeCell="C34" sqref="C34"/>
    </sheetView>
  </sheetViews>
  <sheetFormatPr defaultColWidth="9.140625" defaultRowHeight="18" customHeight="1"/>
  <cols>
    <col min="1" max="1" width="3.8515625" style="63" customWidth="1"/>
    <col min="2" max="2" width="6.00390625" style="64" bestFit="1" customWidth="1"/>
    <col min="3" max="3" width="32.8515625" style="64" bestFit="1" customWidth="1"/>
    <col min="4" max="4" width="18.28125" style="65" bestFit="1" customWidth="1"/>
    <col min="5" max="5" width="17.7109375" style="66" bestFit="1" customWidth="1"/>
    <col min="6" max="6" width="18.7109375" style="66" bestFit="1" customWidth="1"/>
    <col min="7" max="7" width="18.57421875" style="67" customWidth="1"/>
    <col min="8" max="8" width="47.140625" style="67" customWidth="1"/>
    <col min="9" max="9" width="14.57421875" style="68" bestFit="1" customWidth="1"/>
    <col min="10" max="10" width="14.00390625" style="68" bestFit="1" customWidth="1"/>
    <col min="11" max="12" width="15.00390625" style="68" bestFit="1" customWidth="1"/>
    <col min="13" max="16384" width="9.140625" style="64" customWidth="1"/>
  </cols>
  <sheetData>
    <row r="1" ht="42" customHeight="1"/>
    <row r="2" spans="1:12" ht="16.5" customHeight="1">
      <c r="A2" s="69" t="e">
        <f>#REF!</f>
        <v>#REF!</v>
      </c>
      <c r="J2" s="70"/>
      <c r="K2" s="71" t="s">
        <v>265</v>
      </c>
      <c r="L2" s="72" t="s">
        <v>266</v>
      </c>
    </row>
    <row r="3" spans="1:12" ht="16.5" customHeight="1">
      <c r="A3" s="69" t="s">
        <v>267</v>
      </c>
      <c r="J3" s="73" t="s">
        <v>268</v>
      </c>
      <c r="K3" s="74"/>
      <c r="L3" s="75"/>
    </row>
    <row r="4" spans="1:12" ht="16.5" customHeight="1">
      <c r="A4" s="76" t="e">
        <f>#REF!</f>
        <v>#REF!</v>
      </c>
      <c r="J4" s="77" t="s">
        <v>269</v>
      </c>
      <c r="K4" s="78"/>
      <c r="L4" s="79"/>
    </row>
    <row r="5" ht="16.5" customHeight="1" thickBot="1">
      <c r="A5" s="80" t="e">
        <f>#REF!</f>
        <v>#REF!</v>
      </c>
    </row>
    <row r="6" spans="9:12" ht="16.5" customHeight="1" thickBot="1">
      <c r="I6" s="1545" t="s">
        <v>270</v>
      </c>
      <c r="J6" s="1546"/>
      <c r="K6" s="1547" t="s">
        <v>271</v>
      </c>
      <c r="L6" s="1546"/>
    </row>
    <row r="7" spans="1:12" ht="16.5" customHeight="1" thickBot="1">
      <c r="A7" s="81" t="s">
        <v>272</v>
      </c>
      <c r="B7" s="82" t="s">
        <v>15</v>
      </c>
      <c r="C7" s="82" t="s">
        <v>273</v>
      </c>
      <c r="D7" s="83" t="s">
        <v>274</v>
      </c>
      <c r="E7" s="84" t="s">
        <v>275</v>
      </c>
      <c r="F7" s="85" t="s">
        <v>276</v>
      </c>
      <c r="G7" s="86" t="s">
        <v>277</v>
      </c>
      <c r="H7" s="87" t="s">
        <v>278</v>
      </c>
      <c r="I7" s="88" t="s">
        <v>275</v>
      </c>
      <c r="J7" s="89" t="s">
        <v>276</v>
      </c>
      <c r="K7" s="88" t="s">
        <v>275</v>
      </c>
      <c r="L7" s="89" t="s">
        <v>276</v>
      </c>
    </row>
    <row r="8" spans="1:14" ht="12.75">
      <c r="A8" s="90" t="s">
        <v>279</v>
      </c>
      <c r="B8" s="91"/>
      <c r="C8" s="91"/>
      <c r="D8" s="102">
        <f aca="true" t="shared" si="0" ref="D8:D19">IF(E8&lt;&gt;0,E8,-F8)</f>
        <v>0</v>
      </c>
      <c r="E8" s="92"/>
      <c r="F8" s="93"/>
      <c r="G8" s="94"/>
      <c r="H8" s="95"/>
      <c r="I8" s="96"/>
      <c r="J8" s="97"/>
      <c r="K8" s="98"/>
      <c r="L8" s="97"/>
      <c r="N8" s="64" t="s">
        <v>280</v>
      </c>
    </row>
    <row r="9" spans="1:14" ht="16.5" customHeight="1">
      <c r="A9" s="99"/>
      <c r="B9" s="100">
        <v>4111</v>
      </c>
      <c r="C9" s="101" t="str">
        <f>_xlfn.IFERROR(VLOOKUP($B9,TH!$A$6:$B$136,2,0),"")</f>
        <v>Vốn đầu tư của chủ sở hữu</v>
      </c>
      <c r="D9" s="102">
        <f t="shared" si="0"/>
        <v>46886000000</v>
      </c>
      <c r="E9" s="103">
        <v>46886000000</v>
      </c>
      <c r="F9" s="104"/>
      <c r="G9" s="105"/>
      <c r="H9" s="106"/>
      <c r="I9" s="107">
        <f>_xlfn.IFERROR(IF(VALUE(LEFT($B9,1))&gt;4,$E9,0),"")</f>
        <v>0</v>
      </c>
      <c r="J9" s="108">
        <f>_xlfn.IFERROR(IF(VALUE(LEFT($B9,1))&gt;4,$F9,0),"")</f>
        <v>0</v>
      </c>
      <c r="K9" s="109">
        <f>_xlfn.IFERROR(IF(VALUE(LEFT($B9,1))&lt;=4,$E9,0),"")</f>
        <v>46886000000</v>
      </c>
      <c r="L9" s="108">
        <f>_xlfn.IFERROR(IF(VALUE(LEFT($B9,1))&lt;=4,F9,0),"")</f>
        <v>0</v>
      </c>
      <c r="N9" s="64" t="s">
        <v>280</v>
      </c>
    </row>
    <row r="10" spans="1:12" ht="16.5" customHeight="1">
      <c r="A10" s="99"/>
      <c r="B10" s="110">
        <v>4112</v>
      </c>
      <c r="C10" s="101" t="str">
        <f>_xlfn.IFERROR(VLOOKUP($B10,TH!$A$6:$B$136,2,0),"")</f>
        <v>Thặng dư vốn cổ phần</v>
      </c>
      <c r="D10" s="102">
        <f t="shared" si="0"/>
        <v>11792417402.751999</v>
      </c>
      <c r="E10" s="103">
        <v>11792417402.751999</v>
      </c>
      <c r="F10" s="104"/>
      <c r="G10" s="105"/>
      <c r="H10" s="106"/>
      <c r="I10" s="107"/>
      <c r="J10" s="108"/>
      <c r="K10" s="109"/>
      <c r="L10" s="108"/>
    </row>
    <row r="11" spans="1:14" s="117" customFormat="1" ht="15.75" customHeight="1">
      <c r="A11" s="111"/>
      <c r="B11" s="112">
        <v>419</v>
      </c>
      <c r="C11" s="101" t="str">
        <f>_xlfn.IFERROR(VLOOKUP($B11,TH!$A$6:$B$136,2,0),"")</f>
        <v>Cổ phiếu ngân quỹ</v>
      </c>
      <c r="D11" s="102">
        <f t="shared" si="0"/>
        <v>-2411669950.074</v>
      </c>
      <c r="E11" s="103">
        <v>-2411669950.074</v>
      </c>
      <c r="F11" s="114"/>
      <c r="G11" s="115"/>
      <c r="H11" s="116"/>
      <c r="I11" s="107"/>
      <c r="J11" s="108"/>
      <c r="K11" s="109"/>
      <c r="L11" s="108"/>
      <c r="N11" s="117" t="s">
        <v>280</v>
      </c>
    </row>
    <row r="12" spans="1:14" ht="16.5" customHeight="1">
      <c r="A12" s="99"/>
      <c r="B12" s="100">
        <v>414</v>
      </c>
      <c r="C12" s="101" t="str">
        <f>_xlfn.IFERROR(VLOOKUP($B12,TH!$A$6:$B$136,2,0),"")</f>
        <v>Quỹ đầu tư phát triển</v>
      </c>
      <c r="D12" s="102">
        <f t="shared" si="0"/>
        <v>6760797509.3904</v>
      </c>
      <c r="E12" s="103">
        <v>6760797509.3904</v>
      </c>
      <c r="F12" s="104"/>
      <c r="G12" s="105"/>
      <c r="H12" s="106"/>
      <c r="I12" s="107">
        <f>_xlfn.IFERROR(IF(VALUE(LEFT($B12,1))&gt;4,$E12,0),"")</f>
        <v>0</v>
      </c>
      <c r="J12" s="108">
        <f>_xlfn.IFERROR(IF(VALUE(LEFT($B12,1))&gt;4,F12,0),"")</f>
        <v>0</v>
      </c>
      <c r="K12" s="109">
        <f>_xlfn.IFERROR(IF(VALUE(LEFT($B12,1))&lt;=4,$E12,0),"")</f>
        <v>6760797509.3904</v>
      </c>
      <c r="L12" s="108">
        <f>_xlfn.IFERROR(IF(VALUE(LEFT($B12,1))&lt;=4,F12,0),"")</f>
        <v>0</v>
      </c>
      <c r="N12" s="64" t="s">
        <v>280</v>
      </c>
    </row>
    <row r="13" spans="1:14" s="127" customFormat="1" ht="16.5" customHeight="1">
      <c r="A13" s="118"/>
      <c r="B13" s="119">
        <v>415</v>
      </c>
      <c r="C13" s="101" t="str">
        <f>_xlfn.IFERROR(VLOOKUP($B13,TH!$A$6:$B$136,2,0),"")</f>
        <v>Quỹ dự phòng tài chính</v>
      </c>
      <c r="D13" s="102">
        <f t="shared" si="0"/>
        <v>2629164457.6932</v>
      </c>
      <c r="E13" s="103">
        <v>2629164457.6932</v>
      </c>
      <c r="F13" s="122"/>
      <c r="G13" s="105"/>
      <c r="H13" s="123"/>
      <c r="I13" s="124">
        <f>_xlfn.IFERROR(IF(VALUE(LEFT($B13,1))&gt;4,$E13,0),"")</f>
        <v>0</v>
      </c>
      <c r="J13" s="125">
        <f>_xlfn.IFERROR(IF(VALUE(LEFT($B13,1))&gt;4,F13,0),"")</f>
        <v>0</v>
      </c>
      <c r="K13" s="126">
        <f>_xlfn.IFERROR(IF(VALUE(LEFT($B13,1))&lt;=4,$E13,0),"")</f>
        <v>2629164457.6932</v>
      </c>
      <c r="L13" s="125">
        <f>_xlfn.IFERROR(IF(VALUE(LEFT($B13,1))&lt;=4,F13,0),"")</f>
        <v>0</v>
      </c>
      <c r="N13" s="127" t="s">
        <v>280</v>
      </c>
    </row>
    <row r="14" spans="1:12" s="127" customFormat="1" ht="16.5" customHeight="1">
      <c r="A14" s="118"/>
      <c r="B14" s="119">
        <v>4211</v>
      </c>
      <c r="C14" s="101" t="str">
        <f>_xlfn.IFERROR(VLOOKUP($B14,TH!$A$6:$B$136,2,0),"")</f>
        <v>Lợi nhuận chưa phân phối năm trước</v>
      </c>
      <c r="D14" s="102">
        <f t="shared" si="0"/>
        <v>5184821118.238396</v>
      </c>
      <c r="E14" s="103">
        <f>F15+F16-SUM(E9:E13)</f>
        <v>5184821118.238396</v>
      </c>
      <c r="F14" s="122"/>
      <c r="G14" s="105"/>
      <c r="H14" s="123"/>
      <c r="I14" s="124"/>
      <c r="J14" s="125"/>
      <c r="K14" s="126"/>
      <c r="L14" s="125"/>
    </row>
    <row r="15" spans="1:14" ht="15.75" customHeight="1">
      <c r="A15" s="99"/>
      <c r="B15" s="110">
        <v>4211</v>
      </c>
      <c r="C15" s="101" t="str">
        <f>_xlfn.IFERROR(VLOOKUP($B15,TH!$A$6:$B$136,2,0),"")</f>
        <v>Lợi nhuận chưa phân phối năm trước</v>
      </c>
      <c r="D15" s="102">
        <f t="shared" si="0"/>
        <v>-26018720538</v>
      </c>
      <c r="E15" s="121"/>
      <c r="F15" s="114">
        <v>26018720538</v>
      </c>
      <c r="G15" s="105"/>
      <c r="H15" s="106"/>
      <c r="I15" s="107">
        <f>_xlfn.IFERROR(IF(VALUE(LEFT($B15,1))&gt;4,$E15,0),"")</f>
        <v>0</v>
      </c>
      <c r="J15" s="108"/>
      <c r="K15" s="109">
        <f>_xlfn.IFERROR(IF(VALUE(LEFT($B15,1))&lt;=4,$E15,0),"")</f>
        <v>0</v>
      </c>
      <c r="L15" s="108">
        <f>_xlfn.IFERROR(IF(VALUE(LEFT($B15,1))&lt;=4,F15,0),"")</f>
        <v>26018720538</v>
      </c>
      <c r="N15" s="64" t="s">
        <v>280</v>
      </c>
    </row>
    <row r="16" spans="1:12" ht="15.75" customHeight="1">
      <c r="A16" s="99"/>
      <c r="B16" s="110">
        <v>221</v>
      </c>
      <c r="C16" s="101" t="str">
        <f>_xlfn.IFERROR(VLOOKUP($B16,TH!$A$6:$B$136,2,0),"")</f>
        <v>Đầu tư vào công ty con</v>
      </c>
      <c r="D16" s="102">
        <f t="shared" si="0"/>
        <v>-44822810000</v>
      </c>
      <c r="E16" s="121"/>
      <c r="F16" s="114">
        <v>44822810000</v>
      </c>
      <c r="G16" s="105"/>
      <c r="H16" s="106"/>
      <c r="I16" s="107"/>
      <c r="J16" s="108"/>
      <c r="K16" s="109"/>
      <c r="L16" s="108"/>
    </row>
    <row r="17" spans="1:14" ht="15.75" customHeight="1">
      <c r="A17" s="99" t="s">
        <v>1585</v>
      </c>
      <c r="B17" s="100"/>
      <c r="C17" s="101"/>
      <c r="D17" s="102">
        <f t="shared" si="0"/>
        <v>0</v>
      </c>
      <c r="E17" s="103"/>
      <c r="F17" s="114"/>
      <c r="G17" s="105"/>
      <c r="H17" s="106"/>
      <c r="I17" s="107">
        <f>_xlfn.IFERROR(IF(VALUE(LEFT($B17,1))&gt;4,$E17,0),"")</f>
      </c>
      <c r="J17" s="108"/>
      <c r="K17" s="109">
        <f>_xlfn.IFERROR(IF(VALUE(LEFT($B17,1))&lt;=4,$E17,0),"")</f>
      </c>
      <c r="L17" s="108"/>
      <c r="N17" s="64" t="s">
        <v>280</v>
      </c>
    </row>
    <row r="18" spans="1:14" ht="16.5" customHeight="1">
      <c r="A18" s="99"/>
      <c r="B18" s="101">
        <v>4211</v>
      </c>
      <c r="C18" s="101" t="str">
        <f>_xlfn.IFERROR(VLOOKUP($B18,TH!$A$6:$B$136,2,0),"")</f>
        <v>Lợi nhuận chưa phân phối năm trước</v>
      </c>
      <c r="D18" s="102">
        <f t="shared" si="0"/>
        <v>34487305.4905319</v>
      </c>
      <c r="E18" s="113">
        <v>34487305.4905319</v>
      </c>
      <c r="F18" s="104"/>
      <c r="G18" s="105"/>
      <c r="H18" s="106"/>
      <c r="I18" s="107">
        <f>_xlfn.IFERROR(IF(VALUE(LEFT($B18,1))&gt;4,$E18,0),"")</f>
        <v>0</v>
      </c>
      <c r="J18" s="108">
        <f>_xlfn.IFERROR(IF(VALUE(LEFT($B18,1))&gt;4,F18,0),"")</f>
        <v>0</v>
      </c>
      <c r="K18" s="109">
        <f>_xlfn.IFERROR(IF(VALUE(LEFT($B18,1))&lt;=4,$E18,0),"")</f>
        <v>34487305.4905319</v>
      </c>
      <c r="L18" s="108">
        <f>_xlfn.IFERROR(IF(VALUE(LEFT($B18,1))&lt;=4,F18,0),"")</f>
        <v>0</v>
      </c>
      <c r="N18" s="64" t="s">
        <v>280</v>
      </c>
    </row>
    <row r="19" spans="1:12" ht="16.5" customHeight="1">
      <c r="A19" s="99"/>
      <c r="B19" s="101">
        <v>470</v>
      </c>
      <c r="C19" s="101" t="str">
        <f>_xlfn.IFERROR(VLOOKUP($B19,TH!$A$6:$B$136,2,0),"")</f>
        <v>Lợi ích cổ đông thiểu số</v>
      </c>
      <c r="D19" s="102">
        <f t="shared" si="0"/>
        <v>-34487305.4905319</v>
      </c>
      <c r="E19" s="113"/>
      <c r="F19" s="104">
        <f>E18</f>
        <v>34487305.4905319</v>
      </c>
      <c r="G19" s="105"/>
      <c r="H19" s="106"/>
      <c r="I19" s="107"/>
      <c r="J19" s="108"/>
      <c r="K19" s="109"/>
      <c r="L19" s="108"/>
    </row>
    <row r="20" spans="1:12" ht="16.5" customHeight="1">
      <c r="A20" s="99" t="s">
        <v>1584</v>
      </c>
      <c r="B20" s="101"/>
      <c r="C20" s="101"/>
      <c r="D20" s="102"/>
      <c r="E20" s="113"/>
      <c r="F20" s="104"/>
      <c r="G20" s="105"/>
      <c r="H20" s="106"/>
      <c r="I20" s="107"/>
      <c r="J20" s="108"/>
      <c r="K20" s="109"/>
      <c r="L20" s="108"/>
    </row>
    <row r="21" spans="1:12" ht="16.5" customHeight="1">
      <c r="A21" s="99"/>
      <c r="B21" s="100">
        <v>4111</v>
      </c>
      <c r="C21" s="101" t="str">
        <f>_xlfn.IFERROR(VLOOKUP($B21,TH!$A$6:$B$136,2,0),"")</f>
        <v>Vốn đầu tư của chủ sở hữu</v>
      </c>
      <c r="D21" s="102">
        <f aca="true" t="shared" si="1" ref="D21:D26">IF(E21&lt;&gt;0,E21,-F21)</f>
        <v>38114000000</v>
      </c>
      <c r="E21" s="103">
        <v>38114000000</v>
      </c>
      <c r="F21" s="104"/>
      <c r="G21" s="105"/>
      <c r="H21" s="106"/>
      <c r="I21" s="107"/>
      <c r="J21" s="108"/>
      <c r="K21" s="109"/>
      <c r="L21" s="108"/>
    </row>
    <row r="22" spans="1:12" ht="16.5" customHeight="1">
      <c r="A22" s="99"/>
      <c r="B22" s="110">
        <v>4112</v>
      </c>
      <c r="C22" s="101" t="str">
        <f>_xlfn.IFERROR(VLOOKUP($B22,TH!$A$6:$B$136,2,0),"")</f>
        <v>Thặng dư vốn cổ phần</v>
      </c>
      <c r="D22" s="102">
        <f t="shared" si="1"/>
        <v>9586149317.248001</v>
      </c>
      <c r="E22" s="103">
        <v>9586149317.248001</v>
      </c>
      <c r="F22" s="104"/>
      <c r="G22" s="105"/>
      <c r="H22" s="106"/>
      <c r="I22" s="107"/>
      <c r="J22" s="108"/>
      <c r="K22" s="109"/>
      <c r="L22" s="108"/>
    </row>
    <row r="23" spans="1:12" ht="16.5" customHeight="1">
      <c r="A23" s="111"/>
      <c r="B23" s="112">
        <v>419</v>
      </c>
      <c r="C23" s="101" t="str">
        <f>_xlfn.IFERROR(VLOOKUP($B23,TH!$A$6:$B$136,2,0),"")</f>
        <v>Cổ phiếu ngân quỹ</v>
      </c>
      <c r="D23" s="102">
        <f t="shared" si="1"/>
        <v>-1960465564.926</v>
      </c>
      <c r="E23" s="103">
        <v>-1960465564.926</v>
      </c>
      <c r="F23" s="114"/>
      <c r="G23" s="105"/>
      <c r="H23" s="106"/>
      <c r="I23" s="107"/>
      <c r="J23" s="108"/>
      <c r="K23" s="109"/>
      <c r="L23" s="108"/>
    </row>
    <row r="24" spans="1:12" ht="16.5" customHeight="1">
      <c r="A24" s="99"/>
      <c r="B24" s="100">
        <v>414</v>
      </c>
      <c r="C24" s="101" t="str">
        <f>_xlfn.IFERROR(VLOOKUP($B24,TH!$A$6:$B$136,2,0),"")</f>
        <v>Quỹ đầu tư phát triển</v>
      </c>
      <c r="D24" s="102">
        <f t="shared" si="1"/>
        <v>5495905734.6096</v>
      </c>
      <c r="E24" s="103">
        <v>5495905734.6096</v>
      </c>
      <c r="F24" s="104"/>
      <c r="G24" s="105"/>
      <c r="H24" s="106"/>
      <c r="I24" s="107"/>
      <c r="J24" s="108"/>
      <c r="K24" s="109"/>
      <c r="L24" s="108"/>
    </row>
    <row r="25" spans="1:12" ht="16.5" customHeight="1">
      <c r="A25" s="118"/>
      <c r="B25" s="119">
        <v>415</v>
      </c>
      <c r="C25" s="101" t="str">
        <f>_xlfn.IFERROR(VLOOKUP($B25,TH!$A$6:$B$136,2,0),"")</f>
        <v>Quỹ dự phòng tài chính</v>
      </c>
      <c r="D25" s="102">
        <f t="shared" si="1"/>
        <v>2137268569.3068001</v>
      </c>
      <c r="E25" s="103">
        <v>2137268569.3068001</v>
      </c>
      <c r="F25" s="122"/>
      <c r="G25" s="105"/>
      <c r="H25" s="106"/>
      <c r="I25" s="107"/>
      <c r="J25" s="108"/>
      <c r="K25" s="109"/>
      <c r="L25" s="108"/>
    </row>
    <row r="26" spans="1:12" ht="16.5" customHeight="1">
      <c r="A26" s="99"/>
      <c r="B26" s="110">
        <v>4211</v>
      </c>
      <c r="C26" s="101" t="str">
        <f>_xlfn.IFERROR(VLOOKUP($B26,TH!$A$6:$B$136,2,0),"")</f>
        <v>Lợi nhuận chưa phân phối năm trước</v>
      </c>
      <c r="D26" s="102">
        <f t="shared" si="1"/>
        <v>1681218395.4262686</v>
      </c>
      <c r="E26" s="121">
        <v>1681218395.4262686</v>
      </c>
      <c r="F26" s="114"/>
      <c r="G26" s="105"/>
      <c r="H26" s="106"/>
      <c r="I26" s="107"/>
      <c r="J26" s="108"/>
      <c r="K26" s="109"/>
      <c r="L26" s="108"/>
    </row>
    <row r="27" spans="1:12" ht="16.5" customHeight="1">
      <c r="A27" s="99"/>
      <c r="B27" s="110">
        <v>822</v>
      </c>
      <c r="C27" s="101" t="str">
        <f>_xlfn.IFERROR(VLOOKUP($B27,TH!$A$6:$B$136,2,0),"")</f>
        <v>Lợi ích của cổ đông thiểu số - KQKD</v>
      </c>
      <c r="D27" s="102"/>
      <c r="E27" s="121">
        <f>4703108204.1132</f>
        <v>4703108204.1132</v>
      </c>
      <c r="F27" s="114"/>
      <c r="G27" s="105"/>
      <c r="H27" s="106"/>
      <c r="I27" s="107"/>
      <c r="J27" s="108"/>
      <c r="K27" s="109"/>
      <c r="L27" s="108"/>
    </row>
    <row r="28" spans="1:12" ht="16.5" customHeight="1">
      <c r="A28" s="99"/>
      <c r="B28" s="100">
        <v>470</v>
      </c>
      <c r="C28" s="101" t="str">
        <f>_xlfn.IFERROR(VLOOKUP($B28,TH!$A$6:$B$136,2,0),"")</f>
        <v>Lợi ích cổ đông thiểu số</v>
      </c>
      <c r="D28" s="102">
        <f>IF(E28&lt;&gt;0,E28,-F28)</f>
        <v>-59757184655.77786</v>
      </c>
      <c r="E28" s="103"/>
      <c r="F28" s="114">
        <f>SUM(E21:E27)</f>
        <v>59757184655.77786</v>
      </c>
      <c r="G28" s="105"/>
      <c r="H28" s="106"/>
      <c r="I28" s="107"/>
      <c r="J28" s="108"/>
      <c r="K28" s="109"/>
      <c r="L28" s="108"/>
    </row>
    <row r="29" spans="1:12" ht="16.5" customHeight="1">
      <c r="A29" s="99"/>
      <c r="B29" s="101"/>
      <c r="C29" s="101"/>
      <c r="D29" s="102"/>
      <c r="E29" s="113"/>
      <c r="F29" s="104"/>
      <c r="G29" s="105"/>
      <c r="H29" s="106"/>
      <c r="I29" s="107"/>
      <c r="J29" s="108"/>
      <c r="K29" s="109"/>
      <c r="L29" s="108"/>
    </row>
    <row r="30" spans="1:14" ht="15.75" customHeight="1">
      <c r="A30" s="99" t="s">
        <v>1495</v>
      </c>
      <c r="B30" s="128" t="s">
        <v>1497</v>
      </c>
      <c r="C30" s="101" t="str">
        <f>_xlfn.IFERROR(VLOOKUP($B30,TH!$A$6:$B$136,2,0),"")</f>
        <v>Phải trả cho người bán - ngắn hạn</v>
      </c>
      <c r="D30" s="102">
        <f aca="true" t="shared" si="2" ref="D30:D83">IF(E30&lt;&gt;0,E30,-F30)</f>
        <v>1634721301</v>
      </c>
      <c r="E30" s="113">
        <f>GDNB!C46</f>
        <v>1634721301</v>
      </c>
      <c r="F30" s="104"/>
      <c r="G30" s="105"/>
      <c r="H30" s="106"/>
      <c r="I30" s="107">
        <f>_xlfn.IFERROR(IF(VALUE(LEFT($B30,1))&gt;4,$E30,0),"")</f>
        <v>0</v>
      </c>
      <c r="J30" s="108">
        <f>_xlfn.IFERROR(IF(VALUE(LEFT($B30,1))&gt;4,F30,0),"")</f>
        <v>0</v>
      </c>
      <c r="K30" s="109">
        <f>_xlfn.IFERROR(IF(VALUE(LEFT($B30,1))&lt;=4,$E30,0),"")</f>
        <v>1634721301</v>
      </c>
      <c r="L30" s="108">
        <f>_xlfn.IFERROR(IF(VALUE(LEFT($B30,1))&lt;=4,F30,0),"")</f>
        <v>0</v>
      </c>
      <c r="N30" s="64" t="s">
        <v>280</v>
      </c>
    </row>
    <row r="31" spans="1:14" ht="16.5" customHeight="1">
      <c r="A31" s="99"/>
      <c r="B31" s="1425" t="s">
        <v>1498</v>
      </c>
      <c r="C31" s="101" t="str">
        <f>_xlfn.IFERROR(VLOOKUP($B31,TH!$A$6:$B$136,2,0),"")</f>
        <v>Phải thu của khách hàng </v>
      </c>
      <c r="D31" s="102">
        <f t="shared" si="2"/>
        <v>-1634721301</v>
      </c>
      <c r="E31" s="113"/>
      <c r="F31" s="104">
        <f>E30</f>
        <v>1634721301</v>
      </c>
      <c r="G31" s="105"/>
      <c r="H31" s="106"/>
      <c r="I31" s="107">
        <f>_xlfn.IFERROR(IF(VALUE(LEFT($B31,1))&gt;4,$E31,0),"")</f>
        <v>0</v>
      </c>
      <c r="J31" s="108">
        <f>_xlfn.IFERROR(IF(VALUE(LEFT($B31,1))&gt;4,F31,0),"")</f>
        <v>0</v>
      </c>
      <c r="K31" s="109">
        <f>_xlfn.IFERROR(IF(VALUE(LEFT($B31,1))&lt;=4,$E31,0),"")</f>
        <v>0</v>
      </c>
      <c r="L31" s="108">
        <f>_xlfn.IFERROR(IF(VALUE(LEFT($B31,1))&lt;=4,F31,0),"")</f>
        <v>1634721301</v>
      </c>
      <c r="N31" s="64" t="s">
        <v>280</v>
      </c>
    </row>
    <row r="32" spans="1:14" ht="16.5" customHeight="1">
      <c r="A32" s="99" t="s">
        <v>1496</v>
      </c>
      <c r="B32" s="1421"/>
      <c r="C32" s="101"/>
      <c r="D32" s="102">
        <f t="shared" si="2"/>
        <v>0</v>
      </c>
      <c r="E32" s="113"/>
      <c r="F32" s="104"/>
      <c r="G32" s="105"/>
      <c r="H32" s="106"/>
      <c r="I32" s="107">
        <f>_xlfn.IFERROR(IF(VALUE(LEFT(#REF!,1))&gt;4,$E32,0),"")</f>
      </c>
      <c r="J32" s="108">
        <f>_xlfn.IFERROR(IF(VALUE(LEFT(#REF!,1))&gt;4,F32,0),"")</f>
      </c>
      <c r="K32" s="109">
        <f>_xlfn.IFERROR(IF(VALUE(LEFT(#REF!,1))&lt;=4,$E32,0),"")</f>
      </c>
      <c r="L32" s="108">
        <f>_xlfn.IFERROR(IF(VALUE(LEFT(#REF!,1))&lt;=4,F32,0),"")</f>
      </c>
      <c r="N32" s="64" t="s">
        <v>280</v>
      </c>
    </row>
    <row r="33" spans="1:14" s="127" customFormat="1" ht="16.5" customHeight="1">
      <c r="A33" s="118"/>
      <c r="B33" s="129"/>
      <c r="C33" s="129">
        <f>_xlfn.IFERROR(VLOOKUP($B33,TH!$A$6:$B$136,2,0),"")</f>
      </c>
      <c r="D33" s="120">
        <f t="shared" si="2"/>
        <v>0</v>
      </c>
      <c r="E33" s="130"/>
      <c r="F33" s="131"/>
      <c r="G33" s="132"/>
      <c r="H33" s="123"/>
      <c r="I33" s="124">
        <f>_xlfn.IFERROR(IF(VALUE(LEFT($B33,1))&gt;4,$E33,0),"")</f>
      </c>
      <c r="J33" s="125">
        <f>_xlfn.IFERROR(IF(VALUE(LEFT($B33,1))&gt;4,F33,0),"")</f>
      </c>
      <c r="K33" s="126">
        <f>_xlfn.IFERROR(IF(VALUE(LEFT($B33,1))&lt;=4,$E33,0),"")</f>
      </c>
      <c r="L33" s="125">
        <f>_xlfn.IFERROR(IF(VALUE(LEFT($B33,1))&lt;=4,F33,0),"")</f>
      </c>
      <c r="N33" s="127" t="s">
        <v>280</v>
      </c>
    </row>
    <row r="34" spans="1:14" s="127" customFormat="1" ht="16.5" customHeight="1">
      <c r="A34" s="118" t="s">
        <v>1499</v>
      </c>
      <c r="B34" s="1426" t="s">
        <v>1498</v>
      </c>
      <c r="C34" s="129" t="str">
        <f>_xlfn.IFERROR(VLOOKUP($B34,TH!$A$6:$B$136,2,0),"")</f>
        <v>Phải thu của khách hàng </v>
      </c>
      <c r="D34" s="120">
        <f t="shared" si="2"/>
        <v>415270000</v>
      </c>
      <c r="E34" s="130">
        <f>GDNB!C51</f>
        <v>415270000</v>
      </c>
      <c r="F34" s="131"/>
      <c r="G34" s="132"/>
      <c r="H34" s="123"/>
      <c r="I34" s="124">
        <f>_xlfn.IFERROR(IF(VALUE(LEFT($B34,1))&gt;4,$E34,0),"")</f>
        <v>0</v>
      </c>
      <c r="J34" s="125">
        <f>_xlfn.IFERROR(IF(VALUE(LEFT($B34,1))&gt;4,F34,0),"")</f>
        <v>0</v>
      </c>
      <c r="K34" s="126">
        <f>_xlfn.IFERROR(IF(VALUE(LEFT($B34,1))&lt;=4,$E34,0),"")</f>
        <v>415270000</v>
      </c>
      <c r="L34" s="125">
        <f>_xlfn.IFERROR(IF(VALUE(LEFT($B34,1))&lt;=4,F34,0),"")</f>
        <v>0</v>
      </c>
      <c r="N34" s="127" t="s">
        <v>280</v>
      </c>
    </row>
    <row r="35" spans="1:14" s="127" customFormat="1" ht="16.5" customHeight="1">
      <c r="A35" s="118"/>
      <c r="B35" s="1426" t="s">
        <v>1497</v>
      </c>
      <c r="C35" s="129" t="str">
        <f>_xlfn.IFERROR(VLOOKUP($B35,TH!$A$6:$B$136,2,0),"")</f>
        <v>Phải trả cho người bán - ngắn hạn</v>
      </c>
      <c r="D35" s="120">
        <f t="shared" si="2"/>
        <v>-415270000</v>
      </c>
      <c r="E35" s="130"/>
      <c r="F35" s="131">
        <f>E34</f>
        <v>415270000</v>
      </c>
      <c r="G35" s="132"/>
      <c r="H35" s="123"/>
      <c r="I35" s="124">
        <f>_xlfn.IFERROR(IF(VALUE(LEFT($B35,1))&gt;4,$E35,0),"")</f>
        <v>0</v>
      </c>
      <c r="J35" s="125">
        <f>_xlfn.IFERROR(IF(VALUE(LEFT($B35,1))&gt;4,F35,0),"")</f>
        <v>0</v>
      </c>
      <c r="K35" s="126">
        <f>_xlfn.IFERROR(IF(VALUE(LEFT($B35,1))&lt;=4,$E35,0),"")</f>
        <v>0</v>
      </c>
      <c r="L35" s="125">
        <f>_xlfn.IFERROR(IF(VALUE(LEFT($B35,1))&lt;=4,F35,0),"")</f>
        <v>415270000</v>
      </c>
      <c r="N35" s="127" t="s">
        <v>280</v>
      </c>
    </row>
    <row r="36" spans="1:14" ht="16.5" customHeight="1">
      <c r="A36" s="99" t="s">
        <v>1500</v>
      </c>
      <c r="B36" s="101"/>
      <c r="C36" s="101"/>
      <c r="D36" s="102">
        <f t="shared" si="2"/>
        <v>0</v>
      </c>
      <c r="E36" s="113"/>
      <c r="F36" s="104"/>
      <c r="G36" s="105"/>
      <c r="H36" s="106"/>
      <c r="I36" s="107">
        <f>_xlfn.IFERROR(IF(VALUE(LEFT($B36,1))&gt;4,$E36,0),"")</f>
      </c>
      <c r="J36" s="108">
        <f>_xlfn.IFERROR(IF(VALUE(LEFT($B36,1))&gt;4,F36,0),"")</f>
      </c>
      <c r="K36" s="109">
        <f>_xlfn.IFERROR(IF(VALUE(LEFT($B36,1))&lt;=4,$E36,0),"")</f>
      </c>
      <c r="L36" s="108">
        <f>_xlfn.IFERROR(IF(VALUE(LEFT($B36,1))&lt;=4,F36,0),"")</f>
      </c>
      <c r="N36" s="64" t="s">
        <v>280</v>
      </c>
    </row>
    <row r="37" spans="1:14" ht="16.5" customHeight="1">
      <c r="A37" s="99"/>
      <c r="B37" s="101"/>
      <c r="C37" s="101">
        <f>_xlfn.IFERROR(VLOOKUP($B37,TH!$A$6:$B$136,2,0),"")</f>
      </c>
      <c r="D37" s="102">
        <f t="shared" si="2"/>
        <v>0</v>
      </c>
      <c r="E37" s="113"/>
      <c r="F37" s="104"/>
      <c r="G37" s="105"/>
      <c r="H37" s="106"/>
      <c r="I37" s="107">
        <f>_xlfn.IFERROR(IF(VALUE(LEFT($B37,1))&gt;4,$E37,0),"")</f>
      </c>
      <c r="J37" s="108">
        <f>_xlfn.IFERROR(IF(VALUE(LEFT($B37,1))&gt;4,F37,0),"")</f>
      </c>
      <c r="K37" s="109">
        <f>_xlfn.IFERROR(IF(VALUE(LEFT($B37,1))&lt;=4,$E37,0),"")</f>
      </c>
      <c r="L37" s="108">
        <f>_xlfn.IFERROR(IF(VALUE(LEFT($B37,1))&lt;=4,F37,0),"")</f>
      </c>
      <c r="N37" s="64" t="s">
        <v>280</v>
      </c>
    </row>
    <row r="38" spans="1:14" ht="16.5" customHeight="1">
      <c r="A38" s="99" t="s">
        <v>1501</v>
      </c>
      <c r="B38" s="101">
        <v>511</v>
      </c>
      <c r="C38" s="101" t="str">
        <f>_xlfn.IFERROR(VLOOKUP($B38,TH!$A$6:$B$136,2,0),"")</f>
        <v>Doanh thu bán hàng</v>
      </c>
      <c r="D38" s="102">
        <f t="shared" si="2"/>
        <v>2535249169</v>
      </c>
      <c r="E38" s="113">
        <f>GDNB!C102</f>
        <v>2535249169</v>
      </c>
      <c r="F38" s="104"/>
      <c r="G38" s="105"/>
      <c r="H38" s="106"/>
      <c r="I38" s="107">
        <f>_xlfn.IFERROR(IF(VALUE(LEFT($B38,1))&gt;4,$E38,0),"")</f>
        <v>2535249169</v>
      </c>
      <c r="J38" s="108">
        <f>_xlfn.IFERROR(IF(VALUE(LEFT($B38,1))&gt;4,F38,0),"")</f>
        <v>0</v>
      </c>
      <c r="K38" s="109">
        <f>_xlfn.IFERROR(IF(VALUE(LEFT($B38,1))&lt;=4,$E38,0),"")</f>
        <v>0</v>
      </c>
      <c r="L38" s="108">
        <f>_xlfn.IFERROR(IF(VALUE(LEFT($B38,1))&lt;=4,F38,0),"")</f>
        <v>0</v>
      </c>
      <c r="N38" s="64" t="s">
        <v>280</v>
      </c>
    </row>
    <row r="39" spans="1:14" ht="16.5" customHeight="1">
      <c r="A39" s="99"/>
      <c r="B39" s="101">
        <v>632</v>
      </c>
      <c r="C39" s="101" t="str">
        <f>_xlfn.IFERROR(VLOOKUP($B39,TH!$A$6:$B$136,2,0),"")</f>
        <v>Giá vốn hàng bán</v>
      </c>
      <c r="D39" s="102">
        <f>IF(E39&lt;&gt;0,E39,-F39)</f>
        <v>-2535249169</v>
      </c>
      <c r="E39" s="113"/>
      <c r="F39" s="104">
        <f>E38</f>
        <v>2535249169</v>
      </c>
      <c r="G39" s="105"/>
      <c r="H39" s="106"/>
      <c r="I39" s="107">
        <f>_xlfn.IFERROR(IF(VALUE(LEFT($B39,1))&gt;4,$E39,0),"")</f>
        <v>0</v>
      </c>
      <c r="J39" s="108">
        <f>_xlfn.IFERROR(IF(VALUE(LEFT($B39,1))&gt;4,F39,0),"")</f>
        <v>2535249169</v>
      </c>
      <c r="K39" s="109">
        <f>_xlfn.IFERROR(IF(VALUE(LEFT($B39,1))&lt;=4,$E39,0),"")</f>
        <v>0</v>
      </c>
      <c r="L39" s="108">
        <f>_xlfn.IFERROR(IF(VALUE(LEFT($B39,1))&lt;=4,F39,0),"")</f>
        <v>0</v>
      </c>
      <c r="N39" s="64" t="s">
        <v>280</v>
      </c>
    </row>
    <row r="40" spans="1:14" ht="16.5" customHeight="1">
      <c r="A40" s="99" t="s">
        <v>1502</v>
      </c>
      <c r="B40" s="101"/>
      <c r="C40" s="101"/>
      <c r="D40" s="102">
        <f t="shared" si="2"/>
        <v>0</v>
      </c>
      <c r="E40" s="113"/>
      <c r="F40" s="104"/>
      <c r="G40" s="105"/>
      <c r="H40" s="106"/>
      <c r="I40" s="107">
        <f>_xlfn.IFERROR(IF(VALUE(LEFT($B40,1))&gt;4,$E40,0),"")</f>
      </c>
      <c r="J40" s="108">
        <f>_xlfn.IFERROR(IF(VALUE(LEFT($B40,1))&gt;4,F40,0),"")</f>
      </c>
      <c r="K40" s="109">
        <f>_xlfn.IFERROR(IF(VALUE(LEFT($B40,1))&lt;=4,$E40,0),"")</f>
      </c>
      <c r="L40" s="108">
        <f>_xlfn.IFERROR(IF(VALUE(LEFT($B40,1))&lt;=4,F40,0),"")</f>
      </c>
      <c r="N40" s="64" t="s">
        <v>280</v>
      </c>
    </row>
    <row r="41" spans="1:14" ht="16.5" customHeight="1">
      <c r="A41" s="99"/>
      <c r="B41" s="101"/>
      <c r="C41" s="101">
        <f>_xlfn.IFERROR(VLOOKUP($B41,TH!$A$6:$B$136,2,0),"")</f>
      </c>
      <c r="D41" s="102">
        <f t="shared" si="2"/>
        <v>0</v>
      </c>
      <c r="E41" s="113"/>
      <c r="F41" s="104"/>
      <c r="G41" s="105"/>
      <c r="H41" s="106"/>
      <c r="I41" s="107">
        <f>_xlfn.IFERROR(IF(VALUE(LEFT($B41,1))&gt;4,$E41,0),"")</f>
      </c>
      <c r="J41" s="108">
        <f>_xlfn.IFERROR(IF(VALUE(LEFT($B41,1))&gt;4,F41,0),"")</f>
      </c>
      <c r="K41" s="109">
        <f>_xlfn.IFERROR(IF(VALUE(LEFT($B41,1))&lt;=4,$E41,0),"")</f>
      </c>
      <c r="L41" s="108">
        <f>_xlfn.IFERROR(IF(VALUE(LEFT($B41,1))&lt;=4,F41,0),"")</f>
      </c>
      <c r="N41" s="64" t="s">
        <v>280</v>
      </c>
    </row>
    <row r="42" spans="1:14" ht="16.5" customHeight="1">
      <c r="A42" s="99" t="s">
        <v>1503</v>
      </c>
      <c r="B42" s="101">
        <v>515</v>
      </c>
      <c r="C42" s="101" t="str">
        <f>_xlfn.IFERROR(VLOOKUP($B42,TH!$A$6:$B$136,2,0),"")</f>
        <v>Doanh thu hoạt động tài chính</v>
      </c>
      <c r="D42" s="102">
        <f t="shared" si="2"/>
        <v>4500006000</v>
      </c>
      <c r="E42" s="113">
        <f>GDNB!C107</f>
        <v>4500006000</v>
      </c>
      <c r="F42" s="104"/>
      <c r="G42" s="105"/>
      <c r="H42" s="106"/>
      <c r="I42" s="107">
        <f>_xlfn.IFERROR(IF(VALUE(LEFT($B42,1))&gt;4,$E42,0),"")</f>
        <v>4500006000</v>
      </c>
      <c r="J42" s="108">
        <f>_xlfn.IFERROR(IF(VALUE(LEFT($B42,1))&gt;4,F42,0),"")</f>
        <v>0</v>
      </c>
      <c r="K42" s="109">
        <f>_xlfn.IFERROR(IF(VALUE(LEFT($B42,1))&lt;=4,$E42,0),"")</f>
        <v>0</v>
      </c>
      <c r="L42" s="108">
        <f>_xlfn.IFERROR(IF(VALUE(LEFT($B42,1))&lt;=4,F42,0),"")</f>
        <v>0</v>
      </c>
      <c r="N42" s="64" t="s">
        <v>280</v>
      </c>
    </row>
    <row r="43" spans="1:14" ht="16.5" customHeight="1">
      <c r="A43" s="99"/>
      <c r="B43" s="101">
        <v>4212</v>
      </c>
      <c r="C43" s="101" t="str">
        <f>_xlfn.IFERROR(VLOOKUP($B43,TH!$A$6:$B$136,2,0),"")</f>
        <v>Lợi nhuận chưa phân phối năm nay</v>
      </c>
      <c r="D43" s="102">
        <f t="shared" si="2"/>
        <v>-4500006000</v>
      </c>
      <c r="E43" s="113"/>
      <c r="F43" s="104">
        <f>E42</f>
        <v>4500006000</v>
      </c>
      <c r="G43" s="105"/>
      <c r="H43" s="106"/>
      <c r="I43" s="107">
        <f>_xlfn.IFERROR(IF(VALUE(LEFT($B43,1))&gt;4,$E43,0),"")</f>
        <v>0</v>
      </c>
      <c r="J43" s="108">
        <f>_xlfn.IFERROR(IF(VALUE(LEFT($B43,1))&gt;4,F43,0),"")</f>
        <v>0</v>
      </c>
      <c r="K43" s="109">
        <f>_xlfn.IFERROR(IF(VALUE(LEFT($B43,1))&lt;=4,$E43,0),"")</f>
        <v>0</v>
      </c>
      <c r="L43" s="108">
        <f>_xlfn.IFERROR(IF(VALUE(LEFT($B43,1))&lt;=4,F43,0),"")</f>
        <v>4500006000</v>
      </c>
      <c r="N43" s="64" t="s">
        <v>280</v>
      </c>
    </row>
    <row r="44" spans="1:14" ht="16.5" customHeight="1">
      <c r="A44" s="99" t="s">
        <v>1504</v>
      </c>
      <c r="B44" s="101"/>
      <c r="C44" s="101"/>
      <c r="D44" s="102">
        <f t="shared" si="2"/>
        <v>0</v>
      </c>
      <c r="E44" s="113"/>
      <c r="F44" s="104"/>
      <c r="G44" s="105"/>
      <c r="H44" s="106"/>
      <c r="I44" s="107">
        <f>_xlfn.IFERROR(IF(VALUE(LEFT($B44,1))&gt;4,$E44,0),"")</f>
      </c>
      <c r="J44" s="108">
        <f>_xlfn.IFERROR(IF(VALUE(LEFT($B44,1))&gt;4,F44,0),"")</f>
      </c>
      <c r="K44" s="109">
        <f>_xlfn.IFERROR(IF(VALUE(LEFT($B44,1))&lt;=4,$E44,0),"")</f>
      </c>
      <c r="L44" s="108">
        <f>_xlfn.IFERROR(IF(VALUE(LEFT($B44,1))&lt;=4,F44,0),"")</f>
      </c>
      <c r="N44" s="64" t="s">
        <v>280</v>
      </c>
    </row>
    <row r="45" spans="1:14" ht="16.5" customHeight="1">
      <c r="A45" s="99"/>
      <c r="B45" s="101"/>
      <c r="C45" s="101">
        <f>_xlfn.IFERROR(VLOOKUP($B45,TH!$A$6:$B$136,2,0),"")</f>
      </c>
      <c r="D45" s="102">
        <f t="shared" si="2"/>
        <v>0</v>
      </c>
      <c r="E45" s="113"/>
      <c r="F45" s="104"/>
      <c r="G45" s="105"/>
      <c r="H45" s="106"/>
      <c r="I45" s="107">
        <f>_xlfn.IFERROR(IF(VALUE(LEFT($B45,1))&gt;4,$E45,0),"")</f>
      </c>
      <c r="J45" s="108">
        <f>_xlfn.IFERROR(IF(VALUE(LEFT($B45,1))&gt;4,F45,0),"")</f>
      </c>
      <c r="K45" s="109">
        <f>_xlfn.IFERROR(IF(VALUE(LEFT($B45,1))&lt;=4,$E45,0),"")</f>
      </c>
      <c r="L45" s="108">
        <f>_xlfn.IFERROR(IF(VALUE(LEFT($B45,1))&lt;=4,F45,0),"")</f>
      </c>
      <c r="N45" s="64" t="s">
        <v>280</v>
      </c>
    </row>
    <row r="46" spans="1:14" ht="16.5" customHeight="1">
      <c r="A46" s="99" t="s">
        <v>1505</v>
      </c>
      <c r="B46" s="101">
        <v>4211</v>
      </c>
      <c r="C46" s="101" t="str">
        <f>_xlfn.IFERROR(VLOOKUP($B46,TH!$A$6:$B$136,2,0),"")</f>
        <v>Lợi nhuận chưa phân phối năm trước</v>
      </c>
      <c r="D46" s="102">
        <f t="shared" si="2"/>
        <v>727272728</v>
      </c>
      <c r="E46" s="113">
        <f>TSCD!C12</f>
        <v>727272728</v>
      </c>
      <c r="F46" s="104"/>
      <c r="G46" s="105"/>
      <c r="H46" s="106"/>
      <c r="I46" s="107">
        <f>_xlfn.IFERROR(IF(VALUE(LEFT($B46,1))&gt;4,$E46,0),"")</f>
        <v>0</v>
      </c>
      <c r="J46" s="108">
        <f>_xlfn.IFERROR(IF(VALUE(LEFT($B46,1))&gt;4,F46,0),"")</f>
        <v>0</v>
      </c>
      <c r="K46" s="109">
        <f>_xlfn.IFERROR(IF(VALUE(LEFT($B46,1))&lt;=4,$E46,0),"")</f>
        <v>727272728</v>
      </c>
      <c r="L46" s="108">
        <f>_xlfn.IFERROR(IF(VALUE(LEFT($B46,1))&lt;=4,F46,0),"")</f>
        <v>0</v>
      </c>
      <c r="N46" s="64" t="s">
        <v>280</v>
      </c>
    </row>
    <row r="47" spans="1:14" ht="16.5" customHeight="1">
      <c r="A47" s="99"/>
      <c r="B47" s="101">
        <v>211</v>
      </c>
      <c r="C47" s="101" t="str">
        <f>_xlfn.IFERROR(VLOOKUP($B47,TH!$A$6:$B$136,2,0),"")</f>
        <v>Tài sản cố định hữu hình - nguyên giá</v>
      </c>
      <c r="D47" s="102">
        <f t="shared" si="2"/>
        <v>-727272728</v>
      </c>
      <c r="E47" s="113"/>
      <c r="F47" s="104">
        <f>E46</f>
        <v>727272728</v>
      </c>
      <c r="G47" s="105"/>
      <c r="H47" s="106"/>
      <c r="I47" s="107">
        <f>_xlfn.IFERROR(IF(VALUE(LEFT($B47,1))&gt;4,$E47,0),"")</f>
        <v>0</v>
      </c>
      <c r="J47" s="108">
        <f>_xlfn.IFERROR(IF(VALUE(LEFT($B47,1))&gt;4,F47,0),"")</f>
        <v>0</v>
      </c>
      <c r="K47" s="109">
        <f>_xlfn.IFERROR(IF(VALUE(LEFT($B47,1))&lt;=4,$E47,0),"")</f>
        <v>0</v>
      </c>
      <c r="L47" s="108">
        <f>_xlfn.IFERROR(IF(VALUE(LEFT($B47,1))&lt;=4,F47,0),"")</f>
        <v>727272728</v>
      </c>
      <c r="N47" s="64" t="s">
        <v>280</v>
      </c>
    </row>
    <row r="48" spans="1:14" ht="16.5" customHeight="1">
      <c r="A48" s="99" t="s">
        <v>1399</v>
      </c>
      <c r="B48" s="101"/>
      <c r="C48" s="101"/>
      <c r="D48" s="102">
        <f t="shared" si="2"/>
        <v>0</v>
      </c>
      <c r="E48" s="113"/>
      <c r="F48" s="104"/>
      <c r="G48" s="105"/>
      <c r="H48" s="106"/>
      <c r="I48" s="107">
        <f>_xlfn.IFERROR(IF(VALUE(LEFT($B48,1))&gt;4,$E48,0),"")</f>
      </c>
      <c r="J48" s="108">
        <f>_xlfn.IFERROR(IF(VALUE(LEFT($B48,1))&gt;4,F48,0),"")</f>
      </c>
      <c r="K48" s="109">
        <f>_xlfn.IFERROR(IF(VALUE(LEFT($B48,1))&lt;=4,$E48,0),"")</f>
      </c>
      <c r="L48" s="108">
        <f>_xlfn.IFERROR(IF(VALUE(LEFT($B48,1))&lt;=4,F48,0),"")</f>
      </c>
      <c r="N48" s="64" t="s">
        <v>280</v>
      </c>
    </row>
    <row r="49" spans="1:14" ht="16.5" customHeight="1">
      <c r="A49" s="99"/>
      <c r="B49" s="101"/>
      <c r="C49" s="101">
        <f>_xlfn.IFERROR(VLOOKUP($B49,TH!$A$6:$B$136,2,0),"")</f>
      </c>
      <c r="D49" s="102">
        <f t="shared" si="2"/>
        <v>0</v>
      </c>
      <c r="E49" s="113"/>
      <c r="F49" s="104"/>
      <c r="G49" s="105"/>
      <c r="H49" s="106"/>
      <c r="I49" s="107">
        <f>_xlfn.IFERROR(IF(VALUE(LEFT($B49,1))&gt;4,$E49,0),"")</f>
      </c>
      <c r="J49" s="108">
        <f>_xlfn.IFERROR(IF(VALUE(LEFT($B49,1))&gt;4,F49,0),"")</f>
      </c>
      <c r="K49" s="109">
        <f>_xlfn.IFERROR(IF(VALUE(LEFT($B49,1))&lt;=4,$E49,0),"")</f>
      </c>
      <c r="L49" s="108">
        <f>_xlfn.IFERROR(IF(VALUE(LEFT($B49,1))&lt;=4,F49,0),"")</f>
      </c>
      <c r="N49" s="64" t="s">
        <v>280</v>
      </c>
    </row>
    <row r="50" spans="1:14" ht="16.5" customHeight="1">
      <c r="A50" s="99" t="s">
        <v>1506</v>
      </c>
      <c r="B50" s="101">
        <v>243</v>
      </c>
      <c r="C50" s="101" t="str">
        <f>_xlfn.IFERROR(VLOOKUP($B50,TH!$A$6:$B$136,2,0),"")</f>
        <v>Tài sản thuế thu nhập hoãn lại</v>
      </c>
      <c r="D50" s="102">
        <f t="shared" si="2"/>
        <v>181818182</v>
      </c>
      <c r="E50" s="113">
        <f>TSCD!C15</f>
        <v>181818182</v>
      </c>
      <c r="F50" s="104"/>
      <c r="G50" s="105"/>
      <c r="H50" s="106"/>
      <c r="I50" s="107">
        <f>_xlfn.IFERROR(IF(VALUE(LEFT($B50,1))&gt;4,$E50,0),"")</f>
        <v>0</v>
      </c>
      <c r="J50" s="108">
        <f>_xlfn.IFERROR(IF(VALUE(LEFT($B50,1))&gt;4,F50,0),"")</f>
        <v>0</v>
      </c>
      <c r="K50" s="109">
        <f>_xlfn.IFERROR(IF(VALUE(LEFT($B50,1))&lt;=4,$E50,0),"")</f>
        <v>181818182</v>
      </c>
      <c r="L50" s="108">
        <f>_xlfn.IFERROR(IF(VALUE(LEFT($B50,1))&lt;=4,F50,0),"")</f>
        <v>0</v>
      </c>
      <c r="N50" s="64" t="s">
        <v>280</v>
      </c>
    </row>
    <row r="51" spans="1:14" ht="16.5" customHeight="1">
      <c r="A51" s="99"/>
      <c r="B51" s="101">
        <v>4211</v>
      </c>
      <c r="C51" s="101" t="str">
        <f>_xlfn.IFERROR(VLOOKUP($B51,TH!$A$6:$B$136,2,0),"")</f>
        <v>Lợi nhuận chưa phân phối năm trước</v>
      </c>
      <c r="D51" s="102">
        <f t="shared" si="2"/>
        <v>-181818182</v>
      </c>
      <c r="E51" s="113"/>
      <c r="F51" s="104">
        <f>E50</f>
        <v>181818182</v>
      </c>
      <c r="G51" s="105"/>
      <c r="H51" s="106"/>
      <c r="I51" s="107">
        <f>_xlfn.IFERROR(IF(VALUE(LEFT($B51,1))&gt;4,$E51,0),"")</f>
        <v>0</v>
      </c>
      <c r="J51" s="108">
        <f>_xlfn.IFERROR(IF(VALUE(LEFT($B51,1))&gt;4,F51,0),"")</f>
        <v>0</v>
      </c>
      <c r="K51" s="109">
        <f>_xlfn.IFERROR(IF(VALUE(LEFT($B51,1))&lt;=4,$E51,0),"")</f>
        <v>0</v>
      </c>
      <c r="L51" s="108">
        <f>_xlfn.IFERROR(IF(VALUE(LEFT($B51,1))&lt;=4,F51,0),"")</f>
        <v>181818182</v>
      </c>
      <c r="N51" s="64" t="s">
        <v>280</v>
      </c>
    </row>
    <row r="52" spans="1:14" ht="16.5" customHeight="1">
      <c r="A52" s="99" t="s">
        <v>1401</v>
      </c>
      <c r="B52" s="101"/>
      <c r="C52" s="101"/>
      <c r="D52" s="102">
        <f t="shared" si="2"/>
        <v>0</v>
      </c>
      <c r="E52" s="113"/>
      <c r="F52" s="104"/>
      <c r="G52" s="105"/>
      <c r="H52" s="106"/>
      <c r="I52" s="107">
        <f>_xlfn.IFERROR(IF(VALUE(LEFT($B52,1))&gt;4,$E52,0),"")</f>
      </c>
      <c r="J52" s="108">
        <f>_xlfn.IFERROR(IF(VALUE(LEFT($B52,1))&gt;4,F52,0),"")</f>
      </c>
      <c r="K52" s="109">
        <f>_xlfn.IFERROR(IF(VALUE(LEFT($B52,1))&lt;=4,$E52,0),"")</f>
      </c>
      <c r="L52" s="108">
        <f>_xlfn.IFERROR(IF(VALUE(LEFT($B52,1))&lt;=4,F52,0),"")</f>
      </c>
      <c r="N52" s="64" t="s">
        <v>280</v>
      </c>
    </row>
    <row r="53" spans="1:14" ht="16.5" customHeight="1">
      <c r="A53" s="99"/>
      <c r="B53" s="101"/>
      <c r="C53" s="101">
        <f>_xlfn.IFERROR(VLOOKUP($B53,TH!$A$6:$B$136,2,0),"")</f>
      </c>
      <c r="D53" s="102">
        <f t="shared" si="2"/>
        <v>0</v>
      </c>
      <c r="E53" s="113"/>
      <c r="F53" s="104"/>
      <c r="G53" s="105"/>
      <c r="H53" s="106"/>
      <c r="I53" s="107">
        <f>_xlfn.IFERROR(IF(VALUE(LEFT($B53,1))&gt;4,$E53,0),"")</f>
      </c>
      <c r="J53" s="108">
        <f>_xlfn.IFERROR(IF(VALUE(LEFT($B53,1))&gt;4,F53,0),"")</f>
      </c>
      <c r="K53" s="109">
        <f>_xlfn.IFERROR(IF(VALUE(LEFT($B53,1))&lt;=4,$E53,0),"")</f>
      </c>
      <c r="L53" s="108">
        <f>_xlfn.IFERROR(IF(VALUE(LEFT($B53,1))&lt;=4,F53,0),"")</f>
      </c>
      <c r="N53" s="64" t="s">
        <v>280</v>
      </c>
    </row>
    <row r="54" spans="1:14" ht="16.5" customHeight="1">
      <c r="A54" s="99" t="s">
        <v>1507</v>
      </c>
      <c r="B54" s="101">
        <v>2141</v>
      </c>
      <c r="C54" s="101" t="str">
        <f>_xlfn.IFERROR(VLOOKUP($B54,TH!$A$6:$B$136,2,0),"")</f>
        <v>Hao mòn tài sản cố định hữu hình</v>
      </c>
      <c r="D54" s="102">
        <f t="shared" si="2"/>
        <v>40404040</v>
      </c>
      <c r="E54" s="113">
        <f>TSCD!C18</f>
        <v>40404040</v>
      </c>
      <c r="F54" s="104"/>
      <c r="G54" s="105"/>
      <c r="H54" s="106"/>
      <c r="I54" s="107">
        <f>_xlfn.IFERROR(IF(VALUE(LEFT($B54,1))&gt;4,$E54,0),"")</f>
        <v>0</v>
      </c>
      <c r="J54" s="108">
        <f>_xlfn.IFERROR(IF(VALUE(LEFT($B54,1))&gt;4,F54,0),"")</f>
        <v>0</v>
      </c>
      <c r="K54" s="109">
        <f>_xlfn.IFERROR(IF(VALUE(LEFT($B54,1))&lt;=4,$E54,0),"")</f>
        <v>40404040</v>
      </c>
      <c r="L54" s="108">
        <f>_xlfn.IFERROR(IF(VALUE(LEFT($B54,1))&lt;=4,F54,0),"")</f>
        <v>0</v>
      </c>
      <c r="N54" s="64" t="s">
        <v>280</v>
      </c>
    </row>
    <row r="55" spans="1:14" ht="16.5" customHeight="1">
      <c r="A55" s="99"/>
      <c r="B55" s="101">
        <v>4211</v>
      </c>
      <c r="C55" s="101" t="str">
        <f>_xlfn.IFERROR(VLOOKUP($B55,TH!$A$6:$B$136,2,0),"")</f>
        <v>Lợi nhuận chưa phân phối năm trước</v>
      </c>
      <c r="D55" s="102">
        <f t="shared" si="2"/>
        <v>-40404040</v>
      </c>
      <c r="E55" s="113"/>
      <c r="F55" s="104">
        <f>E54</f>
        <v>40404040</v>
      </c>
      <c r="G55" s="105"/>
      <c r="H55" s="106"/>
      <c r="I55" s="107">
        <f>_xlfn.IFERROR(IF(VALUE(LEFT($B55,1))&gt;4,$E55,0),"")</f>
        <v>0</v>
      </c>
      <c r="J55" s="108">
        <f>_xlfn.IFERROR(IF(VALUE(LEFT($B55,1))&gt;4,F55,0),"")</f>
        <v>0</v>
      </c>
      <c r="K55" s="109">
        <f>_xlfn.IFERROR(IF(VALUE(LEFT($B55,1))&lt;=4,$E55,0),"")</f>
        <v>0</v>
      </c>
      <c r="L55" s="108">
        <f>_xlfn.IFERROR(IF(VALUE(LEFT($B55,1))&lt;=4,F55,0),"")</f>
        <v>40404040</v>
      </c>
      <c r="N55" s="64" t="s">
        <v>280</v>
      </c>
    </row>
    <row r="56" spans="1:14" ht="16.5" customHeight="1">
      <c r="A56" s="99" t="s">
        <v>1508</v>
      </c>
      <c r="B56" s="101"/>
      <c r="C56" s="101"/>
      <c r="D56" s="102">
        <f t="shared" si="2"/>
        <v>0</v>
      </c>
      <c r="E56" s="113"/>
      <c r="F56" s="104"/>
      <c r="G56" s="105"/>
      <c r="H56" s="106"/>
      <c r="I56" s="107">
        <f>_xlfn.IFERROR(IF(VALUE(LEFT($B56,1))&gt;4,$E56,0),"")</f>
      </c>
      <c r="J56" s="108">
        <f>_xlfn.IFERROR(IF(VALUE(LEFT($B56,1))&gt;4,F56,0),"")</f>
      </c>
      <c r="K56" s="109">
        <f>_xlfn.IFERROR(IF(VALUE(LEFT($B56,1))&lt;=4,$E56,0),"")</f>
      </c>
      <c r="L56" s="108">
        <f>_xlfn.IFERROR(IF(VALUE(LEFT($B56,1))&lt;=4,F56,0),"")</f>
      </c>
      <c r="N56" s="64" t="s">
        <v>280</v>
      </c>
    </row>
    <row r="57" spans="1:14" ht="16.5" customHeight="1">
      <c r="A57" s="99"/>
      <c r="B57" s="101"/>
      <c r="C57" s="101">
        <f>_xlfn.IFERROR(VLOOKUP($B57,TH!$A$6:$B$136,2,0),"")</f>
      </c>
      <c r="D57" s="102">
        <f t="shared" si="2"/>
        <v>0</v>
      </c>
      <c r="E57" s="113"/>
      <c r="F57" s="104"/>
      <c r="G57" s="105"/>
      <c r="H57" s="106"/>
      <c r="I57" s="107">
        <f>_xlfn.IFERROR(IF(VALUE(LEFT($B57,1))&gt;4,$E57,0),"")</f>
      </c>
      <c r="J57" s="108">
        <f>_xlfn.IFERROR(IF(VALUE(LEFT($B57,1))&gt;4,F57,0),"")</f>
      </c>
      <c r="K57" s="109">
        <f>_xlfn.IFERROR(IF(VALUE(LEFT($B57,1))&lt;=4,$E57,0),"")</f>
      </c>
      <c r="L57" s="108">
        <f>_xlfn.IFERROR(IF(VALUE(LEFT($B57,1))&lt;=4,F57,0),"")</f>
      </c>
      <c r="N57" s="64" t="s">
        <v>280</v>
      </c>
    </row>
    <row r="58" spans="1:14" ht="16.5" customHeight="1">
      <c r="A58" s="99" t="s">
        <v>1509</v>
      </c>
      <c r="B58" s="101">
        <v>4211</v>
      </c>
      <c r="C58" s="101" t="str">
        <f>_xlfn.IFERROR(VLOOKUP($B58,TH!$A$6:$B$136,2,0),"")</f>
        <v>Lợi nhuận chưa phân phối năm trước</v>
      </c>
      <c r="D58" s="102">
        <f t="shared" si="2"/>
        <v>10101010</v>
      </c>
      <c r="E58" s="113">
        <f>TSCD!C22</f>
        <v>10101010</v>
      </c>
      <c r="F58" s="104"/>
      <c r="G58" s="105"/>
      <c r="H58" s="106"/>
      <c r="I58" s="107">
        <f>_xlfn.IFERROR(IF(VALUE(LEFT($B58,1))&gt;4,$E58,0),"")</f>
        <v>0</v>
      </c>
      <c r="J58" s="108">
        <f>_xlfn.IFERROR(IF(VALUE(LEFT($B58,1))&gt;4,F58,0),"")</f>
        <v>0</v>
      </c>
      <c r="K58" s="109">
        <f>_xlfn.IFERROR(IF(VALUE(LEFT($B58,1))&lt;=4,$E58,0),"")</f>
        <v>10101010</v>
      </c>
      <c r="L58" s="108">
        <f>_xlfn.IFERROR(IF(VALUE(LEFT($B58,1))&lt;=4,F58,0),"")</f>
        <v>0</v>
      </c>
      <c r="N58" s="64" t="s">
        <v>280</v>
      </c>
    </row>
    <row r="59" spans="1:14" ht="16.5" customHeight="1">
      <c r="A59" s="99"/>
      <c r="B59" s="101">
        <v>243</v>
      </c>
      <c r="C59" s="101" t="str">
        <f>_xlfn.IFERROR(VLOOKUP($B59,TH!$A$6:$B$136,2,0),"")</f>
        <v>Tài sản thuế thu nhập hoãn lại</v>
      </c>
      <c r="D59" s="102">
        <f t="shared" si="2"/>
        <v>-10101010</v>
      </c>
      <c r="E59" s="113"/>
      <c r="F59" s="104">
        <f>E58</f>
        <v>10101010</v>
      </c>
      <c r="G59" s="105"/>
      <c r="H59" s="106"/>
      <c r="I59" s="107">
        <f>_xlfn.IFERROR(IF(VALUE(LEFT($B59,1))&gt;4,$E59,0),"")</f>
        <v>0</v>
      </c>
      <c r="J59" s="108">
        <f>_xlfn.IFERROR(IF(VALUE(LEFT($B59,1))&gt;4,F59,0),"")</f>
        <v>0</v>
      </c>
      <c r="K59" s="109">
        <f>_xlfn.IFERROR(IF(VALUE(LEFT($B59,1))&lt;=4,$E59,0),"")</f>
        <v>0</v>
      </c>
      <c r="L59" s="108">
        <f>_xlfn.IFERROR(IF(VALUE(LEFT($B59,1))&lt;=4,F59,0),"")</f>
        <v>10101010</v>
      </c>
      <c r="N59" s="64" t="s">
        <v>280</v>
      </c>
    </row>
    <row r="60" spans="1:14" ht="16.5" customHeight="1">
      <c r="A60" s="99" t="s">
        <v>1510</v>
      </c>
      <c r="B60" s="101"/>
      <c r="C60" s="101"/>
      <c r="D60" s="102">
        <f t="shared" si="2"/>
        <v>0</v>
      </c>
      <c r="E60" s="113"/>
      <c r="F60" s="104"/>
      <c r="G60" s="105"/>
      <c r="H60" s="106"/>
      <c r="I60" s="107">
        <f>_xlfn.IFERROR(IF(VALUE(LEFT($B60,1))&gt;4,$E60,0),"")</f>
      </c>
      <c r="J60" s="108">
        <f>_xlfn.IFERROR(IF(VALUE(LEFT($B60,1))&gt;4,F60,0),"")</f>
      </c>
      <c r="K60" s="109">
        <f>_xlfn.IFERROR(IF(VALUE(LEFT($B60,1))&lt;=4,$E60,0),"")</f>
      </c>
      <c r="L60" s="108">
        <f>_xlfn.IFERROR(IF(VALUE(LEFT($B60,1))&lt;=4,F60,0),"")</f>
      </c>
      <c r="N60" s="64" t="s">
        <v>280</v>
      </c>
    </row>
    <row r="61" spans="1:14" ht="16.5" customHeight="1">
      <c r="A61" s="99"/>
      <c r="B61" s="101"/>
      <c r="C61" s="101">
        <f>_xlfn.IFERROR(VLOOKUP($B61,TH!$A$6:$B$136,2,0),"")</f>
      </c>
      <c r="D61" s="102">
        <f t="shared" si="2"/>
        <v>0</v>
      </c>
      <c r="E61" s="113"/>
      <c r="F61" s="104"/>
      <c r="G61" s="105"/>
      <c r="H61" s="106"/>
      <c r="I61" s="107">
        <f>_xlfn.IFERROR(IF(VALUE(LEFT($B61,1))&gt;4,$E61,0),"")</f>
      </c>
      <c r="J61" s="108">
        <f>_xlfn.IFERROR(IF(VALUE(LEFT($B61,1))&gt;4,F61,0),"")</f>
      </c>
      <c r="K61" s="109">
        <f>_xlfn.IFERROR(IF(VALUE(LEFT($B61,1))&lt;=4,$E61,0),"")</f>
      </c>
      <c r="L61" s="108">
        <f>_xlfn.IFERROR(IF(VALUE(LEFT($B61,1))&lt;=4,F61,0),"")</f>
      </c>
      <c r="N61" s="64" t="s">
        <v>280</v>
      </c>
    </row>
    <row r="62" spans="1:14" ht="16.5" customHeight="1">
      <c r="A62" s="99" t="s">
        <v>1511</v>
      </c>
      <c r="B62" s="101">
        <v>2141</v>
      </c>
      <c r="C62" s="101" t="str">
        <f>_xlfn.IFERROR(VLOOKUP($B62,TH!$A$6:$B$136,2,0),"")</f>
        <v>Hao mòn tài sản cố định hữu hình</v>
      </c>
      <c r="D62" s="102">
        <f t="shared" si="2"/>
        <v>242424242.6666667</v>
      </c>
      <c r="E62" s="113">
        <f>TSCD!C26</f>
        <v>242424242.6666667</v>
      </c>
      <c r="F62" s="104"/>
      <c r="G62" s="105"/>
      <c r="H62" s="106"/>
      <c r="I62" s="107">
        <f>_xlfn.IFERROR(IF(VALUE(LEFT($B62,1))&gt;4,$E62,0),"")</f>
        <v>0</v>
      </c>
      <c r="J62" s="108">
        <f>_xlfn.IFERROR(IF(VALUE(LEFT($B62,1))&gt;4,F62,0),"")</f>
        <v>0</v>
      </c>
      <c r="K62" s="109">
        <f>_xlfn.IFERROR(IF(VALUE(LEFT($B62,1))&lt;=4,$E62,0),"")</f>
        <v>242424242.6666667</v>
      </c>
      <c r="L62" s="108">
        <f>_xlfn.IFERROR(IF(VALUE(LEFT($B62,1))&lt;=4,F62,0),"")</f>
        <v>0</v>
      </c>
      <c r="N62" s="64" t="s">
        <v>280</v>
      </c>
    </row>
    <row r="63" spans="1:14" ht="16.5" customHeight="1">
      <c r="A63" s="99"/>
      <c r="B63" s="101">
        <v>632</v>
      </c>
      <c r="C63" s="101" t="str">
        <f>_xlfn.IFERROR(VLOOKUP($B63,TH!$A$6:$B$136,2,0),"")</f>
        <v>Giá vốn hàng bán</v>
      </c>
      <c r="D63" s="102">
        <f t="shared" si="2"/>
        <v>-242424242.6666667</v>
      </c>
      <c r="E63" s="113"/>
      <c r="F63" s="104">
        <f>E62</f>
        <v>242424242.6666667</v>
      </c>
      <c r="G63" s="105"/>
      <c r="H63" s="106"/>
      <c r="I63" s="107">
        <f>_xlfn.IFERROR(IF(VALUE(LEFT($B63,1))&gt;4,$E63,0),"")</f>
        <v>0</v>
      </c>
      <c r="J63" s="108">
        <f>_xlfn.IFERROR(IF(VALUE(LEFT($B63,1))&gt;4,F63,0),"")</f>
        <v>242424242.6666667</v>
      </c>
      <c r="K63" s="109">
        <f>_xlfn.IFERROR(IF(VALUE(LEFT($B63,1))&lt;=4,$E63,0),"")</f>
        <v>0</v>
      </c>
      <c r="L63" s="108">
        <f>_xlfn.IFERROR(IF(VALUE(LEFT($B63,1))&lt;=4,F63,0),"")</f>
        <v>0</v>
      </c>
      <c r="N63" s="64" t="s">
        <v>280</v>
      </c>
    </row>
    <row r="64" spans="1:14" ht="16.5" customHeight="1">
      <c r="A64" s="99" t="s">
        <v>1508</v>
      </c>
      <c r="B64" s="101"/>
      <c r="C64" s="101"/>
      <c r="D64" s="102">
        <f t="shared" si="2"/>
        <v>0</v>
      </c>
      <c r="E64" s="113"/>
      <c r="F64" s="104"/>
      <c r="G64" s="105"/>
      <c r="H64" s="106"/>
      <c r="I64" s="107">
        <f>_xlfn.IFERROR(IF(VALUE(LEFT($B64,1))&gt;4,$E64,0),"")</f>
      </c>
      <c r="J64" s="108">
        <f>_xlfn.IFERROR(IF(VALUE(LEFT($B64,1))&gt;4,F64,0),"")</f>
      </c>
      <c r="K64" s="109">
        <f>_xlfn.IFERROR(IF(VALUE(LEFT($B64,1))&lt;=4,$E64,0),"")</f>
      </c>
      <c r="L64" s="108">
        <f>_xlfn.IFERROR(IF(VALUE(LEFT($B64,1))&lt;=4,F64,0),"")</f>
      </c>
      <c r="N64" s="64" t="s">
        <v>280</v>
      </c>
    </row>
    <row r="65" spans="1:14" ht="16.5" customHeight="1">
      <c r="A65" s="99"/>
      <c r="B65" s="101"/>
      <c r="C65" s="101">
        <f>_xlfn.IFERROR(VLOOKUP($B65,TH!$A$6:$B$136,2,0),"")</f>
      </c>
      <c r="D65" s="102">
        <f t="shared" si="2"/>
        <v>0</v>
      </c>
      <c r="E65" s="113"/>
      <c r="F65" s="104"/>
      <c r="G65" s="105"/>
      <c r="H65" s="106"/>
      <c r="I65" s="107">
        <f>_xlfn.IFERROR(IF(VALUE(LEFT($B65,1))&gt;4,$E65,0),"")</f>
      </c>
      <c r="J65" s="108">
        <f>_xlfn.IFERROR(IF(VALUE(LEFT($B65,1))&gt;4,F65,0),"")</f>
      </c>
      <c r="K65" s="109">
        <f>_xlfn.IFERROR(IF(VALUE(LEFT($B65,1))&lt;=4,$E65,0),"")</f>
      </c>
      <c r="L65" s="108">
        <f>_xlfn.IFERROR(IF(VALUE(LEFT($B65,1))&lt;=4,F65,0),"")</f>
      </c>
      <c r="N65" s="64" t="s">
        <v>280</v>
      </c>
    </row>
    <row r="66" spans="1:14" ht="16.5" customHeight="1">
      <c r="A66" s="99" t="s">
        <v>1512</v>
      </c>
      <c r="B66" s="101">
        <v>8212</v>
      </c>
      <c r="C66" s="101" t="str">
        <f>_xlfn.IFERROR(VLOOKUP($B66,TH!$A$6:$B$136,2,0),"")</f>
        <v>Chi phí thuế TNDN hoãn lại</v>
      </c>
      <c r="D66" s="102">
        <f t="shared" si="2"/>
        <v>53333333.38666667</v>
      </c>
      <c r="E66" s="113">
        <f>TSCD!C30</f>
        <v>53333333.38666667</v>
      </c>
      <c r="F66" s="104"/>
      <c r="G66" s="105"/>
      <c r="H66" s="106"/>
      <c r="I66" s="107">
        <f>_xlfn.IFERROR(IF(VALUE(LEFT($B66,1))&gt;4,$E66,0),"")</f>
        <v>53333333.38666667</v>
      </c>
      <c r="J66" s="108">
        <f>_xlfn.IFERROR(IF(VALUE(LEFT($B66,1))&gt;4,F66,0),"")</f>
        <v>0</v>
      </c>
      <c r="K66" s="109">
        <f>_xlfn.IFERROR(IF(VALUE(LEFT($B66,1))&lt;=4,$E66,0),"")</f>
        <v>0</v>
      </c>
      <c r="L66" s="108">
        <f>_xlfn.IFERROR(IF(VALUE(LEFT($B66,1))&lt;=4,F66,0),"")</f>
        <v>0</v>
      </c>
      <c r="N66" s="64" t="s">
        <v>280</v>
      </c>
    </row>
    <row r="67" spans="1:14" ht="16.5" customHeight="1">
      <c r="A67" s="99"/>
      <c r="B67" s="101">
        <v>243</v>
      </c>
      <c r="C67" s="101" t="str">
        <f>_xlfn.IFERROR(VLOOKUP($B67,TH!$A$6:$B$136,2,0),"")</f>
        <v>Tài sản thuế thu nhập hoãn lại</v>
      </c>
      <c r="D67" s="102">
        <f t="shared" si="2"/>
        <v>-53333333.38666667</v>
      </c>
      <c r="E67" s="113"/>
      <c r="F67" s="104">
        <f>E66</f>
        <v>53333333.38666667</v>
      </c>
      <c r="G67" s="105"/>
      <c r="H67" s="106"/>
      <c r="I67" s="107">
        <f>_xlfn.IFERROR(IF(VALUE(LEFT($B67,1))&gt;4,$E67,0),"")</f>
        <v>0</v>
      </c>
      <c r="J67" s="108">
        <f>_xlfn.IFERROR(IF(VALUE(LEFT($B67,1))&gt;4,F67,0),"")</f>
        <v>0</v>
      </c>
      <c r="K67" s="109">
        <f>_xlfn.IFERROR(IF(VALUE(LEFT($B67,1))&lt;=4,$E67,0),"")</f>
        <v>0</v>
      </c>
      <c r="L67" s="108">
        <f>_xlfn.IFERROR(IF(VALUE(LEFT($B67,1))&lt;=4,F67,0),"")</f>
        <v>53333333.38666667</v>
      </c>
      <c r="N67" s="64" t="s">
        <v>280</v>
      </c>
    </row>
    <row r="68" spans="1:14" ht="16.5" customHeight="1">
      <c r="A68" s="99" t="s">
        <v>1405</v>
      </c>
      <c r="B68" s="101"/>
      <c r="C68" s="101"/>
      <c r="D68" s="102">
        <f t="shared" si="2"/>
        <v>0</v>
      </c>
      <c r="E68" s="113"/>
      <c r="F68" s="104"/>
      <c r="G68" s="105"/>
      <c r="H68" s="106"/>
      <c r="I68" s="107">
        <f>_xlfn.IFERROR(IF(VALUE(LEFT($B68,1))&gt;4,$E68,0),"")</f>
      </c>
      <c r="J68" s="108">
        <f>_xlfn.IFERROR(IF(VALUE(LEFT($B68,1))&gt;4,F68,0),"")</f>
      </c>
      <c r="K68" s="109">
        <f>_xlfn.IFERROR(IF(VALUE(LEFT($B68,1))&lt;=4,$E68,0),"")</f>
      </c>
      <c r="L68" s="108">
        <f>_xlfn.IFERROR(IF(VALUE(LEFT($B68,1))&lt;=4,F68,0),"")</f>
      </c>
      <c r="N68" s="64" t="s">
        <v>280</v>
      </c>
    </row>
    <row r="69" spans="1:14" ht="16.5" customHeight="1">
      <c r="A69" s="99"/>
      <c r="B69" s="101"/>
      <c r="C69" s="101">
        <f>_xlfn.IFERROR(VLOOKUP($B69,TH!$A$6:$B$136,2,0),"")</f>
      </c>
      <c r="D69" s="102">
        <f t="shared" si="2"/>
        <v>0</v>
      </c>
      <c r="E69" s="113"/>
      <c r="F69" s="104"/>
      <c r="G69" s="105"/>
      <c r="H69" s="106"/>
      <c r="I69" s="107">
        <f>_xlfn.IFERROR(IF(VALUE(LEFT($B69,1))&gt;4,$E69,0),"")</f>
      </c>
      <c r="J69" s="108">
        <f>_xlfn.IFERROR(IF(VALUE(LEFT($B69,1))&gt;4,F69,0),"")</f>
      </c>
      <c r="K69" s="109">
        <f>_xlfn.IFERROR(IF(VALUE(LEFT($B69,1))&lt;=4,$E69,0),"")</f>
      </c>
      <c r="L69" s="108">
        <f>_xlfn.IFERROR(IF(VALUE(LEFT($B69,1))&lt;=4,F69,0),"")</f>
      </c>
      <c r="N69" s="64" t="s">
        <v>280</v>
      </c>
    </row>
    <row r="70" spans="1:14" ht="16.5" customHeight="1">
      <c r="A70" s="99" t="s">
        <v>1625</v>
      </c>
      <c r="B70" s="101">
        <v>8212</v>
      </c>
      <c r="C70" s="101" t="str">
        <f>_xlfn.IFERROR(VLOOKUP($B70,TH!$A$6:$B$136,2,0),"")</f>
        <v>Chi phí thuế TNDN hoãn lại</v>
      </c>
      <c r="D70" s="102">
        <f t="shared" si="2"/>
        <v>20606060.640000004</v>
      </c>
      <c r="E70" s="113">
        <f>TSCD!C33</f>
        <v>20606060.640000004</v>
      </c>
      <c r="F70" s="104"/>
      <c r="G70" s="105"/>
      <c r="H70" s="106"/>
      <c r="I70" s="107">
        <f>_xlfn.IFERROR(IF(VALUE(LEFT($B70,1))&gt;4,$E70,0),"")</f>
        <v>20606060.640000004</v>
      </c>
      <c r="J70" s="108">
        <f>_xlfn.IFERROR(IF(VALUE(LEFT($B70,1))&gt;4,F70,0),"")</f>
        <v>0</v>
      </c>
      <c r="K70" s="109">
        <f>_xlfn.IFERROR(IF(VALUE(LEFT($B70,1))&lt;=4,$E70,0),"")</f>
        <v>0</v>
      </c>
      <c r="L70" s="108">
        <f>_xlfn.IFERROR(IF(VALUE(LEFT($B70,1))&lt;=4,F70,0),"")</f>
        <v>0</v>
      </c>
      <c r="N70" s="64" t="s">
        <v>280</v>
      </c>
    </row>
    <row r="71" spans="1:14" ht="16.5" customHeight="1">
      <c r="A71" s="99"/>
      <c r="B71" s="101">
        <v>243</v>
      </c>
      <c r="C71" s="101" t="str">
        <f>_xlfn.IFERROR(VLOOKUP($B71,TH!$A$6:$B$136,2,0),"")</f>
        <v>Tài sản thuế thu nhập hoãn lại</v>
      </c>
      <c r="D71" s="102">
        <f t="shared" si="2"/>
        <v>-20606060.640000004</v>
      </c>
      <c r="E71" s="113"/>
      <c r="F71" s="104">
        <f>E70</f>
        <v>20606060.640000004</v>
      </c>
      <c r="G71" s="105"/>
      <c r="H71" s="106"/>
      <c r="I71" s="107">
        <f>_xlfn.IFERROR(IF(VALUE(LEFT($B71,1))&gt;4,$E71,0),"")</f>
        <v>0</v>
      </c>
      <c r="J71" s="108">
        <f>_xlfn.IFERROR(IF(VALUE(LEFT($B71,1))&gt;4,F71,0),"")</f>
        <v>0</v>
      </c>
      <c r="K71" s="109">
        <f>_xlfn.IFERROR(IF(VALUE(LEFT($B71,1))&lt;=4,$E71,0),"")</f>
        <v>0</v>
      </c>
      <c r="L71" s="108">
        <f>_xlfn.IFERROR(IF(VALUE(LEFT($B71,1))&lt;=4,F71,0),"")</f>
        <v>20606060.640000004</v>
      </c>
      <c r="N71" s="64" t="s">
        <v>280</v>
      </c>
    </row>
    <row r="72" spans="1:14" ht="16.5" customHeight="1">
      <c r="A72" s="99" t="str">
        <f>TSCD!B32</f>
        <v>Bút toán điều chỉnh thuế hoãn lại ứng với tscđ đã bán theo thuế suất hiện hành</v>
      </c>
      <c r="B72" s="101"/>
      <c r="C72" s="101"/>
      <c r="D72" s="102">
        <f t="shared" si="2"/>
        <v>0</v>
      </c>
      <c r="E72" s="113"/>
      <c r="F72" s="104"/>
      <c r="G72" s="105"/>
      <c r="H72" s="106"/>
      <c r="I72" s="107">
        <f>_xlfn.IFERROR(IF(VALUE(LEFT($B72,1))&gt;4,$E72,0),"")</f>
      </c>
      <c r="J72" s="108">
        <f>_xlfn.IFERROR(IF(VALUE(LEFT($B72,1))&gt;4,F72,0),"")</f>
      </c>
      <c r="K72" s="109">
        <f>_xlfn.IFERROR(IF(VALUE(LEFT($B72,1))&lt;=4,$E72,0),"")</f>
      </c>
      <c r="L72" s="108">
        <f>_xlfn.IFERROR(IF(VALUE(LEFT($B72,1))&lt;=4,F72,0),"")</f>
      </c>
      <c r="N72" s="64" t="s">
        <v>280</v>
      </c>
    </row>
    <row r="73" spans="1:14" ht="16.5" customHeight="1">
      <c r="A73" s="99"/>
      <c r="B73" s="101"/>
      <c r="C73" s="101">
        <f>_xlfn.IFERROR(VLOOKUP($B73,TH!$A$6:$B$136,2,0),"")</f>
      </c>
      <c r="D73" s="102">
        <f t="shared" si="2"/>
        <v>0</v>
      </c>
      <c r="E73" s="113"/>
      <c r="F73" s="104"/>
      <c r="G73" s="105"/>
      <c r="H73" s="106"/>
      <c r="I73" s="107">
        <f>_xlfn.IFERROR(IF(VALUE(LEFT($B73,1))&gt;4,$E73,0),"")</f>
      </c>
      <c r="J73" s="108">
        <f>_xlfn.IFERROR(IF(VALUE(LEFT($B73,1))&gt;4,F73,0),"")</f>
      </c>
      <c r="K73" s="109">
        <f>_xlfn.IFERROR(IF(VALUE(LEFT($B73,1))&lt;=4,$E73,0),"")</f>
      </c>
      <c r="L73" s="108">
        <f>_xlfn.IFERROR(IF(VALUE(LEFT($B73,1))&lt;=4,F73,0),"")</f>
      </c>
      <c r="N73" s="64" t="s">
        <v>280</v>
      </c>
    </row>
    <row r="74" spans="1:14" ht="16.5" customHeight="1">
      <c r="A74" s="99"/>
      <c r="B74" s="101"/>
      <c r="C74" s="101">
        <f>_xlfn.IFERROR(VLOOKUP($B74,TH!$A$6:$B$136,2,0),"")</f>
      </c>
      <c r="D74" s="102">
        <f t="shared" si="2"/>
        <v>0</v>
      </c>
      <c r="E74" s="113"/>
      <c r="F74" s="104"/>
      <c r="G74" s="105"/>
      <c r="H74" s="106"/>
      <c r="I74" s="107">
        <f>_xlfn.IFERROR(IF(VALUE(LEFT($B74,1))&gt;4,$E74,0),"")</f>
      </c>
      <c r="J74" s="108">
        <f>_xlfn.IFERROR(IF(VALUE(LEFT($B74,1))&gt;4,F74,0),"")</f>
      </c>
      <c r="K74" s="109">
        <f>_xlfn.IFERROR(IF(VALUE(LEFT($B74,1))&lt;=4,$E74,0),"")</f>
      </c>
      <c r="L74" s="108">
        <f>_xlfn.IFERROR(IF(VALUE(LEFT($B74,1))&lt;=4,F74,0),"")</f>
      </c>
      <c r="N74" s="64" t="s">
        <v>280</v>
      </c>
    </row>
    <row r="75" spans="1:14" ht="16.5" customHeight="1">
      <c r="A75" s="99"/>
      <c r="B75" s="101"/>
      <c r="C75" s="101">
        <f>_xlfn.IFERROR(VLOOKUP($B75,TH!$A$6:$B$136,2,0),"")</f>
      </c>
      <c r="D75" s="102">
        <f t="shared" si="2"/>
        <v>0</v>
      </c>
      <c r="E75" s="113"/>
      <c r="F75" s="104"/>
      <c r="G75" s="105"/>
      <c r="H75" s="106"/>
      <c r="I75" s="107">
        <f>_xlfn.IFERROR(IF(VALUE(LEFT($B75,1))&gt;4,$E75,0),"")</f>
      </c>
      <c r="J75" s="108">
        <f>_xlfn.IFERROR(IF(VALUE(LEFT($B75,1))&gt;4,F75,0),"")</f>
      </c>
      <c r="K75" s="109">
        <f>_xlfn.IFERROR(IF(VALUE(LEFT($B75,1))&lt;=4,$E75,0),"")</f>
      </c>
      <c r="L75" s="108">
        <f>_xlfn.IFERROR(IF(VALUE(LEFT($B75,1))&lt;=4,F75,0),"")</f>
      </c>
      <c r="N75" s="64" t="s">
        <v>280</v>
      </c>
    </row>
    <row r="76" spans="1:14" ht="16.5" customHeight="1">
      <c r="A76" s="99"/>
      <c r="B76" s="101"/>
      <c r="C76" s="101">
        <f>_xlfn.IFERROR(VLOOKUP($B76,TH!$A$6:$B$136,2,0),"")</f>
      </c>
      <c r="D76" s="102">
        <f t="shared" si="2"/>
        <v>0</v>
      </c>
      <c r="E76" s="113"/>
      <c r="F76" s="104"/>
      <c r="G76" s="105"/>
      <c r="H76" s="106"/>
      <c r="I76" s="107">
        <f>_xlfn.IFERROR(IF(VALUE(LEFT($B76,1))&gt;4,$E76,0),"")</f>
      </c>
      <c r="J76" s="108">
        <f>_xlfn.IFERROR(IF(VALUE(LEFT($B76,1))&gt;4,F76,0),"")</f>
      </c>
      <c r="K76" s="109">
        <f>_xlfn.IFERROR(IF(VALUE(LEFT($B76,1))&lt;=4,$E76,0),"")</f>
      </c>
      <c r="L76" s="108">
        <f>_xlfn.IFERROR(IF(VALUE(LEFT($B76,1))&lt;=4,F76,0),"")</f>
      </c>
      <c r="N76" s="64" t="s">
        <v>280</v>
      </c>
    </row>
    <row r="77" spans="1:14" ht="16.5" customHeight="1">
      <c r="A77" s="99"/>
      <c r="B77" s="101"/>
      <c r="C77" s="101">
        <f>_xlfn.IFERROR(VLOOKUP($B77,TH!$A$6:$B$136,2,0),"")</f>
      </c>
      <c r="D77" s="102">
        <f t="shared" si="2"/>
        <v>0</v>
      </c>
      <c r="E77" s="113"/>
      <c r="F77" s="104"/>
      <c r="G77" s="105"/>
      <c r="H77" s="106"/>
      <c r="I77" s="107">
        <f>_xlfn.IFERROR(IF(VALUE(LEFT($B77,1))&gt;4,$E77,0),"")</f>
      </c>
      <c r="J77" s="108">
        <f>_xlfn.IFERROR(IF(VALUE(LEFT($B77,1))&gt;4,F77,0),"")</f>
      </c>
      <c r="K77" s="109">
        <f>_xlfn.IFERROR(IF(VALUE(LEFT($B77,1))&lt;=4,$E77,0),"")</f>
      </c>
      <c r="L77" s="108">
        <f>_xlfn.IFERROR(IF(VALUE(LEFT($B77,1))&lt;=4,F77,0),"")</f>
      </c>
      <c r="N77" s="64" t="s">
        <v>280</v>
      </c>
    </row>
    <row r="78" spans="1:14" ht="16.5" customHeight="1">
      <c r="A78" s="99"/>
      <c r="B78" s="101"/>
      <c r="C78" s="101">
        <f>_xlfn.IFERROR(VLOOKUP($B78,TH!$A$6:$B$136,2,0),"")</f>
      </c>
      <c r="D78" s="102">
        <f t="shared" si="2"/>
        <v>0</v>
      </c>
      <c r="E78" s="113"/>
      <c r="F78" s="104"/>
      <c r="G78" s="105"/>
      <c r="H78" s="106"/>
      <c r="I78" s="107">
        <f>_xlfn.IFERROR(IF(VALUE(LEFT($B78,1))&gt;4,$E78,0),"")</f>
      </c>
      <c r="J78" s="108">
        <f>_xlfn.IFERROR(IF(VALUE(LEFT($B78,1))&gt;4,F78,0),"")</f>
      </c>
      <c r="K78" s="109">
        <f>_xlfn.IFERROR(IF(VALUE(LEFT($B78,1))&lt;=4,$E78,0),"")</f>
      </c>
      <c r="L78" s="108">
        <f>_xlfn.IFERROR(IF(VALUE(LEFT($B78,1))&lt;=4,F78,0),"")</f>
      </c>
      <c r="N78" s="64" t="s">
        <v>280</v>
      </c>
    </row>
    <row r="79" spans="1:14" ht="16.5" customHeight="1">
      <c r="A79" s="99"/>
      <c r="B79" s="101"/>
      <c r="C79" s="101">
        <f>_xlfn.IFERROR(VLOOKUP($B79,TH!$A$6:$B$136,2,0),"")</f>
      </c>
      <c r="D79" s="102">
        <f t="shared" si="2"/>
        <v>0</v>
      </c>
      <c r="E79" s="113"/>
      <c r="F79" s="104"/>
      <c r="G79" s="105"/>
      <c r="H79" s="106"/>
      <c r="I79" s="107">
        <f>_xlfn.IFERROR(IF(VALUE(LEFT($B79,1))&gt;4,$E79,0),"")</f>
      </c>
      <c r="J79" s="108">
        <f>_xlfn.IFERROR(IF(VALUE(LEFT($B79,1))&gt;4,F79,0),"")</f>
      </c>
      <c r="K79" s="109">
        <f>_xlfn.IFERROR(IF(VALUE(LEFT($B79,1))&lt;=4,$E79,0),"")</f>
      </c>
      <c r="L79" s="108">
        <f>_xlfn.IFERROR(IF(VALUE(LEFT($B79,1))&lt;=4,F79,0),"")</f>
      </c>
      <c r="N79" s="64" t="s">
        <v>280</v>
      </c>
    </row>
    <row r="80" spans="1:14" ht="16.5" customHeight="1">
      <c r="A80" s="99"/>
      <c r="B80" s="101"/>
      <c r="C80" s="101">
        <f>_xlfn.IFERROR(VLOOKUP($B80,TH!$A$6:$B$136,2,0),"")</f>
      </c>
      <c r="D80" s="102">
        <f t="shared" si="2"/>
        <v>0</v>
      </c>
      <c r="E80" s="113"/>
      <c r="F80" s="104"/>
      <c r="G80" s="105"/>
      <c r="H80" s="106"/>
      <c r="I80" s="107">
        <f>_xlfn.IFERROR(IF(VALUE(LEFT($B80,1))&gt;4,$E80,0),"")</f>
      </c>
      <c r="J80" s="108">
        <f>_xlfn.IFERROR(IF(VALUE(LEFT($B80,1))&gt;4,F80,0),"")</f>
      </c>
      <c r="K80" s="109">
        <f>_xlfn.IFERROR(IF(VALUE(LEFT($B80,1))&lt;=4,$E80,0),"")</f>
      </c>
      <c r="L80" s="108">
        <f>_xlfn.IFERROR(IF(VALUE(LEFT($B80,1))&lt;=4,F80,0),"")</f>
      </c>
      <c r="N80" s="64" t="s">
        <v>280</v>
      </c>
    </row>
    <row r="81" spans="1:14" ht="16.5" customHeight="1">
      <c r="A81" s="99"/>
      <c r="B81" s="101"/>
      <c r="C81" s="101">
        <f>_xlfn.IFERROR(VLOOKUP($B81,TH!$A$6:$B$136,2,0),"")</f>
      </c>
      <c r="D81" s="102">
        <f t="shared" si="2"/>
        <v>0</v>
      </c>
      <c r="E81" s="113"/>
      <c r="F81" s="104"/>
      <c r="G81" s="105"/>
      <c r="H81" s="106"/>
      <c r="I81" s="107">
        <f>_xlfn.IFERROR(IF(VALUE(LEFT($B81,1))&gt;4,$E81,0),"")</f>
      </c>
      <c r="J81" s="108">
        <f>_xlfn.IFERROR(IF(VALUE(LEFT($B81,1))&gt;4,F81,0),"")</f>
      </c>
      <c r="K81" s="109">
        <f>_xlfn.IFERROR(IF(VALUE(LEFT($B81,1))&lt;=4,$E81,0),"")</f>
      </c>
      <c r="L81" s="108">
        <f>_xlfn.IFERROR(IF(VALUE(LEFT($B81,1))&lt;=4,F81,0),"")</f>
      </c>
      <c r="N81" s="64" t="s">
        <v>280</v>
      </c>
    </row>
    <row r="82" spans="1:14" ht="16.5" customHeight="1">
      <c r="A82" s="99"/>
      <c r="B82" s="101"/>
      <c r="C82" s="101">
        <f>_xlfn.IFERROR(VLOOKUP($B82,TH!$A$6:$B$136,2,0),"")</f>
      </c>
      <c r="D82" s="102">
        <f t="shared" si="2"/>
        <v>0</v>
      </c>
      <c r="E82" s="113"/>
      <c r="F82" s="104"/>
      <c r="G82" s="105"/>
      <c r="H82" s="106"/>
      <c r="I82" s="107">
        <f>_xlfn.IFERROR(IF(VALUE(LEFT($B82,1))&gt;4,$E82,0),"")</f>
      </c>
      <c r="J82" s="108">
        <f>_xlfn.IFERROR(IF(VALUE(LEFT($B82,1))&gt;4,F82,0),"")</f>
      </c>
      <c r="K82" s="109">
        <f>_xlfn.IFERROR(IF(VALUE(LEFT($B82,1))&lt;=4,$E82,0),"")</f>
      </c>
      <c r="L82" s="108">
        <f>_xlfn.IFERROR(IF(VALUE(LEFT($B82,1))&lt;=4,F82,0),"")</f>
      </c>
      <c r="N82" s="64" t="s">
        <v>280</v>
      </c>
    </row>
    <row r="83" spans="1:14" ht="16.5" customHeight="1">
      <c r="A83" s="99"/>
      <c r="B83" s="101"/>
      <c r="C83" s="101">
        <f>_xlfn.IFERROR(VLOOKUP($B83,TH!$A$6:$B$136,2,0),"")</f>
      </c>
      <c r="D83" s="102">
        <f t="shared" si="2"/>
        <v>0</v>
      </c>
      <c r="E83" s="113"/>
      <c r="F83" s="104"/>
      <c r="G83" s="105"/>
      <c r="H83" s="106"/>
      <c r="I83" s="107">
        <f>_xlfn.IFERROR(IF(VALUE(LEFT($B83,1))&gt;4,$E83,0),"")</f>
      </c>
      <c r="J83" s="108">
        <f>_xlfn.IFERROR(IF(VALUE(LEFT($B83,1))&gt;4,F83,0),"")</f>
      </c>
      <c r="K83" s="109">
        <f>_xlfn.IFERROR(IF(VALUE(LEFT($B83,1))&lt;=4,$E83,0),"")</f>
      </c>
      <c r="L83" s="108">
        <f>_xlfn.IFERROR(IF(VALUE(LEFT($B83,1))&lt;=4,F83,0),"")</f>
      </c>
      <c r="N83" s="64" t="s">
        <v>280</v>
      </c>
    </row>
    <row r="84" spans="1:14" ht="16.5" customHeight="1">
      <c r="A84" s="99"/>
      <c r="B84" s="101"/>
      <c r="C84" s="101">
        <f>_xlfn.IFERROR(VLOOKUP($B84,TH!$A$6:$B$136,2,0),"")</f>
      </c>
      <c r="D84" s="102">
        <f aca="true" t="shared" si="3" ref="D84:D109">IF(E84&lt;&gt;0,E84,-F84)</f>
        <v>0</v>
      </c>
      <c r="E84" s="113"/>
      <c r="F84" s="104"/>
      <c r="G84" s="105"/>
      <c r="H84" s="106"/>
      <c r="I84" s="107">
        <f>_xlfn.IFERROR(IF(VALUE(LEFT($B84,1))&gt;4,$E84,0),"")</f>
      </c>
      <c r="J84" s="108">
        <f>_xlfn.IFERROR(IF(VALUE(LEFT($B84,1))&gt;4,F84,0),"")</f>
      </c>
      <c r="K84" s="109">
        <f>_xlfn.IFERROR(IF(VALUE(LEFT($B84,1))&lt;=4,$E84,0),"")</f>
      </c>
      <c r="L84" s="108">
        <f>_xlfn.IFERROR(IF(VALUE(LEFT($B84,1))&lt;=4,F84,0),"")</f>
      </c>
      <c r="N84" s="64" t="s">
        <v>280</v>
      </c>
    </row>
    <row r="85" spans="1:14" ht="16.5" customHeight="1">
      <c r="A85" s="99"/>
      <c r="B85" s="101"/>
      <c r="C85" s="101">
        <f>_xlfn.IFERROR(VLOOKUP($B85,TH!$A$6:$B$136,2,0),"")</f>
      </c>
      <c r="D85" s="102">
        <f t="shared" si="3"/>
        <v>0</v>
      </c>
      <c r="E85" s="113"/>
      <c r="F85" s="104"/>
      <c r="G85" s="105"/>
      <c r="H85" s="106"/>
      <c r="I85" s="107">
        <f>_xlfn.IFERROR(IF(VALUE(LEFT($B85,1))&gt;4,$E85,0),"")</f>
      </c>
      <c r="J85" s="108">
        <f>_xlfn.IFERROR(IF(VALUE(LEFT($B85,1))&gt;4,F85,0),"")</f>
      </c>
      <c r="K85" s="109">
        <f>_xlfn.IFERROR(IF(VALUE(LEFT($B85,1))&lt;=4,$E85,0),"")</f>
      </c>
      <c r="L85" s="108">
        <f>_xlfn.IFERROR(IF(VALUE(LEFT($B85,1))&lt;=4,F85,0),"")</f>
      </c>
      <c r="N85" s="64" t="s">
        <v>280</v>
      </c>
    </row>
    <row r="86" spans="1:14" ht="16.5" customHeight="1">
      <c r="A86" s="99"/>
      <c r="B86" s="101"/>
      <c r="C86" s="101">
        <f>_xlfn.IFERROR(VLOOKUP($B86,TH!$A$6:$B$136,2,0),"")</f>
      </c>
      <c r="D86" s="102">
        <f t="shared" si="3"/>
        <v>0</v>
      </c>
      <c r="E86" s="113"/>
      <c r="F86" s="104"/>
      <c r="G86" s="105"/>
      <c r="H86" s="106"/>
      <c r="I86" s="107">
        <f>_xlfn.IFERROR(IF(VALUE(LEFT($B86,1))&gt;4,$E86,0),"")</f>
      </c>
      <c r="J86" s="108">
        <f>_xlfn.IFERROR(IF(VALUE(LEFT($B86,1))&gt;4,F86,0),"")</f>
      </c>
      <c r="K86" s="109">
        <f>_xlfn.IFERROR(IF(VALUE(LEFT($B86,1))&lt;=4,$E86,0),"")</f>
      </c>
      <c r="L86" s="108">
        <f>_xlfn.IFERROR(IF(VALUE(LEFT($B86,1))&lt;=4,F86,0),"")</f>
      </c>
      <c r="N86" s="64" t="s">
        <v>280</v>
      </c>
    </row>
    <row r="87" spans="1:14" ht="16.5" customHeight="1">
      <c r="A87" s="99"/>
      <c r="B87" s="101"/>
      <c r="C87" s="101">
        <f>_xlfn.IFERROR(VLOOKUP($B87,TH!$A$6:$B$136,2,0),"")</f>
      </c>
      <c r="D87" s="102">
        <f t="shared" si="3"/>
        <v>0</v>
      </c>
      <c r="E87" s="113"/>
      <c r="F87" s="104"/>
      <c r="G87" s="105"/>
      <c r="H87" s="106"/>
      <c r="I87" s="107">
        <f>_xlfn.IFERROR(IF(VALUE(LEFT($B87,1))&gt;4,$E87,0),"")</f>
      </c>
      <c r="J87" s="108">
        <f>_xlfn.IFERROR(IF(VALUE(LEFT($B87,1))&gt;4,F87,0),"")</f>
      </c>
      <c r="K87" s="109">
        <f>_xlfn.IFERROR(IF(VALUE(LEFT($B87,1))&lt;=4,$E87,0),"")</f>
      </c>
      <c r="L87" s="108">
        <f>_xlfn.IFERROR(IF(VALUE(LEFT($B87,1))&lt;=4,F87,0),"")</f>
      </c>
      <c r="N87" s="64" t="s">
        <v>280</v>
      </c>
    </row>
    <row r="88" spans="1:14" ht="16.5" customHeight="1">
      <c r="A88" s="99"/>
      <c r="B88" s="101"/>
      <c r="C88" s="101">
        <f>_xlfn.IFERROR(VLOOKUP($B88,TH!$A$6:$B$136,2,0),"")</f>
      </c>
      <c r="D88" s="102">
        <f t="shared" si="3"/>
        <v>0</v>
      </c>
      <c r="E88" s="113"/>
      <c r="F88" s="104"/>
      <c r="G88" s="105"/>
      <c r="H88" s="106"/>
      <c r="I88" s="107">
        <f>_xlfn.IFERROR(IF(VALUE(LEFT($B88,1))&gt;4,$E88,0),"")</f>
      </c>
      <c r="J88" s="108">
        <f>_xlfn.IFERROR(IF(VALUE(LEFT($B88,1))&gt;4,F88,0),"")</f>
      </c>
      <c r="K88" s="109">
        <f>_xlfn.IFERROR(IF(VALUE(LEFT($B88,1))&lt;=4,$E88,0),"")</f>
      </c>
      <c r="L88" s="108">
        <f>_xlfn.IFERROR(IF(VALUE(LEFT($B88,1))&lt;=4,F88,0),"")</f>
      </c>
      <c r="N88" s="64" t="s">
        <v>280</v>
      </c>
    </row>
    <row r="89" spans="1:14" ht="16.5" customHeight="1">
      <c r="A89" s="99"/>
      <c r="B89" s="101"/>
      <c r="C89" s="101">
        <f>_xlfn.IFERROR(VLOOKUP($B89,TH!$A$6:$B$136,2,0),"")</f>
      </c>
      <c r="D89" s="102">
        <f t="shared" si="3"/>
        <v>0</v>
      </c>
      <c r="E89" s="113"/>
      <c r="F89" s="104"/>
      <c r="G89" s="105"/>
      <c r="H89" s="106"/>
      <c r="I89" s="107">
        <f>_xlfn.IFERROR(IF(VALUE(LEFT($B89,1))&gt;4,$E89,0),"")</f>
      </c>
      <c r="J89" s="108">
        <f>_xlfn.IFERROR(IF(VALUE(LEFT($B89,1))&gt;4,F89,0),"")</f>
      </c>
      <c r="K89" s="109">
        <f>_xlfn.IFERROR(IF(VALUE(LEFT($B89,1))&lt;=4,$E89,0),"")</f>
      </c>
      <c r="L89" s="108">
        <f>_xlfn.IFERROR(IF(VALUE(LEFT($B89,1))&lt;=4,F89,0),"")</f>
      </c>
      <c r="N89" s="64" t="s">
        <v>280</v>
      </c>
    </row>
    <row r="90" spans="1:14" ht="16.5" customHeight="1">
      <c r="A90" s="99"/>
      <c r="B90" s="101"/>
      <c r="C90" s="101">
        <f>_xlfn.IFERROR(VLOOKUP($B90,TH!$A$6:$B$136,2,0),"")</f>
      </c>
      <c r="D90" s="102">
        <f t="shared" si="3"/>
        <v>0</v>
      </c>
      <c r="E90" s="113"/>
      <c r="F90" s="104"/>
      <c r="G90" s="105"/>
      <c r="H90" s="106"/>
      <c r="I90" s="107">
        <f>_xlfn.IFERROR(IF(VALUE(LEFT($B90,1))&gt;4,$E90,0),"")</f>
      </c>
      <c r="J90" s="108">
        <f>_xlfn.IFERROR(IF(VALUE(LEFT($B90,1))&gt;4,F90,0),"")</f>
      </c>
      <c r="K90" s="109">
        <f>_xlfn.IFERROR(IF(VALUE(LEFT($B90,1))&lt;=4,$E90,0),"")</f>
      </c>
      <c r="L90" s="108">
        <f>_xlfn.IFERROR(IF(VALUE(LEFT($B90,1))&lt;=4,F90,0),"")</f>
      </c>
      <c r="N90" s="64" t="s">
        <v>280</v>
      </c>
    </row>
    <row r="91" spans="1:14" ht="16.5" customHeight="1">
      <c r="A91" s="99"/>
      <c r="B91" s="101"/>
      <c r="C91" s="101">
        <f>_xlfn.IFERROR(VLOOKUP($B91,TH!$A$6:$B$136,2,0),"")</f>
      </c>
      <c r="D91" s="102">
        <f t="shared" si="3"/>
        <v>0</v>
      </c>
      <c r="E91" s="113"/>
      <c r="F91" s="104"/>
      <c r="G91" s="105"/>
      <c r="H91" s="106"/>
      <c r="I91" s="107"/>
      <c r="J91" s="108"/>
      <c r="K91" s="109"/>
      <c r="L91" s="108"/>
      <c r="N91" s="64" t="s">
        <v>280</v>
      </c>
    </row>
    <row r="92" spans="1:14" ht="16.5" customHeight="1">
      <c r="A92" s="99"/>
      <c r="B92" s="101"/>
      <c r="C92" s="101">
        <f>_xlfn.IFERROR(VLOOKUP($B92,TH!$A$6:$B$136,2,0),"")</f>
      </c>
      <c r="D92" s="102">
        <f t="shared" si="3"/>
        <v>0</v>
      </c>
      <c r="E92" s="113"/>
      <c r="F92" s="104"/>
      <c r="G92" s="105"/>
      <c r="H92" s="106"/>
      <c r="I92" s="107">
        <f>_xlfn.IFERROR(IF(VALUE(LEFT($B92,1))&gt;4,$E92,0),"")</f>
      </c>
      <c r="J92" s="108">
        <f>_xlfn.IFERROR(IF(VALUE(LEFT($B92,1))&gt;4,F92,0),"")</f>
      </c>
      <c r="K92" s="109">
        <f>_xlfn.IFERROR(IF(VALUE(LEFT($B92,1))&lt;=4,$E92,0),"")</f>
      </c>
      <c r="L92" s="108">
        <f>_xlfn.IFERROR(IF(VALUE(LEFT($B92,1))&lt;=4,F92,0),"")</f>
      </c>
      <c r="N92" s="64" t="s">
        <v>280</v>
      </c>
    </row>
    <row r="93" spans="1:14" ht="16.5" customHeight="1">
      <c r="A93" s="99"/>
      <c r="B93" s="101"/>
      <c r="C93" s="101">
        <f>_xlfn.IFERROR(VLOOKUP($B93,TH!$A$6:$B$136,2,0),"")</f>
      </c>
      <c r="D93" s="102">
        <f t="shared" si="3"/>
        <v>0</v>
      </c>
      <c r="E93" s="113"/>
      <c r="F93" s="104"/>
      <c r="G93" s="105"/>
      <c r="H93" s="106"/>
      <c r="I93" s="107">
        <f>_xlfn.IFERROR(IF(VALUE(LEFT($B93,1))&gt;4,$E93,0),"")</f>
      </c>
      <c r="J93" s="108">
        <f>_xlfn.IFERROR(IF(VALUE(LEFT($B93,1))&gt;4,F93,0),"")</f>
      </c>
      <c r="K93" s="109">
        <f>_xlfn.IFERROR(IF(VALUE(LEFT($B93,1))&lt;=4,$E93,0),"")</f>
      </c>
      <c r="L93" s="108">
        <f>_xlfn.IFERROR(IF(VALUE(LEFT($B93,1))&lt;=4,F93,0),"")</f>
      </c>
      <c r="N93" s="64" t="s">
        <v>280</v>
      </c>
    </row>
    <row r="94" spans="1:14" ht="16.5" customHeight="1">
      <c r="A94" s="99"/>
      <c r="B94" s="101"/>
      <c r="C94" s="101">
        <f>_xlfn.IFERROR(VLOOKUP($B94,TH!$A$6:$B$136,2,0),"")</f>
      </c>
      <c r="D94" s="102">
        <f t="shared" si="3"/>
        <v>0</v>
      </c>
      <c r="E94" s="113"/>
      <c r="F94" s="104"/>
      <c r="G94" s="105"/>
      <c r="H94" s="106"/>
      <c r="I94" s="107">
        <f>_xlfn.IFERROR(IF(VALUE(LEFT($B94,1))&gt;4,$E94,0),"")</f>
      </c>
      <c r="J94" s="108">
        <f>_xlfn.IFERROR(IF(VALUE(LEFT($B94,1))&gt;4,F94,0),"")</f>
      </c>
      <c r="K94" s="109">
        <f>_xlfn.IFERROR(IF(VALUE(LEFT($B94,1))&lt;=4,$E94,0),"")</f>
      </c>
      <c r="L94" s="108">
        <f>_xlfn.IFERROR(IF(VALUE(LEFT($B94,1))&lt;=4,F94,0),"")</f>
      </c>
      <c r="N94" s="64" t="s">
        <v>280</v>
      </c>
    </row>
    <row r="95" spans="1:14" ht="16.5" customHeight="1">
      <c r="A95" s="99"/>
      <c r="B95" s="101"/>
      <c r="C95" s="101">
        <f>_xlfn.IFERROR(VLOOKUP($B95,TH!$A$6:$B$136,2,0),"")</f>
      </c>
      <c r="D95" s="102">
        <f t="shared" si="3"/>
        <v>0</v>
      </c>
      <c r="E95" s="113"/>
      <c r="F95" s="104"/>
      <c r="G95" s="105"/>
      <c r="H95" s="106"/>
      <c r="I95" s="107">
        <f>_xlfn.IFERROR(IF(VALUE(LEFT($B95,1))&gt;4,$E95,0),"")</f>
      </c>
      <c r="J95" s="108">
        <f>_xlfn.IFERROR(IF(VALUE(LEFT($B95,1))&gt;4,F95,0),"")</f>
      </c>
      <c r="K95" s="109">
        <f>_xlfn.IFERROR(IF(VALUE(LEFT($B95,1))&lt;=4,$E95,0),"")</f>
      </c>
      <c r="L95" s="108">
        <f>_xlfn.IFERROR(IF(VALUE(LEFT($B95,1))&lt;=4,F95,0),"")</f>
      </c>
      <c r="N95" s="64" t="s">
        <v>280</v>
      </c>
    </row>
    <row r="96" spans="1:14" ht="16.5" customHeight="1">
      <c r="A96" s="99"/>
      <c r="B96" s="101"/>
      <c r="C96" s="101">
        <f>_xlfn.IFERROR(VLOOKUP($B96,TH!$A$6:$B$136,2,0),"")</f>
      </c>
      <c r="D96" s="102">
        <f t="shared" si="3"/>
        <v>0</v>
      </c>
      <c r="E96" s="113"/>
      <c r="F96" s="104"/>
      <c r="G96" s="105"/>
      <c r="H96" s="106"/>
      <c r="I96" s="107">
        <f>_xlfn.IFERROR(IF(VALUE(LEFT($B96,1))&gt;4,$E96,0),"")</f>
      </c>
      <c r="J96" s="108">
        <f>_xlfn.IFERROR(IF(VALUE(LEFT($B96,1))&gt;4,F96,0),"")</f>
      </c>
      <c r="K96" s="109">
        <f>_xlfn.IFERROR(IF(VALUE(LEFT($B96,1))&lt;=4,$E96,0),"")</f>
      </c>
      <c r="L96" s="108">
        <f>_xlfn.IFERROR(IF(VALUE(LEFT($B96,1))&lt;=4,F96,0),"")</f>
      </c>
      <c r="N96" s="64" t="s">
        <v>280</v>
      </c>
    </row>
    <row r="97" spans="1:14" ht="16.5" customHeight="1">
      <c r="A97" s="99"/>
      <c r="B97" s="101"/>
      <c r="C97" s="101">
        <f>_xlfn.IFERROR(VLOOKUP($B97,TH!$A$6:$B$136,2,0),"")</f>
      </c>
      <c r="D97" s="102">
        <f t="shared" si="3"/>
        <v>0</v>
      </c>
      <c r="E97" s="113"/>
      <c r="F97" s="104"/>
      <c r="G97" s="105"/>
      <c r="H97" s="106"/>
      <c r="I97" s="107">
        <f>_xlfn.IFERROR(IF(VALUE(LEFT($B97,1))&gt;4,$E97,0),"")</f>
      </c>
      <c r="J97" s="108">
        <f>_xlfn.IFERROR(IF(VALUE(LEFT($B97,1))&gt;4,F97,0),"")</f>
      </c>
      <c r="K97" s="109">
        <f>_xlfn.IFERROR(IF(VALUE(LEFT($B97,1))&lt;=4,$E97,0),"")</f>
      </c>
      <c r="L97" s="108">
        <f>_xlfn.IFERROR(IF(VALUE(LEFT($B97,1))&lt;=4,F97,0),"")</f>
      </c>
      <c r="N97" s="64" t="s">
        <v>280</v>
      </c>
    </row>
    <row r="98" spans="1:14" ht="16.5" customHeight="1">
      <c r="A98" s="99"/>
      <c r="B98" s="101"/>
      <c r="C98" s="101">
        <f>_xlfn.IFERROR(VLOOKUP($B98,TH!$A$6:$B$136,2,0),"")</f>
      </c>
      <c r="D98" s="102">
        <f t="shared" si="3"/>
        <v>0</v>
      </c>
      <c r="E98" s="113"/>
      <c r="F98" s="104"/>
      <c r="G98" s="105"/>
      <c r="H98" s="106"/>
      <c r="I98" s="107">
        <f>_xlfn.IFERROR(IF(VALUE(LEFT($B98,1))&gt;4,$E98,0),"")</f>
      </c>
      <c r="J98" s="108">
        <f>_xlfn.IFERROR(IF(VALUE(LEFT($B98,1))&gt;4,F98,0),"")</f>
      </c>
      <c r="K98" s="109">
        <f>_xlfn.IFERROR(IF(VALUE(LEFT($B98,1))&lt;=4,$E98,0),"")</f>
      </c>
      <c r="L98" s="108">
        <f>_xlfn.IFERROR(IF(VALUE(LEFT($B98,1))&lt;=4,F98,0),"")</f>
      </c>
      <c r="N98" s="64" t="s">
        <v>280</v>
      </c>
    </row>
    <row r="99" spans="1:14" ht="16.5" customHeight="1">
      <c r="A99" s="99"/>
      <c r="B99" s="101"/>
      <c r="C99" s="101">
        <f>_xlfn.IFERROR(VLOOKUP($B99,TH!$A$6:$B$136,2,0),"")</f>
      </c>
      <c r="D99" s="102">
        <f t="shared" si="3"/>
        <v>0</v>
      </c>
      <c r="E99" s="113"/>
      <c r="F99" s="104"/>
      <c r="G99" s="105"/>
      <c r="H99" s="106"/>
      <c r="I99" s="107">
        <f>_xlfn.IFERROR(IF(VALUE(LEFT($B99,1))&gt;4,$E99,0),"")</f>
      </c>
      <c r="J99" s="108">
        <f>_xlfn.IFERROR(IF(VALUE(LEFT($B99,1))&gt;4,F99,0),"")</f>
      </c>
      <c r="K99" s="109">
        <f>_xlfn.IFERROR(IF(VALUE(LEFT($B99,1))&lt;=4,$E99,0),"")</f>
      </c>
      <c r="L99" s="108">
        <f>_xlfn.IFERROR(IF(VALUE(LEFT($B99,1))&lt;=4,F99,0),"")</f>
      </c>
      <c r="N99" s="64" t="s">
        <v>280</v>
      </c>
    </row>
    <row r="100" spans="1:14" ht="16.5" customHeight="1">
      <c r="A100" s="99"/>
      <c r="B100" s="101"/>
      <c r="C100" s="101">
        <f>_xlfn.IFERROR(VLOOKUP($B100,TH!$A$6:$B$136,2,0),"")</f>
      </c>
      <c r="D100" s="102">
        <f t="shared" si="3"/>
        <v>0</v>
      </c>
      <c r="E100" s="113"/>
      <c r="F100" s="104"/>
      <c r="G100" s="105"/>
      <c r="H100" s="106"/>
      <c r="I100" s="107">
        <f>_xlfn.IFERROR(IF(VALUE(LEFT($B100,1))&gt;4,$E100,0),"")</f>
      </c>
      <c r="J100" s="108">
        <f>_xlfn.IFERROR(IF(VALUE(LEFT($B100,1))&gt;4,F100,0),"")</f>
      </c>
      <c r="K100" s="109">
        <f>_xlfn.IFERROR(IF(VALUE(LEFT($B100,1))&lt;=4,$E100,0),"")</f>
      </c>
      <c r="L100" s="108">
        <f>_xlfn.IFERROR(IF(VALUE(LEFT($B100,1))&lt;=4,F100,0),"")</f>
      </c>
      <c r="N100" s="64" t="s">
        <v>280</v>
      </c>
    </row>
    <row r="101" spans="1:14" ht="16.5" customHeight="1">
      <c r="A101" s="99"/>
      <c r="B101" s="101"/>
      <c r="C101" s="101">
        <f>_xlfn.IFERROR(VLOOKUP($B101,TH!$A$6:$B$136,2,0),"")</f>
      </c>
      <c r="D101" s="102">
        <f t="shared" si="3"/>
        <v>0</v>
      </c>
      <c r="E101" s="113"/>
      <c r="F101" s="104"/>
      <c r="G101" s="105"/>
      <c r="H101" s="106"/>
      <c r="I101" s="107">
        <f>_xlfn.IFERROR(IF(VALUE(LEFT($B101,1))&gt;4,$E101,0),"")</f>
      </c>
      <c r="J101" s="108">
        <f>_xlfn.IFERROR(IF(VALUE(LEFT($B101,1))&gt;4,F101,0),"")</f>
      </c>
      <c r="K101" s="109">
        <f>_xlfn.IFERROR(IF(VALUE(LEFT($B101,1))&lt;=4,$E101,0),"")</f>
      </c>
      <c r="L101" s="108">
        <f>_xlfn.IFERROR(IF(VALUE(LEFT($B101,1))&lt;=4,F101,0),"")</f>
      </c>
      <c r="N101" s="64" t="s">
        <v>280</v>
      </c>
    </row>
    <row r="102" spans="1:14" ht="16.5" customHeight="1">
      <c r="A102" s="99"/>
      <c r="B102" s="101"/>
      <c r="C102" s="101">
        <f>_xlfn.IFERROR(VLOOKUP($B102,TH!$A$6:$B$136,2,0),"")</f>
      </c>
      <c r="D102" s="102">
        <f t="shared" si="3"/>
        <v>0</v>
      </c>
      <c r="E102" s="113"/>
      <c r="F102" s="104"/>
      <c r="G102" s="105"/>
      <c r="H102" s="106"/>
      <c r="I102" s="107">
        <f>_xlfn.IFERROR(IF(VALUE(LEFT($B102,1))&gt;4,$E102,0),"")</f>
      </c>
      <c r="J102" s="108">
        <f>_xlfn.IFERROR(IF(VALUE(LEFT($B102,1))&gt;4,F102,0),"")</f>
      </c>
      <c r="K102" s="109">
        <f>_xlfn.IFERROR(IF(VALUE(LEFT($B102,1))&lt;=4,$E102,0),"")</f>
      </c>
      <c r="L102" s="108">
        <f>_xlfn.IFERROR(IF(VALUE(LEFT($B102,1))&lt;=4,F102,0),"")</f>
      </c>
      <c r="N102" s="64" t="s">
        <v>280</v>
      </c>
    </row>
    <row r="103" spans="1:14" ht="16.5" customHeight="1">
      <c r="A103" s="99"/>
      <c r="B103" s="101"/>
      <c r="C103" s="101">
        <f>_xlfn.IFERROR(VLOOKUP($B103,TH!$A$6:$B$136,2,0),"")</f>
      </c>
      <c r="D103" s="102">
        <f t="shared" si="3"/>
        <v>0</v>
      </c>
      <c r="E103" s="113"/>
      <c r="F103" s="104"/>
      <c r="G103" s="105"/>
      <c r="H103" s="106"/>
      <c r="I103" s="107">
        <f>_xlfn.IFERROR(IF(VALUE(LEFT($B103,1))&gt;4,$E103,0),"")</f>
      </c>
      <c r="J103" s="108">
        <f>_xlfn.IFERROR(IF(VALUE(LEFT($B103,1))&gt;4,F103,0),"")</f>
      </c>
      <c r="K103" s="109">
        <f>_xlfn.IFERROR(IF(VALUE(LEFT($B103,1))&lt;=4,$E103,0),"")</f>
      </c>
      <c r="L103" s="108">
        <f>_xlfn.IFERROR(IF(VALUE(LEFT($B103,1))&lt;=4,F103,0),"")</f>
      </c>
      <c r="N103" s="64" t="s">
        <v>280</v>
      </c>
    </row>
    <row r="104" spans="1:14" ht="16.5" customHeight="1">
      <c r="A104" s="99"/>
      <c r="B104" s="101"/>
      <c r="C104" s="101">
        <f>_xlfn.IFERROR(VLOOKUP($B104,TH!$A$6:$B$136,2,0),"")</f>
      </c>
      <c r="D104" s="102">
        <f t="shared" si="3"/>
        <v>0</v>
      </c>
      <c r="E104" s="113"/>
      <c r="F104" s="104"/>
      <c r="G104" s="105"/>
      <c r="H104" s="106"/>
      <c r="I104" s="107">
        <f>_xlfn.IFERROR(IF(VALUE(LEFT($B104,1))&gt;4,$E104,0),"")</f>
      </c>
      <c r="J104" s="108">
        <f>_xlfn.IFERROR(IF(VALUE(LEFT($B104,1))&gt;4,F104,0),"")</f>
      </c>
      <c r="K104" s="109">
        <f>_xlfn.IFERROR(IF(VALUE(LEFT($B104,1))&lt;=4,$E104,0),"")</f>
      </c>
      <c r="L104" s="108">
        <f>_xlfn.IFERROR(IF(VALUE(LEFT($B104,1))&lt;=4,F104,0),"")</f>
      </c>
      <c r="N104" s="64" t="s">
        <v>280</v>
      </c>
    </row>
    <row r="105" spans="1:14" ht="16.5" customHeight="1">
      <c r="A105" s="99"/>
      <c r="B105" s="101"/>
      <c r="C105" s="101">
        <f>_xlfn.IFERROR(VLOOKUP($B105,TH!$A$6:$B$136,2,0),"")</f>
      </c>
      <c r="D105" s="102">
        <f t="shared" si="3"/>
        <v>0</v>
      </c>
      <c r="E105" s="113"/>
      <c r="F105" s="104"/>
      <c r="G105" s="105"/>
      <c r="H105" s="106"/>
      <c r="I105" s="107">
        <f>_xlfn.IFERROR(IF(VALUE(LEFT($B105,1))&gt;4,$E105,0),"")</f>
      </c>
      <c r="J105" s="108">
        <f>_xlfn.IFERROR(IF(VALUE(LEFT($B105,1))&gt;4,F105,0),"")</f>
      </c>
      <c r="K105" s="109">
        <f>_xlfn.IFERROR(IF(VALUE(LEFT($B105,1))&lt;=4,$E105,0),"")</f>
      </c>
      <c r="L105" s="108">
        <f>_xlfn.IFERROR(IF(VALUE(LEFT($B105,1))&lt;=4,F105,0),"")</f>
      </c>
      <c r="N105" s="64" t="s">
        <v>280</v>
      </c>
    </row>
    <row r="106" spans="1:14" ht="16.5" customHeight="1">
      <c r="A106" s="99"/>
      <c r="B106" s="101"/>
      <c r="C106" s="101">
        <f>_xlfn.IFERROR(VLOOKUP($B106,TH!$A$6:$B$136,2,0),"")</f>
      </c>
      <c r="D106" s="102">
        <f t="shared" si="3"/>
        <v>0</v>
      </c>
      <c r="E106" s="113"/>
      <c r="F106" s="104"/>
      <c r="G106" s="105"/>
      <c r="H106" s="106"/>
      <c r="I106" s="107">
        <f>_xlfn.IFERROR(IF(VALUE(LEFT($B106,1))&gt;4,$E106,0),"")</f>
      </c>
      <c r="J106" s="108">
        <f>_xlfn.IFERROR(IF(VALUE(LEFT($B106,1))&gt;4,F106,0),"")</f>
      </c>
      <c r="K106" s="109">
        <f>_xlfn.IFERROR(IF(VALUE(LEFT($B106,1))&lt;=4,$E106,0),"")</f>
      </c>
      <c r="L106" s="108">
        <f>_xlfn.IFERROR(IF(VALUE(LEFT($B106,1))&lt;=4,F106,0),"")</f>
      </c>
      <c r="N106" s="64" t="s">
        <v>280</v>
      </c>
    </row>
    <row r="107" spans="1:14" ht="16.5" customHeight="1">
      <c r="A107" s="99"/>
      <c r="B107" s="101"/>
      <c r="C107" s="101">
        <f>_xlfn.IFERROR(VLOOKUP($B107,TH!$A$6:$B$136,2,0),"")</f>
      </c>
      <c r="D107" s="102">
        <f t="shared" si="3"/>
        <v>0</v>
      </c>
      <c r="E107" s="113"/>
      <c r="F107" s="104"/>
      <c r="G107" s="105"/>
      <c r="H107" s="106"/>
      <c r="I107" s="107">
        <f>_xlfn.IFERROR(IF(VALUE(LEFT($B107,1))&gt;4,$E107,0),"")</f>
      </c>
      <c r="J107" s="108">
        <f>_xlfn.IFERROR(IF(VALUE(LEFT($B107,1))&gt;4,F107,0),"")</f>
      </c>
      <c r="K107" s="109">
        <f>_xlfn.IFERROR(IF(VALUE(LEFT($B107,1))&lt;=4,$E107,0),"")</f>
      </c>
      <c r="L107" s="108">
        <f>_xlfn.IFERROR(IF(VALUE(LEFT($B107,1))&lt;=4,F107,0),"")</f>
      </c>
      <c r="N107" s="64" t="s">
        <v>280</v>
      </c>
    </row>
    <row r="108" spans="1:14" ht="16.5" customHeight="1">
      <c r="A108" s="99"/>
      <c r="B108" s="101"/>
      <c r="C108" s="101">
        <f>_xlfn.IFERROR(VLOOKUP($B108,TH!$A$6:$B$136,2,0),"")</f>
      </c>
      <c r="D108" s="102">
        <f t="shared" si="3"/>
        <v>0</v>
      </c>
      <c r="E108" s="113"/>
      <c r="F108" s="104"/>
      <c r="G108" s="105"/>
      <c r="H108" s="106"/>
      <c r="I108" s="107">
        <f>_xlfn.IFERROR(IF(VALUE(LEFT($B108,1))&gt;4,$E108,0),"")</f>
      </c>
      <c r="J108" s="108">
        <f>_xlfn.IFERROR(IF(VALUE(LEFT($B108,1))&gt;4,F108,0),"")</f>
      </c>
      <c r="K108" s="109">
        <f>_xlfn.IFERROR(IF(VALUE(LEFT($B108,1))&lt;=4,$E108,0),"")</f>
      </c>
      <c r="L108" s="108">
        <f>_xlfn.IFERROR(IF(VALUE(LEFT($B108,1))&lt;=4,F108,0),"")</f>
      </c>
      <c r="N108" s="64" t="s">
        <v>280</v>
      </c>
    </row>
    <row r="109" spans="1:14" ht="16.5" customHeight="1" thickBot="1">
      <c r="A109" s="133"/>
      <c r="B109" s="134"/>
      <c r="C109" s="101">
        <f>_xlfn.IFERROR(VLOOKUP($B109,TH!$A$6:$B$136,2,0),"")</f>
      </c>
      <c r="D109" s="102">
        <f t="shared" si="3"/>
        <v>0</v>
      </c>
      <c r="E109" s="135"/>
      <c r="F109" s="136"/>
      <c r="G109" s="137"/>
      <c r="H109" s="138"/>
      <c r="I109" s="139">
        <f>_xlfn.IFERROR(IF(VALUE(LEFT($B109,1))&gt;4,$E109,0),"")</f>
      </c>
      <c r="J109" s="140">
        <f>_xlfn.IFERROR(IF(VALUE(LEFT($B109,1))&gt;4,F109,0),"")</f>
      </c>
      <c r="K109" s="141">
        <f>_xlfn.IFERROR(IF(VALUE(LEFT($B109,1))&lt;=4,$E109,0),"")</f>
      </c>
      <c r="L109" s="140">
        <f>_xlfn.IFERROR(IF(VALUE(LEFT($B109,1))&lt;=4,F109,0),"")</f>
      </c>
      <c r="N109" s="64" t="s">
        <v>280</v>
      </c>
    </row>
    <row r="110" spans="1:14" ht="16.5" customHeight="1" thickBot="1">
      <c r="A110" s="142" t="s">
        <v>282</v>
      </c>
      <c r="B110" s="143" t="s">
        <v>282</v>
      </c>
      <c r="C110" s="144" t="s">
        <v>283</v>
      </c>
      <c r="D110" s="145">
        <f>SUBTOTAL(9,D9:D109)</f>
        <v>-4703108204.113197</v>
      </c>
      <c r="E110" s="146">
        <f>SUBTOTAL(9,E9:E109)</f>
        <v>140994408565.96173</v>
      </c>
      <c r="F110" s="147">
        <f>SUBTOTAL(9,F9:F109)</f>
        <v>140994408565.9617</v>
      </c>
      <c r="G110" s="148"/>
      <c r="H110" s="149"/>
      <c r="I110" s="150">
        <f>SUBTOTAL(9,I9:I109)</f>
        <v>7109194563.026667</v>
      </c>
      <c r="J110" s="151">
        <f>SUBTOTAL(9,J9:J109)</f>
        <v>2777673411.6666665</v>
      </c>
      <c r="K110" s="150">
        <f>SUBTOTAL(9,K9:K109)</f>
        <v>59562460776.24079</v>
      </c>
      <c r="L110" s="151">
        <f>SUBTOTAL(9,L9:L109)</f>
        <v>33602253193.026665</v>
      </c>
      <c r="N110" s="64" t="s">
        <v>280</v>
      </c>
    </row>
    <row r="111" spans="3:14" ht="18" customHeight="1">
      <c r="C111" s="152" t="s">
        <v>284</v>
      </c>
      <c r="D111" s="153" t="s">
        <v>284</v>
      </c>
      <c r="E111" s="66">
        <f>E110-F110</f>
        <v>0</v>
      </c>
      <c r="H111" s="154"/>
      <c r="I111" s="68">
        <f>I110-J110</f>
        <v>4331521151.360001</v>
      </c>
      <c r="K111" s="68">
        <f>K110-L110</f>
        <v>25960207583.214127</v>
      </c>
      <c r="N111" s="64" t="s">
        <v>280</v>
      </c>
    </row>
    <row r="112" spans="1:14" ht="18.75" customHeight="1">
      <c r="A112" s="63" t="s">
        <v>280</v>
      </c>
      <c r="B112" s="64" t="s">
        <v>280</v>
      </c>
      <c r="C112" s="64" t="s">
        <v>280</v>
      </c>
      <c r="D112" s="64" t="s">
        <v>280</v>
      </c>
      <c r="E112" s="68" t="s">
        <v>280</v>
      </c>
      <c r="F112" s="68" t="s">
        <v>280</v>
      </c>
      <c r="G112" s="64" t="s">
        <v>280</v>
      </c>
      <c r="H112" s="64" t="s">
        <v>280</v>
      </c>
      <c r="I112" s="64" t="s">
        <v>280</v>
      </c>
      <c r="J112" s="64" t="s">
        <v>280</v>
      </c>
      <c r="K112" s="64" t="s">
        <v>280</v>
      </c>
      <c r="L112" s="64" t="s">
        <v>280</v>
      </c>
      <c r="M112" s="64" t="s">
        <v>280</v>
      </c>
      <c r="N112" s="64" t="s">
        <v>280</v>
      </c>
    </row>
  </sheetData>
  <sheetProtection formatCells="0" formatColumns="0" formatRows="0" insertColumns="0" insertRows="0" insertHyperlinks="0" deleteColumns="0" deleteRows="0" sort="0" autoFilter="0" pivotTables="0"/>
  <mergeCells count="2">
    <mergeCell ref="I6:J6"/>
    <mergeCell ref="K6:L6"/>
  </mergeCells>
  <conditionalFormatting sqref="E111 I111 K111">
    <cfRule type="cellIs" priority="1" dxfId="0" operator="notEqual">
      <formula>0</formula>
    </cfRule>
  </conditionalFormatting>
  <dataValidations count="1">
    <dataValidation type="list" allowBlank="1" showInputMessage="1" showErrorMessage="1" sqref="B8:B109">
      <formula1>HTTK</formula1>
    </dataValidation>
  </dataValidations>
  <printOptions/>
  <pageMargins left="0.55" right="0.2" top="0.25" bottom="0.25" header="0.05" footer="0.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tabColor theme="8" tint="0.39998000860214233"/>
  </sheetPr>
  <dimension ref="A1:BA73"/>
  <sheetViews>
    <sheetView showGridLines="0" zoomScaleSheetLayoutView="100" zoomScalePageLayoutView="0" workbookViewId="0" topLeftCell="A39">
      <selection activeCell="M646" sqref="M646"/>
    </sheetView>
  </sheetViews>
  <sheetFormatPr defaultColWidth="9.140625" defaultRowHeight="18" customHeight="1"/>
  <cols>
    <col min="1" max="1" width="6.28125" style="384" customWidth="1"/>
    <col min="2" max="2" width="2.7109375" style="370" customWidth="1"/>
    <col min="3" max="3" width="6.28125" style="370" customWidth="1"/>
    <col min="4" max="4" width="13.421875" style="370" customWidth="1"/>
    <col min="5" max="5" width="1.7109375" style="370" customWidth="1"/>
    <col min="6" max="6" width="17.8515625" style="370" customWidth="1"/>
    <col min="7" max="7" width="1.7109375" style="370" customWidth="1"/>
    <col min="8" max="8" width="17.8515625" style="370" customWidth="1"/>
    <col min="9" max="9" width="1.7109375" style="370" customWidth="1"/>
    <col min="10" max="10" width="19.57421875" style="370" customWidth="1"/>
    <col min="11" max="11" width="1.7109375" style="370" customWidth="1"/>
    <col min="12" max="12" width="17.8515625" style="372" customWidth="1"/>
    <col min="13" max="13" width="1.7109375" style="370" customWidth="1"/>
    <col min="14" max="14" width="17.8515625" style="370" customWidth="1"/>
    <col min="15" max="15" width="1.7109375" style="370" customWidth="1"/>
    <col min="16" max="16" width="17.8515625" style="370" customWidth="1"/>
    <col min="17" max="17" width="1.7109375" style="370" customWidth="1"/>
    <col min="18" max="18" width="17.8515625" style="370" customWidth="1"/>
    <col min="19" max="19" width="1.7109375" style="370" customWidth="1"/>
    <col min="20" max="20" width="16.7109375" style="647" customWidth="1"/>
    <col min="21" max="47" width="12.7109375" style="647" customWidth="1"/>
    <col min="48" max="49" width="16.57421875" style="370" bestFit="1" customWidth="1"/>
    <col min="50" max="51" width="9.140625" style="370" customWidth="1"/>
    <col min="52" max="52" width="11.7109375" style="370" bestFit="1" customWidth="1"/>
    <col min="53" max="16384" width="9.140625" style="370" customWidth="1"/>
  </cols>
  <sheetData>
    <row r="1" ht="18" customHeight="1">
      <c r="A1" s="369" t="s">
        <v>944</v>
      </c>
    </row>
    <row r="2" ht="18" customHeight="1">
      <c r="A2" s="369" t="s">
        <v>524</v>
      </c>
    </row>
    <row r="3" ht="15" customHeight="1">
      <c r="A3" s="376" t="s">
        <v>945</v>
      </c>
    </row>
    <row r="4" spans="1:47" s="382" customFormat="1" ht="18" customHeight="1">
      <c r="A4" s="648" t="s">
        <v>946</v>
      </c>
      <c r="B4" s="379"/>
      <c r="C4" s="379"/>
      <c r="D4" s="379"/>
      <c r="E4" s="379"/>
      <c r="F4" s="379"/>
      <c r="G4" s="379"/>
      <c r="H4" s="379"/>
      <c r="I4" s="379"/>
      <c r="J4" s="379"/>
      <c r="K4" s="379"/>
      <c r="L4" s="379"/>
      <c r="M4" s="379"/>
      <c r="N4" s="379"/>
      <c r="O4" s="379"/>
      <c r="P4" s="379"/>
      <c r="Q4" s="379"/>
      <c r="R4" s="379"/>
      <c r="S4" s="379"/>
      <c r="T4" s="649"/>
      <c r="U4" s="649"/>
      <c r="V4" s="649"/>
      <c r="W4" s="649"/>
      <c r="X4" s="649"/>
      <c r="Y4" s="649"/>
      <c r="Z4" s="649"/>
      <c r="AA4" s="649"/>
      <c r="AB4" s="649"/>
      <c r="AC4" s="649"/>
      <c r="AD4" s="649"/>
      <c r="AE4" s="649"/>
      <c r="AF4" s="649"/>
      <c r="AG4" s="649"/>
      <c r="AH4" s="649"/>
      <c r="AI4" s="649"/>
      <c r="AJ4" s="649"/>
      <c r="AK4" s="649"/>
      <c r="AL4" s="649"/>
      <c r="AM4" s="649"/>
      <c r="AN4" s="649"/>
      <c r="AO4" s="649"/>
      <c r="AP4" s="649"/>
      <c r="AQ4" s="649"/>
      <c r="AR4" s="649"/>
      <c r="AS4" s="649"/>
      <c r="AT4" s="649"/>
      <c r="AU4" s="433"/>
    </row>
    <row r="5" ht="9.75" customHeight="1"/>
    <row r="6" spans="1:47" s="382" customFormat="1" ht="4.5" customHeight="1">
      <c r="A6" s="386"/>
      <c r="B6" s="388"/>
      <c r="C6" s="388"/>
      <c r="D6" s="388"/>
      <c r="E6" s="388"/>
      <c r="F6" s="388"/>
      <c r="G6" s="388"/>
      <c r="H6" s="388"/>
      <c r="I6" s="388"/>
      <c r="J6" s="388"/>
      <c r="K6" s="388"/>
      <c r="L6" s="390"/>
      <c r="M6" s="388"/>
      <c r="N6" s="388"/>
      <c r="O6" s="388"/>
      <c r="P6" s="388"/>
      <c r="Q6" s="388"/>
      <c r="R6" s="388"/>
      <c r="S6" s="388"/>
      <c r="T6" s="650"/>
      <c r="U6" s="650"/>
      <c r="V6" s="650"/>
      <c r="W6" s="650"/>
      <c r="X6" s="433"/>
      <c r="Y6" s="433"/>
      <c r="Z6" s="433"/>
      <c r="AA6" s="433"/>
      <c r="AB6" s="433"/>
      <c r="AC6" s="433"/>
      <c r="AD6" s="433"/>
      <c r="AE6" s="433"/>
      <c r="AF6" s="433"/>
      <c r="AG6" s="433"/>
      <c r="AH6" s="433"/>
      <c r="AI6" s="433"/>
      <c r="AJ6" s="433"/>
      <c r="AK6" s="433"/>
      <c r="AL6" s="433"/>
      <c r="AM6" s="433"/>
      <c r="AN6" s="433"/>
      <c r="AO6" s="433"/>
      <c r="AP6" s="433"/>
      <c r="AQ6" s="433"/>
      <c r="AR6" s="433"/>
      <c r="AS6" s="433"/>
      <c r="AT6" s="433"/>
      <c r="AU6" s="433"/>
    </row>
    <row r="7" spans="1:47" s="382" customFormat="1" ht="15" customHeight="1">
      <c r="A7" s="395" t="s">
        <v>947</v>
      </c>
      <c r="B7" s="396" t="s">
        <v>615</v>
      </c>
      <c r="L7" s="394"/>
      <c r="T7" s="433"/>
      <c r="U7" s="433"/>
      <c r="V7" s="433"/>
      <c r="W7" s="433"/>
      <c r="X7" s="433"/>
      <c r="Y7" s="433"/>
      <c r="Z7" s="433"/>
      <c r="AA7" s="433"/>
      <c r="AB7" s="433"/>
      <c r="AC7" s="433"/>
      <c r="AD7" s="433"/>
      <c r="AE7" s="433"/>
      <c r="AF7" s="433"/>
      <c r="AG7" s="433"/>
      <c r="AH7" s="433"/>
      <c r="AI7" s="433"/>
      <c r="AJ7" s="433"/>
      <c r="AK7" s="433"/>
      <c r="AL7" s="433"/>
      <c r="AM7" s="433"/>
      <c r="AN7" s="433"/>
      <c r="AO7" s="433"/>
      <c r="AP7" s="433"/>
      <c r="AQ7" s="433"/>
      <c r="AR7" s="433"/>
      <c r="AS7" s="433"/>
      <c r="AT7" s="433"/>
      <c r="AU7" s="433"/>
    </row>
    <row r="8" spans="1:47" s="382" customFormat="1" ht="4.5" customHeight="1">
      <c r="A8" s="395"/>
      <c r="B8" s="396"/>
      <c r="L8" s="394"/>
      <c r="T8" s="433"/>
      <c r="U8" s="433"/>
      <c r="V8" s="433"/>
      <c r="W8" s="433"/>
      <c r="X8" s="433"/>
      <c r="Y8" s="433"/>
      <c r="Z8" s="433"/>
      <c r="AA8" s="433"/>
      <c r="AB8" s="433"/>
      <c r="AC8" s="433"/>
      <c r="AD8" s="433"/>
      <c r="AE8" s="433"/>
      <c r="AF8" s="433"/>
      <c r="AG8" s="433"/>
      <c r="AH8" s="433"/>
      <c r="AI8" s="433"/>
      <c r="AJ8" s="433"/>
      <c r="AK8" s="433"/>
      <c r="AL8" s="433"/>
      <c r="AM8" s="433"/>
      <c r="AN8" s="433"/>
      <c r="AO8" s="433"/>
      <c r="AP8" s="433"/>
      <c r="AQ8" s="433"/>
      <c r="AR8" s="433"/>
      <c r="AS8" s="433"/>
      <c r="AT8" s="433"/>
      <c r="AU8" s="433"/>
    </row>
    <row r="9" spans="1:47" s="382" customFormat="1" ht="15" customHeight="1">
      <c r="A9" s="397"/>
      <c r="B9" s="401"/>
      <c r="C9" s="401"/>
      <c r="D9" s="401"/>
      <c r="E9" s="401"/>
      <c r="F9" s="401"/>
      <c r="L9" s="394"/>
      <c r="T9" s="433"/>
      <c r="U9" s="433"/>
      <c r="V9" s="433"/>
      <c r="W9" s="651"/>
      <c r="X9" s="433"/>
      <c r="Y9" s="433"/>
      <c r="Z9" s="433"/>
      <c r="AA9" s="433"/>
      <c r="AB9" s="433"/>
      <c r="AC9" s="433"/>
      <c r="AD9" s="433"/>
      <c r="AE9" s="433"/>
      <c r="AF9" s="433"/>
      <c r="AG9" s="433"/>
      <c r="AH9" s="433"/>
      <c r="AI9" s="433"/>
      <c r="AJ9" s="433"/>
      <c r="AK9" s="433"/>
      <c r="AL9" s="433"/>
      <c r="AM9" s="433"/>
      <c r="AN9" s="433"/>
      <c r="AO9" s="433"/>
      <c r="AP9" s="433"/>
      <c r="AR9" s="651"/>
      <c r="AS9" s="433"/>
      <c r="AU9" s="433"/>
    </row>
    <row r="10" spans="1:47" s="382" customFormat="1" ht="15" customHeight="1">
      <c r="A10" s="397"/>
      <c r="B10" s="401"/>
      <c r="C10" s="401"/>
      <c r="D10" s="401"/>
      <c r="E10" s="401"/>
      <c r="F10" s="401"/>
      <c r="L10" s="394"/>
      <c r="R10" s="399" t="s">
        <v>540</v>
      </c>
      <c r="T10" s="433"/>
      <c r="U10" s="433"/>
      <c r="V10" s="433"/>
      <c r="W10" s="651"/>
      <c r="X10" s="433"/>
      <c r="Y10" s="433"/>
      <c r="Z10" s="433"/>
      <c r="AA10" s="433"/>
      <c r="AB10" s="433"/>
      <c r="AC10" s="433"/>
      <c r="AD10" s="433"/>
      <c r="AE10" s="433"/>
      <c r="AF10" s="433"/>
      <c r="AG10" s="433"/>
      <c r="AH10" s="433"/>
      <c r="AI10" s="433"/>
      <c r="AJ10" s="433"/>
      <c r="AK10" s="433"/>
      <c r="AL10" s="433"/>
      <c r="AM10" s="433"/>
      <c r="AN10" s="433"/>
      <c r="AO10" s="433"/>
      <c r="AP10" s="433"/>
      <c r="AQ10" s="433"/>
      <c r="AR10" s="433"/>
      <c r="AS10" s="433"/>
      <c r="AT10" s="651"/>
      <c r="AU10" s="433"/>
    </row>
    <row r="11" spans="1:44" s="382" customFormat="1" ht="31.5" customHeight="1">
      <c r="A11" s="397"/>
      <c r="B11" s="652" t="s">
        <v>948</v>
      </c>
      <c r="C11" s="404"/>
      <c r="D11" s="404"/>
      <c r="E11" s="653"/>
      <c r="F11" s="654" t="s">
        <v>949</v>
      </c>
      <c r="G11" s="654"/>
      <c r="H11" s="654" t="s">
        <v>621</v>
      </c>
      <c r="I11" s="654"/>
      <c r="J11" s="654" t="s">
        <v>950</v>
      </c>
      <c r="K11" s="654"/>
      <c r="L11" s="654" t="s">
        <v>951</v>
      </c>
      <c r="M11" s="654"/>
      <c r="N11" s="654" t="s">
        <v>1518</v>
      </c>
      <c r="O11" s="654"/>
      <c r="P11" s="654" t="s">
        <v>952</v>
      </c>
      <c r="Q11" s="654"/>
      <c r="R11" s="655" t="s">
        <v>283</v>
      </c>
      <c r="S11" s="656"/>
      <c r="T11" s="657" t="s">
        <v>446</v>
      </c>
      <c r="U11" s="656"/>
      <c r="V11" s="656"/>
      <c r="W11" s="656"/>
      <c r="X11" s="656"/>
      <c r="Y11" s="656"/>
      <c r="Z11" s="656"/>
      <c r="AA11" s="658"/>
      <c r="AB11" s="1582"/>
      <c r="AC11" s="1582"/>
      <c r="AD11" s="1582"/>
      <c r="AE11" s="1582"/>
      <c r="AF11" s="1582"/>
      <c r="AG11" s="1582"/>
      <c r="AH11" s="1582"/>
      <c r="AI11" s="1582"/>
      <c r="AJ11" s="658"/>
      <c r="AK11" s="1582"/>
      <c r="AL11" s="1582"/>
      <c r="AM11" s="1582"/>
      <c r="AN11" s="1582"/>
      <c r="AO11" s="1582"/>
      <c r="AP11" s="1582"/>
      <c r="AQ11" s="1582"/>
      <c r="AR11" s="1582"/>
    </row>
    <row r="12" spans="1:44" s="382" customFormat="1" ht="18" customHeight="1">
      <c r="A12" s="397"/>
      <c r="B12" s="396" t="s">
        <v>953</v>
      </c>
      <c r="C12" s="401"/>
      <c r="D12" s="401"/>
      <c r="F12" s="407"/>
      <c r="G12" s="407"/>
      <c r="H12" s="407"/>
      <c r="I12" s="407"/>
      <c r="J12" s="407"/>
      <c r="K12" s="407"/>
      <c r="L12" s="407"/>
      <c r="M12" s="407"/>
      <c r="N12" s="407"/>
      <c r="O12" s="407"/>
      <c r="P12" s="407"/>
      <c r="Q12" s="407"/>
      <c r="R12" s="439"/>
      <c r="S12" s="659"/>
      <c r="T12" s="659"/>
      <c r="U12" s="659"/>
      <c r="V12" s="659"/>
      <c r="W12" s="659"/>
      <c r="X12" s="659"/>
      <c r="Y12" s="439"/>
      <c r="Z12" s="439"/>
      <c r="AA12" s="439"/>
      <c r="AB12" s="439"/>
      <c r="AC12" s="439"/>
      <c r="AD12" s="439"/>
      <c r="AE12" s="439"/>
      <c r="AF12" s="439"/>
      <c r="AG12" s="439"/>
      <c r="AH12" s="439"/>
      <c r="AI12" s="439"/>
      <c r="AJ12" s="439"/>
      <c r="AK12" s="439"/>
      <c r="AL12" s="659"/>
      <c r="AM12" s="659"/>
      <c r="AN12" s="659"/>
      <c r="AO12" s="659"/>
      <c r="AP12" s="659"/>
      <c r="AQ12" s="659"/>
      <c r="AR12" s="383"/>
    </row>
    <row r="13" spans="1:44" s="382" customFormat="1" ht="18" customHeight="1">
      <c r="A13" s="397"/>
      <c r="B13" s="404" t="s">
        <v>623</v>
      </c>
      <c r="C13" s="401"/>
      <c r="D13" s="401"/>
      <c r="F13" s="488">
        <f>'TM TSCD'!B56</f>
        <v>50792802517</v>
      </c>
      <c r="G13" s="488"/>
      <c r="H13" s="488">
        <f>'TM TSCD'!C56</f>
        <v>162281443719</v>
      </c>
      <c r="I13" s="488"/>
      <c r="J13" s="488">
        <f>'TM TSCD'!D56</f>
        <v>31052664966</v>
      </c>
      <c r="K13" s="488"/>
      <c r="L13" s="488">
        <f>'TM TSCD'!E56</f>
        <v>961778100</v>
      </c>
      <c r="M13" s="488"/>
      <c r="N13" s="488">
        <f>'TM TSCD'!F56</f>
        <v>520611939</v>
      </c>
      <c r="O13" s="488"/>
      <c r="P13" s="488">
        <f>'TM TSCD'!G56</f>
        <v>316407819</v>
      </c>
      <c r="Q13" s="488"/>
      <c r="R13" s="526">
        <f>SUM(F13:P13)</f>
        <v>245925709060</v>
      </c>
      <c r="S13" s="488"/>
      <c r="T13" s="488">
        <f>R13-CDKT!E44</f>
        <v>0</v>
      </c>
      <c r="U13" s="488"/>
      <c r="V13" s="488"/>
      <c r="W13" s="488"/>
      <c r="X13" s="488"/>
      <c r="Y13" s="488"/>
      <c r="Z13" s="488"/>
      <c r="AA13" s="526"/>
      <c r="AB13" s="1580"/>
      <c r="AC13" s="1580"/>
      <c r="AD13" s="1580"/>
      <c r="AE13" s="1580"/>
      <c r="AF13" s="1580"/>
      <c r="AG13" s="1580"/>
      <c r="AH13" s="1580"/>
      <c r="AI13" s="1580"/>
      <c r="AJ13" s="526"/>
      <c r="AK13" s="1580"/>
      <c r="AL13" s="1580"/>
      <c r="AM13" s="1580"/>
      <c r="AN13" s="1580"/>
      <c r="AO13" s="1580"/>
      <c r="AP13" s="1580"/>
      <c r="AQ13" s="1580"/>
      <c r="AR13" s="1580"/>
    </row>
    <row r="14" spans="1:44" s="382" customFormat="1" ht="18" customHeight="1">
      <c r="A14" s="397"/>
      <c r="B14" s="404" t="s">
        <v>954</v>
      </c>
      <c r="C14" s="401"/>
      <c r="D14" s="401"/>
      <c r="F14" s="488">
        <f>'TM TSCD'!B57</f>
        <v>4953545585</v>
      </c>
      <c r="G14" s="612"/>
      <c r="H14" s="488">
        <f>'TM TSCD'!C57</f>
        <v>15499049716</v>
      </c>
      <c r="I14" s="612"/>
      <c r="J14" s="488">
        <f>'TM TSCD'!D57</f>
        <v>5495391272</v>
      </c>
      <c r="K14" s="612"/>
      <c r="L14" s="488">
        <f>'TM TSCD'!E57</f>
        <v>63900000</v>
      </c>
      <c r="M14" s="612"/>
      <c r="N14" s="488">
        <f>'TM TSCD'!F57</f>
        <v>0</v>
      </c>
      <c r="O14" s="612"/>
      <c r="P14" s="488">
        <f>'TM TSCD'!G57</f>
        <v>0</v>
      </c>
      <c r="Q14" s="488"/>
      <c r="R14" s="526">
        <f>SUM(F14:P14)</f>
        <v>26011886573</v>
      </c>
      <c r="S14" s="488"/>
      <c r="T14" s="488"/>
      <c r="U14" s="488"/>
      <c r="V14" s="488"/>
      <c r="W14" s="488"/>
      <c r="X14" s="488"/>
      <c r="Y14" s="488"/>
      <c r="Z14" s="488"/>
      <c r="AA14" s="526"/>
      <c r="AB14" s="1580"/>
      <c r="AC14" s="1580"/>
      <c r="AD14" s="1580"/>
      <c r="AE14" s="1580"/>
      <c r="AF14" s="1580"/>
      <c r="AG14" s="1580"/>
      <c r="AH14" s="1580"/>
      <c r="AI14" s="1580"/>
      <c r="AJ14" s="526"/>
      <c r="AK14" s="1580"/>
      <c r="AL14" s="1580"/>
      <c r="AM14" s="1580"/>
      <c r="AN14" s="1580"/>
      <c r="AO14" s="1580"/>
      <c r="AP14" s="1580"/>
      <c r="AQ14" s="1580"/>
      <c r="AR14" s="1580"/>
    </row>
    <row r="15" spans="1:44" s="382" customFormat="1" ht="18" customHeight="1">
      <c r="A15" s="397"/>
      <c r="B15" s="1570" t="s">
        <v>955</v>
      </c>
      <c r="C15" s="1570"/>
      <c r="D15" s="1570"/>
      <c r="F15" s="488">
        <f>'TM TSCD'!B58</f>
        <v>-694967273</v>
      </c>
      <c r="G15" s="612"/>
      <c r="H15" s="488">
        <f>'TM TSCD'!C58</f>
        <v>-3118326362</v>
      </c>
      <c r="I15" s="612"/>
      <c r="J15" s="488">
        <f>'TM TSCD'!D58</f>
        <v>0</v>
      </c>
      <c r="K15" s="612"/>
      <c r="L15" s="488">
        <f>'TM TSCD'!E58</f>
        <v>-32756950</v>
      </c>
      <c r="M15" s="612"/>
      <c r="N15" s="488">
        <f>'TM TSCD'!F58</f>
        <v>0</v>
      </c>
      <c r="O15" s="612"/>
      <c r="P15" s="488">
        <f>'TM TSCD'!G58</f>
        <v>0</v>
      </c>
      <c r="Q15" s="488"/>
      <c r="R15" s="526">
        <f>SUM(F15:P15)</f>
        <v>-3846050585</v>
      </c>
      <c r="S15" s="488"/>
      <c r="T15" s="488"/>
      <c r="U15" s="488"/>
      <c r="V15" s="488"/>
      <c r="W15" s="488"/>
      <c r="X15" s="488"/>
      <c r="Y15" s="488"/>
      <c r="Z15" s="488"/>
      <c r="AA15" s="526"/>
      <c r="AB15" s="1580"/>
      <c r="AC15" s="1580"/>
      <c r="AD15" s="1580"/>
      <c r="AE15" s="1580"/>
      <c r="AF15" s="1580"/>
      <c r="AG15" s="1580"/>
      <c r="AH15" s="1580"/>
      <c r="AI15" s="1580"/>
      <c r="AJ15" s="526"/>
      <c r="AK15" s="1580"/>
      <c r="AL15" s="1580"/>
      <c r="AM15" s="1580"/>
      <c r="AN15" s="1580"/>
      <c r="AO15" s="1580"/>
      <c r="AP15" s="1580"/>
      <c r="AQ15" s="1580"/>
      <c r="AR15" s="1580"/>
    </row>
    <row r="16" spans="1:44" s="382" customFormat="1" ht="15" customHeight="1" hidden="1">
      <c r="A16" s="397"/>
      <c r="B16" s="1567" t="s">
        <v>955</v>
      </c>
      <c r="C16" s="1567"/>
      <c r="D16" s="1567"/>
      <c r="F16" s="612"/>
      <c r="G16" s="612"/>
      <c r="H16" s="612"/>
      <c r="I16" s="612"/>
      <c r="J16" s="612"/>
      <c r="K16" s="612"/>
      <c r="L16" s="612"/>
      <c r="M16" s="612"/>
      <c r="N16" s="612"/>
      <c r="O16" s="612"/>
      <c r="P16" s="612"/>
      <c r="Q16" s="488"/>
      <c r="R16" s="526">
        <f>SUM(F16:P16)</f>
        <v>0</v>
      </c>
      <c r="S16" s="488"/>
      <c r="T16" s="488"/>
      <c r="U16" s="488"/>
      <c r="V16" s="488"/>
      <c r="W16" s="488"/>
      <c r="X16" s="488"/>
      <c r="Y16" s="488"/>
      <c r="Z16" s="488"/>
      <c r="AA16" s="526"/>
      <c r="AB16" s="1580"/>
      <c r="AC16" s="1580"/>
      <c r="AD16" s="1580"/>
      <c r="AE16" s="1580"/>
      <c r="AF16" s="1580"/>
      <c r="AG16" s="1580"/>
      <c r="AH16" s="1580"/>
      <c r="AI16" s="1580"/>
      <c r="AJ16" s="526"/>
      <c r="AK16" s="1580"/>
      <c r="AL16" s="1580"/>
      <c r="AM16" s="1580"/>
      <c r="AN16" s="1580"/>
      <c r="AO16" s="1580"/>
      <c r="AP16" s="1580"/>
      <c r="AQ16" s="1580"/>
      <c r="AR16" s="1580"/>
    </row>
    <row r="17" spans="1:44" s="382" customFormat="1" ht="18" customHeight="1" hidden="1">
      <c r="A17" s="397"/>
      <c r="B17" s="404" t="s">
        <v>956</v>
      </c>
      <c r="C17" s="401"/>
      <c r="D17" s="401"/>
      <c r="F17" s="488"/>
      <c r="G17" s="488"/>
      <c r="H17" s="488"/>
      <c r="I17" s="488"/>
      <c r="J17" s="488"/>
      <c r="K17" s="488"/>
      <c r="L17" s="488"/>
      <c r="M17" s="488"/>
      <c r="N17" s="488"/>
      <c r="O17" s="488"/>
      <c r="P17" s="488"/>
      <c r="Q17" s="488"/>
      <c r="R17" s="526">
        <f>SUM(F17:P17)</f>
        <v>0</v>
      </c>
      <c r="S17" s="488"/>
      <c r="T17" s="488"/>
      <c r="U17" s="488"/>
      <c r="V17" s="488"/>
      <c r="W17" s="488"/>
      <c r="X17" s="488"/>
      <c r="Y17" s="488"/>
      <c r="Z17" s="488"/>
      <c r="AA17" s="526"/>
      <c r="AB17" s="1580"/>
      <c r="AC17" s="1580"/>
      <c r="AD17" s="1580"/>
      <c r="AE17" s="1580"/>
      <c r="AF17" s="1580"/>
      <c r="AG17" s="1580"/>
      <c r="AH17" s="1580"/>
      <c r="AI17" s="1580"/>
      <c r="AJ17" s="526"/>
      <c r="AK17" s="1580"/>
      <c r="AL17" s="1580"/>
      <c r="AM17" s="1580"/>
      <c r="AN17" s="1580"/>
      <c r="AO17" s="1580"/>
      <c r="AP17" s="1580"/>
      <c r="AQ17" s="1580"/>
      <c r="AR17" s="1580"/>
    </row>
    <row r="18" spans="1:44" s="382" customFormat="1" ht="18" customHeight="1" hidden="1">
      <c r="A18" s="397"/>
      <c r="B18" s="404" t="s">
        <v>799</v>
      </c>
      <c r="C18" s="399"/>
      <c r="D18" s="399"/>
      <c r="F18" s="488"/>
      <c r="G18" s="488"/>
      <c r="H18" s="488"/>
      <c r="I18" s="488"/>
      <c r="J18" s="488"/>
      <c r="K18" s="488"/>
      <c r="L18" s="488"/>
      <c r="M18" s="488"/>
      <c r="N18" s="488"/>
      <c r="O18" s="488"/>
      <c r="P18" s="488"/>
      <c r="Q18" s="488"/>
      <c r="R18" s="526"/>
      <c r="S18" s="488"/>
      <c r="T18" s="488"/>
      <c r="U18" s="488"/>
      <c r="V18" s="488"/>
      <c r="W18" s="488"/>
      <c r="X18" s="488"/>
      <c r="Y18" s="488"/>
      <c r="Z18" s="488"/>
      <c r="AA18" s="526"/>
      <c r="AB18" s="1580"/>
      <c r="AC18" s="1580"/>
      <c r="AD18" s="1580"/>
      <c r="AE18" s="1580"/>
      <c r="AF18" s="1580"/>
      <c r="AG18" s="1580"/>
      <c r="AH18" s="1580"/>
      <c r="AI18" s="1580"/>
      <c r="AJ18" s="526"/>
      <c r="AK18" s="1580"/>
      <c r="AL18" s="1580"/>
      <c r="AM18" s="1580"/>
      <c r="AN18" s="1580"/>
      <c r="AO18" s="1580"/>
      <c r="AP18" s="1580"/>
      <c r="AQ18" s="1580"/>
      <c r="AR18" s="1580"/>
    </row>
    <row r="19" spans="1:48" s="382" customFormat="1" ht="18" customHeight="1" thickBot="1">
      <c r="A19" s="397"/>
      <c r="C19" s="396" t="s">
        <v>637</v>
      </c>
      <c r="D19" s="401"/>
      <c r="F19" s="419">
        <f>SUM(F13:F18)</f>
        <v>55051380829</v>
      </c>
      <c r="G19" s="446"/>
      <c r="H19" s="419">
        <f>SUM(H13:H18)</f>
        <v>174662167073</v>
      </c>
      <c r="I19" s="446"/>
      <c r="J19" s="419">
        <f>SUM(J13:J18)</f>
        <v>36548056238</v>
      </c>
      <c r="K19" s="446"/>
      <c r="L19" s="419">
        <f>SUM(L13:L18)</f>
        <v>992921150</v>
      </c>
      <c r="M19" s="446"/>
      <c r="N19" s="419">
        <f>SUM(N13:N18)</f>
        <v>520611939</v>
      </c>
      <c r="O19" s="446"/>
      <c r="P19" s="419">
        <f>SUM(P13:P18)</f>
        <v>316407819</v>
      </c>
      <c r="Q19" s="446"/>
      <c r="R19" s="419">
        <f>SUM(R13:R18)</f>
        <v>268091545048</v>
      </c>
      <c r="S19" s="446"/>
      <c r="T19" s="446">
        <f>R19-CDKT!D44</f>
        <v>0</v>
      </c>
      <c r="U19" s="446"/>
      <c r="V19" s="446"/>
      <c r="W19" s="446"/>
      <c r="X19" s="446"/>
      <c r="Y19" s="446"/>
      <c r="Z19" s="446"/>
      <c r="AA19" s="660"/>
      <c r="AB19" s="1581"/>
      <c r="AC19" s="1581"/>
      <c r="AD19" s="1581"/>
      <c r="AE19" s="1581"/>
      <c r="AF19" s="1581"/>
      <c r="AG19" s="1581"/>
      <c r="AH19" s="1581"/>
      <c r="AI19" s="1581"/>
      <c r="AJ19" s="660"/>
      <c r="AK19" s="1581"/>
      <c r="AL19" s="1581"/>
      <c r="AM19" s="1581"/>
      <c r="AN19" s="1581"/>
      <c r="AO19" s="1581"/>
      <c r="AP19" s="1581"/>
      <c r="AQ19" s="1581"/>
      <c r="AR19" s="1581"/>
      <c r="AV19" s="422"/>
    </row>
    <row r="20" spans="1:44" s="382" customFormat="1" ht="18" customHeight="1" thickTop="1">
      <c r="A20" s="397"/>
      <c r="B20" s="396" t="s">
        <v>626</v>
      </c>
      <c r="C20" s="401"/>
      <c r="D20" s="401"/>
      <c r="F20" s="488"/>
      <c r="G20" s="488"/>
      <c r="H20" s="488"/>
      <c r="I20" s="488"/>
      <c r="J20" s="488"/>
      <c r="K20" s="488"/>
      <c r="L20" s="488"/>
      <c r="M20" s="488"/>
      <c r="N20" s="488"/>
      <c r="O20" s="488"/>
      <c r="P20" s="488"/>
      <c r="Q20" s="488"/>
      <c r="R20" s="526"/>
      <c r="S20" s="488"/>
      <c r="T20" s="488"/>
      <c r="U20" s="488"/>
      <c r="V20" s="488"/>
      <c r="W20" s="488"/>
      <c r="X20" s="488"/>
      <c r="Y20" s="488"/>
      <c r="Z20" s="488"/>
      <c r="AA20" s="526"/>
      <c r="AB20" s="1580"/>
      <c r="AC20" s="1580"/>
      <c r="AD20" s="1580"/>
      <c r="AE20" s="1580"/>
      <c r="AF20" s="1580"/>
      <c r="AG20" s="1580"/>
      <c r="AH20" s="1580"/>
      <c r="AI20" s="1580"/>
      <c r="AJ20" s="526"/>
      <c r="AK20" s="1580"/>
      <c r="AL20" s="1580"/>
      <c r="AM20" s="1580"/>
      <c r="AN20" s="1580"/>
      <c r="AO20" s="1580"/>
      <c r="AP20" s="1580"/>
      <c r="AQ20" s="1580"/>
      <c r="AR20" s="1580"/>
    </row>
    <row r="21" spans="1:44" s="382" customFormat="1" ht="18" customHeight="1">
      <c r="A21" s="397"/>
      <c r="B21" s="404" t="s">
        <v>623</v>
      </c>
      <c r="C21" s="401"/>
      <c r="D21" s="401"/>
      <c r="F21" s="488">
        <f>'TM TSCD'!B61</f>
        <v>28811490099</v>
      </c>
      <c r="G21" s="488"/>
      <c r="H21" s="488">
        <f>'TM TSCD'!C61</f>
        <v>106074442690</v>
      </c>
      <c r="I21" s="488"/>
      <c r="J21" s="488">
        <f>'TM TSCD'!D61</f>
        <v>19082348741</v>
      </c>
      <c r="K21" s="488"/>
      <c r="L21" s="488">
        <f>'TM TSCD'!E61</f>
        <v>694311508</v>
      </c>
      <c r="M21" s="488"/>
      <c r="N21" s="488">
        <f>'TM TSCD'!F61</f>
        <v>380354133</v>
      </c>
      <c r="O21" s="488"/>
      <c r="P21" s="488">
        <f>'TM TSCD'!G61</f>
        <v>281911781</v>
      </c>
      <c r="Q21" s="488"/>
      <c r="R21" s="526">
        <f>SUM(F21:P21)</f>
        <v>155324858952</v>
      </c>
      <c r="S21" s="488"/>
      <c r="T21" s="488">
        <f>R21+CDKT!E45</f>
        <v>0</v>
      </c>
      <c r="U21" s="488"/>
      <c r="V21" s="488"/>
      <c r="W21" s="488"/>
      <c r="X21" s="488"/>
      <c r="Y21" s="488"/>
      <c r="Z21" s="488"/>
      <c r="AA21" s="526"/>
      <c r="AB21" s="1580"/>
      <c r="AC21" s="1580"/>
      <c r="AD21" s="1580"/>
      <c r="AE21" s="1580"/>
      <c r="AF21" s="1580"/>
      <c r="AG21" s="1580"/>
      <c r="AH21" s="1580"/>
      <c r="AI21" s="1580"/>
      <c r="AJ21" s="526"/>
      <c r="AK21" s="1580"/>
      <c r="AL21" s="1580"/>
      <c r="AM21" s="1580"/>
      <c r="AN21" s="1580"/>
      <c r="AO21" s="1580"/>
      <c r="AP21" s="1580"/>
      <c r="AQ21" s="1580"/>
      <c r="AR21" s="1580"/>
    </row>
    <row r="22" spans="1:48" s="382" customFormat="1" ht="12.75">
      <c r="A22" s="397"/>
      <c r="B22" s="404" t="s">
        <v>957</v>
      </c>
      <c r="C22" s="401"/>
      <c r="D22" s="401"/>
      <c r="F22" s="488">
        <f>'TM TSCD'!B62</f>
        <v>2926108397</v>
      </c>
      <c r="G22" s="612"/>
      <c r="H22" s="488">
        <f>'TM TSCD'!C62</f>
        <v>19156066068.333344</v>
      </c>
      <c r="I22" s="612"/>
      <c r="J22" s="488">
        <f>'TM TSCD'!D62</f>
        <v>4134968536</v>
      </c>
      <c r="K22" s="488"/>
      <c r="L22" s="488">
        <f>'TM TSCD'!E62</f>
        <v>119194766</v>
      </c>
      <c r="M22" s="488"/>
      <c r="N22" s="488">
        <f>'TM TSCD'!F62</f>
        <v>61608732</v>
      </c>
      <c r="O22" s="488"/>
      <c r="P22" s="488">
        <f>'TM TSCD'!G62</f>
        <v>17258172</v>
      </c>
      <c r="Q22" s="488"/>
      <c r="R22" s="526">
        <f>SUM(F22:P22)</f>
        <v>26415204671.333344</v>
      </c>
      <c r="S22" s="488"/>
      <c r="T22" s="488"/>
      <c r="U22" s="488"/>
      <c r="V22" s="488"/>
      <c r="W22" s="488"/>
      <c r="X22" s="488"/>
      <c r="Y22" s="488"/>
      <c r="Z22" s="488"/>
      <c r="AA22" s="526"/>
      <c r="AB22" s="1580"/>
      <c r="AC22" s="1580"/>
      <c r="AD22" s="1580"/>
      <c r="AE22" s="1580"/>
      <c r="AF22" s="1580"/>
      <c r="AG22" s="1580"/>
      <c r="AH22" s="1580"/>
      <c r="AI22" s="1580"/>
      <c r="AJ22" s="526"/>
      <c r="AK22" s="1580"/>
      <c r="AL22" s="1580"/>
      <c r="AM22" s="1580"/>
      <c r="AN22" s="1580"/>
      <c r="AO22" s="1580"/>
      <c r="AP22" s="1580"/>
      <c r="AQ22" s="1580"/>
      <c r="AR22" s="1580"/>
      <c r="AS22" s="661"/>
      <c r="AT22" s="661"/>
      <c r="AU22" s="662"/>
      <c r="AV22" s="661"/>
    </row>
    <row r="23" spans="1:44" s="382" customFormat="1" ht="12.75">
      <c r="A23" s="397"/>
      <c r="B23" s="404" t="s">
        <v>955</v>
      </c>
      <c r="C23" s="401"/>
      <c r="D23" s="401"/>
      <c r="F23" s="488">
        <f>'TM TSCD'!B63</f>
        <v>-603079452</v>
      </c>
      <c r="G23" s="488"/>
      <c r="H23" s="488">
        <f>'TM TSCD'!C63</f>
        <v>-2544819882</v>
      </c>
      <c r="I23" s="488"/>
      <c r="J23" s="488">
        <f>'TM TSCD'!D63</f>
        <v>0</v>
      </c>
      <c r="K23" s="488"/>
      <c r="L23" s="488">
        <f>'TM TSCD'!E63</f>
        <v>-32756950</v>
      </c>
      <c r="M23" s="488"/>
      <c r="N23" s="488">
        <f>'TM TSCD'!F63</f>
        <v>0</v>
      </c>
      <c r="O23" s="488"/>
      <c r="P23" s="488">
        <f>'TM TSCD'!G63</f>
        <v>0</v>
      </c>
      <c r="Q23" s="488"/>
      <c r="R23" s="526">
        <f>SUM(F23:P23)</f>
        <v>-3180656284</v>
      </c>
      <c r="S23" s="659"/>
      <c r="T23" s="659"/>
      <c r="U23" s="659"/>
      <c r="V23" s="659"/>
      <c r="W23" s="659"/>
      <c r="X23" s="659"/>
      <c r="Y23" s="439"/>
      <c r="Z23" s="439"/>
      <c r="AA23" s="439"/>
      <c r="AB23" s="439"/>
      <c r="AC23" s="439"/>
      <c r="AD23" s="439"/>
      <c r="AE23" s="439"/>
      <c r="AF23" s="439"/>
      <c r="AG23" s="439"/>
      <c r="AH23" s="439"/>
      <c r="AI23" s="439"/>
      <c r="AJ23" s="439"/>
      <c r="AK23" s="439"/>
      <c r="AL23" s="659"/>
      <c r="AM23" s="659"/>
      <c r="AN23" s="659"/>
      <c r="AO23" s="659"/>
      <c r="AP23" s="659"/>
      <c r="AQ23" s="659"/>
      <c r="AR23" s="439"/>
    </row>
    <row r="24" spans="1:48" s="382" customFormat="1" ht="18" customHeight="1" hidden="1">
      <c r="A24" s="397"/>
      <c r="B24" s="404" t="s">
        <v>955</v>
      </c>
      <c r="C24" s="401"/>
      <c r="D24" s="401"/>
      <c r="F24" s="488"/>
      <c r="G24" s="488"/>
      <c r="H24" s="488"/>
      <c r="I24" s="488"/>
      <c r="J24" s="488"/>
      <c r="K24" s="488"/>
      <c r="L24" s="488"/>
      <c r="M24" s="488"/>
      <c r="N24" s="488"/>
      <c r="O24" s="488"/>
      <c r="P24" s="488"/>
      <c r="Q24" s="488"/>
      <c r="R24" s="526">
        <f>SUM(F24:P24)</f>
        <v>0</v>
      </c>
      <c r="S24" s="488"/>
      <c r="T24" s="488"/>
      <c r="U24" s="488"/>
      <c r="V24" s="488"/>
      <c r="W24" s="488"/>
      <c r="X24" s="488"/>
      <c r="Y24" s="488"/>
      <c r="Z24" s="488"/>
      <c r="AA24" s="526"/>
      <c r="AB24" s="1580"/>
      <c r="AC24" s="1580"/>
      <c r="AD24" s="1580"/>
      <c r="AE24" s="1580"/>
      <c r="AF24" s="1580"/>
      <c r="AG24" s="1580"/>
      <c r="AH24" s="1580"/>
      <c r="AI24" s="1580"/>
      <c r="AJ24" s="526"/>
      <c r="AK24" s="1580"/>
      <c r="AL24" s="1580"/>
      <c r="AM24" s="1580"/>
      <c r="AN24" s="1580"/>
      <c r="AO24" s="1580"/>
      <c r="AP24" s="1580"/>
      <c r="AQ24" s="1580"/>
      <c r="AR24" s="1580"/>
      <c r="AV24" s="576"/>
    </row>
    <row r="25" spans="1:48" s="382" customFormat="1" ht="18" customHeight="1" hidden="1">
      <c r="A25" s="397"/>
      <c r="B25" s="404" t="s">
        <v>799</v>
      </c>
      <c r="C25" s="399"/>
      <c r="D25" s="399"/>
      <c r="F25" s="488"/>
      <c r="G25" s="488"/>
      <c r="H25" s="488"/>
      <c r="I25" s="488"/>
      <c r="J25" s="488"/>
      <c r="K25" s="488"/>
      <c r="L25" s="488"/>
      <c r="M25" s="488"/>
      <c r="N25" s="488"/>
      <c r="O25" s="488"/>
      <c r="P25" s="488"/>
      <c r="Q25" s="488"/>
      <c r="R25" s="526"/>
      <c r="S25" s="488"/>
      <c r="T25" s="488"/>
      <c r="U25" s="488"/>
      <c r="V25" s="488"/>
      <c r="W25" s="488"/>
      <c r="X25" s="488"/>
      <c r="Y25" s="488"/>
      <c r="Z25" s="488"/>
      <c r="AA25" s="526"/>
      <c r="AB25" s="1580"/>
      <c r="AC25" s="1580"/>
      <c r="AD25" s="1580"/>
      <c r="AE25" s="1580"/>
      <c r="AF25" s="1580"/>
      <c r="AG25" s="1580"/>
      <c r="AH25" s="1580"/>
      <c r="AI25" s="1580"/>
      <c r="AJ25" s="526"/>
      <c r="AK25" s="1580"/>
      <c r="AL25" s="1580"/>
      <c r="AM25" s="1580"/>
      <c r="AN25" s="1580"/>
      <c r="AO25" s="1580"/>
      <c r="AP25" s="1580"/>
      <c r="AQ25" s="1580"/>
      <c r="AR25" s="1580"/>
      <c r="AV25" s="422"/>
    </row>
    <row r="26" spans="1:48" s="382" customFormat="1" ht="18" customHeight="1" thickBot="1">
      <c r="A26" s="397"/>
      <c r="C26" s="396" t="s">
        <v>637</v>
      </c>
      <c r="D26" s="401"/>
      <c r="F26" s="419">
        <f>SUM(F21:F25)</f>
        <v>31134519044</v>
      </c>
      <c r="G26" s="446"/>
      <c r="H26" s="419">
        <f>SUM(H21:H25)</f>
        <v>122685688876.33334</v>
      </c>
      <c r="I26" s="446"/>
      <c r="J26" s="419">
        <f>SUM(J21:J25)</f>
        <v>23217317277</v>
      </c>
      <c r="K26" s="446"/>
      <c r="L26" s="419">
        <f>SUM(L21:L25)</f>
        <v>780749324</v>
      </c>
      <c r="M26" s="446"/>
      <c r="N26" s="419">
        <f>SUM(N21:N25)</f>
        <v>441962865</v>
      </c>
      <c r="O26" s="446"/>
      <c r="P26" s="419">
        <f>SUM(P21:P25)</f>
        <v>299169953</v>
      </c>
      <c r="Q26" s="446"/>
      <c r="R26" s="419">
        <f>SUM(R21:R25)</f>
        <v>178559407339.33334</v>
      </c>
      <c r="S26" s="446"/>
      <c r="T26" s="446">
        <f>R26+CDKT!D45</f>
        <v>0</v>
      </c>
      <c r="U26" s="446"/>
      <c r="V26" s="446"/>
      <c r="W26" s="446"/>
      <c r="X26" s="446"/>
      <c r="Y26" s="446"/>
      <c r="Z26" s="446"/>
      <c r="AA26" s="660"/>
      <c r="AB26" s="1581"/>
      <c r="AC26" s="1581"/>
      <c r="AD26" s="1581"/>
      <c r="AE26" s="1581"/>
      <c r="AF26" s="1581"/>
      <c r="AG26" s="1581"/>
      <c r="AH26" s="1581"/>
      <c r="AI26" s="1581"/>
      <c r="AJ26" s="660"/>
      <c r="AK26" s="1581"/>
      <c r="AL26" s="1581"/>
      <c r="AM26" s="1581"/>
      <c r="AN26" s="1581"/>
      <c r="AO26" s="1581"/>
      <c r="AP26" s="1581"/>
      <c r="AQ26" s="1581"/>
      <c r="AR26" s="1581"/>
      <c r="AS26" s="371"/>
      <c r="AT26" s="422"/>
      <c r="AV26" s="422"/>
    </row>
    <row r="27" spans="1:44" s="382" customFormat="1" ht="18" customHeight="1" thickTop="1">
      <c r="A27" s="397"/>
      <c r="B27" s="396" t="s">
        <v>628</v>
      </c>
      <c r="C27" s="401"/>
      <c r="D27" s="401"/>
      <c r="F27" s="488"/>
      <c r="G27" s="488"/>
      <c r="H27" s="488"/>
      <c r="I27" s="488"/>
      <c r="J27" s="488"/>
      <c r="K27" s="488"/>
      <c r="L27" s="488"/>
      <c r="M27" s="488"/>
      <c r="N27" s="488"/>
      <c r="O27" s="488"/>
      <c r="P27" s="488"/>
      <c r="Q27" s="488"/>
      <c r="R27" s="526"/>
      <c r="S27" s="488"/>
      <c r="T27" s="488"/>
      <c r="U27" s="488"/>
      <c r="V27" s="488"/>
      <c r="W27" s="488"/>
      <c r="X27" s="488"/>
      <c r="Y27" s="488"/>
      <c r="Z27" s="488"/>
      <c r="AA27" s="526"/>
      <c r="AB27" s="1580"/>
      <c r="AC27" s="1580"/>
      <c r="AD27" s="1580"/>
      <c r="AE27" s="1580"/>
      <c r="AF27" s="1580"/>
      <c r="AG27" s="1580"/>
      <c r="AH27" s="1580"/>
      <c r="AI27" s="1580"/>
      <c r="AJ27" s="526"/>
      <c r="AK27" s="1580"/>
      <c r="AL27" s="1580"/>
      <c r="AM27" s="1580"/>
      <c r="AN27" s="1580"/>
      <c r="AO27" s="1580"/>
      <c r="AP27" s="1580"/>
      <c r="AQ27" s="1580"/>
      <c r="AR27" s="1580"/>
    </row>
    <row r="28" spans="1:48" s="382" customFormat="1" ht="18" customHeight="1">
      <c r="A28" s="397"/>
      <c r="B28" s="386" t="s">
        <v>629</v>
      </c>
      <c r="C28" s="399"/>
      <c r="D28" s="399"/>
      <c r="F28" s="488">
        <f>F13-F21</f>
        <v>21981312418</v>
      </c>
      <c r="G28" s="488"/>
      <c r="H28" s="488">
        <f>H13-H21</f>
        <v>56207001029</v>
      </c>
      <c r="I28" s="488"/>
      <c r="J28" s="488">
        <f>J13-J21</f>
        <v>11970316225</v>
      </c>
      <c r="K28" s="488"/>
      <c r="L28" s="488">
        <f>L13-L21</f>
        <v>267466592</v>
      </c>
      <c r="M28" s="488"/>
      <c r="N28" s="488">
        <f>N13-N21</f>
        <v>140257806</v>
      </c>
      <c r="O28" s="488"/>
      <c r="P28" s="488">
        <f>P13-P21</f>
        <v>34496038</v>
      </c>
      <c r="Q28" s="488"/>
      <c r="R28" s="526">
        <f>SUM(F28:P28)</f>
        <v>90600850108</v>
      </c>
      <c r="S28" s="488"/>
      <c r="T28" s="488">
        <f>R28-CDKT!E43</f>
        <v>0</v>
      </c>
      <c r="U28" s="488"/>
      <c r="V28" s="488"/>
      <c r="W28" s="488"/>
      <c r="X28" s="488"/>
      <c r="Y28" s="488"/>
      <c r="Z28" s="488"/>
      <c r="AA28" s="526"/>
      <c r="AB28" s="1580"/>
      <c r="AC28" s="1580"/>
      <c r="AD28" s="1580"/>
      <c r="AE28" s="1580"/>
      <c r="AF28" s="1580"/>
      <c r="AG28" s="1580"/>
      <c r="AH28" s="1580"/>
      <c r="AI28" s="1580"/>
      <c r="AJ28" s="526"/>
      <c r="AK28" s="1580"/>
      <c r="AL28" s="1580"/>
      <c r="AM28" s="1580"/>
      <c r="AN28" s="1580"/>
      <c r="AO28" s="1580"/>
      <c r="AP28" s="1580"/>
      <c r="AQ28" s="1580"/>
      <c r="AR28" s="1580"/>
      <c r="AV28" s="422"/>
    </row>
    <row r="29" spans="1:48" s="382" customFormat="1" ht="18" customHeight="1" thickBot="1">
      <c r="A29" s="397"/>
      <c r="C29" s="395" t="s">
        <v>630</v>
      </c>
      <c r="F29" s="419">
        <f>F19-F26</f>
        <v>23916861785</v>
      </c>
      <c r="G29" s="446"/>
      <c r="H29" s="419">
        <f>H19-H26</f>
        <v>51976478196.66666</v>
      </c>
      <c r="I29" s="446"/>
      <c r="J29" s="419">
        <f>J19-J26</f>
        <v>13330738961</v>
      </c>
      <c r="K29" s="446"/>
      <c r="L29" s="419">
        <f>L19-L26</f>
        <v>212171826</v>
      </c>
      <c r="M29" s="446"/>
      <c r="N29" s="419">
        <f>N19-N26</f>
        <v>78649074</v>
      </c>
      <c r="O29" s="446"/>
      <c r="P29" s="419">
        <f>P19-P26</f>
        <v>17237866</v>
      </c>
      <c r="Q29" s="446"/>
      <c r="R29" s="471">
        <f>SUM(F29:P29)</f>
        <v>89532137708.66666</v>
      </c>
      <c r="S29" s="446"/>
      <c r="T29" s="446">
        <f>R29-CDKT!D43</f>
        <v>0</v>
      </c>
      <c r="U29" s="446"/>
      <c r="V29" s="446"/>
      <c r="W29" s="446"/>
      <c r="X29" s="446"/>
      <c r="Y29" s="446"/>
      <c r="Z29" s="446"/>
      <c r="AA29" s="660"/>
      <c r="AB29" s="1581"/>
      <c r="AC29" s="1581"/>
      <c r="AD29" s="1581"/>
      <c r="AE29" s="1581"/>
      <c r="AF29" s="1581"/>
      <c r="AG29" s="1581"/>
      <c r="AH29" s="1581"/>
      <c r="AI29" s="1581"/>
      <c r="AJ29" s="660"/>
      <c r="AK29" s="1581"/>
      <c r="AL29" s="1581"/>
      <c r="AM29" s="1581"/>
      <c r="AN29" s="1581"/>
      <c r="AO29" s="1581"/>
      <c r="AP29" s="1581"/>
      <c r="AQ29" s="1581"/>
      <c r="AR29" s="1581"/>
      <c r="AS29" s="576"/>
      <c r="AT29" s="422"/>
      <c r="AV29" s="422"/>
    </row>
    <row r="30" spans="1:47" s="382" customFormat="1" ht="4.5" customHeight="1" thickTop="1">
      <c r="A30" s="397"/>
      <c r="C30" s="395"/>
      <c r="F30" s="1579"/>
      <c r="G30" s="1579"/>
      <c r="H30" s="1579"/>
      <c r="I30" s="1579"/>
      <c r="J30" s="1579"/>
      <c r="L30" s="394"/>
      <c r="T30" s="433"/>
      <c r="U30" s="433"/>
      <c r="V30" s="433"/>
      <c r="W30" s="433"/>
      <c r="X30" s="433"/>
      <c r="Y30" s="433"/>
      <c r="Z30" s="433"/>
      <c r="AA30" s="433"/>
      <c r="AB30" s="433"/>
      <c r="AC30" s="433"/>
      <c r="AD30" s="433"/>
      <c r="AE30" s="433"/>
      <c r="AF30" s="433"/>
      <c r="AG30" s="433"/>
      <c r="AH30" s="433"/>
      <c r="AI30" s="433"/>
      <c r="AJ30" s="433"/>
      <c r="AK30" s="433"/>
      <c r="AL30" s="433"/>
      <c r="AM30" s="433"/>
      <c r="AN30" s="433"/>
      <c r="AO30" s="433"/>
      <c r="AP30" s="433"/>
      <c r="AQ30" s="433"/>
      <c r="AR30" s="433"/>
      <c r="AS30" s="433"/>
      <c r="AT30" s="433"/>
      <c r="AU30" s="433"/>
    </row>
    <row r="31" spans="1:53" s="433" customFormat="1" ht="15" customHeight="1">
      <c r="A31" s="663"/>
      <c r="B31" s="465" t="s">
        <v>958</v>
      </c>
      <c r="C31" s="650"/>
      <c r="D31" s="650"/>
      <c r="E31" s="650"/>
      <c r="F31" s="650"/>
      <c r="G31" s="650"/>
      <c r="H31" s="650"/>
      <c r="I31" s="650"/>
      <c r="J31" s="650"/>
      <c r="K31" s="650"/>
      <c r="L31" s="664">
        <v>529002968696</v>
      </c>
      <c r="M31" s="650"/>
      <c r="N31" s="650"/>
      <c r="O31" s="650"/>
      <c r="P31" s="650"/>
      <c r="Q31" s="650"/>
      <c r="R31" s="650"/>
      <c r="S31" s="650"/>
      <c r="T31" s="650"/>
      <c r="U31" s="650"/>
      <c r="V31" s="650"/>
      <c r="W31" s="650"/>
      <c r="X31" s="650"/>
      <c r="Y31" s="650"/>
      <c r="Z31" s="650"/>
      <c r="AA31" s="650"/>
      <c r="AB31" s="650"/>
      <c r="AC31" s="650"/>
      <c r="AD31" s="650"/>
      <c r="AE31" s="650"/>
      <c r="AF31" s="650"/>
      <c r="AG31" s="650"/>
      <c r="AH31" s="650"/>
      <c r="AI31" s="650"/>
      <c r="AJ31" s="650"/>
      <c r="AK31" s="650"/>
      <c r="AL31" s="650"/>
      <c r="AM31" s="650"/>
      <c r="AN31" s="650"/>
      <c r="AO31" s="650"/>
      <c r="AP31" s="650"/>
      <c r="AQ31" s="650"/>
      <c r="AR31" s="650"/>
      <c r="AS31" s="650"/>
      <c r="AT31" s="650"/>
      <c r="AU31" s="650"/>
      <c r="AV31" s="650"/>
      <c r="AW31" s="650"/>
      <c r="AX31" s="650"/>
      <c r="AY31" s="650"/>
      <c r="AZ31" s="650"/>
      <c r="BA31" s="650"/>
    </row>
    <row r="32" spans="1:53" s="382" customFormat="1" ht="18" customHeight="1">
      <c r="A32" s="397"/>
      <c r="B32" s="386" t="s">
        <v>959</v>
      </c>
      <c r="C32" s="475"/>
      <c r="D32" s="475"/>
      <c r="E32" s="475"/>
      <c r="F32" s="475"/>
      <c r="G32" s="475"/>
      <c r="H32" s="475"/>
      <c r="I32" s="475"/>
      <c r="J32" s="475"/>
      <c r="K32" s="475"/>
      <c r="L32" s="665">
        <v>150019364</v>
      </c>
      <c r="M32" s="477"/>
      <c r="N32" s="477"/>
      <c r="O32" s="477"/>
      <c r="P32" s="477"/>
      <c r="Q32" s="477"/>
      <c r="R32" s="477"/>
      <c r="S32" s="477"/>
      <c r="T32" s="477"/>
      <c r="U32" s="477"/>
      <c r="V32" s="477"/>
      <c r="W32" s="477"/>
      <c r="X32" s="475"/>
      <c r="Y32" s="475"/>
      <c r="Z32" s="475"/>
      <c r="AA32" s="666"/>
      <c r="AB32" s="666"/>
      <c r="AC32" s="666"/>
      <c r="AD32" s="666"/>
      <c r="AE32" s="433"/>
      <c r="AF32" s="433"/>
      <c r="AG32" s="433"/>
      <c r="AH32" s="433"/>
      <c r="AI32" s="433"/>
      <c r="AJ32" s="433"/>
      <c r="AK32" s="433"/>
      <c r="AL32" s="433"/>
      <c r="AM32" s="433"/>
      <c r="AN32" s="433"/>
      <c r="AO32" s="433"/>
      <c r="AP32" s="433"/>
      <c r="AQ32" s="433"/>
      <c r="AR32" s="433"/>
      <c r="AS32" s="433"/>
      <c r="AT32" s="433"/>
      <c r="AU32" s="433"/>
      <c r="AV32" s="433"/>
      <c r="AW32" s="433"/>
      <c r="AX32" s="433"/>
      <c r="AY32" s="433"/>
      <c r="AZ32" s="433"/>
      <c r="BA32" s="433"/>
    </row>
    <row r="33" spans="1:53" s="382" customFormat="1" ht="15" customHeight="1">
      <c r="A33" s="397"/>
      <c r="B33" s="386"/>
      <c r="H33" s="422"/>
      <c r="L33" s="394"/>
      <c r="M33" s="394"/>
      <c r="N33" s="394"/>
      <c r="O33" s="394"/>
      <c r="P33" s="394"/>
      <c r="Q33" s="394"/>
      <c r="R33" s="394"/>
      <c r="S33" s="394"/>
      <c r="T33" s="394"/>
      <c r="U33" s="394"/>
      <c r="V33" s="394"/>
      <c r="W33" s="394"/>
      <c r="AA33" s="433"/>
      <c r="AB33" s="433"/>
      <c r="AC33" s="433"/>
      <c r="AD33" s="433"/>
      <c r="AE33" s="433"/>
      <c r="AF33" s="433"/>
      <c r="AG33" s="433"/>
      <c r="AH33" s="433"/>
      <c r="AI33" s="433"/>
      <c r="AJ33" s="433"/>
      <c r="AK33" s="433"/>
      <c r="AL33" s="433"/>
      <c r="AM33" s="433"/>
      <c r="AN33" s="433"/>
      <c r="AO33" s="433"/>
      <c r="AP33" s="433"/>
      <c r="AQ33" s="433"/>
      <c r="AR33" s="433"/>
      <c r="AS33" s="433"/>
      <c r="AT33" s="433"/>
      <c r="AU33" s="433"/>
      <c r="AV33" s="433"/>
      <c r="AW33" s="433"/>
      <c r="AX33" s="433"/>
      <c r="AY33" s="433"/>
      <c r="AZ33" s="433"/>
      <c r="BA33" s="433"/>
    </row>
    <row r="34" spans="1:53" s="382" customFormat="1" ht="4.5" customHeight="1">
      <c r="A34" s="397"/>
      <c r="B34" s="386"/>
      <c r="L34" s="394"/>
      <c r="M34" s="394"/>
      <c r="N34" s="394"/>
      <c r="O34" s="394"/>
      <c r="P34" s="394"/>
      <c r="Q34" s="394"/>
      <c r="R34" s="394"/>
      <c r="S34" s="394"/>
      <c r="T34" s="394"/>
      <c r="U34" s="394"/>
      <c r="V34" s="394"/>
      <c r="W34" s="394"/>
      <c r="AA34" s="433"/>
      <c r="AB34" s="433"/>
      <c r="AC34" s="433"/>
      <c r="AD34" s="433"/>
      <c r="AE34" s="433"/>
      <c r="AF34" s="433"/>
      <c r="AG34" s="433"/>
      <c r="AH34" s="433"/>
      <c r="AI34" s="433"/>
      <c r="AJ34" s="433"/>
      <c r="AK34" s="433"/>
      <c r="AL34" s="433"/>
      <c r="AM34" s="433"/>
      <c r="AN34" s="433"/>
      <c r="AO34" s="433"/>
      <c r="AP34" s="433"/>
      <c r="AQ34" s="433"/>
      <c r="AR34" s="433"/>
      <c r="AS34" s="433"/>
      <c r="AT34" s="433"/>
      <c r="AU34" s="433"/>
      <c r="AV34" s="433"/>
      <c r="AW34" s="433"/>
      <c r="AX34" s="433"/>
      <c r="AY34" s="433"/>
      <c r="AZ34" s="433"/>
      <c r="BA34" s="433"/>
    </row>
    <row r="35" spans="1:53" s="382" customFormat="1" ht="15" customHeight="1">
      <c r="A35" s="397"/>
      <c r="B35" s="404"/>
      <c r="L35" s="394"/>
      <c r="M35" s="394"/>
      <c r="N35" s="394"/>
      <c r="O35" s="394"/>
      <c r="P35" s="394"/>
      <c r="Q35" s="394"/>
      <c r="R35" s="394"/>
      <c r="S35" s="394"/>
      <c r="T35" s="394"/>
      <c r="U35" s="394"/>
      <c r="V35" s="394"/>
      <c r="W35" s="394"/>
      <c r="AA35" s="433"/>
      <c r="AB35" s="433"/>
      <c r="AC35" s="433"/>
      <c r="AD35" s="433"/>
      <c r="AE35" s="433"/>
      <c r="AF35" s="433"/>
      <c r="AG35" s="433"/>
      <c r="AH35" s="433"/>
      <c r="AI35" s="433"/>
      <c r="AJ35" s="433"/>
      <c r="AK35" s="433"/>
      <c r="AL35" s="433"/>
      <c r="AM35" s="433"/>
      <c r="AN35" s="433"/>
      <c r="AO35" s="433"/>
      <c r="AP35" s="433"/>
      <c r="AQ35" s="433"/>
      <c r="AR35" s="433"/>
      <c r="AS35" s="433"/>
      <c r="AT35" s="433"/>
      <c r="AU35" s="433"/>
      <c r="AV35" s="433"/>
      <c r="AW35" s="433"/>
      <c r="AX35" s="433"/>
      <c r="AY35" s="433"/>
      <c r="AZ35" s="433"/>
      <c r="BA35" s="433"/>
    </row>
    <row r="36" spans="1:47" s="382" customFormat="1" ht="4.5" customHeight="1">
      <c r="A36" s="397"/>
      <c r="B36" s="396"/>
      <c r="L36" s="394"/>
      <c r="T36" s="433"/>
      <c r="U36" s="433"/>
      <c r="V36" s="433"/>
      <c r="W36" s="433"/>
      <c r="X36" s="433"/>
      <c r="Y36" s="433"/>
      <c r="Z36" s="433"/>
      <c r="AA36" s="433"/>
      <c r="AB36" s="433"/>
      <c r="AC36" s="433"/>
      <c r="AD36" s="433"/>
      <c r="AE36" s="433"/>
      <c r="AF36" s="433"/>
      <c r="AG36" s="433"/>
      <c r="AH36" s="433"/>
      <c r="AI36" s="433"/>
      <c r="AJ36" s="433"/>
      <c r="AK36" s="433"/>
      <c r="AL36" s="433"/>
      <c r="AM36" s="433"/>
      <c r="AN36" s="433"/>
      <c r="AO36" s="433"/>
      <c r="AP36" s="433"/>
      <c r="AQ36" s="433"/>
      <c r="AR36" s="433"/>
      <c r="AS36" s="433"/>
      <c r="AT36" s="433"/>
      <c r="AU36" s="433"/>
    </row>
    <row r="37" spans="1:45" s="382" customFormat="1" ht="4.5" customHeight="1">
      <c r="A37" s="397"/>
      <c r="B37" s="395"/>
      <c r="I37" s="394"/>
      <c r="J37" s="394"/>
      <c r="K37" s="394"/>
      <c r="L37" s="394"/>
      <c r="M37" s="394"/>
      <c r="N37" s="394"/>
      <c r="O37" s="394"/>
      <c r="P37" s="394"/>
      <c r="Q37" s="394"/>
      <c r="R37" s="383"/>
      <c r="S37" s="383"/>
      <c r="T37" s="383"/>
      <c r="U37" s="383"/>
      <c r="V37" s="383"/>
      <c r="W37" s="383"/>
      <c r="X37" s="383"/>
      <c r="Y37" s="383"/>
      <c r="Z37" s="433"/>
      <c r="AA37" s="433"/>
      <c r="AB37" s="433"/>
      <c r="AC37" s="433"/>
      <c r="AD37" s="433"/>
      <c r="AE37" s="433"/>
      <c r="AF37" s="433"/>
      <c r="AG37" s="433"/>
      <c r="AH37" s="433"/>
      <c r="AI37" s="433"/>
      <c r="AJ37" s="433"/>
      <c r="AK37" s="433"/>
      <c r="AL37" s="433"/>
      <c r="AM37" s="433"/>
      <c r="AN37" s="433"/>
      <c r="AO37" s="433"/>
      <c r="AP37" s="433"/>
      <c r="AQ37" s="433"/>
      <c r="AR37" s="433"/>
      <c r="AS37" s="433"/>
    </row>
    <row r="38" spans="1:47" s="382" customFormat="1" ht="15" customHeight="1">
      <c r="A38" s="490" t="str">
        <f>TM1!A541</f>
        <v>5.19</v>
      </c>
      <c r="B38" s="396" t="s">
        <v>755</v>
      </c>
      <c r="L38" s="394"/>
      <c r="T38" s="433"/>
      <c r="U38" s="433"/>
      <c r="V38" s="433"/>
      <c r="W38" s="433"/>
      <c r="X38" s="433"/>
      <c r="Y38" s="433"/>
      <c r="Z38" s="433"/>
      <c r="AA38" s="433"/>
      <c r="AB38" s="433"/>
      <c r="AC38" s="433"/>
      <c r="AD38" s="433"/>
      <c r="AE38" s="433"/>
      <c r="AF38" s="433"/>
      <c r="AG38" s="433"/>
      <c r="AH38" s="433"/>
      <c r="AI38" s="433"/>
      <c r="AJ38" s="433"/>
      <c r="AK38" s="433"/>
      <c r="AL38" s="433"/>
      <c r="AM38" s="433"/>
      <c r="AN38" s="433"/>
      <c r="AO38" s="433"/>
      <c r="AP38" s="433"/>
      <c r="AQ38" s="433"/>
      <c r="AR38" s="433"/>
      <c r="AS38" s="433"/>
      <c r="AT38" s="433"/>
      <c r="AU38" s="433"/>
    </row>
    <row r="39" spans="1:47" s="382" customFormat="1" ht="4.5" customHeight="1">
      <c r="A39" s="395"/>
      <c r="L39" s="394"/>
      <c r="T39" s="433"/>
      <c r="U39" s="433"/>
      <c r="V39" s="433"/>
      <c r="W39" s="433"/>
      <c r="X39" s="433"/>
      <c r="Y39" s="433"/>
      <c r="Z39" s="433"/>
      <c r="AA39" s="433"/>
      <c r="AB39" s="433"/>
      <c r="AC39" s="433"/>
      <c r="AD39" s="433"/>
      <c r="AE39" s="433"/>
      <c r="AF39" s="433"/>
      <c r="AG39" s="433"/>
      <c r="AH39" s="433"/>
      <c r="AI39" s="433"/>
      <c r="AJ39" s="433"/>
      <c r="AK39" s="433"/>
      <c r="AL39" s="433"/>
      <c r="AM39" s="433"/>
      <c r="AN39" s="433"/>
      <c r="AO39" s="433"/>
      <c r="AP39" s="433"/>
      <c r="AQ39" s="433"/>
      <c r="AR39" s="433"/>
      <c r="AS39" s="433"/>
      <c r="AT39" s="433"/>
      <c r="AU39" s="433"/>
    </row>
    <row r="40" spans="1:47" s="382" customFormat="1" ht="15" customHeight="1">
      <c r="A40" s="395" t="str">
        <f>TM1!A543</f>
        <v>5.19.1</v>
      </c>
      <c r="B40" s="395" t="s">
        <v>757</v>
      </c>
      <c r="C40" s="401"/>
      <c r="D40" s="401"/>
      <c r="E40" s="401"/>
      <c r="F40" s="401"/>
      <c r="L40" s="394"/>
      <c r="T40" s="433"/>
      <c r="U40" s="433"/>
      <c r="V40" s="433"/>
      <c r="W40" s="433"/>
      <c r="X40" s="433"/>
      <c r="Y40" s="433"/>
      <c r="Z40" s="433"/>
      <c r="AA40" s="433"/>
      <c r="AB40" s="433"/>
      <c r="AC40" s="433"/>
      <c r="AD40" s="433"/>
      <c r="AE40" s="433"/>
      <c r="AF40" s="433"/>
      <c r="AG40" s="433"/>
      <c r="AH40" s="433"/>
      <c r="AI40" s="433"/>
      <c r="AJ40" s="433"/>
      <c r="AK40" s="433"/>
      <c r="AL40" s="433"/>
      <c r="AM40" s="433"/>
      <c r="AN40" s="433"/>
      <c r="AO40" s="433"/>
      <c r="AP40" s="433"/>
      <c r="AQ40" s="433"/>
      <c r="AR40" s="433"/>
      <c r="AS40" s="433"/>
      <c r="AT40" s="433"/>
      <c r="AU40" s="433"/>
    </row>
    <row r="41" spans="1:47" s="382" customFormat="1" ht="4.5" customHeight="1">
      <c r="A41" s="395"/>
      <c r="B41" s="395"/>
      <c r="C41" s="401"/>
      <c r="D41" s="401"/>
      <c r="E41" s="401"/>
      <c r="F41" s="401"/>
      <c r="L41" s="394"/>
      <c r="T41" s="433"/>
      <c r="U41" s="433"/>
      <c r="V41" s="433"/>
      <c r="W41" s="433"/>
      <c r="X41" s="433"/>
      <c r="Y41" s="433"/>
      <c r="Z41" s="433"/>
      <c r="AA41" s="433"/>
      <c r="AB41" s="433"/>
      <c r="AC41" s="433"/>
      <c r="AD41" s="433"/>
      <c r="AE41" s="433"/>
      <c r="AF41" s="433"/>
      <c r="AG41" s="433"/>
      <c r="AH41" s="433"/>
      <c r="AI41" s="433"/>
      <c r="AJ41" s="433"/>
      <c r="AK41" s="433"/>
      <c r="AL41" s="433"/>
      <c r="AM41" s="433"/>
      <c r="AN41" s="433"/>
      <c r="AO41" s="433"/>
      <c r="AP41" s="433"/>
      <c r="AQ41" s="433"/>
      <c r="AR41" s="433"/>
      <c r="AS41" s="433"/>
      <c r="AT41" s="433"/>
      <c r="AU41" s="433"/>
    </row>
    <row r="42" spans="1:47" s="382" customFormat="1" ht="18" customHeight="1">
      <c r="A42" s="395"/>
      <c r="B42" s="395"/>
      <c r="C42" s="401"/>
      <c r="D42" s="401"/>
      <c r="E42" s="401"/>
      <c r="F42" s="401"/>
      <c r="P42" s="399" t="s">
        <v>540</v>
      </c>
      <c r="T42" s="433"/>
      <c r="U42" s="433"/>
      <c r="V42" s="433"/>
      <c r="W42" s="433"/>
      <c r="X42" s="433"/>
      <c r="Y42" s="433"/>
      <c r="Z42" s="433"/>
      <c r="AA42" s="433"/>
      <c r="AB42" s="433"/>
      <c r="AC42" s="433"/>
      <c r="AD42" s="433"/>
      <c r="AE42" s="433"/>
      <c r="AF42" s="433"/>
      <c r="AG42" s="433"/>
      <c r="AH42" s="433"/>
      <c r="AI42" s="433"/>
      <c r="AJ42" s="433"/>
      <c r="AK42" s="433"/>
      <c r="AL42" s="433"/>
      <c r="AM42" s="433"/>
      <c r="AN42" s="433"/>
      <c r="AO42" s="433"/>
      <c r="AP42" s="433"/>
      <c r="AQ42" s="433"/>
      <c r="AR42" s="433"/>
      <c r="AS42" s="433"/>
      <c r="AT42" s="433"/>
      <c r="AU42" s="433"/>
    </row>
    <row r="43" spans="1:47" s="382" customFormat="1" ht="29.25" customHeight="1">
      <c r="A43" s="395"/>
      <c r="E43" s="653"/>
      <c r="F43" s="562" t="s">
        <v>192</v>
      </c>
      <c r="G43" s="654"/>
      <c r="H43" s="562" t="s">
        <v>194</v>
      </c>
      <c r="I43" s="654"/>
      <c r="J43" s="654" t="s">
        <v>1577</v>
      </c>
      <c r="K43" s="654"/>
      <c r="L43" s="654" t="s">
        <v>1574</v>
      </c>
      <c r="M43" s="654"/>
      <c r="N43" s="654" t="s">
        <v>758</v>
      </c>
      <c r="O43" s="654"/>
      <c r="P43" s="654" t="s">
        <v>283</v>
      </c>
      <c r="Q43" s="489"/>
      <c r="R43" s="489"/>
      <c r="S43" s="489"/>
      <c r="T43" s="489"/>
      <c r="U43" s="489"/>
      <c r="V43" s="489"/>
      <c r="W43" s="489"/>
      <c r="X43" s="489"/>
      <c r="Y43" s="515"/>
      <c r="Z43" s="515"/>
      <c r="AA43" s="515"/>
      <c r="AB43" s="515"/>
      <c r="AC43" s="515"/>
      <c r="AD43" s="515"/>
      <c r="AE43" s="515"/>
      <c r="AF43" s="515"/>
      <c r="AG43" s="515"/>
      <c r="AH43" s="515"/>
      <c r="AI43" s="515"/>
      <c r="AJ43" s="515"/>
      <c r="AK43" s="515"/>
      <c r="AL43" s="515"/>
      <c r="AM43" s="516"/>
      <c r="AN43" s="515"/>
      <c r="AO43" s="515"/>
      <c r="AP43" s="515"/>
      <c r="AQ43" s="515"/>
      <c r="AR43" s="515"/>
      <c r="AS43" s="515"/>
      <c r="AT43" s="515"/>
      <c r="AU43" s="433"/>
    </row>
    <row r="44" spans="1:47" s="382" customFormat="1" ht="12.75">
      <c r="A44" s="397"/>
      <c r="B44" s="396" t="s">
        <v>759</v>
      </c>
      <c r="F44" s="539" t="e">
        <f>#REF!</f>
        <v>#REF!</v>
      </c>
      <c r="G44" s="667"/>
      <c r="H44" s="539" t="e">
        <f>#REF!</f>
        <v>#REF!</v>
      </c>
      <c r="I44" s="667"/>
      <c r="J44" s="539" t="e">
        <f>#REF!</f>
        <v>#REF!</v>
      </c>
      <c r="K44" s="667"/>
      <c r="L44" s="539" t="e">
        <f>#REF!</f>
        <v>#REF!</v>
      </c>
      <c r="M44" s="667"/>
      <c r="N44" s="539" t="e">
        <f>#REF!</f>
        <v>#REF!</v>
      </c>
      <c r="O44" s="668"/>
      <c r="P44" s="488" t="e">
        <f>SUM(F44:N44)</f>
        <v>#REF!</v>
      </c>
      <c r="Q44" s="668"/>
      <c r="R44" s="407"/>
      <c r="S44" s="668"/>
      <c r="T44" s="668"/>
      <c r="U44" s="668"/>
      <c r="V44" s="668"/>
      <c r="W44" s="668"/>
      <c r="X44" s="668"/>
      <c r="Y44" s="439"/>
      <c r="Z44" s="439"/>
      <c r="AA44" s="439"/>
      <c r="AB44" s="439"/>
      <c r="AC44" s="439"/>
      <c r="AD44" s="439"/>
      <c r="AE44" s="439"/>
      <c r="AF44" s="439"/>
      <c r="AG44" s="439"/>
      <c r="AH44" s="439"/>
      <c r="AI44" s="439"/>
      <c r="AJ44" s="439"/>
      <c r="AK44" s="439"/>
      <c r="AL44" s="439"/>
      <c r="AM44" s="439"/>
      <c r="AN44" s="439"/>
      <c r="AO44" s="439"/>
      <c r="AP44" s="439"/>
      <c r="AQ44" s="439"/>
      <c r="AR44" s="439"/>
      <c r="AS44" s="439"/>
      <c r="AT44" s="439"/>
      <c r="AU44" s="433"/>
    </row>
    <row r="45" spans="1:47" s="382" customFormat="1" ht="12.75">
      <c r="A45" s="397"/>
      <c r="B45" s="404" t="s">
        <v>960</v>
      </c>
      <c r="F45" s="539" t="e">
        <f>#REF!</f>
        <v>#REF!</v>
      </c>
      <c r="G45" s="665"/>
      <c r="H45" s="539" t="e">
        <f>#REF!</f>
        <v>#REF!</v>
      </c>
      <c r="I45" s="665"/>
      <c r="J45" s="539" t="e">
        <f>#REF!</f>
        <v>#REF!</v>
      </c>
      <c r="K45" s="665"/>
      <c r="L45" s="539" t="e">
        <f>#REF!</f>
        <v>#REF!</v>
      </c>
      <c r="M45" s="665"/>
      <c r="N45" s="539" t="e">
        <f>#REF!</f>
        <v>#REF!</v>
      </c>
      <c r="O45" s="669"/>
      <c r="P45" s="488" t="e">
        <f>SUM(F45:N45)</f>
        <v>#REF!</v>
      </c>
      <c r="Q45" s="668"/>
      <c r="R45" s="407"/>
      <c r="S45" s="668"/>
      <c r="T45" s="668"/>
      <c r="U45" s="668"/>
      <c r="V45" s="668"/>
      <c r="W45" s="668"/>
      <c r="X45" s="668"/>
      <c r="Y45" s="439"/>
      <c r="Z45" s="439"/>
      <c r="AA45" s="439"/>
      <c r="AB45" s="439"/>
      <c r="AC45" s="439"/>
      <c r="AD45" s="439"/>
      <c r="AE45" s="439"/>
      <c r="AF45" s="439"/>
      <c r="AG45" s="439"/>
      <c r="AH45" s="439"/>
      <c r="AI45" s="439"/>
      <c r="AJ45" s="439"/>
      <c r="AK45" s="439"/>
      <c r="AL45" s="439"/>
      <c r="AM45" s="439"/>
      <c r="AN45" s="439"/>
      <c r="AO45" s="439"/>
      <c r="AP45" s="439"/>
      <c r="AQ45" s="439"/>
      <c r="AR45" s="439"/>
      <c r="AS45" s="439"/>
      <c r="AT45" s="439"/>
      <c r="AU45" s="433"/>
    </row>
    <row r="46" spans="1:47" s="382" customFormat="1" ht="12.75">
      <c r="A46" s="397"/>
      <c r="B46" s="404" t="s">
        <v>961</v>
      </c>
      <c r="F46" s="539" t="e">
        <f>#REF!</f>
        <v>#REF!</v>
      </c>
      <c r="G46" s="665"/>
      <c r="H46" s="539" t="e">
        <f>#REF!</f>
        <v>#REF!</v>
      </c>
      <c r="I46" s="665"/>
      <c r="J46" s="539" t="e">
        <f>#REF!</f>
        <v>#REF!</v>
      </c>
      <c r="K46" s="665"/>
      <c r="L46" s="539" t="e">
        <f>#REF!</f>
        <v>#REF!</v>
      </c>
      <c r="M46" s="665"/>
      <c r="N46" s="539" t="e">
        <f>#REF!</f>
        <v>#REF!</v>
      </c>
      <c r="O46" s="669"/>
      <c r="P46" s="488" t="e">
        <f>SUM(F46:N46)</f>
        <v>#REF!</v>
      </c>
      <c r="Q46" s="668"/>
      <c r="R46" s="407"/>
      <c r="S46" s="668"/>
      <c r="T46" s="668"/>
      <c r="U46" s="668"/>
      <c r="V46" s="668"/>
      <c r="W46" s="668"/>
      <c r="X46" s="668"/>
      <c r="Y46" s="439"/>
      <c r="Z46" s="439"/>
      <c r="AA46" s="439"/>
      <c r="AB46" s="439"/>
      <c r="AC46" s="439"/>
      <c r="AD46" s="439"/>
      <c r="AE46" s="439"/>
      <c r="AF46" s="439"/>
      <c r="AG46" s="439"/>
      <c r="AH46" s="439"/>
      <c r="AI46" s="439"/>
      <c r="AJ46" s="439"/>
      <c r="AK46" s="439"/>
      <c r="AL46" s="439"/>
      <c r="AM46" s="439"/>
      <c r="AN46" s="439"/>
      <c r="AO46" s="439"/>
      <c r="AP46" s="439"/>
      <c r="AQ46" s="439"/>
      <c r="AR46" s="439"/>
      <c r="AS46" s="439"/>
      <c r="AT46" s="439"/>
      <c r="AU46" s="433"/>
    </row>
    <row r="47" spans="1:47" s="382" customFormat="1" ht="12.75">
      <c r="A47" s="397"/>
      <c r="B47" s="404" t="s">
        <v>1578</v>
      </c>
      <c r="F47" s="539" t="e">
        <f>#REF!</f>
        <v>#REF!</v>
      </c>
      <c r="G47" s="665"/>
      <c r="H47" s="539" t="e">
        <f>#REF!</f>
        <v>#REF!</v>
      </c>
      <c r="I47" s="665"/>
      <c r="J47" s="539" t="e">
        <f>#REF!</f>
        <v>#REF!</v>
      </c>
      <c r="K47" s="665"/>
      <c r="L47" s="539" t="e">
        <f>#REF!</f>
        <v>#REF!</v>
      </c>
      <c r="M47" s="665"/>
      <c r="N47" s="539" t="e">
        <f>#REF!</f>
        <v>#REF!</v>
      </c>
      <c r="O47" s="669"/>
      <c r="P47" s="488" t="e">
        <f>SUM(J47:N47)</f>
        <v>#REF!</v>
      </c>
      <c r="Q47" s="668"/>
      <c r="R47" s="407"/>
      <c r="S47" s="668"/>
      <c r="T47" s="668"/>
      <c r="U47" s="668"/>
      <c r="V47" s="668"/>
      <c r="W47" s="668"/>
      <c r="X47" s="668"/>
      <c r="Y47" s="439"/>
      <c r="Z47" s="439"/>
      <c r="AA47" s="439"/>
      <c r="AB47" s="439"/>
      <c r="AC47" s="439"/>
      <c r="AD47" s="439"/>
      <c r="AE47" s="439"/>
      <c r="AF47" s="439"/>
      <c r="AG47" s="439"/>
      <c r="AH47" s="439"/>
      <c r="AI47" s="439"/>
      <c r="AJ47" s="439"/>
      <c r="AK47" s="439"/>
      <c r="AL47" s="439"/>
      <c r="AM47" s="439"/>
      <c r="AN47" s="439"/>
      <c r="AO47" s="439"/>
      <c r="AP47" s="439"/>
      <c r="AQ47" s="439"/>
      <c r="AR47" s="439"/>
      <c r="AS47" s="439"/>
      <c r="AT47" s="439"/>
      <c r="AU47" s="433"/>
    </row>
    <row r="48" spans="1:47" s="382" customFormat="1" ht="12.75">
      <c r="A48" s="397"/>
      <c r="B48" s="404" t="s">
        <v>798</v>
      </c>
      <c r="F48" s="539" t="e">
        <f>#REF!</f>
        <v>#REF!</v>
      </c>
      <c r="G48" s="665"/>
      <c r="H48" s="539" t="e">
        <f>#REF!</f>
        <v>#REF!</v>
      </c>
      <c r="I48" s="665"/>
      <c r="J48" s="539" t="e">
        <f>#REF!</f>
        <v>#REF!</v>
      </c>
      <c r="K48" s="665"/>
      <c r="L48" s="539" t="e">
        <f>#REF!</f>
        <v>#REF!</v>
      </c>
      <c r="M48" s="665"/>
      <c r="N48" s="539" t="e">
        <f>#REF!</f>
        <v>#REF!</v>
      </c>
      <c r="O48" s="669"/>
      <c r="P48" s="488" t="e">
        <f>SUM(J48:N48)</f>
        <v>#REF!</v>
      </c>
      <c r="Q48" s="668"/>
      <c r="R48" s="407"/>
      <c r="S48" s="668"/>
      <c r="T48" s="668"/>
      <c r="U48" s="668"/>
      <c r="V48" s="668"/>
      <c r="W48" s="668"/>
      <c r="X48" s="668"/>
      <c r="Y48" s="439"/>
      <c r="Z48" s="439"/>
      <c r="AA48" s="439"/>
      <c r="AB48" s="439"/>
      <c r="AC48" s="439"/>
      <c r="AD48" s="439"/>
      <c r="AE48" s="439"/>
      <c r="AF48" s="439"/>
      <c r="AG48" s="439"/>
      <c r="AH48" s="439"/>
      <c r="AI48" s="439"/>
      <c r="AJ48" s="439"/>
      <c r="AK48" s="439"/>
      <c r="AL48" s="439"/>
      <c r="AM48" s="439"/>
      <c r="AN48" s="439"/>
      <c r="AO48" s="439"/>
      <c r="AP48" s="439"/>
      <c r="AQ48" s="439"/>
      <c r="AR48" s="439"/>
      <c r="AS48" s="439"/>
      <c r="AT48" s="439"/>
      <c r="AU48" s="433"/>
    </row>
    <row r="49" spans="1:47" s="382" customFormat="1" ht="18" customHeight="1" thickBot="1">
      <c r="A49" s="397"/>
      <c r="C49" s="396" t="s">
        <v>763</v>
      </c>
      <c r="F49" s="419" t="e">
        <f>SUM(F44:F48)</f>
        <v>#REF!</v>
      </c>
      <c r="G49" s="669"/>
      <c r="H49" s="419" t="e">
        <f>SUM(H44:H48)</f>
        <v>#REF!</v>
      </c>
      <c r="I49" s="670"/>
      <c r="J49" s="419" t="e">
        <f>SUM(J44:J48)</f>
        <v>#REF!</v>
      </c>
      <c r="K49" s="670"/>
      <c r="L49" s="419" t="e">
        <f>SUM(L44:L48)</f>
        <v>#REF!</v>
      </c>
      <c r="M49" s="670"/>
      <c r="N49" s="419" t="e">
        <f>SUM(N44:N48)</f>
        <v>#REF!</v>
      </c>
      <c r="O49" s="670"/>
      <c r="P49" s="419" t="e">
        <f>SUM(P44:P48)</f>
        <v>#REF!</v>
      </c>
      <c r="Q49" s="668"/>
      <c r="R49" s="407"/>
      <c r="S49" s="668"/>
      <c r="T49" s="668"/>
      <c r="U49" s="668"/>
      <c r="V49" s="668"/>
      <c r="W49" s="668"/>
      <c r="X49" s="668"/>
      <c r="Y49" s="439"/>
      <c r="Z49" s="439"/>
      <c r="AA49" s="439"/>
      <c r="AB49" s="439"/>
      <c r="AC49" s="439"/>
      <c r="AD49" s="439"/>
      <c r="AE49" s="439"/>
      <c r="AF49" s="439"/>
      <c r="AG49" s="439"/>
      <c r="AH49" s="439"/>
      <c r="AI49" s="439"/>
      <c r="AJ49" s="439"/>
      <c r="AK49" s="439"/>
      <c r="AL49" s="439"/>
      <c r="AM49" s="439"/>
      <c r="AN49" s="439"/>
      <c r="AO49" s="439"/>
      <c r="AP49" s="439"/>
      <c r="AQ49" s="439"/>
      <c r="AR49" s="439"/>
      <c r="AS49" s="439"/>
      <c r="AT49" s="439"/>
      <c r="AU49" s="433"/>
    </row>
    <row r="50" spans="1:47" s="382" customFormat="1" ht="18" customHeight="1" hidden="1" thickTop="1">
      <c r="A50" s="397"/>
      <c r="B50" s="404" t="s">
        <v>764</v>
      </c>
      <c r="F50" s="405">
        <v>0</v>
      </c>
      <c r="G50" s="669"/>
      <c r="H50" s="488">
        <v>0</v>
      </c>
      <c r="I50" s="669"/>
      <c r="J50" s="488">
        <v>0</v>
      </c>
      <c r="K50" s="669"/>
      <c r="L50" s="488">
        <v>0</v>
      </c>
      <c r="M50" s="669"/>
      <c r="N50" s="488">
        <v>0</v>
      </c>
      <c r="O50" s="669"/>
      <c r="P50" s="488">
        <f>SUM(J50:N50)</f>
        <v>0</v>
      </c>
      <c r="Q50" s="668"/>
      <c r="R50" s="407"/>
      <c r="S50" s="668"/>
      <c r="T50" s="668"/>
      <c r="U50" s="668"/>
      <c r="V50" s="668"/>
      <c r="W50" s="668"/>
      <c r="X50" s="668"/>
      <c r="Y50" s="439"/>
      <c r="Z50" s="439"/>
      <c r="AA50" s="439"/>
      <c r="AB50" s="439"/>
      <c r="AC50" s="439"/>
      <c r="AD50" s="439"/>
      <c r="AE50" s="439"/>
      <c r="AF50" s="439"/>
      <c r="AG50" s="439"/>
      <c r="AH50" s="439"/>
      <c r="AI50" s="439"/>
      <c r="AJ50" s="439"/>
      <c r="AK50" s="439"/>
      <c r="AL50" s="439"/>
      <c r="AM50" s="439"/>
      <c r="AN50" s="439"/>
      <c r="AO50" s="439"/>
      <c r="AP50" s="439"/>
      <c r="AQ50" s="439"/>
      <c r="AR50" s="439"/>
      <c r="AS50" s="439"/>
      <c r="AT50" s="439"/>
      <c r="AU50" s="433"/>
    </row>
    <row r="51" spans="1:47" s="382" customFormat="1" ht="18" customHeight="1" thickTop="1">
      <c r="A51" s="397"/>
      <c r="B51" s="404" t="s">
        <v>315</v>
      </c>
      <c r="F51" s="405" t="e">
        <f>#REF!</f>
        <v>#REF!</v>
      </c>
      <c r="G51" s="669"/>
      <c r="H51" s="405" t="e">
        <f>#REF!</f>
        <v>#REF!</v>
      </c>
      <c r="I51" s="669"/>
      <c r="J51" s="405" t="e">
        <f>#REF!</f>
        <v>#REF!</v>
      </c>
      <c r="K51" s="669"/>
      <c r="L51" s="405" t="e">
        <f>#REF!</f>
        <v>#REF!</v>
      </c>
      <c r="M51" s="669"/>
      <c r="N51" s="405" t="e">
        <f>#REF!</f>
        <v>#REF!</v>
      </c>
      <c r="O51" s="669"/>
      <c r="P51" s="488" t="e">
        <f>SUM(J51:N51)</f>
        <v>#REF!</v>
      </c>
      <c r="Q51" s="668"/>
      <c r="R51" s="407"/>
      <c r="S51" s="668"/>
      <c r="T51" s="668"/>
      <c r="U51" s="668"/>
      <c r="V51" s="668"/>
      <c r="W51" s="668"/>
      <c r="X51" s="668"/>
      <c r="Y51" s="439"/>
      <c r="Z51" s="439"/>
      <c r="AA51" s="439"/>
      <c r="AB51" s="439"/>
      <c r="AC51" s="439"/>
      <c r="AD51" s="439"/>
      <c r="AE51" s="439"/>
      <c r="AF51" s="439"/>
      <c r="AG51" s="439"/>
      <c r="AH51" s="439"/>
      <c r="AI51" s="439"/>
      <c r="AJ51" s="439"/>
      <c r="AK51" s="439"/>
      <c r="AL51" s="439"/>
      <c r="AM51" s="439"/>
      <c r="AN51" s="439"/>
      <c r="AO51" s="439"/>
      <c r="AP51" s="439"/>
      <c r="AQ51" s="439"/>
      <c r="AR51" s="439"/>
      <c r="AS51" s="439"/>
      <c r="AT51" s="439"/>
      <c r="AU51" s="433"/>
    </row>
    <row r="52" spans="1:47" s="382" customFormat="1" ht="12.75">
      <c r="A52" s="397"/>
      <c r="B52" s="404" t="s">
        <v>1578</v>
      </c>
      <c r="F52" s="405" t="e">
        <f>#REF!</f>
        <v>#REF!</v>
      </c>
      <c r="G52" s="669"/>
      <c r="H52" s="405" t="e">
        <f>#REF!</f>
        <v>#REF!</v>
      </c>
      <c r="I52" s="669"/>
      <c r="J52" s="405" t="e">
        <f>#REF!</f>
        <v>#REF!</v>
      </c>
      <c r="K52" s="669"/>
      <c r="L52" s="405" t="e">
        <f>#REF!</f>
        <v>#REF!</v>
      </c>
      <c r="M52" s="669"/>
      <c r="N52" s="405" t="e">
        <f>#REF!</f>
        <v>#REF!</v>
      </c>
      <c r="O52" s="669"/>
      <c r="P52" s="488" t="e">
        <f>SUM(J52:N52)</f>
        <v>#REF!</v>
      </c>
      <c r="Q52" s="668"/>
      <c r="R52" s="407"/>
      <c r="S52" s="668"/>
      <c r="T52" s="668"/>
      <c r="U52" s="668"/>
      <c r="V52" s="668"/>
      <c r="W52" s="668"/>
      <c r="X52" s="668"/>
      <c r="Y52" s="439"/>
      <c r="Z52" s="439"/>
      <c r="AA52" s="439"/>
      <c r="AB52" s="439"/>
      <c r="AC52" s="439"/>
      <c r="AD52" s="439"/>
      <c r="AE52" s="439"/>
      <c r="AF52" s="439"/>
      <c r="AG52" s="439"/>
      <c r="AH52" s="439"/>
      <c r="AI52" s="439"/>
      <c r="AJ52" s="439"/>
      <c r="AK52" s="439"/>
      <c r="AL52" s="439"/>
      <c r="AM52" s="439"/>
      <c r="AN52" s="439"/>
      <c r="AO52" s="439"/>
      <c r="AP52" s="439"/>
      <c r="AQ52" s="439"/>
      <c r="AR52" s="439"/>
      <c r="AS52" s="439"/>
      <c r="AT52" s="439"/>
      <c r="AU52" s="433"/>
    </row>
    <row r="53" spans="1:47" s="382" customFormat="1" ht="15" customHeight="1">
      <c r="A53" s="397"/>
      <c r="B53" s="386" t="s">
        <v>798</v>
      </c>
      <c r="F53" s="405" t="e">
        <f>#REF!</f>
        <v>#REF!</v>
      </c>
      <c r="G53" s="669"/>
      <c r="H53" s="405" t="e">
        <f>#REF!</f>
        <v>#REF!</v>
      </c>
      <c r="I53" s="669"/>
      <c r="J53" s="405" t="e">
        <f>#REF!</f>
        <v>#REF!</v>
      </c>
      <c r="K53" s="669"/>
      <c r="L53" s="405" t="e">
        <f>#REF!</f>
        <v>#REF!</v>
      </c>
      <c r="M53" s="669"/>
      <c r="N53" s="405" t="e">
        <f>#REF!</f>
        <v>#REF!</v>
      </c>
      <c r="O53" s="669"/>
      <c r="P53" s="488" t="e">
        <f>SUM(J53:N53)</f>
        <v>#REF!</v>
      </c>
      <c r="Q53" s="668"/>
      <c r="R53" s="407"/>
      <c r="S53" s="668"/>
      <c r="T53" s="668"/>
      <c r="U53" s="668"/>
      <c r="V53" s="668"/>
      <c r="W53" s="668"/>
      <c r="X53" s="668"/>
      <c r="Y53" s="439"/>
      <c r="Z53" s="439"/>
      <c r="AA53" s="439"/>
      <c r="AB53" s="439"/>
      <c r="AC53" s="439"/>
      <c r="AD53" s="439"/>
      <c r="AE53" s="439"/>
      <c r="AF53" s="439"/>
      <c r="AG53" s="439"/>
      <c r="AH53" s="439"/>
      <c r="AI53" s="439"/>
      <c r="AJ53" s="439"/>
      <c r="AK53" s="439"/>
      <c r="AL53" s="439"/>
      <c r="AM53" s="439"/>
      <c r="AN53" s="439"/>
      <c r="AO53" s="439"/>
      <c r="AP53" s="439"/>
      <c r="AQ53" s="439"/>
      <c r="AR53" s="439"/>
      <c r="AS53" s="439"/>
      <c r="AT53" s="439"/>
      <c r="AU53" s="433"/>
    </row>
    <row r="54" spans="1:47" s="382" customFormat="1" ht="18" customHeight="1" thickBot="1">
      <c r="A54" s="397"/>
      <c r="C54" s="396" t="s">
        <v>767</v>
      </c>
      <c r="F54" s="419" t="e">
        <f>SUM(F49:F53)</f>
        <v>#REF!</v>
      </c>
      <c r="G54" s="446"/>
      <c r="H54" s="419" t="e">
        <f>SUM(H49:H53)</f>
        <v>#REF!</v>
      </c>
      <c r="I54" s="446"/>
      <c r="J54" s="419" t="e">
        <f>SUM(J49:J53)</f>
        <v>#REF!</v>
      </c>
      <c r="K54" s="446"/>
      <c r="L54" s="419" t="e">
        <f>SUM(L49:L53)</f>
        <v>#REF!</v>
      </c>
      <c r="M54" s="446"/>
      <c r="N54" s="419" t="e">
        <f>SUM(N49:N53)</f>
        <v>#REF!</v>
      </c>
      <c r="O54" s="446"/>
      <c r="P54" s="419" t="e">
        <f>SUM(P49:P53)</f>
        <v>#REF!</v>
      </c>
      <c r="Q54" s="668"/>
      <c r="R54" s="407" t="e">
        <f>P54-CDKT!D95</f>
        <v>#REF!</v>
      </c>
      <c r="S54" s="668"/>
      <c r="T54" s="668"/>
      <c r="U54" s="668"/>
      <c r="V54" s="668"/>
      <c r="W54" s="668"/>
      <c r="X54" s="668"/>
      <c r="Y54" s="439"/>
      <c r="Z54" s="439"/>
      <c r="AA54" s="439"/>
      <c r="AB54" s="439"/>
      <c r="AC54" s="439"/>
      <c r="AD54" s="439"/>
      <c r="AE54" s="439"/>
      <c r="AF54" s="439"/>
      <c r="AG54" s="439"/>
      <c r="AH54" s="439"/>
      <c r="AI54" s="439"/>
      <c r="AJ54" s="439"/>
      <c r="AK54" s="439"/>
      <c r="AL54" s="439"/>
      <c r="AM54" s="439"/>
      <c r="AN54" s="439"/>
      <c r="AO54" s="439"/>
      <c r="AP54" s="439"/>
      <c r="AQ54" s="439"/>
      <c r="AR54" s="439"/>
      <c r="AS54" s="439"/>
      <c r="AT54" s="439"/>
      <c r="AU54" s="433"/>
    </row>
    <row r="55" spans="1:47" s="382" customFormat="1" ht="4.5" customHeight="1" thickTop="1">
      <c r="A55" s="397"/>
      <c r="B55" s="396"/>
      <c r="G55" s="394"/>
      <c r="H55" s="394"/>
      <c r="I55" s="394"/>
      <c r="J55" s="394"/>
      <c r="K55" s="394"/>
      <c r="L55" s="394"/>
      <c r="M55" s="394"/>
      <c r="N55" s="394"/>
      <c r="O55" s="394"/>
      <c r="P55" s="394"/>
      <c r="Q55" s="394"/>
      <c r="R55" s="394"/>
      <c r="S55" s="394"/>
      <c r="T55" s="383"/>
      <c r="U55" s="383"/>
      <c r="V55" s="383"/>
      <c r="W55" s="383"/>
      <c r="X55" s="383"/>
      <c r="Y55" s="383"/>
      <c r="Z55" s="383"/>
      <c r="AA55" s="383"/>
      <c r="AB55" s="383"/>
      <c r="AC55" s="383"/>
      <c r="AD55" s="383"/>
      <c r="AE55" s="383"/>
      <c r="AF55" s="383"/>
      <c r="AG55" s="383"/>
      <c r="AH55" s="383"/>
      <c r="AI55" s="383"/>
      <c r="AJ55" s="383"/>
      <c r="AK55" s="383"/>
      <c r="AL55" s="383"/>
      <c r="AM55" s="383"/>
      <c r="AN55" s="383"/>
      <c r="AO55" s="383"/>
      <c r="AP55" s="383"/>
      <c r="AQ55" s="383"/>
      <c r="AR55" s="383"/>
      <c r="AS55" s="383"/>
      <c r="AT55" s="383"/>
      <c r="AU55" s="433"/>
    </row>
    <row r="56" spans="1:47" s="382" customFormat="1" ht="4.5" customHeight="1">
      <c r="A56" s="397"/>
      <c r="B56" s="395"/>
      <c r="N56" s="394"/>
      <c r="T56" s="433"/>
      <c r="U56" s="433"/>
      <c r="V56" s="433"/>
      <c r="W56" s="433"/>
      <c r="X56" s="433"/>
      <c r="Y56" s="433"/>
      <c r="Z56" s="433"/>
      <c r="AA56" s="433"/>
      <c r="AB56" s="433"/>
      <c r="AC56" s="433"/>
      <c r="AD56" s="433"/>
      <c r="AE56" s="433"/>
      <c r="AF56" s="433"/>
      <c r="AG56" s="433"/>
      <c r="AH56" s="433"/>
      <c r="AI56" s="433"/>
      <c r="AJ56" s="433"/>
      <c r="AK56" s="433"/>
      <c r="AL56" s="433"/>
      <c r="AM56" s="433"/>
      <c r="AN56" s="433"/>
      <c r="AO56" s="433"/>
      <c r="AP56" s="433"/>
      <c r="AQ56" s="433"/>
      <c r="AR56" s="433"/>
      <c r="AS56" s="433"/>
      <c r="AT56" s="433"/>
      <c r="AU56" s="433"/>
    </row>
    <row r="57" spans="6:14" ht="18" customHeight="1">
      <c r="F57" s="375" t="e">
        <f>F54-CDKT!D96</f>
        <v>#REF!</v>
      </c>
      <c r="H57" s="375" t="e">
        <f>H54-CDKT!D97</f>
        <v>#REF!</v>
      </c>
      <c r="J57" s="671">
        <v>0</v>
      </c>
      <c r="L57" s="671" t="e">
        <f>L54-CDKT!D102-CDKT!D103</f>
        <v>#REF!</v>
      </c>
      <c r="N57" s="672" t="e">
        <f>N54-CDKT!D105</f>
        <v>#REF!</v>
      </c>
    </row>
    <row r="59" spans="3:10" ht="18" customHeight="1">
      <c r="C59" s="431"/>
      <c r="J59" s="673"/>
    </row>
    <row r="60" spans="1:14" s="647" customFormat="1" ht="18" customHeight="1">
      <c r="A60" s="1474"/>
      <c r="B60" s="1475"/>
      <c r="C60" s="1475"/>
      <c r="D60" s="1475"/>
      <c r="E60" s="1475"/>
      <c r="F60" s="433"/>
      <c r="G60" s="1475"/>
      <c r="H60" s="433"/>
      <c r="I60" s="433"/>
      <c r="J60" s="1475"/>
      <c r="L60" s="1475"/>
      <c r="N60" s="1475" t="s">
        <v>540</v>
      </c>
    </row>
    <row r="61" spans="1:14" s="647" customFormat="1" ht="25.5">
      <c r="A61" s="1474"/>
      <c r="B61" s="1476"/>
      <c r="C61" s="1476"/>
      <c r="D61" s="427"/>
      <c r="E61" s="1475"/>
      <c r="F61" s="1463" t="s">
        <v>1569</v>
      </c>
      <c r="G61" s="1475"/>
      <c r="H61" s="1463" t="s">
        <v>635</v>
      </c>
      <c r="I61" s="1475"/>
      <c r="J61" s="1463" t="s">
        <v>1571</v>
      </c>
      <c r="L61" s="1458" t="s">
        <v>1572</v>
      </c>
      <c r="N61" s="1475" t="s">
        <v>283</v>
      </c>
    </row>
    <row r="62" spans="1:14" s="647" customFormat="1" ht="18" customHeight="1">
      <c r="A62" s="1474"/>
      <c r="B62" s="1476"/>
      <c r="D62" s="1474" t="s">
        <v>622</v>
      </c>
      <c r="E62" s="1476"/>
      <c r="F62" s="1476"/>
      <c r="G62" s="1476"/>
      <c r="H62" s="1476"/>
      <c r="I62" s="1476"/>
      <c r="J62" s="1476"/>
      <c r="L62" s="1476"/>
      <c r="N62" s="1476"/>
    </row>
    <row r="63" spans="1:14" s="647" customFormat="1" ht="18" customHeight="1">
      <c r="A63" s="465"/>
      <c r="B63" s="1476"/>
      <c r="D63" s="465" t="s">
        <v>623</v>
      </c>
      <c r="E63" s="1476"/>
      <c r="F63" s="463">
        <f>'TM TSCD'!B103</f>
        <v>366551260</v>
      </c>
      <c r="G63" s="1477"/>
      <c r="H63" s="463">
        <f>'TM TSCD'!C103</f>
        <v>3884797000</v>
      </c>
      <c r="I63" s="1477"/>
      <c r="J63" s="463">
        <f>'TM TSCD'!D103</f>
        <v>516100000</v>
      </c>
      <c r="L63" s="463">
        <f>'TM TSCD'!E103</f>
        <v>2528795098</v>
      </c>
      <c r="N63" s="463">
        <f>SUM(F63:M63)</f>
        <v>7296243358</v>
      </c>
    </row>
    <row r="64" spans="1:14" s="647" customFormat="1" ht="18" customHeight="1">
      <c r="A64" s="465"/>
      <c r="B64" s="1476"/>
      <c r="D64" s="465" t="s">
        <v>799</v>
      </c>
      <c r="E64" s="1476"/>
      <c r="F64" s="463">
        <f>'TM TSCD'!B104</f>
        <v>-366551260</v>
      </c>
      <c r="G64" s="1477"/>
      <c r="H64" s="463">
        <f>'TM TSCD'!C104</f>
        <v>0</v>
      </c>
      <c r="I64" s="1477"/>
      <c r="J64" s="463">
        <f>'TM TSCD'!D104</f>
        <v>0</v>
      </c>
      <c r="L64" s="463">
        <f>'TM TSCD'!E104</f>
        <v>0</v>
      </c>
      <c r="N64" s="463">
        <f>SUM(F64:M64)</f>
        <v>-366551260</v>
      </c>
    </row>
    <row r="65" spans="1:14" s="647" customFormat="1" ht="18" customHeight="1" thickBot="1">
      <c r="A65" s="1474"/>
      <c r="B65" s="1474"/>
      <c r="D65" s="1474"/>
      <c r="E65" s="1474" t="s">
        <v>637</v>
      </c>
      <c r="F65" s="471">
        <f>SUM(F63:F64)</f>
        <v>0</v>
      </c>
      <c r="G65" s="1267"/>
      <c r="H65" s="471">
        <f>SUM(H63:H64)</f>
        <v>3884797000</v>
      </c>
      <c r="I65" s="1267"/>
      <c r="J65" s="471">
        <f>SUM(J63:J64)</f>
        <v>516100000</v>
      </c>
      <c r="L65" s="471">
        <f>SUM(L63:L64)</f>
        <v>2528795098</v>
      </c>
      <c r="N65" s="471">
        <f>SUM(N63:N64)</f>
        <v>6929692098</v>
      </c>
    </row>
    <row r="66" spans="1:14" s="647" customFormat="1" ht="18" customHeight="1" thickTop="1">
      <c r="A66" s="1474"/>
      <c r="B66" s="1476"/>
      <c r="D66" s="1474" t="s">
        <v>626</v>
      </c>
      <c r="E66" s="1476"/>
      <c r="F66" s="1478"/>
      <c r="G66" s="1476"/>
      <c r="H66" s="1478"/>
      <c r="I66" s="1476"/>
      <c r="J66" s="1478"/>
      <c r="L66" s="1478"/>
      <c r="N66" s="1478"/>
    </row>
    <row r="67" spans="1:14" s="647" customFormat="1" ht="18" customHeight="1">
      <c r="A67" s="465"/>
      <c r="B67" s="1476"/>
      <c r="D67" s="465" t="s">
        <v>623</v>
      </c>
      <c r="E67" s="1476"/>
      <c r="F67" s="463">
        <f>'TM TSCD'!B107</f>
        <v>366551260</v>
      </c>
      <c r="G67" s="1477"/>
      <c r="H67" s="463">
        <f>'TM TSCD'!C107</f>
        <v>1120786000</v>
      </c>
      <c r="I67" s="1477"/>
      <c r="J67" s="463">
        <f>'TM TSCD'!D107</f>
        <v>105273442</v>
      </c>
      <c r="L67" s="463">
        <f>'TM TSCD'!E107</f>
        <v>2056439259</v>
      </c>
      <c r="N67" s="463">
        <f>SUM(F67:M67)</f>
        <v>3649049961</v>
      </c>
    </row>
    <row r="68" spans="1:14" s="647" customFormat="1" ht="18" customHeight="1">
      <c r="A68" s="465"/>
      <c r="B68" s="1476"/>
      <c r="D68" s="465" t="s">
        <v>624</v>
      </c>
      <c r="E68" s="1476"/>
      <c r="F68" s="463">
        <f>'TM TSCD'!B108</f>
        <v>0</v>
      </c>
      <c r="G68" s="1477"/>
      <c r="H68" s="463">
        <f>'TM TSCD'!C108</f>
        <v>0</v>
      </c>
      <c r="I68" s="1477"/>
      <c r="J68" s="463">
        <f>'TM TSCD'!D108</f>
        <v>113793336</v>
      </c>
      <c r="L68" s="463">
        <f>'TM TSCD'!E108</f>
        <v>138298323</v>
      </c>
      <c r="N68" s="463">
        <f>SUM(F68:M68)</f>
        <v>252091659</v>
      </c>
    </row>
    <row r="69" spans="1:14" s="647" customFormat="1" ht="18" customHeight="1">
      <c r="A69" s="465"/>
      <c r="B69" s="1476"/>
      <c r="D69" s="465" t="s">
        <v>799</v>
      </c>
      <c r="E69" s="1476"/>
      <c r="F69" s="463">
        <f>'TM TSCD'!B109</f>
        <v>-366551260</v>
      </c>
      <c r="G69" s="1477"/>
      <c r="H69" s="463">
        <f>'TM TSCD'!C109</f>
        <v>0</v>
      </c>
      <c r="I69" s="1477"/>
      <c r="J69" s="463">
        <f>'TM TSCD'!D109</f>
        <v>0</v>
      </c>
      <c r="L69" s="463">
        <f>'TM TSCD'!E109</f>
        <v>0</v>
      </c>
      <c r="N69" s="463">
        <f>SUM(F69:M69)</f>
        <v>-366551260</v>
      </c>
    </row>
    <row r="70" spans="1:14" s="647" customFormat="1" ht="18" customHeight="1" thickBot="1">
      <c r="A70" s="1474"/>
      <c r="B70" s="1474"/>
      <c r="D70" s="1474"/>
      <c r="E70" s="1474" t="s">
        <v>637</v>
      </c>
      <c r="F70" s="471">
        <f>SUM(F67:F68)</f>
        <v>366551260</v>
      </c>
      <c r="G70" s="1267"/>
      <c r="H70" s="471">
        <f>SUM(H67:H68)</f>
        <v>1120786000</v>
      </c>
      <c r="I70" s="1267"/>
      <c r="J70" s="471">
        <f>SUM(J67:J68)</f>
        <v>219066778</v>
      </c>
      <c r="L70" s="471">
        <f>SUM(L67:L68)</f>
        <v>2194737582</v>
      </c>
      <c r="N70" s="471">
        <f>SUM(N67:N69)</f>
        <v>3534590360</v>
      </c>
    </row>
    <row r="71" spans="1:14" s="647" customFormat="1" ht="18" customHeight="1" thickTop="1">
      <c r="A71" s="1474"/>
      <c r="B71" s="1476"/>
      <c r="D71" s="1474" t="s">
        <v>628</v>
      </c>
      <c r="E71" s="1476"/>
      <c r="F71" s="1478"/>
      <c r="G71" s="1476"/>
      <c r="H71" s="1478"/>
      <c r="I71" s="1476"/>
      <c r="J71" s="1478"/>
      <c r="L71" s="1478"/>
      <c r="N71" s="1478"/>
    </row>
    <row r="72" spans="1:14" s="647" customFormat="1" ht="18" customHeight="1">
      <c r="A72" s="465"/>
      <c r="B72" s="1476"/>
      <c r="D72" s="465" t="s">
        <v>629</v>
      </c>
      <c r="E72" s="1476"/>
      <c r="F72" s="1479">
        <f>F63-F67</f>
        <v>0</v>
      </c>
      <c r="G72" s="1476"/>
      <c r="H72" s="1479">
        <f>H63-H67</f>
        <v>2764011000</v>
      </c>
      <c r="I72" s="1476"/>
      <c r="J72" s="1479">
        <f>J63-J67</f>
        <v>410826558</v>
      </c>
      <c r="L72" s="1479">
        <f>L63-L67</f>
        <v>472355839</v>
      </c>
      <c r="N72" s="1479">
        <f>N63-N67</f>
        <v>3647193397</v>
      </c>
    </row>
    <row r="73" spans="1:16" s="647" customFormat="1" ht="18" customHeight="1" thickBot="1">
      <c r="A73" s="1474"/>
      <c r="B73" s="1474"/>
      <c r="D73" s="1474"/>
      <c r="E73" s="1474" t="s">
        <v>638</v>
      </c>
      <c r="F73" s="1480">
        <f>F65-F70</f>
        <v>-366551260</v>
      </c>
      <c r="G73" s="1475"/>
      <c r="H73" s="1480">
        <f>H65-H70</f>
        <v>2764011000</v>
      </c>
      <c r="I73" s="1475"/>
      <c r="J73" s="1480">
        <f>J65-J70</f>
        <v>297033222</v>
      </c>
      <c r="L73" s="1480">
        <f>L65-L70</f>
        <v>334057516</v>
      </c>
      <c r="N73" s="1480">
        <f>N65-N70</f>
        <v>3395101738</v>
      </c>
      <c r="P73" s="1481">
        <f>N73-CDKT!D49</f>
        <v>0</v>
      </c>
    </row>
    <row r="74" ht="18" customHeight="1" thickTop="1"/>
  </sheetData>
  <sheetProtection/>
  <mergeCells count="37">
    <mergeCell ref="AB11:AI11"/>
    <mergeCell ref="AK11:AR11"/>
    <mergeCell ref="AB13:AI13"/>
    <mergeCell ref="AK13:AR13"/>
    <mergeCell ref="AB14:AI14"/>
    <mergeCell ref="AK14:AR14"/>
    <mergeCell ref="B15:D15"/>
    <mergeCell ref="AB15:AI15"/>
    <mergeCell ref="AK15:AR15"/>
    <mergeCell ref="B16:D16"/>
    <mergeCell ref="AB16:AI16"/>
    <mergeCell ref="AK16:AR16"/>
    <mergeCell ref="AB17:AI17"/>
    <mergeCell ref="AK17:AR17"/>
    <mergeCell ref="AB18:AI18"/>
    <mergeCell ref="AK18:AR18"/>
    <mergeCell ref="AB19:AI19"/>
    <mergeCell ref="AK19:AR19"/>
    <mergeCell ref="AB20:AI20"/>
    <mergeCell ref="AK20:AR20"/>
    <mergeCell ref="AB21:AI21"/>
    <mergeCell ref="AK21:AR21"/>
    <mergeCell ref="AB22:AI22"/>
    <mergeCell ref="AK22:AR22"/>
    <mergeCell ref="AB24:AI24"/>
    <mergeCell ref="AK24:AR24"/>
    <mergeCell ref="AB25:AI25"/>
    <mergeCell ref="AK25:AR25"/>
    <mergeCell ref="AB26:AI26"/>
    <mergeCell ref="AK26:AR26"/>
    <mergeCell ref="F30:J30"/>
    <mergeCell ref="AB27:AI27"/>
    <mergeCell ref="AK27:AR27"/>
    <mergeCell ref="AB28:AI28"/>
    <mergeCell ref="AK28:AR28"/>
    <mergeCell ref="AB29:AI29"/>
    <mergeCell ref="AK29:AR29"/>
  </mergeCells>
  <conditionalFormatting sqref="AV36:AW65535 AV1:AW30 T19 T26 T29">
    <cfRule type="cellIs" priority="2" dxfId="0" operator="notEqual">
      <formula>0</formula>
    </cfRule>
  </conditionalFormatting>
  <printOptions/>
  <pageMargins left="0.8" right="0.2" top="0.2" bottom="0.4"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theme="8" tint="0.39998000860214233"/>
  </sheetPr>
  <dimension ref="A1:CH70"/>
  <sheetViews>
    <sheetView showGridLines="0" zoomScaleSheetLayoutView="100" zoomScalePageLayoutView="0" workbookViewId="0" topLeftCell="A1">
      <selection activeCell="M646" sqref="M646"/>
    </sheetView>
  </sheetViews>
  <sheetFormatPr defaultColWidth="9.140625" defaultRowHeight="18" customHeight="1"/>
  <cols>
    <col min="1" max="1" width="6.28125" style="384" customWidth="1"/>
    <col min="2" max="2" width="2.7109375" style="370" customWidth="1"/>
    <col min="3" max="3" width="6.28125" style="370" customWidth="1"/>
    <col min="4" max="4" width="9.421875" style="370" customWidth="1"/>
    <col min="5" max="5" width="2.28125" style="370" customWidth="1"/>
    <col min="6" max="12" width="1.7109375" style="370" customWidth="1"/>
    <col min="13" max="13" width="1.7109375" style="372" customWidth="1"/>
    <col min="14" max="15" width="1.8515625" style="370" customWidth="1"/>
    <col min="16" max="16" width="1.7109375" style="370" customWidth="1"/>
    <col min="17" max="18" width="1.7109375" style="647" customWidth="1"/>
    <col min="19" max="19" width="2.00390625" style="647" customWidth="1"/>
    <col min="20" max="43" width="1.7109375" style="647" customWidth="1"/>
    <col min="44" max="44" width="16.57421875" style="373" bestFit="1" customWidth="1"/>
    <col min="45" max="45" width="16.57421875" style="370" bestFit="1" customWidth="1"/>
    <col min="46" max="46" width="13.421875" style="374" bestFit="1" customWidth="1"/>
    <col min="47" max="47" width="15.00390625" style="374" customWidth="1"/>
    <col min="48" max="48" width="12.8515625" style="374" bestFit="1" customWidth="1"/>
    <col min="49" max="50" width="15.00390625" style="374" bestFit="1" customWidth="1"/>
    <col min="51" max="86" width="9.140625" style="374" customWidth="1"/>
    <col min="87" max="16384" width="9.140625" style="370" customWidth="1"/>
  </cols>
  <sheetData>
    <row r="1" ht="15" customHeight="1">
      <c r="A1" s="369" t="s">
        <v>944</v>
      </c>
    </row>
    <row r="2" ht="15" customHeight="1">
      <c r="A2" s="369" t="s">
        <v>524</v>
      </c>
    </row>
    <row r="3" ht="15" customHeight="1">
      <c r="A3" s="376" t="s">
        <v>945</v>
      </c>
    </row>
    <row r="4" spans="1:86" s="382" customFormat="1" ht="15" customHeight="1">
      <c r="A4" s="378" t="s">
        <v>946</v>
      </c>
      <c r="B4" s="379"/>
      <c r="C4" s="379"/>
      <c r="D4" s="379"/>
      <c r="E4" s="379"/>
      <c r="F4" s="379"/>
      <c r="G4" s="379"/>
      <c r="H4" s="379"/>
      <c r="I4" s="379"/>
      <c r="J4" s="379"/>
      <c r="K4" s="379"/>
      <c r="L4" s="379"/>
      <c r="M4" s="379"/>
      <c r="N4" s="379"/>
      <c r="O4" s="379"/>
      <c r="P4" s="379"/>
      <c r="Q4" s="649"/>
      <c r="R4" s="649"/>
      <c r="S4" s="649"/>
      <c r="T4" s="649"/>
      <c r="U4" s="649"/>
      <c r="V4" s="649"/>
      <c r="W4" s="649"/>
      <c r="X4" s="649"/>
      <c r="Y4" s="649"/>
      <c r="Z4" s="649"/>
      <c r="AA4" s="649"/>
      <c r="AB4" s="649"/>
      <c r="AC4" s="649"/>
      <c r="AD4" s="649"/>
      <c r="AE4" s="649"/>
      <c r="AF4" s="649"/>
      <c r="AG4" s="649"/>
      <c r="AH4" s="649"/>
      <c r="AI4" s="649"/>
      <c r="AJ4" s="649"/>
      <c r="AK4" s="649"/>
      <c r="AL4" s="649"/>
      <c r="AM4" s="649"/>
      <c r="AN4" s="649"/>
      <c r="AO4" s="649"/>
      <c r="AP4" s="649"/>
      <c r="AQ4" s="649"/>
      <c r="AR4" s="381"/>
      <c r="AT4" s="383"/>
      <c r="AU4" s="383"/>
      <c r="AV4" s="383"/>
      <c r="AW4" s="383"/>
      <c r="AX4" s="383"/>
      <c r="AY4" s="383"/>
      <c r="AZ4" s="383"/>
      <c r="BA4" s="383"/>
      <c r="BB4" s="383"/>
      <c r="BC4" s="383"/>
      <c r="BD4" s="383"/>
      <c r="BE4" s="383"/>
      <c r="BF4" s="383"/>
      <c r="BG4" s="383"/>
      <c r="BH4" s="383"/>
      <c r="BI4" s="383"/>
      <c r="BJ4" s="383"/>
      <c r="BK4" s="383"/>
      <c r="BL4" s="383"/>
      <c r="BM4" s="383"/>
      <c r="BN4" s="383"/>
      <c r="BO4" s="383"/>
      <c r="BP4" s="383"/>
      <c r="BQ4" s="383"/>
      <c r="BR4" s="383"/>
      <c r="BS4" s="383"/>
      <c r="BT4" s="383"/>
      <c r="BU4" s="383"/>
      <c r="BV4" s="383"/>
      <c r="BW4" s="383"/>
      <c r="BX4" s="383"/>
      <c r="BY4" s="383"/>
      <c r="BZ4" s="383"/>
      <c r="CA4" s="383"/>
      <c r="CB4" s="383"/>
      <c r="CC4" s="383"/>
      <c r="CD4" s="383"/>
      <c r="CE4" s="383"/>
      <c r="CF4" s="383"/>
      <c r="CG4" s="383"/>
      <c r="CH4" s="383"/>
    </row>
    <row r="5" ht="9.75" customHeight="1"/>
    <row r="6" spans="1:86" s="382" customFormat="1" ht="4.5" customHeight="1">
      <c r="A6" s="386"/>
      <c r="B6" s="388"/>
      <c r="C6" s="388"/>
      <c r="D6" s="388"/>
      <c r="E6" s="388"/>
      <c r="F6" s="388"/>
      <c r="G6" s="388"/>
      <c r="H6" s="388"/>
      <c r="I6" s="388"/>
      <c r="J6" s="388"/>
      <c r="K6" s="388"/>
      <c r="L6" s="388"/>
      <c r="M6" s="390"/>
      <c r="N6" s="388"/>
      <c r="O6" s="388"/>
      <c r="P6" s="388"/>
      <c r="Q6" s="650"/>
      <c r="R6" s="650"/>
      <c r="S6" s="650"/>
      <c r="T6" s="650"/>
      <c r="U6" s="433"/>
      <c r="V6" s="433"/>
      <c r="W6" s="433"/>
      <c r="X6" s="433"/>
      <c r="Y6" s="433"/>
      <c r="Z6" s="433"/>
      <c r="AA6" s="433"/>
      <c r="AB6" s="433"/>
      <c r="AC6" s="433"/>
      <c r="AD6" s="433"/>
      <c r="AE6" s="433"/>
      <c r="AF6" s="433"/>
      <c r="AG6" s="433"/>
      <c r="AH6" s="433"/>
      <c r="AI6" s="433"/>
      <c r="AJ6" s="433"/>
      <c r="AK6" s="433"/>
      <c r="AL6" s="433"/>
      <c r="AM6" s="433"/>
      <c r="AN6" s="433"/>
      <c r="AO6" s="433"/>
      <c r="AP6" s="433"/>
      <c r="AQ6" s="433"/>
      <c r="AR6" s="381"/>
      <c r="AT6" s="383"/>
      <c r="AU6" s="383"/>
      <c r="AV6" s="383"/>
      <c r="AW6" s="383"/>
      <c r="AX6" s="383"/>
      <c r="AY6" s="383"/>
      <c r="AZ6" s="383"/>
      <c r="BA6" s="383"/>
      <c r="BB6" s="383"/>
      <c r="BC6" s="383"/>
      <c r="BD6" s="383"/>
      <c r="BE6" s="383"/>
      <c r="BF6" s="383"/>
      <c r="BG6" s="383"/>
      <c r="BH6" s="383"/>
      <c r="BI6" s="383"/>
      <c r="BJ6" s="383"/>
      <c r="BK6" s="383"/>
      <c r="BL6" s="383"/>
      <c r="BM6" s="383"/>
      <c r="BN6" s="383"/>
      <c r="BO6" s="383"/>
      <c r="BP6" s="383"/>
      <c r="BQ6" s="383"/>
      <c r="BR6" s="383"/>
      <c r="BS6" s="383"/>
      <c r="BT6" s="383"/>
      <c r="BU6" s="383"/>
      <c r="BV6" s="383"/>
      <c r="BW6" s="383"/>
      <c r="BX6" s="383"/>
      <c r="BY6" s="383"/>
      <c r="BZ6" s="383"/>
      <c r="CA6" s="383"/>
      <c r="CB6" s="383"/>
      <c r="CC6" s="383"/>
      <c r="CD6" s="383"/>
      <c r="CE6" s="383"/>
      <c r="CF6" s="383"/>
      <c r="CG6" s="383"/>
      <c r="CH6" s="383"/>
    </row>
    <row r="7" spans="1:86" s="431" customFormat="1" ht="15" customHeight="1">
      <c r="A7" s="580" t="s">
        <v>919</v>
      </c>
      <c r="B7" s="581" t="s">
        <v>920</v>
      </c>
      <c r="M7" s="637"/>
      <c r="Q7" s="695"/>
      <c r="R7" s="695"/>
      <c r="S7" s="695"/>
      <c r="T7" s="695"/>
      <c r="U7" s="695"/>
      <c r="V7" s="695"/>
      <c r="W7" s="695"/>
      <c r="X7" s="695"/>
      <c r="Y7" s="695"/>
      <c r="Z7" s="695"/>
      <c r="AA7" s="695"/>
      <c r="AB7" s="695"/>
      <c r="AC7" s="695"/>
      <c r="AD7" s="695"/>
      <c r="AE7" s="695"/>
      <c r="AF7" s="695"/>
      <c r="AG7" s="695"/>
      <c r="AH7" s="695"/>
      <c r="AI7" s="695"/>
      <c r="AJ7" s="695"/>
      <c r="AK7" s="695"/>
      <c r="AL7" s="695"/>
      <c r="AM7" s="695"/>
      <c r="AN7" s="695"/>
      <c r="AO7" s="695"/>
      <c r="AP7" s="695"/>
      <c r="AQ7" s="695"/>
      <c r="AR7" s="373"/>
      <c r="AT7" s="607"/>
      <c r="AU7" s="607"/>
      <c r="AV7" s="607"/>
      <c r="AW7" s="607"/>
      <c r="AX7" s="607"/>
      <c r="AY7" s="607"/>
      <c r="AZ7" s="607"/>
      <c r="BA7" s="607"/>
      <c r="BB7" s="607"/>
      <c r="BC7" s="607"/>
      <c r="BD7" s="607"/>
      <c r="BE7" s="607"/>
      <c r="BF7" s="607"/>
      <c r="BG7" s="607"/>
      <c r="BH7" s="607"/>
      <c r="BI7" s="607"/>
      <c r="BJ7" s="607"/>
      <c r="BK7" s="607"/>
      <c r="BL7" s="607"/>
      <c r="BM7" s="607"/>
      <c r="BN7" s="607"/>
      <c r="BO7" s="607"/>
      <c r="BP7" s="607"/>
      <c r="BQ7" s="607"/>
      <c r="BR7" s="607"/>
      <c r="BS7" s="607"/>
      <c r="BT7" s="607"/>
      <c r="BU7" s="607"/>
      <c r="BV7" s="607"/>
      <c r="BW7" s="607"/>
      <c r="BX7" s="607"/>
      <c r="BY7" s="607"/>
      <c r="BZ7" s="607"/>
      <c r="CA7" s="607"/>
      <c r="CB7" s="607"/>
      <c r="CC7" s="607"/>
      <c r="CD7" s="607"/>
      <c r="CE7" s="607"/>
      <c r="CF7" s="607"/>
      <c r="CG7" s="607"/>
      <c r="CH7" s="607"/>
    </row>
    <row r="8" spans="1:86" s="431" customFormat="1" ht="15" customHeight="1">
      <c r="A8" s="376"/>
      <c r="M8" s="637"/>
      <c r="Q8" s="695"/>
      <c r="R8" s="695"/>
      <c r="S8" s="695"/>
      <c r="T8" s="695"/>
      <c r="U8" s="695"/>
      <c r="V8" s="695"/>
      <c r="W8" s="695"/>
      <c r="X8" s="695"/>
      <c r="Y8" s="695"/>
      <c r="Z8" s="695"/>
      <c r="AA8" s="695"/>
      <c r="AB8" s="695"/>
      <c r="AC8" s="695"/>
      <c r="AD8" s="695"/>
      <c r="AE8" s="695"/>
      <c r="AF8" s="695"/>
      <c r="AG8" s="695"/>
      <c r="AH8" s="695"/>
      <c r="AI8" s="695"/>
      <c r="AJ8" s="695"/>
      <c r="AK8" s="695"/>
      <c r="AL8" s="695"/>
      <c r="AM8" s="695"/>
      <c r="AN8" s="695"/>
      <c r="AO8" s="696" t="s">
        <v>540</v>
      </c>
      <c r="AP8" s="695"/>
      <c r="AQ8" s="695"/>
      <c r="AR8" s="373"/>
      <c r="AT8" s="607"/>
      <c r="AU8" s="607"/>
      <c r="AV8" s="607"/>
      <c r="AW8" s="607"/>
      <c r="AX8" s="607"/>
      <c r="AY8" s="607"/>
      <c r="AZ8" s="607"/>
      <c r="BA8" s="607"/>
      <c r="BB8" s="607"/>
      <c r="BC8" s="607"/>
      <c r="BD8" s="607"/>
      <c r="BE8" s="607"/>
      <c r="BF8" s="607"/>
      <c r="BG8" s="607"/>
      <c r="BH8" s="607"/>
      <c r="BI8" s="607"/>
      <c r="BJ8" s="607"/>
      <c r="BK8" s="607"/>
      <c r="BL8" s="607"/>
      <c r="BM8" s="607"/>
      <c r="BN8" s="607"/>
      <c r="BO8" s="607"/>
      <c r="BP8" s="607"/>
      <c r="BQ8" s="607"/>
      <c r="BR8" s="607"/>
      <c r="BS8" s="607"/>
      <c r="BT8" s="607"/>
      <c r="BU8" s="607"/>
      <c r="BV8" s="607"/>
      <c r="BW8" s="607"/>
      <c r="BX8" s="607"/>
      <c r="BY8" s="607"/>
      <c r="BZ8" s="607"/>
      <c r="CA8" s="607"/>
      <c r="CB8" s="607"/>
      <c r="CC8" s="607"/>
      <c r="CD8" s="607"/>
      <c r="CE8" s="607"/>
      <c r="CF8" s="607"/>
      <c r="CG8" s="607"/>
      <c r="CH8" s="607"/>
    </row>
    <row r="9" spans="1:85" s="431" customFormat="1" ht="15" customHeight="1">
      <c r="A9" s="376"/>
      <c r="M9" s="637"/>
      <c r="Q9" s="1598" t="s">
        <v>1003</v>
      </c>
      <c r="R9" s="1598"/>
      <c r="S9" s="1598"/>
      <c r="T9" s="1598"/>
      <c r="U9" s="1598"/>
      <c r="V9" s="1598"/>
      <c r="W9" s="1598"/>
      <c r="X9" s="1598"/>
      <c r="Y9" s="1598"/>
      <c r="Z9" s="1598"/>
      <c r="AA9" s="1598"/>
      <c r="AB9" s="1598"/>
      <c r="AC9" s="1598"/>
      <c r="AD9" s="1598"/>
      <c r="AE9" s="1598"/>
      <c r="AF9" s="1598"/>
      <c r="AG9" s="1598"/>
      <c r="AH9" s="1598"/>
      <c r="AI9" s="1598"/>
      <c r="AJ9" s="1598"/>
      <c r="AK9" s="1598"/>
      <c r="AL9" s="1598"/>
      <c r="AM9" s="1598"/>
      <c r="AN9" s="1598"/>
      <c r="AO9" s="1598"/>
      <c r="AP9" s="695"/>
      <c r="AQ9" s="695"/>
      <c r="AR9" s="377"/>
      <c r="AT9" s="607"/>
      <c r="AU9" s="607"/>
      <c r="AV9" s="607"/>
      <c r="AW9" s="607"/>
      <c r="AX9" s="607"/>
      <c r="AY9" s="607"/>
      <c r="AZ9" s="607"/>
      <c r="BA9" s="607"/>
      <c r="BB9" s="607"/>
      <c r="BC9" s="607"/>
      <c r="BD9" s="607"/>
      <c r="BE9" s="607"/>
      <c r="BF9" s="607"/>
      <c r="BG9" s="607"/>
      <c r="BH9" s="607"/>
      <c r="BI9" s="607"/>
      <c r="BJ9" s="607"/>
      <c r="BK9" s="607"/>
      <c r="BL9" s="607"/>
      <c r="BM9" s="607"/>
      <c r="BN9" s="607"/>
      <c r="BO9" s="607"/>
      <c r="BP9" s="607"/>
      <c r="BQ9" s="607"/>
      <c r="BR9" s="607"/>
      <c r="BS9" s="607"/>
      <c r="BT9" s="607"/>
      <c r="BU9" s="607"/>
      <c r="BV9" s="607"/>
      <c r="BW9" s="607"/>
      <c r="BX9" s="607"/>
      <c r="BY9" s="607"/>
      <c r="BZ9" s="607"/>
      <c r="CA9" s="607"/>
      <c r="CB9" s="607"/>
      <c r="CC9" s="607"/>
      <c r="CD9" s="607"/>
      <c r="CE9" s="607"/>
      <c r="CF9" s="607"/>
      <c r="CG9" s="607"/>
    </row>
    <row r="10" spans="1:85" s="431" customFormat="1" ht="15" customHeight="1">
      <c r="A10" s="376"/>
      <c r="M10" s="637"/>
      <c r="Q10" s="1599">
        <v>41820</v>
      </c>
      <c r="R10" s="1599"/>
      <c r="S10" s="1599"/>
      <c r="T10" s="1599"/>
      <c r="U10" s="1599"/>
      <c r="V10" s="1599"/>
      <c r="W10" s="1599"/>
      <c r="X10" s="1599"/>
      <c r="Y10" s="1599"/>
      <c r="Z10" s="1599"/>
      <c r="AA10" s="1599"/>
      <c r="AB10" s="1599"/>
      <c r="AC10" s="697"/>
      <c r="AD10" s="1599">
        <v>41640</v>
      </c>
      <c r="AE10" s="1599"/>
      <c r="AF10" s="1599"/>
      <c r="AG10" s="1599"/>
      <c r="AH10" s="1599"/>
      <c r="AI10" s="1599"/>
      <c r="AJ10" s="1599"/>
      <c r="AK10" s="1599"/>
      <c r="AL10" s="1599"/>
      <c r="AM10" s="1599"/>
      <c r="AN10" s="1599"/>
      <c r="AO10" s="1599"/>
      <c r="AP10" s="695"/>
      <c r="AQ10" s="695"/>
      <c r="AR10" s="377"/>
      <c r="AT10" s="607"/>
      <c r="AU10" s="607"/>
      <c r="AV10" s="607"/>
      <c r="AW10" s="607"/>
      <c r="AX10" s="607"/>
      <c r="AY10" s="607"/>
      <c r="AZ10" s="607"/>
      <c r="BA10" s="607"/>
      <c r="BB10" s="607"/>
      <c r="BC10" s="607"/>
      <c r="BD10" s="607"/>
      <c r="BE10" s="607"/>
      <c r="BF10" s="607"/>
      <c r="BG10" s="607"/>
      <c r="BH10" s="607"/>
      <c r="BI10" s="607"/>
      <c r="BJ10" s="607"/>
      <c r="BK10" s="607"/>
      <c r="BL10" s="607"/>
      <c r="BM10" s="607"/>
      <c r="BN10" s="607"/>
      <c r="BO10" s="607"/>
      <c r="BP10" s="607"/>
      <c r="BQ10" s="607"/>
      <c r="BR10" s="607"/>
      <c r="BS10" s="607"/>
      <c r="BT10" s="607"/>
      <c r="BU10" s="607"/>
      <c r="BV10" s="607"/>
      <c r="BW10" s="607"/>
      <c r="BX10" s="607"/>
      <c r="BY10" s="607"/>
      <c r="BZ10" s="607"/>
      <c r="CA10" s="607"/>
      <c r="CB10" s="607"/>
      <c r="CC10" s="607"/>
      <c r="CD10" s="607"/>
      <c r="CE10" s="607"/>
      <c r="CF10" s="607"/>
      <c r="CG10" s="607"/>
    </row>
    <row r="11" spans="1:85" s="431" customFormat="1" ht="15" customHeight="1" hidden="1">
      <c r="A11" s="376"/>
      <c r="M11" s="637"/>
      <c r="Q11" s="1600" t="s">
        <v>540</v>
      </c>
      <c r="R11" s="1600"/>
      <c r="S11" s="1600"/>
      <c r="T11" s="1600"/>
      <c r="U11" s="1600"/>
      <c r="V11" s="1600"/>
      <c r="W11" s="1600"/>
      <c r="X11" s="1600"/>
      <c r="Y11" s="1600"/>
      <c r="Z11" s="1600"/>
      <c r="AA11" s="1600"/>
      <c r="AB11" s="1600"/>
      <c r="AC11" s="691"/>
      <c r="AD11" s="1600" t="s">
        <v>540</v>
      </c>
      <c r="AE11" s="1600"/>
      <c r="AF11" s="1600"/>
      <c r="AG11" s="1600"/>
      <c r="AH11" s="1600"/>
      <c r="AI11" s="1600"/>
      <c r="AJ11" s="1600"/>
      <c r="AK11" s="1600"/>
      <c r="AL11" s="1600"/>
      <c r="AM11" s="1600"/>
      <c r="AN11" s="1600"/>
      <c r="AO11" s="1600"/>
      <c r="AP11" s="695"/>
      <c r="AQ11" s="695"/>
      <c r="AR11" s="377"/>
      <c r="AT11" s="607"/>
      <c r="AU11" s="607"/>
      <c r="AV11" s="607"/>
      <c r="AW11" s="607"/>
      <c r="AX11" s="607"/>
      <c r="AY11" s="607"/>
      <c r="AZ11" s="607"/>
      <c r="BA11" s="607"/>
      <c r="BB11" s="607"/>
      <c r="BC11" s="607"/>
      <c r="BD11" s="607"/>
      <c r="BE11" s="607"/>
      <c r="BF11" s="607"/>
      <c r="BG11" s="607"/>
      <c r="BH11" s="607"/>
      <c r="BI11" s="607"/>
      <c r="BJ11" s="607"/>
      <c r="BK11" s="607"/>
      <c r="BL11" s="607"/>
      <c r="BM11" s="607"/>
      <c r="BN11" s="607"/>
      <c r="BO11" s="607"/>
      <c r="BP11" s="607"/>
      <c r="BQ11" s="607"/>
      <c r="BR11" s="607"/>
      <c r="BS11" s="607"/>
      <c r="BT11" s="607"/>
      <c r="BU11" s="607"/>
      <c r="BV11" s="607"/>
      <c r="BW11" s="607"/>
      <c r="BX11" s="607"/>
      <c r="BY11" s="607"/>
      <c r="BZ11" s="607"/>
      <c r="CA11" s="607"/>
      <c r="CB11" s="607"/>
      <c r="CC11" s="607"/>
      <c r="CD11" s="607"/>
      <c r="CE11" s="607"/>
      <c r="CF11" s="607"/>
      <c r="CG11" s="607"/>
    </row>
    <row r="12" spans="1:85" s="431" customFormat="1" ht="15" customHeight="1">
      <c r="A12" s="376"/>
      <c r="B12" s="698" t="s">
        <v>1004</v>
      </c>
      <c r="C12" s="642"/>
      <c r="M12" s="637"/>
      <c r="Q12" s="1597"/>
      <c r="R12" s="1597"/>
      <c r="S12" s="1597"/>
      <c r="T12" s="1597"/>
      <c r="U12" s="1597"/>
      <c r="V12" s="1597"/>
      <c r="W12" s="1597"/>
      <c r="X12" s="1597"/>
      <c r="Y12" s="1597"/>
      <c r="Z12" s="1597"/>
      <c r="AA12" s="1597"/>
      <c r="AB12" s="1597"/>
      <c r="AC12" s="695"/>
      <c r="AD12" s="1597"/>
      <c r="AE12" s="1597"/>
      <c r="AF12" s="1597"/>
      <c r="AG12" s="1597"/>
      <c r="AH12" s="1597"/>
      <c r="AI12" s="1597"/>
      <c r="AJ12" s="1597"/>
      <c r="AK12" s="1597"/>
      <c r="AL12" s="1597"/>
      <c r="AM12" s="1597"/>
      <c r="AN12" s="1597"/>
      <c r="AO12" s="1597"/>
      <c r="AP12" s="695"/>
      <c r="AQ12" s="695"/>
      <c r="AR12" s="377"/>
      <c r="AT12" s="607"/>
      <c r="AU12" s="607"/>
      <c r="AV12" s="607"/>
      <c r="AW12" s="607"/>
      <c r="AX12" s="607"/>
      <c r="AY12" s="607"/>
      <c r="AZ12" s="607"/>
      <c r="BA12" s="607"/>
      <c r="BB12" s="607"/>
      <c r="BC12" s="607"/>
      <c r="BD12" s="607"/>
      <c r="BE12" s="607"/>
      <c r="BF12" s="607"/>
      <c r="BG12" s="607"/>
      <c r="BH12" s="607"/>
      <c r="BI12" s="607"/>
      <c r="BJ12" s="607"/>
      <c r="BK12" s="607"/>
      <c r="BL12" s="607"/>
      <c r="BM12" s="607"/>
      <c r="BN12" s="607"/>
      <c r="BO12" s="607"/>
      <c r="BP12" s="607"/>
      <c r="BQ12" s="607"/>
      <c r="BR12" s="607"/>
      <c r="BS12" s="607"/>
      <c r="BT12" s="607"/>
      <c r="BU12" s="607"/>
      <c r="BV12" s="607"/>
      <c r="BW12" s="607"/>
      <c r="BX12" s="607"/>
      <c r="BY12" s="607"/>
      <c r="BZ12" s="607"/>
      <c r="CA12" s="607"/>
      <c r="CB12" s="607"/>
      <c r="CC12" s="607"/>
      <c r="CD12" s="607"/>
      <c r="CE12" s="607"/>
      <c r="CF12" s="607"/>
      <c r="CG12" s="607"/>
    </row>
    <row r="13" spans="1:85" s="431" customFormat="1" ht="18" customHeight="1">
      <c r="A13" s="376"/>
      <c r="B13" s="699" t="s">
        <v>1005</v>
      </c>
      <c r="C13" s="699"/>
      <c r="M13" s="637"/>
      <c r="Q13" s="1594">
        <f>CDKT!D10</f>
        <v>15782192649</v>
      </c>
      <c r="R13" s="1594"/>
      <c r="S13" s="1594"/>
      <c r="T13" s="1594"/>
      <c r="U13" s="1594"/>
      <c r="V13" s="1594"/>
      <c r="W13" s="1594"/>
      <c r="X13" s="1594"/>
      <c r="Y13" s="1594"/>
      <c r="Z13" s="1594"/>
      <c r="AA13" s="1594"/>
      <c r="AB13" s="1594"/>
      <c r="AC13" s="700"/>
      <c r="AD13" s="1594">
        <f>CDKT!E10</f>
        <v>8742971705</v>
      </c>
      <c r="AE13" s="1594"/>
      <c r="AF13" s="1594"/>
      <c r="AG13" s="1594"/>
      <c r="AH13" s="1594"/>
      <c r="AI13" s="1594"/>
      <c r="AJ13" s="1594"/>
      <c r="AK13" s="1594"/>
      <c r="AL13" s="1594"/>
      <c r="AM13" s="1594"/>
      <c r="AN13" s="1594"/>
      <c r="AO13" s="1594"/>
      <c r="AP13" s="695"/>
      <c r="AQ13" s="695"/>
      <c r="AR13" s="377">
        <v>0</v>
      </c>
      <c r="AS13" s="608">
        <v>0</v>
      </c>
      <c r="AT13" s="607"/>
      <c r="AU13" s="607"/>
      <c r="AV13" s="607"/>
      <c r="AW13" s="607"/>
      <c r="AX13" s="607"/>
      <c r="AY13" s="607"/>
      <c r="AZ13" s="607"/>
      <c r="BA13" s="607"/>
      <c r="BB13" s="607"/>
      <c r="BC13" s="607"/>
      <c r="BD13" s="607"/>
      <c r="BE13" s="607"/>
      <c r="BF13" s="607"/>
      <c r="BG13" s="607"/>
      <c r="BH13" s="607"/>
      <c r="BI13" s="607"/>
      <c r="BJ13" s="607"/>
      <c r="BK13" s="607"/>
      <c r="BL13" s="607"/>
      <c r="BM13" s="607"/>
      <c r="BN13" s="607"/>
      <c r="BO13" s="607"/>
      <c r="BP13" s="607"/>
      <c r="BQ13" s="607"/>
      <c r="BR13" s="607"/>
      <c r="BS13" s="607"/>
      <c r="BT13" s="607"/>
      <c r="BU13" s="607"/>
      <c r="BV13" s="607"/>
      <c r="BW13" s="607"/>
      <c r="BX13" s="607"/>
      <c r="BY13" s="607"/>
      <c r="BZ13" s="607"/>
      <c r="CA13" s="607"/>
      <c r="CB13" s="607"/>
      <c r="CC13" s="607"/>
      <c r="CD13" s="607"/>
      <c r="CE13" s="607"/>
      <c r="CF13" s="607"/>
      <c r="CG13" s="607"/>
    </row>
    <row r="14" spans="1:85" s="431" customFormat="1" ht="18" customHeight="1">
      <c r="A14" s="376"/>
      <c r="B14" s="699" t="s">
        <v>1006</v>
      </c>
      <c r="C14" s="699"/>
      <c r="M14" s="637"/>
      <c r="Q14" s="1594">
        <f>TM1!I103+TM1!I108+TM1!I126+TM1!I129</f>
        <v>163382727409</v>
      </c>
      <c r="R14" s="1594"/>
      <c r="S14" s="1594"/>
      <c r="T14" s="1594"/>
      <c r="U14" s="1594"/>
      <c r="V14" s="1594"/>
      <c r="W14" s="1594"/>
      <c r="X14" s="1594"/>
      <c r="Y14" s="1594"/>
      <c r="Z14" s="1594"/>
      <c r="AA14" s="1594"/>
      <c r="AB14" s="1594"/>
      <c r="AC14" s="700"/>
      <c r="AD14" s="1594">
        <f>TM1!K103+TM1!K108+TM1!K126+TM1!K129+TM1!K130</f>
        <v>130341151232</v>
      </c>
      <c r="AE14" s="1594"/>
      <c r="AF14" s="1594"/>
      <c r="AG14" s="1594"/>
      <c r="AH14" s="1594"/>
      <c r="AI14" s="1594"/>
      <c r="AJ14" s="1594"/>
      <c r="AK14" s="1594"/>
      <c r="AL14" s="1594"/>
      <c r="AM14" s="1594"/>
      <c r="AN14" s="1594"/>
      <c r="AO14" s="1594"/>
      <c r="AP14" s="695"/>
      <c r="AQ14" s="695"/>
      <c r="AR14" s="377"/>
      <c r="AS14" s="608"/>
      <c r="AT14" s="607"/>
      <c r="AU14" s="607"/>
      <c r="AV14" s="607"/>
      <c r="AW14" s="607"/>
      <c r="AX14" s="607"/>
      <c r="AY14" s="607"/>
      <c r="AZ14" s="607"/>
      <c r="BA14" s="607"/>
      <c r="BB14" s="607"/>
      <c r="BC14" s="607"/>
      <c r="BD14" s="607"/>
      <c r="BE14" s="607"/>
      <c r="BF14" s="607"/>
      <c r="BG14" s="607"/>
      <c r="BH14" s="607"/>
      <c r="BI14" s="607"/>
      <c r="BJ14" s="607"/>
      <c r="BK14" s="607"/>
      <c r="BL14" s="607"/>
      <c r="BM14" s="607"/>
      <c r="BN14" s="607"/>
      <c r="BO14" s="607"/>
      <c r="BP14" s="607"/>
      <c r="BQ14" s="607"/>
      <c r="BR14" s="607"/>
      <c r="BS14" s="607"/>
      <c r="BT14" s="607"/>
      <c r="BU14" s="607"/>
      <c r="BV14" s="607"/>
      <c r="BW14" s="607"/>
      <c r="BX14" s="607"/>
      <c r="BY14" s="607"/>
      <c r="BZ14" s="607"/>
      <c r="CA14" s="607"/>
      <c r="CB14" s="607"/>
      <c r="CC14" s="607"/>
      <c r="CD14" s="607"/>
      <c r="CE14" s="607"/>
      <c r="CF14" s="607"/>
      <c r="CG14" s="607"/>
    </row>
    <row r="15" spans="1:85" s="431" customFormat="1" ht="18" customHeight="1" hidden="1">
      <c r="A15" s="376"/>
      <c r="B15" s="699" t="s">
        <v>1007</v>
      </c>
      <c r="C15" s="699"/>
      <c r="M15" s="637"/>
      <c r="Q15" s="1594">
        <v>0</v>
      </c>
      <c r="R15" s="1594"/>
      <c r="S15" s="1594"/>
      <c r="T15" s="1594"/>
      <c r="U15" s="1594"/>
      <c r="V15" s="1594"/>
      <c r="W15" s="1594"/>
      <c r="X15" s="1594"/>
      <c r="Y15" s="1594"/>
      <c r="Z15" s="1594"/>
      <c r="AA15" s="1594"/>
      <c r="AB15" s="1594"/>
      <c r="AC15" s="700"/>
      <c r="AD15" s="1594">
        <v>0</v>
      </c>
      <c r="AE15" s="1594"/>
      <c r="AF15" s="1594"/>
      <c r="AG15" s="1594"/>
      <c r="AH15" s="1594"/>
      <c r="AI15" s="1594"/>
      <c r="AJ15" s="1594"/>
      <c r="AK15" s="1594"/>
      <c r="AL15" s="1594"/>
      <c r="AM15" s="1594"/>
      <c r="AN15" s="1594"/>
      <c r="AO15" s="1594"/>
      <c r="AP15" s="695"/>
      <c r="AQ15" s="695"/>
      <c r="AR15" s="377">
        <v>0</v>
      </c>
      <c r="AS15" s="608">
        <v>0</v>
      </c>
      <c r="AT15" s="607"/>
      <c r="AU15" s="607"/>
      <c r="AV15" s="607"/>
      <c r="AW15" s="607"/>
      <c r="AX15" s="607"/>
      <c r="AY15" s="607"/>
      <c r="AZ15" s="607"/>
      <c r="BA15" s="607"/>
      <c r="BB15" s="607"/>
      <c r="BC15" s="607"/>
      <c r="BD15" s="607"/>
      <c r="BE15" s="607"/>
      <c r="BF15" s="607"/>
      <c r="BG15" s="607"/>
      <c r="BH15" s="607"/>
      <c r="BI15" s="607"/>
      <c r="BJ15" s="607"/>
      <c r="BK15" s="607"/>
      <c r="BL15" s="607"/>
      <c r="BM15" s="607"/>
      <c r="BN15" s="607"/>
      <c r="BO15" s="607"/>
      <c r="BP15" s="607"/>
      <c r="BQ15" s="607"/>
      <c r="BR15" s="607"/>
      <c r="BS15" s="607"/>
      <c r="BT15" s="607"/>
      <c r="BU15" s="607"/>
      <c r="BV15" s="607"/>
      <c r="BW15" s="607"/>
      <c r="BX15" s="607"/>
      <c r="BY15" s="607"/>
      <c r="BZ15" s="607"/>
      <c r="CA15" s="607"/>
      <c r="CB15" s="607"/>
      <c r="CC15" s="607"/>
      <c r="CD15" s="607"/>
      <c r="CE15" s="607"/>
      <c r="CF15" s="607"/>
      <c r="CG15" s="607"/>
    </row>
    <row r="16" spans="1:85" s="431" customFormat="1" ht="18" customHeight="1">
      <c r="A16" s="376"/>
      <c r="B16" s="699" t="s">
        <v>1008</v>
      </c>
      <c r="C16" s="699"/>
      <c r="M16" s="637"/>
      <c r="Q16" s="1594">
        <f>TM1!I179+TM1!I351</f>
        <v>843727377</v>
      </c>
      <c r="R16" s="1594"/>
      <c r="S16" s="1594"/>
      <c r="T16" s="1594"/>
      <c r="U16" s="1594"/>
      <c r="V16" s="1594"/>
      <c r="W16" s="1594"/>
      <c r="X16" s="1594"/>
      <c r="Y16" s="1594"/>
      <c r="Z16" s="1594"/>
      <c r="AA16" s="1594"/>
      <c r="AB16" s="1594"/>
      <c r="AC16" s="700"/>
      <c r="AD16" s="1594">
        <f>TM1!K179+TM1!K347</f>
        <v>2947349109</v>
      </c>
      <c r="AE16" s="1594"/>
      <c r="AF16" s="1594"/>
      <c r="AG16" s="1594"/>
      <c r="AH16" s="1594"/>
      <c r="AI16" s="1594"/>
      <c r="AJ16" s="1594"/>
      <c r="AK16" s="1594"/>
      <c r="AL16" s="1594"/>
      <c r="AM16" s="1594"/>
      <c r="AN16" s="1594"/>
      <c r="AO16" s="1594"/>
      <c r="AP16" s="695"/>
      <c r="AQ16" s="695"/>
      <c r="AR16" s="377"/>
      <c r="AT16" s="607"/>
      <c r="AU16" s="607"/>
      <c r="AV16" s="607"/>
      <c r="AW16" s="607"/>
      <c r="AX16" s="607"/>
      <c r="AY16" s="607"/>
      <c r="AZ16" s="607"/>
      <c r="BA16" s="607"/>
      <c r="BB16" s="607"/>
      <c r="BC16" s="607"/>
      <c r="BD16" s="607"/>
      <c r="BE16" s="607"/>
      <c r="BF16" s="607"/>
      <c r="BG16" s="607"/>
      <c r="BH16" s="607"/>
      <c r="BI16" s="607"/>
      <c r="BJ16" s="607"/>
      <c r="BK16" s="607"/>
      <c r="BL16" s="607"/>
      <c r="BM16" s="607"/>
      <c r="BN16" s="607"/>
      <c r="BO16" s="607"/>
      <c r="BP16" s="607"/>
      <c r="BQ16" s="607"/>
      <c r="BR16" s="607"/>
      <c r="BS16" s="607"/>
      <c r="BT16" s="607"/>
      <c r="BU16" s="607"/>
      <c r="BV16" s="607"/>
      <c r="BW16" s="607"/>
      <c r="BX16" s="607"/>
      <c r="BY16" s="607"/>
      <c r="BZ16" s="607"/>
      <c r="CA16" s="607"/>
      <c r="CB16" s="607"/>
      <c r="CC16" s="607"/>
      <c r="CD16" s="607"/>
      <c r="CE16" s="607"/>
      <c r="CF16" s="607"/>
      <c r="CG16" s="607"/>
    </row>
    <row r="17" spans="1:85" s="431" customFormat="1" ht="18" customHeight="1" thickBot="1">
      <c r="A17" s="376"/>
      <c r="B17" s="701" t="s">
        <v>826</v>
      </c>
      <c r="C17" s="701"/>
      <c r="M17" s="637"/>
      <c r="Q17" s="1595">
        <f>SUBTOTAL(9,Q13:AB16)</f>
        <v>180008647435</v>
      </c>
      <c r="R17" s="1595"/>
      <c r="S17" s="1595"/>
      <c r="T17" s="1595"/>
      <c r="U17" s="1595"/>
      <c r="V17" s="1595"/>
      <c r="W17" s="1595"/>
      <c r="X17" s="1595"/>
      <c r="Y17" s="1595"/>
      <c r="Z17" s="1595"/>
      <c r="AA17" s="1595"/>
      <c r="AB17" s="1595"/>
      <c r="AC17" s="700"/>
      <c r="AD17" s="1595">
        <f>SUBTOTAL(9,AD13:AO16)</f>
        <v>142031472046</v>
      </c>
      <c r="AE17" s="1595"/>
      <c r="AF17" s="1595"/>
      <c r="AG17" s="1595"/>
      <c r="AH17" s="1595"/>
      <c r="AI17" s="1595"/>
      <c r="AJ17" s="1595"/>
      <c r="AK17" s="1595"/>
      <c r="AL17" s="1595"/>
      <c r="AM17" s="1595"/>
      <c r="AN17" s="1595"/>
      <c r="AO17" s="1595"/>
      <c r="AP17" s="695"/>
      <c r="AQ17" s="695"/>
      <c r="AR17" s="377"/>
      <c r="AT17" s="607"/>
      <c r="AU17" s="607"/>
      <c r="AV17" s="607"/>
      <c r="AW17" s="607"/>
      <c r="AX17" s="607"/>
      <c r="AY17" s="607"/>
      <c r="AZ17" s="607"/>
      <c r="BA17" s="607"/>
      <c r="BB17" s="607"/>
      <c r="BC17" s="607"/>
      <c r="BD17" s="607"/>
      <c r="BE17" s="607"/>
      <c r="BF17" s="607"/>
      <c r="BG17" s="607"/>
      <c r="BH17" s="607"/>
      <c r="BI17" s="607"/>
      <c r="BJ17" s="607"/>
      <c r="BK17" s="607"/>
      <c r="BL17" s="607"/>
      <c r="BM17" s="607"/>
      <c r="BN17" s="607"/>
      <c r="BO17" s="607"/>
      <c r="BP17" s="607"/>
      <c r="BQ17" s="607"/>
      <c r="BR17" s="607"/>
      <c r="BS17" s="607"/>
      <c r="BT17" s="607"/>
      <c r="BU17" s="607"/>
      <c r="BV17" s="607"/>
      <c r="BW17" s="607"/>
      <c r="BX17" s="607"/>
      <c r="BY17" s="607"/>
      <c r="BZ17" s="607"/>
      <c r="CA17" s="607"/>
      <c r="CB17" s="607"/>
      <c r="CC17" s="607"/>
      <c r="CD17" s="607"/>
      <c r="CE17" s="607"/>
      <c r="CF17" s="607"/>
      <c r="CG17" s="607"/>
    </row>
    <row r="18" spans="1:85" s="431" customFormat="1" ht="15" customHeight="1" thickTop="1">
      <c r="A18" s="376"/>
      <c r="B18" s="702"/>
      <c r="C18" s="702"/>
      <c r="M18" s="637"/>
      <c r="Q18" s="695"/>
      <c r="R18" s="695"/>
      <c r="S18" s="695"/>
      <c r="T18" s="695"/>
      <c r="U18" s="695"/>
      <c r="V18" s="695"/>
      <c r="W18" s="695"/>
      <c r="X18" s="695"/>
      <c r="Y18" s="695"/>
      <c r="Z18" s="695"/>
      <c r="AA18" s="695"/>
      <c r="AB18" s="695"/>
      <c r="AC18" s="695"/>
      <c r="AD18" s="695"/>
      <c r="AE18" s="695"/>
      <c r="AF18" s="695"/>
      <c r="AG18" s="695"/>
      <c r="AH18" s="695"/>
      <c r="AI18" s="695"/>
      <c r="AJ18" s="695"/>
      <c r="AK18" s="695"/>
      <c r="AL18" s="695"/>
      <c r="AM18" s="695"/>
      <c r="AN18" s="695"/>
      <c r="AO18" s="695"/>
      <c r="AP18" s="695"/>
      <c r="AQ18" s="695"/>
      <c r="AR18" s="377"/>
      <c r="AT18" s="607"/>
      <c r="AU18" s="607"/>
      <c r="AV18" s="607"/>
      <c r="AW18" s="607"/>
      <c r="AX18" s="607"/>
      <c r="AY18" s="607"/>
      <c r="AZ18" s="607"/>
      <c r="BA18" s="607"/>
      <c r="BB18" s="607"/>
      <c r="BC18" s="607"/>
      <c r="BD18" s="607"/>
      <c r="BE18" s="607"/>
      <c r="BF18" s="607"/>
      <c r="BG18" s="607"/>
      <c r="BH18" s="607"/>
      <c r="BI18" s="607"/>
      <c r="BJ18" s="607"/>
      <c r="BK18" s="607"/>
      <c r="BL18" s="607"/>
      <c r="BM18" s="607"/>
      <c r="BN18" s="607"/>
      <c r="BO18" s="607"/>
      <c r="BP18" s="607"/>
      <c r="BQ18" s="607"/>
      <c r="BR18" s="607"/>
      <c r="BS18" s="607"/>
      <c r="BT18" s="607"/>
      <c r="BU18" s="607"/>
      <c r="BV18" s="607"/>
      <c r="BW18" s="607"/>
      <c r="BX18" s="607"/>
      <c r="BY18" s="607"/>
      <c r="BZ18" s="607"/>
      <c r="CA18" s="607"/>
      <c r="CB18" s="607"/>
      <c r="CC18" s="607"/>
      <c r="CD18" s="607"/>
      <c r="CE18" s="607"/>
      <c r="CF18" s="607"/>
      <c r="CG18" s="607"/>
    </row>
    <row r="19" spans="1:85" s="431" customFormat="1" ht="18" customHeight="1">
      <c r="A19" s="376"/>
      <c r="B19" s="698" t="s">
        <v>1009</v>
      </c>
      <c r="C19" s="701"/>
      <c r="M19" s="637"/>
      <c r="Q19" s="1597"/>
      <c r="R19" s="1597"/>
      <c r="S19" s="1597"/>
      <c r="T19" s="1597"/>
      <c r="U19" s="1597"/>
      <c r="V19" s="1597"/>
      <c r="W19" s="1597"/>
      <c r="X19" s="1597"/>
      <c r="Y19" s="1597"/>
      <c r="Z19" s="1597"/>
      <c r="AA19" s="1597"/>
      <c r="AB19" s="1597"/>
      <c r="AC19" s="695"/>
      <c r="AD19" s="1597"/>
      <c r="AE19" s="1597"/>
      <c r="AF19" s="1597"/>
      <c r="AG19" s="1597"/>
      <c r="AH19" s="1597"/>
      <c r="AI19" s="1597"/>
      <c r="AJ19" s="1597"/>
      <c r="AK19" s="1597"/>
      <c r="AL19" s="1597"/>
      <c r="AM19" s="1597"/>
      <c r="AN19" s="1597"/>
      <c r="AO19" s="1597"/>
      <c r="AP19" s="695"/>
      <c r="AQ19" s="695"/>
      <c r="AR19" s="377"/>
      <c r="AT19" s="607"/>
      <c r="AU19" s="607"/>
      <c r="AV19" s="607"/>
      <c r="AW19" s="607"/>
      <c r="AX19" s="607"/>
      <c r="AY19" s="607"/>
      <c r="AZ19" s="607"/>
      <c r="BA19" s="607"/>
      <c r="BB19" s="607"/>
      <c r="BC19" s="607"/>
      <c r="BD19" s="607"/>
      <c r="BE19" s="607"/>
      <c r="BF19" s="607"/>
      <c r="BG19" s="607"/>
      <c r="BH19" s="607"/>
      <c r="BI19" s="607"/>
      <c r="BJ19" s="607"/>
      <c r="BK19" s="607"/>
      <c r="BL19" s="607"/>
      <c r="BM19" s="607"/>
      <c r="BN19" s="607"/>
      <c r="BO19" s="607"/>
      <c r="BP19" s="607"/>
      <c r="BQ19" s="607"/>
      <c r="BR19" s="607"/>
      <c r="BS19" s="607"/>
      <c r="BT19" s="607"/>
      <c r="BU19" s="607"/>
      <c r="BV19" s="607"/>
      <c r="BW19" s="607"/>
      <c r="BX19" s="607"/>
      <c r="BY19" s="607"/>
      <c r="BZ19" s="607"/>
      <c r="CA19" s="607"/>
      <c r="CB19" s="607"/>
      <c r="CC19" s="607"/>
      <c r="CD19" s="607"/>
      <c r="CE19" s="607"/>
      <c r="CF19" s="607"/>
      <c r="CG19" s="607"/>
    </row>
    <row r="20" spans="1:85" s="431" customFormat="1" ht="18" customHeight="1">
      <c r="A20" s="376"/>
      <c r="B20" s="699" t="s">
        <v>1010</v>
      </c>
      <c r="C20" s="703"/>
      <c r="M20" s="637"/>
      <c r="Q20" s="1594">
        <f>TM1!I363+TM1!I515</f>
        <v>634617632551</v>
      </c>
      <c r="R20" s="1594"/>
      <c r="S20" s="1594"/>
      <c r="T20" s="1594"/>
      <c r="U20" s="1594"/>
      <c r="V20" s="1594"/>
      <c r="W20" s="1594"/>
      <c r="X20" s="1594"/>
      <c r="Y20" s="1594"/>
      <c r="Z20" s="1594"/>
      <c r="AA20" s="1594"/>
      <c r="AB20" s="1594"/>
      <c r="AC20" s="700"/>
      <c r="AD20" s="1594">
        <f>TM1!K363+TM1!K515</f>
        <v>600000000000</v>
      </c>
      <c r="AE20" s="1594"/>
      <c r="AF20" s="1594"/>
      <c r="AG20" s="1594"/>
      <c r="AH20" s="1594"/>
      <c r="AI20" s="1594"/>
      <c r="AJ20" s="1594"/>
      <c r="AK20" s="1594"/>
      <c r="AL20" s="1594"/>
      <c r="AM20" s="1594"/>
      <c r="AN20" s="1594"/>
      <c r="AO20" s="1594"/>
      <c r="AP20" s="695"/>
      <c r="AQ20" s="695"/>
      <c r="AR20" s="704"/>
      <c r="AS20" s="705"/>
      <c r="AT20" s="607"/>
      <c r="AU20" s="607"/>
      <c r="AV20" s="607"/>
      <c r="AW20" s="607"/>
      <c r="AX20" s="607"/>
      <c r="AY20" s="607"/>
      <c r="AZ20" s="607"/>
      <c r="BA20" s="607"/>
      <c r="BB20" s="607"/>
      <c r="BC20" s="607"/>
      <c r="BD20" s="607"/>
      <c r="BE20" s="607"/>
      <c r="BF20" s="607"/>
      <c r="BG20" s="607"/>
      <c r="BH20" s="607"/>
      <c r="BI20" s="607"/>
      <c r="BJ20" s="607"/>
      <c r="BK20" s="607"/>
      <c r="BL20" s="607"/>
      <c r="BM20" s="607"/>
      <c r="BN20" s="607"/>
      <c r="BO20" s="607"/>
      <c r="BP20" s="607"/>
      <c r="BQ20" s="607"/>
      <c r="BR20" s="607"/>
      <c r="BS20" s="607"/>
      <c r="BT20" s="607"/>
      <c r="BU20" s="607"/>
      <c r="BV20" s="607"/>
      <c r="BW20" s="607"/>
      <c r="BX20" s="607"/>
      <c r="BY20" s="607"/>
      <c r="BZ20" s="607"/>
      <c r="CA20" s="607"/>
      <c r="CB20" s="607"/>
      <c r="CC20" s="607"/>
      <c r="CD20" s="607"/>
      <c r="CE20" s="607"/>
      <c r="CF20" s="607"/>
      <c r="CG20" s="607"/>
    </row>
    <row r="21" spans="1:85" s="431" customFormat="1" ht="18" customHeight="1">
      <c r="A21" s="376"/>
      <c r="B21" s="699" t="s">
        <v>1011</v>
      </c>
      <c r="C21" s="703"/>
      <c r="M21" s="637"/>
      <c r="Q21" s="1594" t="e">
        <f>TM1!I378+TM1!#REF!+TM1!I462+TM1!I463+TM1!I464+TM1!I466+TM1!I469+TM1!#REF!+TM1!I502</f>
        <v>#REF!</v>
      </c>
      <c r="R21" s="1594"/>
      <c r="S21" s="1594"/>
      <c r="T21" s="1594"/>
      <c r="U21" s="1594"/>
      <c r="V21" s="1594"/>
      <c r="W21" s="1594"/>
      <c r="X21" s="1594"/>
      <c r="Y21" s="1594"/>
      <c r="Z21" s="1594"/>
      <c r="AA21" s="1594"/>
      <c r="AB21" s="1594"/>
      <c r="AC21" s="700"/>
      <c r="AD21" s="1594" t="e">
        <f>TM1!K378+TM1!#REF!+TM1!K462+TM1!K463+TM1!K464+TM1!K466+TM1!K469+TM1!#REF!+TM1!K502</f>
        <v>#REF!</v>
      </c>
      <c r="AE21" s="1594"/>
      <c r="AF21" s="1594"/>
      <c r="AG21" s="1594"/>
      <c r="AH21" s="1594"/>
      <c r="AI21" s="1594"/>
      <c r="AJ21" s="1594"/>
      <c r="AK21" s="1594"/>
      <c r="AL21" s="1594"/>
      <c r="AM21" s="1594"/>
      <c r="AN21" s="1594"/>
      <c r="AO21" s="1594"/>
      <c r="AP21" s="695"/>
      <c r="AQ21" s="695"/>
      <c r="AR21" s="704"/>
      <c r="AS21" s="705"/>
      <c r="AT21" s="607"/>
      <c r="AU21" s="607"/>
      <c r="AV21" s="607"/>
      <c r="AW21" s="607"/>
      <c r="AX21" s="607"/>
      <c r="AY21" s="607"/>
      <c r="AZ21" s="607"/>
      <c r="BA21" s="607"/>
      <c r="BB21" s="607"/>
      <c r="BC21" s="607"/>
      <c r="BD21" s="607"/>
      <c r="BE21" s="607"/>
      <c r="BF21" s="607"/>
      <c r="BG21" s="607"/>
      <c r="BH21" s="607"/>
      <c r="BI21" s="607"/>
      <c r="BJ21" s="607"/>
      <c r="BK21" s="607"/>
      <c r="BL21" s="607"/>
      <c r="BM21" s="607"/>
      <c r="BN21" s="607"/>
      <c r="BO21" s="607"/>
      <c r="BP21" s="607"/>
      <c r="BQ21" s="607"/>
      <c r="BR21" s="607"/>
      <c r="BS21" s="607"/>
      <c r="BT21" s="607"/>
      <c r="BU21" s="607"/>
      <c r="BV21" s="607"/>
      <c r="BW21" s="607"/>
      <c r="BX21" s="607"/>
      <c r="BY21" s="607"/>
      <c r="BZ21" s="607"/>
      <c r="CA21" s="607"/>
      <c r="CB21" s="607"/>
      <c r="CC21" s="607"/>
      <c r="CD21" s="607"/>
      <c r="CE21" s="607"/>
      <c r="CF21" s="607"/>
      <c r="CG21" s="607"/>
    </row>
    <row r="22" spans="1:85" s="431" customFormat="1" ht="18" customHeight="1">
      <c r="A22" s="376"/>
      <c r="B22" s="699" t="s">
        <v>154</v>
      </c>
      <c r="C22" s="703"/>
      <c r="M22" s="637"/>
      <c r="Q22" s="1594">
        <f>TM1!I435</f>
        <v>2600659090</v>
      </c>
      <c r="R22" s="1594"/>
      <c r="S22" s="1594"/>
      <c r="T22" s="1594"/>
      <c r="U22" s="1594"/>
      <c r="V22" s="1594"/>
      <c r="W22" s="1594"/>
      <c r="X22" s="1594"/>
      <c r="Y22" s="1594"/>
      <c r="Z22" s="1594"/>
      <c r="AA22" s="1594"/>
      <c r="AB22" s="1594"/>
      <c r="AC22" s="700"/>
      <c r="AD22" s="1594">
        <f>TM1!K435</f>
        <v>5413439310</v>
      </c>
      <c r="AE22" s="1594"/>
      <c r="AF22" s="1594"/>
      <c r="AG22" s="1594"/>
      <c r="AH22" s="1594"/>
      <c r="AI22" s="1594"/>
      <c r="AJ22" s="1594"/>
      <c r="AK22" s="1594"/>
      <c r="AL22" s="1594"/>
      <c r="AM22" s="1594"/>
      <c r="AN22" s="1594"/>
      <c r="AO22" s="1594"/>
      <c r="AP22" s="695"/>
      <c r="AQ22" s="695"/>
      <c r="AR22" s="706"/>
      <c r="AS22" s="637"/>
      <c r="AT22" s="607"/>
      <c r="AU22" s="607"/>
      <c r="AV22" s="607"/>
      <c r="AW22" s="607"/>
      <c r="AX22" s="607"/>
      <c r="AY22" s="607"/>
      <c r="AZ22" s="607"/>
      <c r="BA22" s="607"/>
      <c r="BB22" s="607"/>
      <c r="BC22" s="607"/>
      <c r="BD22" s="607"/>
      <c r="BE22" s="607"/>
      <c r="BF22" s="607"/>
      <c r="BG22" s="607"/>
      <c r="BH22" s="607"/>
      <c r="BI22" s="607"/>
      <c r="BJ22" s="607"/>
      <c r="BK22" s="607"/>
      <c r="BL22" s="607"/>
      <c r="BM22" s="607"/>
      <c r="BN22" s="607"/>
      <c r="BO22" s="607"/>
      <c r="BP22" s="607"/>
      <c r="BQ22" s="607"/>
      <c r="BR22" s="607"/>
      <c r="BS22" s="607"/>
      <c r="BT22" s="607"/>
      <c r="BU22" s="607"/>
      <c r="BV22" s="607"/>
      <c r="BW22" s="607"/>
      <c r="BX22" s="607"/>
      <c r="BY22" s="607"/>
      <c r="BZ22" s="607"/>
      <c r="CA22" s="607"/>
      <c r="CB22" s="607"/>
      <c r="CC22" s="607"/>
      <c r="CD22" s="607"/>
      <c r="CE22" s="607"/>
      <c r="CF22" s="607"/>
      <c r="CG22" s="607"/>
    </row>
    <row r="23" spans="1:85" s="431" customFormat="1" ht="18" customHeight="1">
      <c r="A23" s="376"/>
      <c r="B23" s="699" t="s">
        <v>1012</v>
      </c>
      <c r="C23" s="703"/>
      <c r="M23" s="637"/>
      <c r="Q23" s="1594">
        <f>TM1!I453+TM1!I501</f>
        <v>510000000</v>
      </c>
      <c r="R23" s="1594"/>
      <c r="S23" s="1594"/>
      <c r="T23" s="1594"/>
      <c r="U23" s="1594"/>
      <c r="V23" s="1594"/>
      <c r="W23" s="1594"/>
      <c r="X23" s="1594"/>
      <c r="Y23" s="1594"/>
      <c r="Z23" s="1594"/>
      <c r="AA23" s="1594"/>
      <c r="AB23" s="1594"/>
      <c r="AC23" s="700"/>
      <c r="AD23" s="1594">
        <f>TM1!K501</f>
        <v>500000000</v>
      </c>
      <c r="AE23" s="1594"/>
      <c r="AF23" s="1594"/>
      <c r="AG23" s="1594"/>
      <c r="AH23" s="1594"/>
      <c r="AI23" s="1594"/>
      <c r="AJ23" s="1594"/>
      <c r="AK23" s="1594"/>
      <c r="AL23" s="1594"/>
      <c r="AM23" s="1594"/>
      <c r="AN23" s="1594"/>
      <c r="AO23" s="1594"/>
      <c r="AP23" s="695"/>
      <c r="AQ23" s="695"/>
      <c r="AR23" s="706"/>
      <c r="AS23" s="637"/>
      <c r="AT23" s="607"/>
      <c r="AU23" s="607"/>
      <c r="AV23" s="607"/>
      <c r="AW23" s="607"/>
      <c r="AX23" s="607"/>
      <c r="AY23" s="607"/>
      <c r="AZ23" s="607"/>
      <c r="BA23" s="607"/>
      <c r="BB23" s="607"/>
      <c r="BC23" s="607"/>
      <c r="BD23" s="607"/>
      <c r="BE23" s="607"/>
      <c r="BF23" s="607"/>
      <c r="BG23" s="607"/>
      <c r="BH23" s="607"/>
      <c r="BI23" s="607"/>
      <c r="BJ23" s="607"/>
      <c r="BK23" s="607"/>
      <c r="BL23" s="607"/>
      <c r="BM23" s="607"/>
      <c r="BN23" s="607"/>
      <c r="BO23" s="607"/>
      <c r="BP23" s="607"/>
      <c r="BQ23" s="607"/>
      <c r="BR23" s="607"/>
      <c r="BS23" s="607"/>
      <c r="BT23" s="607"/>
      <c r="BU23" s="607"/>
      <c r="BV23" s="607"/>
      <c r="BW23" s="607"/>
      <c r="BX23" s="607"/>
      <c r="BY23" s="607"/>
      <c r="BZ23" s="607"/>
      <c r="CA23" s="607"/>
      <c r="CB23" s="607"/>
      <c r="CC23" s="607"/>
      <c r="CD23" s="607"/>
      <c r="CE23" s="607"/>
      <c r="CF23" s="607"/>
      <c r="CG23" s="607"/>
    </row>
    <row r="24" spans="1:85" s="431" customFormat="1" ht="18" customHeight="1" thickBot="1">
      <c r="A24" s="376"/>
      <c r="B24" s="581" t="s">
        <v>283</v>
      </c>
      <c r="M24" s="637"/>
      <c r="Q24" s="1595" t="e">
        <f>SUBTOTAL(9,Q20:AB23)</f>
        <v>#REF!</v>
      </c>
      <c r="R24" s="1595"/>
      <c r="S24" s="1595"/>
      <c r="T24" s="1595"/>
      <c r="U24" s="1595"/>
      <c r="V24" s="1595"/>
      <c r="W24" s="1595"/>
      <c r="X24" s="1595"/>
      <c r="Y24" s="1595"/>
      <c r="Z24" s="1595"/>
      <c r="AA24" s="1595"/>
      <c r="AB24" s="1595"/>
      <c r="AC24" s="707"/>
      <c r="AD24" s="1595" t="e">
        <f>SUBTOTAL(9,AD20:AO23)</f>
        <v>#REF!</v>
      </c>
      <c r="AE24" s="1595"/>
      <c r="AF24" s="1595"/>
      <c r="AG24" s="1595"/>
      <c r="AH24" s="1595"/>
      <c r="AI24" s="1595"/>
      <c r="AJ24" s="1595"/>
      <c r="AK24" s="1595"/>
      <c r="AL24" s="1595"/>
      <c r="AM24" s="1595"/>
      <c r="AN24" s="1595"/>
      <c r="AO24" s="1595"/>
      <c r="AP24" s="695"/>
      <c r="AQ24" s="695"/>
      <c r="AR24" s="377"/>
      <c r="AT24" s="607"/>
      <c r="AU24" s="607"/>
      <c r="AV24" s="607"/>
      <c r="AW24" s="607"/>
      <c r="AX24" s="607"/>
      <c r="AY24" s="607"/>
      <c r="AZ24" s="607"/>
      <c r="BA24" s="607"/>
      <c r="BB24" s="607"/>
      <c r="BC24" s="607"/>
      <c r="BD24" s="607"/>
      <c r="BE24" s="607"/>
      <c r="BF24" s="607"/>
      <c r="BG24" s="607"/>
      <c r="BH24" s="607"/>
      <c r="BI24" s="607"/>
      <c r="BJ24" s="607"/>
      <c r="BK24" s="607"/>
      <c r="BL24" s="607"/>
      <c r="BM24" s="607"/>
      <c r="BN24" s="607"/>
      <c r="BO24" s="607"/>
      <c r="BP24" s="607"/>
      <c r="BQ24" s="607"/>
      <c r="BR24" s="607"/>
      <c r="BS24" s="607"/>
      <c r="BT24" s="607"/>
      <c r="BU24" s="607"/>
      <c r="BV24" s="607"/>
      <c r="BW24" s="607"/>
      <c r="BX24" s="607"/>
      <c r="BY24" s="607"/>
      <c r="BZ24" s="607"/>
      <c r="CA24" s="607"/>
      <c r="CB24" s="607"/>
      <c r="CC24" s="607"/>
      <c r="CD24" s="607"/>
      <c r="CE24" s="607"/>
      <c r="CF24" s="607"/>
      <c r="CG24" s="607"/>
    </row>
    <row r="25" spans="1:85" s="431" customFormat="1" ht="4.5" customHeight="1" thickTop="1">
      <c r="A25" s="376"/>
      <c r="M25" s="637"/>
      <c r="Q25" s="695"/>
      <c r="R25" s="695"/>
      <c r="S25" s="695"/>
      <c r="T25" s="695"/>
      <c r="U25" s="695"/>
      <c r="V25" s="695"/>
      <c r="W25" s="695"/>
      <c r="X25" s="695"/>
      <c r="Y25" s="695"/>
      <c r="Z25" s="695"/>
      <c r="AA25" s="695"/>
      <c r="AB25" s="695"/>
      <c r="AC25" s="695"/>
      <c r="AD25" s="695"/>
      <c r="AE25" s="695"/>
      <c r="AF25" s="695"/>
      <c r="AG25" s="695"/>
      <c r="AH25" s="695"/>
      <c r="AI25" s="695"/>
      <c r="AJ25" s="695"/>
      <c r="AK25" s="695"/>
      <c r="AL25" s="695"/>
      <c r="AM25" s="695"/>
      <c r="AN25" s="695"/>
      <c r="AO25" s="695"/>
      <c r="AP25" s="695"/>
      <c r="AQ25" s="695"/>
      <c r="AR25" s="377"/>
      <c r="AT25" s="607"/>
      <c r="AU25" s="607"/>
      <c r="AV25" s="607"/>
      <c r="AW25" s="607"/>
      <c r="AX25" s="607"/>
      <c r="AY25" s="607"/>
      <c r="AZ25" s="607"/>
      <c r="BA25" s="607"/>
      <c r="BB25" s="607"/>
      <c r="BC25" s="607"/>
      <c r="BD25" s="607"/>
      <c r="BE25" s="607"/>
      <c r="BF25" s="607"/>
      <c r="BG25" s="607"/>
      <c r="BH25" s="607"/>
      <c r="BI25" s="607"/>
      <c r="BJ25" s="607"/>
      <c r="BK25" s="607"/>
      <c r="BL25" s="607"/>
      <c r="BM25" s="607"/>
      <c r="BN25" s="607"/>
      <c r="BO25" s="607"/>
      <c r="BP25" s="607"/>
      <c r="BQ25" s="607"/>
      <c r="BR25" s="607"/>
      <c r="BS25" s="607"/>
      <c r="BT25" s="607"/>
      <c r="BU25" s="607"/>
      <c r="BV25" s="607"/>
      <c r="BW25" s="607"/>
      <c r="BX25" s="607"/>
      <c r="BY25" s="607"/>
      <c r="BZ25" s="607"/>
      <c r="CA25" s="607"/>
      <c r="CB25" s="607"/>
      <c r="CC25" s="607"/>
      <c r="CD25" s="607"/>
      <c r="CE25" s="607"/>
      <c r="CF25" s="607"/>
      <c r="CG25" s="607"/>
    </row>
    <row r="26" spans="1:85" s="431" customFormat="1" ht="18" customHeight="1">
      <c r="A26" s="376"/>
      <c r="M26" s="637"/>
      <c r="Q26" s="695"/>
      <c r="R26" s="695"/>
      <c r="S26" s="695"/>
      <c r="T26" s="695"/>
      <c r="U26" s="695"/>
      <c r="V26" s="695"/>
      <c r="W26" s="695"/>
      <c r="X26" s="695"/>
      <c r="Y26" s="695"/>
      <c r="Z26" s="695"/>
      <c r="AA26" s="695"/>
      <c r="AB26" s="695"/>
      <c r="AC26" s="695"/>
      <c r="AD26" s="695"/>
      <c r="AE26" s="695"/>
      <c r="AF26" s="695"/>
      <c r="AG26" s="695"/>
      <c r="AH26" s="695"/>
      <c r="AI26" s="695"/>
      <c r="AJ26" s="695"/>
      <c r="AK26" s="695"/>
      <c r="AL26" s="695"/>
      <c r="AM26" s="695"/>
      <c r="AN26" s="695"/>
      <c r="AO26" s="695"/>
      <c r="AP26" s="695"/>
      <c r="AQ26" s="695"/>
      <c r="AR26" s="377"/>
      <c r="AT26" s="607"/>
      <c r="AU26" s="607"/>
      <c r="AV26" s="607"/>
      <c r="AW26" s="607"/>
      <c r="AX26" s="607"/>
      <c r="AY26" s="607"/>
      <c r="AZ26" s="607"/>
      <c r="BA26" s="607"/>
      <c r="BB26" s="607"/>
      <c r="BC26" s="607"/>
      <c r="BD26" s="607"/>
      <c r="BE26" s="607"/>
      <c r="BF26" s="607"/>
      <c r="BG26" s="607"/>
      <c r="BH26" s="607"/>
      <c r="BI26" s="607"/>
      <c r="BJ26" s="607"/>
      <c r="BK26" s="607"/>
      <c r="BL26" s="607"/>
      <c r="BM26" s="607"/>
      <c r="BN26" s="607"/>
      <c r="BO26" s="607"/>
      <c r="BP26" s="607"/>
      <c r="BQ26" s="607"/>
      <c r="BR26" s="607"/>
      <c r="BS26" s="607"/>
      <c r="BT26" s="607"/>
      <c r="BU26" s="607"/>
      <c r="BV26" s="607"/>
      <c r="BW26" s="607"/>
      <c r="BX26" s="607"/>
      <c r="BY26" s="607"/>
      <c r="BZ26" s="607"/>
      <c r="CA26" s="607"/>
      <c r="CB26" s="607"/>
      <c r="CC26" s="607"/>
      <c r="CD26" s="607"/>
      <c r="CE26" s="607"/>
      <c r="CF26" s="607"/>
      <c r="CG26" s="607"/>
    </row>
    <row r="27" spans="1:85" s="431" customFormat="1" ht="18" customHeight="1">
      <c r="A27" s="376" t="s">
        <v>1013</v>
      </c>
      <c r="L27" s="637"/>
      <c r="P27" s="695"/>
      <c r="Q27" s="695"/>
      <c r="R27" s="695"/>
      <c r="S27" s="695"/>
      <c r="T27" s="695"/>
      <c r="U27" s="695"/>
      <c r="V27" s="695"/>
      <c r="W27" s="695"/>
      <c r="X27" s="695"/>
      <c r="Y27" s="695"/>
      <c r="Z27" s="695"/>
      <c r="AA27" s="695"/>
      <c r="AB27" s="695"/>
      <c r="AC27" s="695"/>
      <c r="AD27" s="695"/>
      <c r="AE27" s="695"/>
      <c r="AF27" s="695"/>
      <c r="AG27" s="695"/>
      <c r="AH27" s="695"/>
      <c r="AI27" s="695"/>
      <c r="AJ27" s="695"/>
      <c r="AK27" s="695"/>
      <c r="AL27" s="695"/>
      <c r="AM27" s="695"/>
      <c r="AN27" s="695"/>
      <c r="AO27" s="695"/>
      <c r="AP27" s="695"/>
      <c r="AQ27" s="373"/>
      <c r="AT27" s="607"/>
      <c r="AU27" s="607"/>
      <c r="AV27" s="607"/>
      <c r="AW27" s="607"/>
      <c r="AX27" s="607"/>
      <c r="AY27" s="607"/>
      <c r="AZ27" s="607"/>
      <c r="BA27" s="607"/>
      <c r="BB27" s="607"/>
      <c r="BC27" s="607"/>
      <c r="BD27" s="607"/>
      <c r="BE27" s="607"/>
      <c r="BF27" s="607"/>
      <c r="BG27" s="607"/>
      <c r="BH27" s="607"/>
      <c r="BI27" s="607"/>
      <c r="BJ27" s="607"/>
      <c r="BK27" s="607"/>
      <c r="BL27" s="607"/>
      <c r="BM27" s="607"/>
      <c r="BN27" s="607"/>
      <c r="BO27" s="607"/>
      <c r="BP27" s="607"/>
      <c r="BQ27" s="607"/>
      <c r="BR27" s="607"/>
      <c r="BS27" s="607"/>
      <c r="BT27" s="607"/>
      <c r="BU27" s="607"/>
      <c r="BV27" s="607"/>
      <c r="BW27" s="607"/>
      <c r="BX27" s="607"/>
      <c r="BY27" s="607"/>
      <c r="BZ27" s="607"/>
      <c r="CA27" s="607"/>
      <c r="CB27" s="607"/>
      <c r="CC27" s="607"/>
      <c r="CD27" s="607"/>
      <c r="CE27" s="607"/>
      <c r="CF27" s="607"/>
      <c r="CG27" s="607"/>
    </row>
    <row r="28" spans="1:86" s="431" customFormat="1" ht="18" customHeight="1">
      <c r="A28" s="376"/>
      <c r="M28" s="637"/>
      <c r="Q28" s="695"/>
      <c r="R28" s="695"/>
      <c r="S28" s="695"/>
      <c r="T28" s="695"/>
      <c r="U28" s="695"/>
      <c r="V28" s="695"/>
      <c r="W28" s="695"/>
      <c r="X28" s="695"/>
      <c r="Y28" s="695"/>
      <c r="Z28" s="695"/>
      <c r="AA28" s="695"/>
      <c r="AB28" s="695"/>
      <c r="AC28" s="695"/>
      <c r="AD28" s="695"/>
      <c r="AE28" s="695"/>
      <c r="AF28" s="695"/>
      <c r="AG28" s="695"/>
      <c r="AH28" s="695"/>
      <c r="AI28" s="695"/>
      <c r="AJ28" s="695"/>
      <c r="AK28" s="695"/>
      <c r="AL28" s="695"/>
      <c r="AM28" s="695"/>
      <c r="AN28" s="695"/>
      <c r="AO28" s="695"/>
      <c r="AP28" s="695"/>
      <c r="AQ28" s="695"/>
      <c r="AR28" s="373"/>
      <c r="AT28" s="607"/>
      <c r="AU28" s="607"/>
      <c r="AV28" s="607"/>
      <c r="AW28" s="607"/>
      <c r="AX28" s="607"/>
      <c r="AY28" s="607"/>
      <c r="AZ28" s="607"/>
      <c r="BA28" s="607"/>
      <c r="BB28" s="607"/>
      <c r="BC28" s="607"/>
      <c r="BD28" s="607"/>
      <c r="BE28" s="607"/>
      <c r="BF28" s="607"/>
      <c r="BG28" s="607"/>
      <c r="BH28" s="607"/>
      <c r="BI28" s="607"/>
      <c r="BJ28" s="607"/>
      <c r="BK28" s="607"/>
      <c r="BL28" s="607"/>
      <c r="BM28" s="607"/>
      <c r="BN28" s="607"/>
      <c r="BO28" s="607"/>
      <c r="BP28" s="607"/>
      <c r="BQ28" s="607"/>
      <c r="BR28" s="607"/>
      <c r="BS28" s="607"/>
      <c r="BT28" s="607"/>
      <c r="BU28" s="607"/>
      <c r="BV28" s="607"/>
      <c r="BW28" s="607"/>
      <c r="BX28" s="607"/>
      <c r="BY28" s="607"/>
      <c r="BZ28" s="607"/>
      <c r="CA28" s="607"/>
      <c r="CB28" s="607"/>
      <c r="CC28" s="607"/>
      <c r="CD28" s="607"/>
      <c r="CE28" s="607"/>
      <c r="CF28" s="607"/>
      <c r="CG28" s="607"/>
      <c r="CH28" s="607"/>
    </row>
    <row r="29" spans="1:86" s="431" customFormat="1" ht="18" customHeight="1">
      <c r="A29" s="376"/>
      <c r="E29" s="670"/>
      <c r="F29" s="670"/>
      <c r="G29" s="1596" t="s">
        <v>1014</v>
      </c>
      <c r="H29" s="1596"/>
      <c r="I29" s="1596"/>
      <c r="J29" s="1596"/>
      <c r="K29" s="1596"/>
      <c r="L29" s="1596"/>
      <c r="M29" s="1596"/>
      <c r="N29" s="1596"/>
      <c r="O29" s="1596"/>
      <c r="P29" s="1596"/>
      <c r="Q29" s="1596"/>
      <c r="R29" s="1596"/>
      <c r="S29" s="1596"/>
      <c r="T29" s="1596"/>
      <c r="U29" s="1596"/>
      <c r="V29" s="1596"/>
      <c r="W29" s="1596"/>
      <c r="X29" s="708"/>
      <c r="Y29" s="1596" t="s">
        <v>1015</v>
      </c>
      <c r="Z29" s="1596"/>
      <c r="AA29" s="1596"/>
      <c r="AB29" s="1596"/>
      <c r="AC29" s="1596"/>
      <c r="AD29" s="1596"/>
      <c r="AE29" s="1596"/>
      <c r="AF29" s="1596"/>
      <c r="AG29" s="1596"/>
      <c r="AH29" s="1596"/>
      <c r="AI29" s="1596"/>
      <c r="AJ29" s="1596"/>
      <c r="AK29" s="1596"/>
      <c r="AL29" s="1596"/>
      <c r="AM29" s="1596"/>
      <c r="AN29" s="1596"/>
      <c r="AO29" s="1596"/>
      <c r="AP29" s="695"/>
      <c r="AQ29" s="695"/>
      <c r="AR29" s="373"/>
      <c r="AS29" s="670"/>
      <c r="AT29" s="670"/>
      <c r="AU29" s="670"/>
      <c r="AV29" s="670"/>
      <c r="AW29" s="670"/>
      <c r="AX29" s="670"/>
      <c r="AY29" s="670"/>
      <c r="AZ29" s="670"/>
      <c r="BA29" s="670"/>
      <c r="BB29" s="670"/>
      <c r="BC29" s="670"/>
      <c r="BD29" s="670"/>
      <c r="BE29" s="670"/>
      <c r="BF29" s="670"/>
      <c r="BG29" s="670"/>
      <c r="BH29" s="670"/>
      <c r="BI29" s="670"/>
      <c r="BJ29" s="607"/>
      <c r="BK29" s="670"/>
      <c r="BL29" s="670"/>
      <c r="BM29" s="670"/>
      <c r="BN29" s="670"/>
      <c r="BO29" s="670"/>
      <c r="BP29" s="670"/>
      <c r="BQ29" s="670"/>
      <c r="BR29" s="670"/>
      <c r="BS29" s="670"/>
      <c r="BT29" s="670"/>
      <c r="BU29" s="670"/>
      <c r="BV29" s="670"/>
      <c r="BW29" s="670"/>
      <c r="BX29" s="670"/>
      <c r="BY29" s="670"/>
      <c r="BZ29" s="670"/>
      <c r="CA29" s="670"/>
      <c r="CB29" s="670"/>
      <c r="CC29" s="670"/>
      <c r="CD29" s="607"/>
      <c r="CE29" s="607"/>
      <c r="CF29" s="607"/>
      <c r="CG29" s="607"/>
      <c r="CH29" s="607"/>
    </row>
    <row r="30" spans="1:86" s="431" customFormat="1" ht="18" customHeight="1">
      <c r="A30" s="376"/>
      <c r="E30" s="709"/>
      <c r="F30" s="709"/>
      <c r="G30" s="1593">
        <f>Q10</f>
        <v>41820</v>
      </c>
      <c r="H30" s="1593"/>
      <c r="I30" s="1593"/>
      <c r="J30" s="1593"/>
      <c r="K30" s="1593"/>
      <c r="L30" s="1593"/>
      <c r="M30" s="1593"/>
      <c r="N30" s="1593"/>
      <c r="O30" s="709"/>
      <c r="P30" s="1593">
        <v>41640</v>
      </c>
      <c r="Q30" s="1593"/>
      <c r="R30" s="1593"/>
      <c r="S30" s="1593"/>
      <c r="T30" s="1593"/>
      <c r="U30" s="1593"/>
      <c r="V30" s="1593"/>
      <c r="W30" s="1593"/>
      <c r="X30" s="709"/>
      <c r="Y30" s="1593">
        <f>G30</f>
        <v>41820</v>
      </c>
      <c r="Z30" s="1593"/>
      <c r="AA30" s="1593"/>
      <c r="AB30" s="1593"/>
      <c r="AC30" s="1593"/>
      <c r="AD30" s="1593"/>
      <c r="AE30" s="1593"/>
      <c r="AF30" s="1593"/>
      <c r="AG30" s="709"/>
      <c r="AH30" s="1593">
        <f>P30</f>
        <v>41640</v>
      </c>
      <c r="AI30" s="1593"/>
      <c r="AJ30" s="1593"/>
      <c r="AK30" s="1593"/>
      <c r="AL30" s="1593"/>
      <c r="AM30" s="1593"/>
      <c r="AN30" s="1593"/>
      <c r="AO30" s="1593"/>
      <c r="AP30" s="695"/>
      <c r="AQ30" s="695"/>
      <c r="AR30" s="710">
        <v>112</v>
      </c>
      <c r="AS30" s="711" t="s">
        <v>1016</v>
      </c>
      <c r="AT30" s="711">
        <v>144</v>
      </c>
      <c r="AU30" s="712" t="s">
        <v>1017</v>
      </c>
      <c r="AV30" s="711">
        <v>311</v>
      </c>
      <c r="AW30" s="711">
        <v>341</v>
      </c>
      <c r="AX30" s="711">
        <v>244</v>
      </c>
      <c r="AY30" s="709"/>
      <c r="AZ30" s="713"/>
      <c r="BA30" s="709"/>
      <c r="BB30" s="709"/>
      <c r="BC30" s="709"/>
      <c r="BD30" s="709"/>
      <c r="BE30" s="709"/>
      <c r="BF30" s="709"/>
      <c r="BG30" s="709"/>
      <c r="BH30" s="709"/>
      <c r="BI30" s="709"/>
      <c r="BJ30" s="713"/>
      <c r="BK30" s="709"/>
      <c r="BL30" s="709"/>
      <c r="BM30" s="709"/>
      <c r="BN30" s="709"/>
      <c r="BO30" s="709"/>
      <c r="BP30" s="709"/>
      <c r="BQ30" s="709"/>
      <c r="BR30" s="709"/>
      <c r="BS30" s="709"/>
      <c r="BT30" s="713"/>
      <c r="BU30" s="709"/>
      <c r="BV30" s="709"/>
      <c r="BW30" s="709"/>
      <c r="BX30" s="709"/>
      <c r="BY30" s="709"/>
      <c r="BZ30" s="709"/>
      <c r="CA30" s="709"/>
      <c r="CB30" s="709"/>
      <c r="CC30" s="709"/>
      <c r="CD30" s="607"/>
      <c r="CE30" s="607"/>
      <c r="CF30" s="607"/>
      <c r="CG30" s="607"/>
      <c r="CH30" s="607"/>
    </row>
    <row r="31" spans="1:86" s="431" customFormat="1" ht="4.5" customHeight="1">
      <c r="A31" s="376"/>
      <c r="E31" s="488"/>
      <c r="F31" s="488"/>
      <c r="G31" s="488"/>
      <c r="H31" s="488"/>
      <c r="I31" s="488"/>
      <c r="J31" s="488"/>
      <c r="K31" s="488"/>
      <c r="L31" s="695"/>
      <c r="M31" s="488"/>
      <c r="N31" s="488"/>
      <c r="O31" s="488"/>
      <c r="P31" s="488"/>
      <c r="Q31" s="488"/>
      <c r="R31" s="488"/>
      <c r="S31" s="488"/>
      <c r="T31" s="488"/>
      <c r="U31" s="488"/>
      <c r="V31" s="695"/>
      <c r="W31" s="488"/>
      <c r="X31" s="488"/>
      <c r="Y31" s="488"/>
      <c r="Z31" s="488"/>
      <c r="AA31" s="488"/>
      <c r="AB31" s="488"/>
      <c r="AC31" s="488"/>
      <c r="AD31" s="488"/>
      <c r="AE31" s="488"/>
      <c r="AF31" s="695"/>
      <c r="AG31" s="488"/>
      <c r="AH31" s="488"/>
      <c r="AI31" s="488"/>
      <c r="AJ31" s="488"/>
      <c r="AK31" s="488"/>
      <c r="AL31" s="488"/>
      <c r="AM31" s="488"/>
      <c r="AN31" s="488"/>
      <c r="AO31" s="488"/>
      <c r="AP31" s="695"/>
      <c r="AQ31" s="695"/>
      <c r="AR31" s="373"/>
      <c r="AS31" s="488"/>
      <c r="AT31" s="488"/>
      <c r="AU31" s="488"/>
      <c r="AV31" s="488"/>
      <c r="AW31" s="488"/>
      <c r="AX31" s="488"/>
      <c r="AY31" s="488"/>
      <c r="AZ31" s="607"/>
      <c r="BA31" s="488"/>
      <c r="BB31" s="488"/>
      <c r="BC31" s="488"/>
      <c r="BD31" s="488"/>
      <c r="BE31" s="488"/>
      <c r="BF31" s="488"/>
      <c r="BG31" s="488"/>
      <c r="BH31" s="488"/>
      <c r="BI31" s="488"/>
      <c r="BJ31" s="607"/>
      <c r="BK31" s="488"/>
      <c r="BL31" s="488"/>
      <c r="BM31" s="488"/>
      <c r="BN31" s="488"/>
      <c r="BO31" s="488"/>
      <c r="BP31" s="488"/>
      <c r="BQ31" s="488"/>
      <c r="BR31" s="488"/>
      <c r="BS31" s="488"/>
      <c r="BT31" s="607"/>
      <c r="BU31" s="488"/>
      <c r="BV31" s="488"/>
      <c r="BW31" s="488"/>
      <c r="BX31" s="488"/>
      <c r="BY31" s="488"/>
      <c r="BZ31" s="488"/>
      <c r="CA31" s="488"/>
      <c r="CB31" s="488"/>
      <c r="CC31" s="488"/>
      <c r="CD31" s="607"/>
      <c r="CE31" s="607"/>
      <c r="CF31" s="607"/>
      <c r="CG31" s="607"/>
      <c r="CH31" s="607"/>
    </row>
    <row r="32" spans="1:86" s="431" customFormat="1" ht="18" customHeight="1">
      <c r="A32" s="376"/>
      <c r="B32" s="376" t="s">
        <v>1018</v>
      </c>
      <c r="E32" s="714"/>
      <c r="F32" s="714"/>
      <c r="G32" s="1589">
        <f>AU32+AV32+AW32</f>
        <v>22018651.04</v>
      </c>
      <c r="H32" s="1589"/>
      <c r="I32" s="1589"/>
      <c r="J32" s="1589"/>
      <c r="K32" s="1589"/>
      <c r="L32" s="1589"/>
      <c r="M32" s="1589"/>
      <c r="N32" s="1589"/>
      <c r="O32" s="715"/>
      <c r="P32" s="1589">
        <v>22595222.68</v>
      </c>
      <c r="Q32" s="1589"/>
      <c r="R32" s="1589"/>
      <c r="S32" s="1589"/>
      <c r="T32" s="1589"/>
      <c r="U32" s="1589"/>
      <c r="V32" s="1589"/>
      <c r="W32" s="1589"/>
      <c r="X32" s="715"/>
      <c r="Y32" s="1589">
        <f>AR32+AS32+AT32+AX32</f>
        <v>7328490.730000001</v>
      </c>
      <c r="Z32" s="1589"/>
      <c r="AA32" s="1589"/>
      <c r="AB32" s="1589"/>
      <c r="AC32" s="1589"/>
      <c r="AD32" s="1589"/>
      <c r="AE32" s="1589"/>
      <c r="AF32" s="1589"/>
      <c r="AG32" s="715"/>
      <c r="AH32" s="1589">
        <v>8018047.380000001</v>
      </c>
      <c r="AI32" s="1589"/>
      <c r="AJ32" s="1589"/>
      <c r="AK32" s="1589"/>
      <c r="AL32" s="1589"/>
      <c r="AM32" s="1589"/>
      <c r="AN32" s="1589"/>
      <c r="AO32" s="1589"/>
      <c r="AP32" s="695"/>
      <c r="AQ32" s="695"/>
      <c r="AR32" s="716">
        <v>177599.28999999998</v>
      </c>
      <c r="AS32" s="717">
        <v>7010527.660000001</v>
      </c>
      <c r="AT32" s="717">
        <v>100000</v>
      </c>
      <c r="AU32" s="717">
        <v>50820</v>
      </c>
      <c r="AV32" s="718">
        <v>2952809.17</v>
      </c>
      <c r="AW32" s="719">
        <v>19015021.87</v>
      </c>
      <c r="AX32" s="717">
        <v>40363.78</v>
      </c>
      <c r="AY32" s="714"/>
      <c r="AZ32" s="607"/>
      <c r="BA32" s="714"/>
      <c r="BB32" s="714"/>
      <c r="BC32" s="714"/>
      <c r="BD32" s="714"/>
      <c r="BE32" s="714"/>
      <c r="BF32" s="714"/>
      <c r="BG32" s="714"/>
      <c r="BH32" s="714"/>
      <c r="BI32" s="714"/>
      <c r="BJ32" s="607"/>
      <c r="BK32" s="714"/>
      <c r="BL32" s="714"/>
      <c r="BM32" s="714"/>
      <c r="BN32" s="714"/>
      <c r="BO32" s="714"/>
      <c r="BP32" s="714"/>
      <c r="BQ32" s="714"/>
      <c r="BR32" s="714"/>
      <c r="BS32" s="714"/>
      <c r="BT32" s="607"/>
      <c r="BU32" s="714"/>
      <c r="BV32" s="714"/>
      <c r="BW32" s="714"/>
      <c r="BX32" s="714"/>
      <c r="BY32" s="714"/>
      <c r="BZ32" s="714"/>
      <c r="CA32" s="714"/>
      <c r="CB32" s="714"/>
      <c r="CC32" s="714"/>
      <c r="CD32" s="607"/>
      <c r="CE32" s="607"/>
      <c r="CF32" s="607"/>
      <c r="CG32" s="607"/>
      <c r="CH32" s="607"/>
    </row>
    <row r="33" spans="1:86" s="431" customFormat="1" ht="18" customHeight="1">
      <c r="A33" s="376"/>
      <c r="B33" s="376" t="s">
        <v>1019</v>
      </c>
      <c r="E33" s="714"/>
      <c r="F33" s="714"/>
      <c r="G33" s="1589">
        <f>AU33+AV33+AW33</f>
        <v>0</v>
      </c>
      <c r="H33" s="1589"/>
      <c r="I33" s="1589"/>
      <c r="J33" s="1589"/>
      <c r="K33" s="1589"/>
      <c r="L33" s="1589"/>
      <c r="M33" s="1589"/>
      <c r="N33" s="1589"/>
      <c r="O33" s="715"/>
      <c r="P33" s="1589">
        <v>0</v>
      </c>
      <c r="Q33" s="1589"/>
      <c r="R33" s="1589"/>
      <c r="S33" s="1589"/>
      <c r="T33" s="1589"/>
      <c r="U33" s="1589"/>
      <c r="V33" s="1589"/>
      <c r="W33" s="1589"/>
      <c r="X33" s="715"/>
      <c r="Y33" s="1589">
        <f>AR33+AS33+AT33+AX33</f>
        <v>334.59000000000003</v>
      </c>
      <c r="Z33" s="1589"/>
      <c r="AA33" s="1589"/>
      <c r="AB33" s="1589"/>
      <c r="AC33" s="1589"/>
      <c r="AD33" s="1589"/>
      <c r="AE33" s="1589"/>
      <c r="AF33" s="1589"/>
      <c r="AG33" s="715"/>
      <c r="AH33" s="1589">
        <v>667.34</v>
      </c>
      <c r="AI33" s="1589"/>
      <c r="AJ33" s="1589"/>
      <c r="AK33" s="1589"/>
      <c r="AL33" s="1589"/>
      <c r="AM33" s="1589"/>
      <c r="AN33" s="1589"/>
      <c r="AO33" s="1589"/>
      <c r="AP33" s="695"/>
      <c r="AQ33" s="695"/>
      <c r="AR33" s="720">
        <v>333.84000000000003</v>
      </c>
      <c r="AS33" s="717"/>
      <c r="AT33" s="717">
        <v>0.75</v>
      </c>
      <c r="AU33" s="717"/>
      <c r="AV33" s="721"/>
      <c r="AW33" s="721"/>
      <c r="AX33" s="721"/>
      <c r="AY33" s="714"/>
      <c r="AZ33" s="607"/>
      <c r="BA33" s="714"/>
      <c r="BB33" s="714"/>
      <c r="BC33" s="714"/>
      <c r="BD33" s="714"/>
      <c r="BE33" s="714"/>
      <c r="BF33" s="714"/>
      <c r="BG33" s="714"/>
      <c r="BH33" s="714"/>
      <c r="BI33" s="714"/>
      <c r="BJ33" s="607"/>
      <c r="BK33" s="714"/>
      <c r="BL33" s="714"/>
      <c r="BM33" s="714"/>
      <c r="BN33" s="714"/>
      <c r="BO33" s="714"/>
      <c r="BP33" s="714"/>
      <c r="BQ33" s="714"/>
      <c r="BR33" s="714"/>
      <c r="BS33" s="714"/>
      <c r="BT33" s="607"/>
      <c r="BU33" s="714"/>
      <c r="BV33" s="714"/>
      <c r="BW33" s="714"/>
      <c r="BX33" s="714"/>
      <c r="BY33" s="714"/>
      <c r="BZ33" s="714"/>
      <c r="CA33" s="714"/>
      <c r="CB33" s="714"/>
      <c r="CC33" s="714"/>
      <c r="CD33" s="607"/>
      <c r="CE33" s="607"/>
      <c r="CF33" s="607"/>
      <c r="CG33" s="607"/>
      <c r="CH33" s="607"/>
    </row>
    <row r="34" spans="1:86" s="431" customFormat="1" ht="4.5" customHeight="1">
      <c r="A34" s="376"/>
      <c r="B34" s="376"/>
      <c r="E34" s="714"/>
      <c r="F34" s="714"/>
      <c r="G34" s="722"/>
      <c r="H34" s="722"/>
      <c r="I34" s="722"/>
      <c r="J34" s="722"/>
      <c r="K34" s="722"/>
      <c r="L34" s="722"/>
      <c r="M34" s="722"/>
      <c r="N34" s="722"/>
      <c r="O34" s="722"/>
      <c r="P34" s="722"/>
      <c r="Q34" s="722"/>
      <c r="R34" s="722"/>
      <c r="S34" s="722"/>
      <c r="T34" s="722"/>
      <c r="U34" s="722"/>
      <c r="V34" s="722"/>
      <c r="W34" s="722"/>
      <c r="X34" s="722"/>
      <c r="Y34" s="722"/>
      <c r="Z34" s="722"/>
      <c r="AA34" s="722"/>
      <c r="AB34" s="722"/>
      <c r="AC34" s="722"/>
      <c r="AD34" s="722"/>
      <c r="AE34" s="722"/>
      <c r="AF34" s="722"/>
      <c r="AG34" s="722"/>
      <c r="AH34" s="722"/>
      <c r="AI34" s="722"/>
      <c r="AJ34" s="722"/>
      <c r="AK34" s="722"/>
      <c r="AL34" s="722"/>
      <c r="AM34" s="722"/>
      <c r="AN34" s="722"/>
      <c r="AO34" s="722"/>
      <c r="AP34" s="695"/>
      <c r="AQ34" s="695"/>
      <c r="AR34" s="723"/>
      <c r="AS34" s="724"/>
      <c r="AT34" s="714"/>
      <c r="AU34" s="714"/>
      <c r="AV34" s="714"/>
      <c r="AW34" s="714"/>
      <c r="AX34" s="714"/>
      <c r="AY34" s="714"/>
      <c r="AZ34" s="607"/>
      <c r="BA34" s="714"/>
      <c r="BB34" s="714"/>
      <c r="BC34" s="714"/>
      <c r="BD34" s="714"/>
      <c r="BE34" s="714"/>
      <c r="BF34" s="714"/>
      <c r="BG34" s="714"/>
      <c r="BH34" s="714"/>
      <c r="BI34" s="714"/>
      <c r="BJ34" s="607"/>
      <c r="BK34" s="714"/>
      <c r="BL34" s="714"/>
      <c r="BM34" s="714"/>
      <c r="BN34" s="714"/>
      <c r="BO34" s="714"/>
      <c r="BP34" s="714"/>
      <c r="BQ34" s="714"/>
      <c r="BR34" s="714"/>
      <c r="BS34" s="714"/>
      <c r="BT34" s="607"/>
      <c r="BU34" s="714"/>
      <c r="BV34" s="714"/>
      <c r="BW34" s="714"/>
      <c r="BX34" s="714"/>
      <c r="BY34" s="714"/>
      <c r="BZ34" s="714"/>
      <c r="CA34" s="714"/>
      <c r="CB34" s="714"/>
      <c r="CC34" s="714"/>
      <c r="CD34" s="607"/>
      <c r="CE34" s="607"/>
      <c r="CF34" s="607"/>
      <c r="CG34" s="607"/>
      <c r="CH34" s="607"/>
    </row>
    <row r="35" spans="1:86" s="431" customFormat="1" ht="18" customHeight="1">
      <c r="A35" s="376"/>
      <c r="B35" s="376"/>
      <c r="E35" s="714"/>
      <c r="F35" s="714"/>
      <c r="G35" s="722"/>
      <c r="H35" s="722"/>
      <c r="I35" s="722"/>
      <c r="J35" s="722"/>
      <c r="K35" s="722"/>
      <c r="L35" s="722"/>
      <c r="M35" s="722"/>
      <c r="N35" s="722"/>
      <c r="O35" s="722"/>
      <c r="P35" s="722"/>
      <c r="Q35" s="722"/>
      <c r="R35" s="722"/>
      <c r="S35" s="722"/>
      <c r="T35" s="722"/>
      <c r="U35" s="722"/>
      <c r="V35" s="722"/>
      <c r="W35" s="722"/>
      <c r="X35" s="722"/>
      <c r="Y35" s="722"/>
      <c r="Z35" s="722"/>
      <c r="AA35" s="722"/>
      <c r="AB35" s="722"/>
      <c r="AC35" s="722"/>
      <c r="AD35" s="722"/>
      <c r="AE35" s="722"/>
      <c r="AF35" s="722"/>
      <c r="AG35" s="722"/>
      <c r="AH35" s="722"/>
      <c r="AI35" s="722"/>
      <c r="AJ35" s="722"/>
      <c r="AK35" s="722"/>
      <c r="AL35" s="722"/>
      <c r="AM35" s="722"/>
      <c r="AN35" s="722"/>
      <c r="AO35" s="722"/>
      <c r="AP35" s="695"/>
      <c r="AQ35" s="695"/>
      <c r="AR35" s="723"/>
      <c r="AS35" s="724"/>
      <c r="AT35" s="714"/>
      <c r="AU35" s="714"/>
      <c r="AV35" s="714"/>
      <c r="AW35" s="714"/>
      <c r="AX35" s="714"/>
      <c r="AY35" s="714"/>
      <c r="AZ35" s="607"/>
      <c r="BA35" s="714"/>
      <c r="BB35" s="714"/>
      <c r="BC35" s="714"/>
      <c r="BD35" s="714"/>
      <c r="BE35" s="714"/>
      <c r="BF35" s="714"/>
      <c r="BG35" s="714"/>
      <c r="BH35" s="714"/>
      <c r="BI35" s="714"/>
      <c r="BJ35" s="607"/>
      <c r="BK35" s="714"/>
      <c r="BL35" s="714"/>
      <c r="BM35" s="714"/>
      <c r="BN35" s="714"/>
      <c r="BO35" s="714"/>
      <c r="BP35" s="714"/>
      <c r="BQ35" s="714"/>
      <c r="BR35" s="714"/>
      <c r="BS35" s="714"/>
      <c r="BT35" s="607"/>
      <c r="BU35" s="714"/>
      <c r="BV35" s="714"/>
      <c r="BW35" s="714"/>
      <c r="BX35" s="714"/>
      <c r="BY35" s="714"/>
      <c r="BZ35" s="714"/>
      <c r="CA35" s="714"/>
      <c r="CB35" s="714"/>
      <c r="CC35" s="714"/>
      <c r="CD35" s="607"/>
      <c r="CE35" s="607"/>
      <c r="CF35" s="607"/>
      <c r="CG35" s="607"/>
      <c r="CH35" s="607"/>
    </row>
    <row r="36" spans="1:85" s="431" customFormat="1" ht="15" customHeight="1">
      <c r="A36" s="376"/>
      <c r="B36" s="431" t="s">
        <v>1020</v>
      </c>
      <c r="P36" s="695"/>
      <c r="Q36" s="695"/>
      <c r="R36" s="695"/>
      <c r="S36" s="695"/>
      <c r="T36" s="695"/>
      <c r="U36" s="695"/>
      <c r="V36" s="695"/>
      <c r="W36" s="695"/>
      <c r="X36" s="695"/>
      <c r="Y36" s="695"/>
      <c r="Z36" s="695"/>
      <c r="AA36" s="695"/>
      <c r="AB36" s="695"/>
      <c r="AC36" s="695"/>
      <c r="AD36" s="695"/>
      <c r="AE36" s="695"/>
      <c r="AF36" s="695"/>
      <c r="AG36" s="695"/>
      <c r="AH36" s="695"/>
      <c r="AI36" s="695"/>
      <c r="AJ36" s="695"/>
      <c r="AK36" s="695"/>
      <c r="AL36" s="695"/>
      <c r="AM36" s="695"/>
      <c r="AN36" s="695"/>
      <c r="AO36" s="695"/>
      <c r="AP36" s="695"/>
      <c r="AQ36" s="695"/>
      <c r="AR36" s="377"/>
      <c r="AT36" s="607"/>
      <c r="AU36" s="607"/>
      <c r="AV36" s="607"/>
      <c r="AW36" s="607"/>
      <c r="AX36" s="607"/>
      <c r="AY36" s="607"/>
      <c r="AZ36" s="607"/>
      <c r="BA36" s="607"/>
      <c r="BB36" s="607"/>
      <c r="BC36" s="607"/>
      <c r="BD36" s="607"/>
      <c r="BE36" s="607"/>
      <c r="BF36" s="607"/>
      <c r="BG36" s="607"/>
      <c r="BH36" s="607"/>
      <c r="BI36" s="607"/>
      <c r="BJ36" s="607"/>
      <c r="BK36" s="607"/>
      <c r="BL36" s="607"/>
      <c r="BM36" s="607"/>
      <c r="BN36" s="607"/>
      <c r="BO36" s="607"/>
      <c r="BP36" s="607"/>
      <c r="BQ36" s="607"/>
      <c r="BR36" s="607"/>
      <c r="BS36" s="607"/>
      <c r="BT36" s="607"/>
      <c r="BU36" s="607"/>
      <c r="BV36" s="607"/>
      <c r="BW36" s="607"/>
      <c r="BX36" s="607"/>
      <c r="BY36" s="607"/>
      <c r="BZ36" s="607"/>
      <c r="CA36" s="607"/>
      <c r="CB36" s="607"/>
      <c r="CC36" s="607"/>
      <c r="CD36" s="607"/>
      <c r="CE36" s="607"/>
      <c r="CF36" s="607"/>
      <c r="CG36" s="607"/>
    </row>
    <row r="37" spans="1:85" s="431" customFormat="1" ht="15" customHeight="1">
      <c r="A37" s="376"/>
      <c r="P37" s="695"/>
      <c r="Q37" s="695"/>
      <c r="R37" s="695"/>
      <c r="S37" s="695"/>
      <c r="T37" s="695"/>
      <c r="U37" s="695"/>
      <c r="V37" s="695"/>
      <c r="W37" s="695"/>
      <c r="X37" s="695"/>
      <c r="Y37" s="695"/>
      <c r="Z37" s="695"/>
      <c r="AA37" s="695"/>
      <c r="AB37" s="695"/>
      <c r="AC37" s="695"/>
      <c r="AD37" s="695"/>
      <c r="AE37" s="695"/>
      <c r="AF37" s="695"/>
      <c r="AG37" s="695"/>
      <c r="AH37" s="695"/>
      <c r="AI37" s="695"/>
      <c r="AJ37" s="695"/>
      <c r="AK37" s="695"/>
      <c r="AL37" s="695"/>
      <c r="AM37" s="695"/>
      <c r="AN37" s="695"/>
      <c r="AO37" s="696" t="s">
        <v>540</v>
      </c>
      <c r="AP37" s="695"/>
      <c r="AQ37" s="695"/>
      <c r="AR37" s="377"/>
      <c r="AT37" s="607"/>
      <c r="AU37" s="607"/>
      <c r="AV37" s="607"/>
      <c r="AW37" s="607"/>
      <c r="AX37" s="607"/>
      <c r="AY37" s="607"/>
      <c r="AZ37" s="607"/>
      <c r="BA37" s="607"/>
      <c r="BB37" s="607"/>
      <c r="BC37" s="607"/>
      <c r="BD37" s="607"/>
      <c r="BE37" s="607"/>
      <c r="BF37" s="607"/>
      <c r="BG37" s="607"/>
      <c r="BH37" s="607"/>
      <c r="BI37" s="607"/>
      <c r="BJ37" s="607"/>
      <c r="BK37" s="607"/>
      <c r="BL37" s="607"/>
      <c r="BM37" s="607"/>
      <c r="BN37" s="607"/>
      <c r="BO37" s="607"/>
      <c r="BP37" s="607"/>
      <c r="BQ37" s="607"/>
      <c r="BR37" s="607"/>
      <c r="BS37" s="607"/>
      <c r="BT37" s="607"/>
      <c r="BU37" s="607"/>
      <c r="BV37" s="607"/>
      <c r="BW37" s="607"/>
      <c r="BX37" s="607"/>
      <c r="BY37" s="607"/>
      <c r="BZ37" s="607"/>
      <c r="CA37" s="607"/>
      <c r="CB37" s="607"/>
      <c r="CC37" s="607"/>
      <c r="CD37" s="607"/>
      <c r="CE37" s="607"/>
      <c r="CF37" s="607"/>
      <c r="CG37" s="607"/>
    </row>
    <row r="38" spans="1:85" s="431" customFormat="1" ht="15" customHeight="1">
      <c r="A38" s="376"/>
      <c r="B38" s="1585">
        <f>G30</f>
        <v>41820</v>
      </c>
      <c r="C38" s="1585"/>
      <c r="D38" s="1585"/>
      <c r="E38" s="581"/>
      <c r="F38" s="581"/>
      <c r="G38" s="581"/>
      <c r="H38" s="581"/>
      <c r="I38" s="581"/>
      <c r="J38" s="581"/>
      <c r="K38" s="1592" t="s">
        <v>1021</v>
      </c>
      <c r="L38" s="1592"/>
      <c r="M38" s="1592"/>
      <c r="N38" s="1592"/>
      <c r="O38" s="1592"/>
      <c r="P38" s="1592"/>
      <c r="Q38" s="1592"/>
      <c r="R38" s="1592"/>
      <c r="S38" s="1592"/>
      <c r="T38" s="725"/>
      <c r="U38" s="1592" t="s">
        <v>1022</v>
      </c>
      <c r="V38" s="1592"/>
      <c r="W38" s="1592"/>
      <c r="X38" s="1592"/>
      <c r="Y38" s="1592"/>
      <c r="Z38" s="1592"/>
      <c r="AA38" s="1592"/>
      <c r="AB38" s="1592"/>
      <c r="AC38" s="1592"/>
      <c r="AD38" s="1592"/>
      <c r="AE38" s="707"/>
      <c r="AF38" s="1592" t="s">
        <v>283</v>
      </c>
      <c r="AG38" s="1592"/>
      <c r="AH38" s="1592"/>
      <c r="AI38" s="1592"/>
      <c r="AJ38" s="1592"/>
      <c r="AK38" s="1592"/>
      <c r="AL38" s="1592"/>
      <c r="AM38" s="1592"/>
      <c r="AN38" s="1592"/>
      <c r="AO38" s="1592"/>
      <c r="AP38" s="695"/>
      <c r="AQ38" s="373"/>
      <c r="AT38" s="607"/>
      <c r="AU38" s="607"/>
      <c r="AV38" s="607"/>
      <c r="AW38" s="607"/>
      <c r="AX38" s="607"/>
      <c r="AY38" s="607"/>
      <c r="AZ38" s="607"/>
      <c r="BA38" s="607"/>
      <c r="BB38" s="607"/>
      <c r="BC38" s="607"/>
      <c r="BD38" s="607"/>
      <c r="BE38" s="607"/>
      <c r="BF38" s="607"/>
      <c r="BG38" s="607"/>
      <c r="BH38" s="607"/>
      <c r="BI38" s="607"/>
      <c r="BJ38" s="607"/>
      <c r="BK38" s="607"/>
      <c r="BL38" s="607"/>
      <c r="BM38" s="607"/>
      <c r="BN38" s="607"/>
      <c r="BO38" s="607"/>
      <c r="BP38" s="607"/>
      <c r="BQ38" s="607"/>
      <c r="BR38" s="607"/>
      <c r="BS38" s="607"/>
      <c r="BT38" s="607"/>
      <c r="BU38" s="607"/>
      <c r="BV38" s="607"/>
      <c r="BW38" s="607"/>
      <c r="BX38" s="607"/>
      <c r="BY38" s="607"/>
      <c r="BZ38" s="607"/>
      <c r="CA38" s="607"/>
      <c r="CB38" s="607"/>
      <c r="CC38" s="607"/>
      <c r="CD38" s="607"/>
      <c r="CE38" s="607"/>
      <c r="CF38" s="607"/>
      <c r="CG38" s="607"/>
    </row>
    <row r="39" spans="1:84" s="431" customFormat="1" ht="4.5" customHeight="1">
      <c r="A39" s="376"/>
      <c r="B39" s="376"/>
      <c r="K39" s="726"/>
      <c r="L39" s="726"/>
      <c r="M39" s="726"/>
      <c r="N39" s="700"/>
      <c r="O39" s="700"/>
      <c r="P39" s="700"/>
      <c r="Q39" s="700"/>
      <c r="R39" s="700"/>
      <c r="S39" s="700"/>
      <c r="T39" s="700"/>
      <c r="U39" s="700"/>
      <c r="V39" s="700"/>
      <c r="W39" s="700"/>
      <c r="X39" s="700"/>
      <c r="Y39" s="700"/>
      <c r="Z39" s="700"/>
      <c r="AA39" s="700"/>
      <c r="AB39" s="700"/>
      <c r="AC39" s="700"/>
      <c r="AD39" s="700"/>
      <c r="AE39" s="700"/>
      <c r="AF39" s="700"/>
      <c r="AG39" s="700"/>
      <c r="AH39" s="700"/>
      <c r="AI39" s="700"/>
      <c r="AJ39" s="700"/>
      <c r="AK39" s="700"/>
      <c r="AL39" s="700"/>
      <c r="AM39" s="700"/>
      <c r="AN39" s="700"/>
      <c r="AO39" s="695"/>
      <c r="AP39" s="695"/>
      <c r="AQ39" s="377"/>
      <c r="AS39" s="607"/>
      <c r="AT39" s="607"/>
      <c r="AU39" s="607"/>
      <c r="AV39" s="607"/>
      <c r="AW39" s="607"/>
      <c r="AX39" s="607"/>
      <c r="AY39" s="607"/>
      <c r="AZ39" s="607"/>
      <c r="BA39" s="607"/>
      <c r="BB39" s="607"/>
      <c r="BC39" s="607"/>
      <c r="BD39" s="607"/>
      <c r="BE39" s="607"/>
      <c r="BF39" s="607"/>
      <c r="BG39" s="607"/>
      <c r="BH39" s="607"/>
      <c r="BI39" s="607"/>
      <c r="BJ39" s="607"/>
      <c r="BK39" s="607"/>
      <c r="BL39" s="607"/>
      <c r="BM39" s="607"/>
      <c r="BN39" s="607"/>
      <c r="BO39" s="607"/>
      <c r="BP39" s="607"/>
      <c r="BQ39" s="607"/>
      <c r="BR39" s="607"/>
      <c r="BS39" s="607"/>
      <c r="BT39" s="607"/>
      <c r="BU39" s="607"/>
      <c r="BV39" s="607"/>
      <c r="BW39" s="607"/>
      <c r="BX39" s="607"/>
      <c r="BY39" s="607"/>
      <c r="BZ39" s="607"/>
      <c r="CA39" s="607"/>
      <c r="CB39" s="607"/>
      <c r="CC39" s="607"/>
      <c r="CD39" s="607"/>
      <c r="CE39" s="607"/>
      <c r="CF39" s="607"/>
    </row>
    <row r="40" spans="1:84" s="404" customFormat="1" ht="18" customHeight="1">
      <c r="A40" s="386"/>
      <c r="B40" s="386" t="s">
        <v>1010</v>
      </c>
      <c r="K40" s="1580">
        <f>TM1!I363</f>
        <v>0</v>
      </c>
      <c r="L40" s="1580"/>
      <c r="M40" s="1580"/>
      <c r="N40" s="1580"/>
      <c r="O40" s="1580"/>
      <c r="P40" s="1580"/>
      <c r="Q40" s="1580"/>
      <c r="R40" s="1580"/>
      <c r="S40" s="1580"/>
      <c r="T40" s="488"/>
      <c r="U40" s="1580">
        <f>TM1!I515</f>
        <v>634617632551</v>
      </c>
      <c r="V40" s="1580"/>
      <c r="W40" s="1580"/>
      <c r="X40" s="1580"/>
      <c r="Y40" s="1580"/>
      <c r="Z40" s="1580"/>
      <c r="AA40" s="1580"/>
      <c r="AB40" s="1580"/>
      <c r="AC40" s="1580"/>
      <c r="AD40" s="1580"/>
      <c r="AE40" s="463"/>
      <c r="AF40" s="1580">
        <f>K40+U40</f>
        <v>634617632551</v>
      </c>
      <c r="AG40" s="1580"/>
      <c r="AH40" s="1580"/>
      <c r="AI40" s="1580"/>
      <c r="AJ40" s="1580"/>
      <c r="AK40" s="1580"/>
      <c r="AL40" s="1580"/>
      <c r="AM40" s="1580"/>
      <c r="AN40" s="1580"/>
      <c r="AO40" s="1580"/>
      <c r="AP40" s="461"/>
      <c r="AQ40" s="371"/>
      <c r="AR40" s="430">
        <f>AF40-Q20</f>
        <v>0</v>
      </c>
      <c r="AS40" s="436"/>
      <c r="AT40" s="436"/>
      <c r="AU40" s="436"/>
      <c r="AV40" s="436"/>
      <c r="AW40" s="436"/>
      <c r="AX40" s="436"/>
      <c r="AY40" s="436"/>
      <c r="AZ40" s="436"/>
      <c r="BA40" s="436"/>
      <c r="BB40" s="436"/>
      <c r="BC40" s="436"/>
      <c r="BD40" s="436"/>
      <c r="BE40" s="436"/>
      <c r="BF40" s="436"/>
      <c r="BG40" s="436"/>
      <c r="BH40" s="436"/>
      <c r="BI40" s="436"/>
      <c r="BJ40" s="436"/>
      <c r="BK40" s="436"/>
      <c r="BL40" s="436"/>
      <c r="BM40" s="436"/>
      <c r="BN40" s="436"/>
      <c r="BO40" s="436"/>
      <c r="BP40" s="436"/>
      <c r="BQ40" s="436"/>
      <c r="BR40" s="436"/>
      <c r="BS40" s="436"/>
      <c r="BT40" s="436"/>
      <c r="BU40" s="436"/>
      <c r="BV40" s="436"/>
      <c r="BW40" s="436"/>
      <c r="BX40" s="436"/>
      <c r="BY40" s="436"/>
      <c r="BZ40" s="436"/>
      <c r="CA40" s="436"/>
      <c r="CB40" s="436"/>
      <c r="CC40" s="436"/>
      <c r="CD40" s="436"/>
      <c r="CE40" s="436"/>
      <c r="CF40" s="436"/>
    </row>
    <row r="41" spans="1:84" s="431" customFormat="1" ht="18" customHeight="1">
      <c r="A41" s="376"/>
      <c r="B41" s="386" t="s">
        <v>1023</v>
      </c>
      <c r="C41" s="404"/>
      <c r="D41" s="404"/>
      <c r="E41" s="404"/>
      <c r="F41" s="404"/>
      <c r="G41" s="404"/>
      <c r="H41" s="404"/>
      <c r="I41" s="404"/>
      <c r="J41" s="404"/>
      <c r="K41" s="1580" t="e">
        <f>Q21-U41</f>
        <v>#REF!</v>
      </c>
      <c r="L41" s="1580"/>
      <c r="M41" s="1580"/>
      <c r="N41" s="1580"/>
      <c r="O41" s="1580"/>
      <c r="P41" s="1580"/>
      <c r="Q41" s="1580"/>
      <c r="R41" s="1580"/>
      <c r="S41" s="1580"/>
      <c r="T41" s="488"/>
      <c r="U41" s="1580">
        <f>TM1!G502</f>
        <v>20000000000</v>
      </c>
      <c r="V41" s="1580"/>
      <c r="W41" s="1580"/>
      <c r="X41" s="1580"/>
      <c r="Y41" s="1580"/>
      <c r="Z41" s="1580"/>
      <c r="AA41" s="1580"/>
      <c r="AB41" s="1580"/>
      <c r="AC41" s="1580"/>
      <c r="AD41" s="1580"/>
      <c r="AE41" s="463"/>
      <c r="AF41" s="1580" t="e">
        <f>K41+U41</f>
        <v>#REF!</v>
      </c>
      <c r="AG41" s="1580"/>
      <c r="AH41" s="1580"/>
      <c r="AI41" s="1580"/>
      <c r="AJ41" s="1580"/>
      <c r="AK41" s="1580"/>
      <c r="AL41" s="1580"/>
      <c r="AM41" s="1580"/>
      <c r="AN41" s="1580"/>
      <c r="AO41" s="1580"/>
      <c r="AP41" s="695"/>
      <c r="AQ41" s="377" t="e">
        <f>Q21-AF41</f>
        <v>#REF!</v>
      </c>
      <c r="AR41" s="608" t="e">
        <f>AF41-Q21</f>
        <v>#REF!</v>
      </c>
      <c r="AS41" s="607"/>
      <c r="AT41" s="607"/>
      <c r="AU41" s="607"/>
      <c r="AV41" s="607"/>
      <c r="AW41" s="607"/>
      <c r="AX41" s="607"/>
      <c r="AY41" s="607"/>
      <c r="AZ41" s="607"/>
      <c r="BA41" s="607"/>
      <c r="BB41" s="607"/>
      <c r="BC41" s="607"/>
      <c r="BD41" s="607"/>
      <c r="BE41" s="607"/>
      <c r="BF41" s="607"/>
      <c r="BG41" s="607"/>
      <c r="BH41" s="607"/>
      <c r="BI41" s="607"/>
      <c r="BJ41" s="607"/>
      <c r="BK41" s="607"/>
      <c r="BL41" s="607"/>
      <c r="BM41" s="607"/>
      <c r="BN41" s="607"/>
      <c r="BO41" s="607"/>
      <c r="BP41" s="607"/>
      <c r="BQ41" s="607"/>
      <c r="BR41" s="607"/>
      <c r="BS41" s="607"/>
      <c r="BT41" s="607"/>
      <c r="BU41" s="607"/>
      <c r="BV41" s="607"/>
      <c r="BW41" s="607"/>
      <c r="BX41" s="607"/>
      <c r="BY41" s="607"/>
      <c r="BZ41" s="607"/>
      <c r="CA41" s="607"/>
      <c r="CB41" s="607"/>
      <c r="CC41" s="607"/>
      <c r="CD41" s="607"/>
      <c r="CE41" s="607"/>
      <c r="CF41" s="607"/>
    </row>
    <row r="42" spans="1:84" s="431" customFormat="1" ht="18" customHeight="1">
      <c r="A42" s="376"/>
      <c r="B42" s="386" t="s">
        <v>154</v>
      </c>
      <c r="C42" s="404"/>
      <c r="D42" s="404"/>
      <c r="E42" s="404"/>
      <c r="F42" s="404"/>
      <c r="G42" s="404"/>
      <c r="H42" s="404"/>
      <c r="I42" s="404"/>
      <c r="J42" s="404"/>
      <c r="K42" s="1580">
        <f>Q22</f>
        <v>2600659090</v>
      </c>
      <c r="L42" s="1580"/>
      <c r="M42" s="1580"/>
      <c r="N42" s="1580"/>
      <c r="O42" s="1580"/>
      <c r="P42" s="1580"/>
      <c r="Q42" s="1580"/>
      <c r="R42" s="1580"/>
      <c r="S42" s="1580"/>
      <c r="T42" s="488"/>
      <c r="U42" s="1580">
        <v>0</v>
      </c>
      <c r="V42" s="1580"/>
      <c r="W42" s="1580"/>
      <c r="X42" s="1580"/>
      <c r="Y42" s="1580"/>
      <c r="Z42" s="1580"/>
      <c r="AA42" s="1580"/>
      <c r="AB42" s="1580"/>
      <c r="AC42" s="1580"/>
      <c r="AD42" s="1580"/>
      <c r="AE42" s="463"/>
      <c r="AF42" s="1580">
        <f>K42+U42</f>
        <v>2600659090</v>
      </c>
      <c r="AG42" s="1580"/>
      <c r="AH42" s="1580"/>
      <c r="AI42" s="1580"/>
      <c r="AJ42" s="1580"/>
      <c r="AK42" s="1580"/>
      <c r="AL42" s="1580"/>
      <c r="AM42" s="1580"/>
      <c r="AN42" s="1580"/>
      <c r="AO42" s="1580"/>
      <c r="AP42" s="695"/>
      <c r="AQ42" s="377">
        <f>AF42-Q22</f>
        <v>0</v>
      </c>
      <c r="AR42" s="608">
        <f>AF42-Q22</f>
        <v>0</v>
      </c>
      <c r="AS42" s="607"/>
      <c r="AT42" s="607"/>
      <c r="AU42" s="607"/>
      <c r="AV42" s="607"/>
      <c r="AW42" s="607"/>
      <c r="AX42" s="607"/>
      <c r="AY42" s="607"/>
      <c r="AZ42" s="607"/>
      <c r="BA42" s="607"/>
      <c r="BB42" s="607"/>
      <c r="BC42" s="607"/>
      <c r="BD42" s="607"/>
      <c r="BE42" s="607"/>
      <c r="BF42" s="607"/>
      <c r="BG42" s="607"/>
      <c r="BH42" s="607"/>
      <c r="BI42" s="607"/>
      <c r="BJ42" s="607"/>
      <c r="BK42" s="607"/>
      <c r="BL42" s="607"/>
      <c r="BM42" s="607"/>
      <c r="BN42" s="607"/>
      <c r="BO42" s="607"/>
      <c r="BP42" s="607"/>
      <c r="BQ42" s="607"/>
      <c r="BR42" s="607"/>
      <c r="BS42" s="607"/>
      <c r="BT42" s="607"/>
      <c r="BU42" s="607"/>
      <c r="BV42" s="607"/>
      <c r="BW42" s="607"/>
      <c r="BX42" s="607"/>
      <c r="BY42" s="607"/>
      <c r="BZ42" s="607"/>
      <c r="CA42" s="607"/>
      <c r="CB42" s="607"/>
      <c r="CC42" s="607"/>
      <c r="CD42" s="607"/>
      <c r="CE42" s="607"/>
      <c r="CF42" s="607"/>
    </row>
    <row r="43" spans="1:84" s="431" customFormat="1" ht="15" customHeight="1">
      <c r="A43" s="376"/>
      <c r="B43" s="376" t="str">
        <f>B23</f>
        <v>Nhận ký quỹ, ký cược</v>
      </c>
      <c r="K43" s="1584">
        <f>TM1!I453</f>
        <v>0</v>
      </c>
      <c r="L43" s="1584"/>
      <c r="M43" s="1584"/>
      <c r="N43" s="1584"/>
      <c r="O43" s="1584"/>
      <c r="P43" s="1584"/>
      <c r="Q43" s="1584"/>
      <c r="R43" s="1584"/>
      <c r="S43" s="1584"/>
      <c r="T43" s="683"/>
      <c r="U43" s="1587">
        <f>TM1!I501</f>
        <v>510000000</v>
      </c>
      <c r="V43" s="1587"/>
      <c r="W43" s="1587"/>
      <c r="X43" s="1587"/>
      <c r="Y43" s="1587"/>
      <c r="Z43" s="1587"/>
      <c r="AA43" s="1587"/>
      <c r="AB43" s="1587"/>
      <c r="AC43" s="1587"/>
      <c r="AD43" s="1587"/>
      <c r="AE43" s="727"/>
      <c r="AF43" s="1580">
        <f>K43+U43</f>
        <v>510000000</v>
      </c>
      <c r="AG43" s="1580"/>
      <c r="AH43" s="1580"/>
      <c r="AI43" s="1580"/>
      <c r="AJ43" s="1580"/>
      <c r="AK43" s="1580"/>
      <c r="AL43" s="1580"/>
      <c r="AM43" s="1580"/>
      <c r="AN43" s="1580"/>
      <c r="AO43" s="1580"/>
      <c r="AP43" s="695"/>
      <c r="AQ43" s="377"/>
      <c r="AR43" s="608">
        <f>AF43-Q23</f>
        <v>0</v>
      </c>
      <c r="AS43" s="607"/>
      <c r="AT43" s="607"/>
      <c r="AU43" s="607"/>
      <c r="AV43" s="607"/>
      <c r="AW43" s="607"/>
      <c r="AX43" s="607"/>
      <c r="AY43" s="607"/>
      <c r="AZ43" s="607"/>
      <c r="BA43" s="607"/>
      <c r="BB43" s="607"/>
      <c r="BC43" s="607"/>
      <c r="BD43" s="607"/>
      <c r="BE43" s="607"/>
      <c r="BF43" s="607"/>
      <c r="BG43" s="607"/>
      <c r="BH43" s="607"/>
      <c r="BI43" s="607"/>
      <c r="BJ43" s="607"/>
      <c r="BK43" s="607"/>
      <c r="BL43" s="607"/>
      <c r="BM43" s="607"/>
      <c r="BN43" s="607"/>
      <c r="BO43" s="607"/>
      <c r="BP43" s="607"/>
      <c r="BQ43" s="607"/>
      <c r="BR43" s="607"/>
      <c r="BS43" s="607"/>
      <c r="BT43" s="607"/>
      <c r="BU43" s="607"/>
      <c r="BV43" s="607"/>
      <c r="BW43" s="607"/>
      <c r="BX43" s="607"/>
      <c r="BY43" s="607"/>
      <c r="BZ43" s="607"/>
      <c r="CA43" s="607"/>
      <c r="CB43" s="607"/>
      <c r="CC43" s="607"/>
      <c r="CD43" s="607"/>
      <c r="CE43" s="607"/>
      <c r="CF43" s="607"/>
    </row>
    <row r="44" spans="1:84" s="431" customFormat="1" ht="15" customHeight="1" hidden="1">
      <c r="A44" s="376"/>
      <c r="B44" s="376" t="s">
        <v>1024</v>
      </c>
      <c r="K44" s="1590"/>
      <c r="L44" s="1590"/>
      <c r="M44" s="1590"/>
      <c r="N44" s="1590"/>
      <c r="O44" s="1590"/>
      <c r="P44" s="1590"/>
      <c r="Q44" s="1590"/>
      <c r="R44" s="1590"/>
      <c r="S44" s="1590"/>
      <c r="T44" s="728"/>
      <c r="U44" s="1591"/>
      <c r="V44" s="1591"/>
      <c r="W44" s="1591"/>
      <c r="X44" s="1591"/>
      <c r="Y44" s="1591"/>
      <c r="Z44" s="1591"/>
      <c r="AA44" s="1591"/>
      <c r="AB44" s="1591"/>
      <c r="AC44" s="1591"/>
      <c r="AD44" s="1591"/>
      <c r="AE44" s="700"/>
      <c r="AF44" s="1590"/>
      <c r="AG44" s="1590"/>
      <c r="AH44" s="1590"/>
      <c r="AI44" s="1590"/>
      <c r="AJ44" s="1590"/>
      <c r="AK44" s="1590"/>
      <c r="AL44" s="1590"/>
      <c r="AM44" s="1590"/>
      <c r="AN44" s="1590"/>
      <c r="AO44" s="695"/>
      <c r="AP44" s="695"/>
      <c r="AQ44" s="377"/>
      <c r="AS44" s="607"/>
      <c r="AT44" s="607"/>
      <c r="AU44" s="607"/>
      <c r="AV44" s="607"/>
      <c r="AW44" s="607"/>
      <c r="AX44" s="607"/>
      <c r="AY44" s="607"/>
      <c r="AZ44" s="607"/>
      <c r="BA44" s="607"/>
      <c r="BB44" s="607"/>
      <c r="BC44" s="607"/>
      <c r="BD44" s="607"/>
      <c r="BE44" s="607"/>
      <c r="BF44" s="607"/>
      <c r="BG44" s="607"/>
      <c r="BH44" s="607"/>
      <c r="BI44" s="607"/>
      <c r="BJ44" s="607"/>
      <c r="BK44" s="607"/>
      <c r="BL44" s="607"/>
      <c r="BM44" s="607"/>
      <c r="BN44" s="607"/>
      <c r="BO44" s="607"/>
      <c r="BP44" s="607"/>
      <c r="BQ44" s="607"/>
      <c r="BR44" s="607"/>
      <c r="BS44" s="607"/>
      <c r="BT44" s="607"/>
      <c r="BU44" s="607"/>
      <c r="BV44" s="607"/>
      <c r="BW44" s="607"/>
      <c r="BX44" s="607"/>
      <c r="BY44" s="607"/>
      <c r="BZ44" s="607"/>
      <c r="CA44" s="607"/>
      <c r="CB44" s="607"/>
      <c r="CC44" s="607"/>
      <c r="CD44" s="607"/>
      <c r="CE44" s="607"/>
      <c r="CF44" s="607"/>
    </row>
    <row r="45" spans="1:84" s="431" customFormat="1" ht="9.75" customHeight="1">
      <c r="A45" s="376"/>
      <c r="B45" s="376"/>
      <c r="K45" s="726"/>
      <c r="L45" s="726"/>
      <c r="M45" s="726"/>
      <c r="N45" s="700"/>
      <c r="O45" s="700"/>
      <c r="P45" s="700"/>
      <c r="Q45" s="700"/>
      <c r="R45" s="700"/>
      <c r="S45" s="700"/>
      <c r="T45" s="700"/>
      <c r="U45" s="700"/>
      <c r="V45" s="700"/>
      <c r="W45" s="700"/>
      <c r="X45" s="700"/>
      <c r="Y45" s="700"/>
      <c r="Z45" s="700"/>
      <c r="AA45" s="700"/>
      <c r="AB45" s="700"/>
      <c r="AC45" s="700"/>
      <c r="AD45" s="700"/>
      <c r="AE45" s="700"/>
      <c r="AF45" s="700"/>
      <c r="AG45" s="700"/>
      <c r="AH45" s="700"/>
      <c r="AI45" s="700"/>
      <c r="AJ45" s="700"/>
      <c r="AK45" s="700"/>
      <c r="AL45" s="700"/>
      <c r="AM45" s="700"/>
      <c r="AN45" s="700"/>
      <c r="AO45" s="695"/>
      <c r="AP45" s="695"/>
      <c r="AQ45" s="377"/>
      <c r="AS45" s="607"/>
      <c r="AT45" s="607"/>
      <c r="AU45" s="607"/>
      <c r="AV45" s="607"/>
      <c r="AW45" s="607"/>
      <c r="AX45" s="607"/>
      <c r="AY45" s="607"/>
      <c r="AZ45" s="607"/>
      <c r="BA45" s="607"/>
      <c r="BB45" s="607"/>
      <c r="BC45" s="607"/>
      <c r="BD45" s="607"/>
      <c r="BE45" s="607"/>
      <c r="BF45" s="607"/>
      <c r="BG45" s="607"/>
      <c r="BH45" s="607"/>
      <c r="BI45" s="607"/>
      <c r="BJ45" s="607"/>
      <c r="BK45" s="607"/>
      <c r="BL45" s="607"/>
      <c r="BM45" s="607"/>
      <c r="BN45" s="607"/>
      <c r="BO45" s="607"/>
      <c r="BP45" s="607"/>
      <c r="BQ45" s="607"/>
      <c r="BR45" s="607"/>
      <c r="BS45" s="607"/>
      <c r="BT45" s="607"/>
      <c r="BU45" s="607"/>
      <c r="BV45" s="607"/>
      <c r="BW45" s="607"/>
      <c r="BX45" s="607"/>
      <c r="BY45" s="607"/>
      <c r="BZ45" s="607"/>
      <c r="CA45" s="607"/>
      <c r="CB45" s="607"/>
      <c r="CC45" s="607"/>
      <c r="CD45" s="607"/>
      <c r="CE45" s="607"/>
      <c r="CF45" s="607"/>
    </row>
    <row r="46" spans="1:84" s="431" customFormat="1" ht="15" customHeight="1">
      <c r="A46" s="376"/>
      <c r="B46" s="1585">
        <f>P30</f>
        <v>41640</v>
      </c>
      <c r="C46" s="1585"/>
      <c r="D46" s="1585"/>
      <c r="E46" s="581"/>
      <c r="F46" s="581"/>
      <c r="G46" s="581"/>
      <c r="H46" s="581"/>
      <c r="I46" s="581"/>
      <c r="J46" s="581"/>
      <c r="K46" s="1592" t="s">
        <v>1021</v>
      </c>
      <c r="L46" s="1592"/>
      <c r="M46" s="1592"/>
      <c r="N46" s="1592"/>
      <c r="O46" s="1592"/>
      <c r="P46" s="1592"/>
      <c r="Q46" s="1592"/>
      <c r="R46" s="1592"/>
      <c r="S46" s="1592"/>
      <c r="T46" s="725"/>
      <c r="U46" s="1592" t="s">
        <v>1022</v>
      </c>
      <c r="V46" s="1592"/>
      <c r="W46" s="1592"/>
      <c r="X46" s="1592"/>
      <c r="Y46" s="1592"/>
      <c r="Z46" s="1592"/>
      <c r="AA46" s="1592"/>
      <c r="AB46" s="1592"/>
      <c r="AC46" s="1592"/>
      <c r="AD46" s="1592"/>
      <c r="AE46" s="707"/>
      <c r="AF46" s="1592" t="s">
        <v>283</v>
      </c>
      <c r="AG46" s="1592"/>
      <c r="AH46" s="1592"/>
      <c r="AI46" s="1592"/>
      <c r="AJ46" s="1592"/>
      <c r="AK46" s="1592"/>
      <c r="AL46" s="1592"/>
      <c r="AM46" s="1592"/>
      <c r="AN46" s="1592"/>
      <c r="AO46" s="1592"/>
      <c r="AP46" s="695"/>
      <c r="AQ46" s="377"/>
      <c r="AS46" s="607"/>
      <c r="AT46" s="607"/>
      <c r="AU46" s="607"/>
      <c r="AV46" s="607"/>
      <c r="AW46" s="607"/>
      <c r="AX46" s="607"/>
      <c r="AY46" s="607"/>
      <c r="AZ46" s="607"/>
      <c r="BA46" s="607"/>
      <c r="BB46" s="607"/>
      <c r="BC46" s="607"/>
      <c r="BD46" s="607"/>
      <c r="BE46" s="607"/>
      <c r="BF46" s="607"/>
      <c r="BG46" s="607"/>
      <c r="BH46" s="607"/>
      <c r="BI46" s="607"/>
      <c r="BJ46" s="607"/>
      <c r="BK46" s="607"/>
      <c r="BL46" s="607"/>
      <c r="BM46" s="607"/>
      <c r="BN46" s="607"/>
      <c r="BO46" s="607"/>
      <c r="BP46" s="607"/>
      <c r="BQ46" s="607"/>
      <c r="BR46" s="607"/>
      <c r="BS46" s="607"/>
      <c r="BT46" s="607"/>
      <c r="BU46" s="607"/>
      <c r="BV46" s="607"/>
      <c r="BW46" s="607"/>
      <c r="BX46" s="607"/>
      <c r="BY46" s="607"/>
      <c r="BZ46" s="607"/>
      <c r="CA46" s="607"/>
      <c r="CB46" s="607"/>
      <c r="CC46" s="607"/>
      <c r="CD46" s="607"/>
      <c r="CE46" s="607"/>
      <c r="CF46" s="607"/>
    </row>
    <row r="47" spans="1:84" s="431" customFormat="1" ht="4.5" customHeight="1">
      <c r="A47" s="376"/>
      <c r="B47" s="376"/>
      <c r="K47" s="726"/>
      <c r="L47" s="726"/>
      <c r="M47" s="726"/>
      <c r="N47" s="700"/>
      <c r="O47" s="700"/>
      <c r="P47" s="700"/>
      <c r="Q47" s="700"/>
      <c r="R47" s="700"/>
      <c r="S47" s="700"/>
      <c r="T47" s="700"/>
      <c r="U47" s="700"/>
      <c r="V47" s="700"/>
      <c r="W47" s="700"/>
      <c r="X47" s="700"/>
      <c r="Y47" s="700"/>
      <c r="Z47" s="700"/>
      <c r="AA47" s="700"/>
      <c r="AB47" s="700"/>
      <c r="AC47" s="700"/>
      <c r="AD47" s="700"/>
      <c r="AE47" s="700"/>
      <c r="AF47" s="700"/>
      <c r="AG47" s="700"/>
      <c r="AH47" s="700"/>
      <c r="AI47" s="700"/>
      <c r="AJ47" s="700"/>
      <c r="AK47" s="700"/>
      <c r="AL47" s="700"/>
      <c r="AM47" s="700"/>
      <c r="AN47" s="700"/>
      <c r="AO47" s="695"/>
      <c r="AP47" s="695"/>
      <c r="AQ47" s="377"/>
      <c r="AS47" s="607"/>
      <c r="AT47" s="607"/>
      <c r="AU47" s="607"/>
      <c r="AV47" s="607"/>
      <c r="AW47" s="607"/>
      <c r="AX47" s="607"/>
      <c r="AY47" s="607"/>
      <c r="AZ47" s="607"/>
      <c r="BA47" s="607"/>
      <c r="BB47" s="607"/>
      <c r="BC47" s="607"/>
      <c r="BD47" s="607"/>
      <c r="BE47" s="607"/>
      <c r="BF47" s="607"/>
      <c r="BG47" s="607"/>
      <c r="BH47" s="607"/>
      <c r="BI47" s="607"/>
      <c r="BJ47" s="607"/>
      <c r="BK47" s="607"/>
      <c r="BL47" s="607"/>
      <c r="BM47" s="607"/>
      <c r="BN47" s="607"/>
      <c r="BO47" s="607"/>
      <c r="BP47" s="607"/>
      <c r="BQ47" s="607"/>
      <c r="BR47" s="607"/>
      <c r="BS47" s="607"/>
      <c r="BT47" s="607"/>
      <c r="BU47" s="607"/>
      <c r="BV47" s="607"/>
      <c r="BW47" s="607"/>
      <c r="BX47" s="607"/>
      <c r="BY47" s="607"/>
      <c r="BZ47" s="607"/>
      <c r="CA47" s="607"/>
      <c r="CB47" s="607"/>
      <c r="CC47" s="607"/>
      <c r="CD47" s="607"/>
      <c r="CE47" s="607"/>
      <c r="CF47" s="607"/>
    </row>
    <row r="48" spans="1:84" s="431" customFormat="1" ht="18" customHeight="1">
      <c r="A48" s="376"/>
      <c r="B48" s="386" t="s">
        <v>1025</v>
      </c>
      <c r="C48" s="404"/>
      <c r="D48" s="404"/>
      <c r="E48" s="404"/>
      <c r="F48" s="404"/>
      <c r="G48" s="404"/>
      <c r="H48" s="404"/>
      <c r="I48" s="404"/>
      <c r="J48" s="404"/>
      <c r="K48" s="1580">
        <f>TM1!K363</f>
        <v>0</v>
      </c>
      <c r="L48" s="1580"/>
      <c r="M48" s="1580"/>
      <c r="N48" s="1580"/>
      <c r="O48" s="1580"/>
      <c r="P48" s="1580"/>
      <c r="Q48" s="1580"/>
      <c r="R48" s="1580"/>
      <c r="S48" s="1580"/>
      <c r="T48" s="488"/>
      <c r="U48" s="1580">
        <f>TM1!K515</f>
        <v>600000000000</v>
      </c>
      <c r="V48" s="1580"/>
      <c r="W48" s="1580"/>
      <c r="X48" s="1580"/>
      <c r="Y48" s="1580"/>
      <c r="Z48" s="1580"/>
      <c r="AA48" s="1580"/>
      <c r="AB48" s="1580"/>
      <c r="AC48" s="1580"/>
      <c r="AD48" s="1580"/>
      <c r="AE48" s="463"/>
      <c r="AF48" s="1580">
        <f>K48+U48</f>
        <v>600000000000</v>
      </c>
      <c r="AG48" s="1580"/>
      <c r="AH48" s="1580"/>
      <c r="AI48" s="1580"/>
      <c r="AJ48" s="1580"/>
      <c r="AK48" s="1580"/>
      <c r="AL48" s="1580"/>
      <c r="AM48" s="1580"/>
      <c r="AN48" s="1580"/>
      <c r="AO48" s="1580"/>
      <c r="AP48" s="695"/>
      <c r="AQ48" s="377"/>
      <c r="AR48" s="608">
        <f>AF48-AD20</f>
        <v>0</v>
      </c>
      <c r="AS48" s="607"/>
      <c r="AT48" s="607"/>
      <c r="AU48" s="607"/>
      <c r="AV48" s="607"/>
      <c r="AW48" s="607"/>
      <c r="AX48" s="607"/>
      <c r="AY48" s="607"/>
      <c r="AZ48" s="607"/>
      <c r="BA48" s="607"/>
      <c r="BB48" s="607"/>
      <c r="BC48" s="607"/>
      <c r="BD48" s="607"/>
      <c r="BE48" s="607"/>
      <c r="BF48" s="607"/>
      <c r="BG48" s="607"/>
      <c r="BH48" s="607"/>
      <c r="BI48" s="607"/>
      <c r="BJ48" s="607"/>
      <c r="BK48" s="607"/>
      <c r="BL48" s="607"/>
      <c r="BM48" s="607"/>
      <c r="BN48" s="607"/>
      <c r="BO48" s="607"/>
      <c r="BP48" s="607"/>
      <c r="BQ48" s="607"/>
      <c r="BR48" s="607"/>
      <c r="BS48" s="607"/>
      <c r="BT48" s="607"/>
      <c r="BU48" s="607"/>
      <c r="BV48" s="607"/>
      <c r="BW48" s="607"/>
      <c r="BX48" s="607"/>
      <c r="BY48" s="607"/>
      <c r="BZ48" s="607"/>
      <c r="CA48" s="607"/>
      <c r="CB48" s="607"/>
      <c r="CC48" s="607"/>
      <c r="CD48" s="607"/>
      <c r="CE48" s="607"/>
      <c r="CF48" s="607"/>
    </row>
    <row r="49" spans="1:84" s="431" customFormat="1" ht="18" customHeight="1">
      <c r="A49" s="376"/>
      <c r="B49" s="386" t="s">
        <v>1023</v>
      </c>
      <c r="C49" s="404"/>
      <c r="D49" s="404"/>
      <c r="E49" s="404"/>
      <c r="F49" s="404"/>
      <c r="G49" s="404"/>
      <c r="H49" s="404"/>
      <c r="I49" s="404"/>
      <c r="J49" s="404"/>
      <c r="K49" s="1588" t="e">
        <f>AD21-U49</f>
        <v>#REF!</v>
      </c>
      <c r="L49" s="1588"/>
      <c r="M49" s="1588"/>
      <c r="N49" s="1588"/>
      <c r="O49" s="1588"/>
      <c r="P49" s="1588"/>
      <c r="Q49" s="1588"/>
      <c r="R49" s="1588"/>
      <c r="S49" s="1588"/>
      <c r="T49" s="612"/>
      <c r="U49" s="1588">
        <v>50624477901</v>
      </c>
      <c r="V49" s="1588"/>
      <c r="W49" s="1588"/>
      <c r="X49" s="1588"/>
      <c r="Y49" s="1588"/>
      <c r="Z49" s="1588"/>
      <c r="AA49" s="1588"/>
      <c r="AB49" s="1588"/>
      <c r="AC49" s="1588"/>
      <c r="AD49" s="1588"/>
      <c r="AE49" s="463"/>
      <c r="AF49" s="1580" t="e">
        <f>K49+U49</f>
        <v>#REF!</v>
      </c>
      <c r="AG49" s="1580"/>
      <c r="AH49" s="1580"/>
      <c r="AI49" s="1580"/>
      <c r="AJ49" s="1580"/>
      <c r="AK49" s="1580"/>
      <c r="AL49" s="1580"/>
      <c r="AM49" s="1580"/>
      <c r="AN49" s="1580"/>
      <c r="AO49" s="1580"/>
      <c r="AP49" s="695"/>
      <c r="AQ49" s="377"/>
      <c r="AR49" s="608" t="e">
        <f>AF49-AD21</f>
        <v>#REF!</v>
      </c>
      <c r="AS49" s="607"/>
      <c r="AT49" s="607"/>
      <c r="AU49" s="607"/>
      <c r="AV49" s="607"/>
      <c r="AW49" s="607"/>
      <c r="AX49" s="607"/>
      <c r="AY49" s="607"/>
      <c r="AZ49" s="607"/>
      <c r="BA49" s="607"/>
      <c r="BB49" s="607"/>
      <c r="BC49" s="607"/>
      <c r="BD49" s="607"/>
      <c r="BE49" s="607"/>
      <c r="BF49" s="607"/>
      <c r="BG49" s="607"/>
      <c r="BH49" s="607"/>
      <c r="BI49" s="607"/>
      <c r="BJ49" s="607"/>
      <c r="BK49" s="607"/>
      <c r="BL49" s="607"/>
      <c r="BM49" s="607"/>
      <c r="BN49" s="607"/>
      <c r="BO49" s="607"/>
      <c r="BP49" s="607"/>
      <c r="BQ49" s="607"/>
      <c r="BR49" s="607"/>
      <c r="BS49" s="607"/>
      <c r="BT49" s="607"/>
      <c r="BU49" s="607"/>
      <c r="BV49" s="607"/>
      <c r="BW49" s="607"/>
      <c r="BX49" s="607"/>
      <c r="BY49" s="607"/>
      <c r="BZ49" s="607"/>
      <c r="CA49" s="607"/>
      <c r="CB49" s="607"/>
      <c r="CC49" s="607"/>
      <c r="CD49" s="607"/>
      <c r="CE49" s="607"/>
      <c r="CF49" s="607"/>
    </row>
    <row r="50" spans="1:84" s="431" customFormat="1" ht="18" customHeight="1">
      <c r="A50" s="376"/>
      <c r="B50" s="386" t="s">
        <v>154</v>
      </c>
      <c r="C50" s="404"/>
      <c r="D50" s="404"/>
      <c r="E50" s="404"/>
      <c r="F50" s="404"/>
      <c r="G50" s="404"/>
      <c r="H50" s="404"/>
      <c r="I50" s="404"/>
      <c r="J50" s="404"/>
      <c r="K50" s="1580">
        <f>AD22</f>
        <v>5413439310</v>
      </c>
      <c r="L50" s="1580"/>
      <c r="M50" s="1580"/>
      <c r="N50" s="1580"/>
      <c r="O50" s="1580"/>
      <c r="P50" s="1580"/>
      <c r="Q50" s="1580"/>
      <c r="R50" s="1580"/>
      <c r="S50" s="1580"/>
      <c r="T50" s="488"/>
      <c r="U50" s="1580">
        <v>0</v>
      </c>
      <c r="V50" s="1580"/>
      <c r="W50" s="1580"/>
      <c r="X50" s="1580"/>
      <c r="Y50" s="1580"/>
      <c r="Z50" s="1580"/>
      <c r="AA50" s="1580"/>
      <c r="AB50" s="1580"/>
      <c r="AC50" s="1580"/>
      <c r="AD50" s="1580"/>
      <c r="AE50" s="463"/>
      <c r="AF50" s="1580">
        <f>K50+U50</f>
        <v>5413439310</v>
      </c>
      <c r="AG50" s="1580"/>
      <c r="AH50" s="1580"/>
      <c r="AI50" s="1580"/>
      <c r="AJ50" s="1580"/>
      <c r="AK50" s="1580"/>
      <c r="AL50" s="1580"/>
      <c r="AM50" s="1580"/>
      <c r="AN50" s="1580"/>
      <c r="AO50" s="1580"/>
      <c r="AP50" s="695"/>
      <c r="AQ50" s="377"/>
      <c r="AR50" s="608">
        <f>AF50-AD22</f>
        <v>0</v>
      </c>
      <c r="AS50" s="607"/>
      <c r="AT50" s="607"/>
      <c r="AU50" s="607"/>
      <c r="AV50" s="607"/>
      <c r="AW50" s="607"/>
      <c r="AX50" s="607"/>
      <c r="AY50" s="607"/>
      <c r="AZ50" s="607"/>
      <c r="BA50" s="607"/>
      <c r="BB50" s="607"/>
      <c r="BC50" s="607"/>
      <c r="BD50" s="607"/>
      <c r="BE50" s="607"/>
      <c r="BF50" s="607"/>
      <c r="BG50" s="607"/>
      <c r="BH50" s="607"/>
      <c r="BI50" s="607"/>
      <c r="BJ50" s="607"/>
      <c r="BK50" s="607"/>
      <c r="BL50" s="607"/>
      <c r="BM50" s="607"/>
      <c r="BN50" s="607"/>
      <c r="BO50" s="607"/>
      <c r="BP50" s="607"/>
      <c r="BQ50" s="607"/>
      <c r="BR50" s="607"/>
      <c r="BS50" s="607"/>
      <c r="BT50" s="607"/>
      <c r="BU50" s="607"/>
      <c r="BV50" s="607"/>
      <c r="BW50" s="607"/>
      <c r="BX50" s="607"/>
      <c r="BY50" s="607"/>
      <c r="BZ50" s="607"/>
      <c r="CA50" s="607"/>
      <c r="CB50" s="607"/>
      <c r="CC50" s="607"/>
      <c r="CD50" s="607"/>
      <c r="CE50" s="607"/>
      <c r="CF50" s="607"/>
    </row>
    <row r="51" spans="1:84" s="431" customFormat="1" ht="15" customHeight="1">
      <c r="A51" s="376"/>
      <c r="B51" s="376" t="str">
        <f>B43</f>
        <v>Nhận ký quỹ, ký cược</v>
      </c>
      <c r="K51" s="1584">
        <f>TM1!K453</f>
        <v>184110235</v>
      </c>
      <c r="L51" s="1584"/>
      <c r="M51" s="1584"/>
      <c r="N51" s="1584"/>
      <c r="O51" s="1584"/>
      <c r="P51" s="1584"/>
      <c r="Q51" s="1584"/>
      <c r="R51" s="1584"/>
      <c r="S51" s="1584"/>
      <c r="T51" s="683"/>
      <c r="U51" s="1587">
        <f>TM1!K501</f>
        <v>500000000</v>
      </c>
      <c r="V51" s="1587"/>
      <c r="W51" s="1587"/>
      <c r="X51" s="1587"/>
      <c r="Y51" s="1587"/>
      <c r="Z51" s="1587"/>
      <c r="AA51" s="1587"/>
      <c r="AB51" s="1587"/>
      <c r="AC51" s="1587"/>
      <c r="AD51" s="1587"/>
      <c r="AE51" s="727"/>
      <c r="AF51" s="1580">
        <f>K51+U51</f>
        <v>684110235</v>
      </c>
      <c r="AG51" s="1580"/>
      <c r="AH51" s="1580"/>
      <c r="AI51" s="1580"/>
      <c r="AJ51" s="1580"/>
      <c r="AK51" s="1580"/>
      <c r="AL51" s="1580"/>
      <c r="AM51" s="1580"/>
      <c r="AN51" s="1580"/>
      <c r="AO51" s="1580"/>
      <c r="AP51" s="695"/>
      <c r="AQ51" s="377"/>
      <c r="AR51" s="608">
        <f>AF51-AD23</f>
        <v>184110235</v>
      </c>
      <c r="AS51" s="607"/>
      <c r="AT51" s="607"/>
      <c r="AU51" s="607"/>
      <c r="AV51" s="607"/>
      <c r="AW51" s="607"/>
      <c r="AX51" s="607"/>
      <c r="AY51" s="607"/>
      <c r="AZ51" s="607"/>
      <c r="BA51" s="607"/>
      <c r="BB51" s="607"/>
      <c r="BC51" s="607"/>
      <c r="BD51" s="607"/>
      <c r="BE51" s="607"/>
      <c r="BF51" s="607"/>
      <c r="BG51" s="607"/>
      <c r="BH51" s="607"/>
      <c r="BI51" s="607"/>
      <c r="BJ51" s="607"/>
      <c r="BK51" s="607"/>
      <c r="BL51" s="607"/>
      <c r="BM51" s="607"/>
      <c r="BN51" s="607"/>
      <c r="BO51" s="607"/>
      <c r="BP51" s="607"/>
      <c r="BQ51" s="607"/>
      <c r="BR51" s="607"/>
      <c r="BS51" s="607"/>
      <c r="BT51" s="607"/>
      <c r="BU51" s="607"/>
      <c r="BV51" s="607"/>
      <c r="BW51" s="607"/>
      <c r="BX51" s="607"/>
      <c r="BY51" s="607"/>
      <c r="BZ51" s="607"/>
      <c r="CA51" s="607"/>
      <c r="CB51" s="607"/>
      <c r="CC51" s="607"/>
      <c r="CD51" s="607"/>
      <c r="CE51" s="607"/>
      <c r="CF51" s="607"/>
    </row>
    <row r="52" spans="1:84" s="431" customFormat="1" ht="15" customHeight="1" hidden="1">
      <c r="A52" s="376"/>
      <c r="B52" s="376" t="s">
        <v>1024</v>
      </c>
      <c r="K52" s="1584"/>
      <c r="L52" s="1584"/>
      <c r="M52" s="1584"/>
      <c r="N52" s="1584"/>
      <c r="O52" s="1584"/>
      <c r="P52" s="1584"/>
      <c r="Q52" s="1584"/>
      <c r="R52" s="1584"/>
      <c r="S52" s="1584"/>
      <c r="T52" s="683"/>
      <c r="U52" s="1587"/>
      <c r="V52" s="1587"/>
      <c r="W52" s="1587"/>
      <c r="X52" s="1587"/>
      <c r="Y52" s="1587"/>
      <c r="Z52" s="1587"/>
      <c r="AA52" s="1587"/>
      <c r="AB52" s="1587"/>
      <c r="AC52" s="1587"/>
      <c r="AD52" s="1587"/>
      <c r="AE52" s="727"/>
      <c r="AF52" s="1584"/>
      <c r="AG52" s="1584"/>
      <c r="AH52" s="1584"/>
      <c r="AI52" s="1584"/>
      <c r="AJ52" s="1584"/>
      <c r="AK52" s="1584"/>
      <c r="AL52" s="1584"/>
      <c r="AM52" s="1584"/>
      <c r="AN52" s="1584"/>
      <c r="AO52" s="695"/>
      <c r="AP52" s="695"/>
      <c r="AQ52" s="377"/>
      <c r="AS52" s="607"/>
      <c r="AT52" s="607"/>
      <c r="AU52" s="607"/>
      <c r="AV52" s="607"/>
      <c r="AW52" s="607"/>
      <c r="AX52" s="607"/>
      <c r="AY52" s="607"/>
      <c r="AZ52" s="607"/>
      <c r="BA52" s="607"/>
      <c r="BB52" s="607"/>
      <c r="BC52" s="607"/>
      <c r="BD52" s="607"/>
      <c r="BE52" s="607"/>
      <c r="BF52" s="607"/>
      <c r="BG52" s="607"/>
      <c r="BH52" s="607"/>
      <c r="BI52" s="607"/>
      <c r="BJ52" s="607"/>
      <c r="BK52" s="607"/>
      <c r="BL52" s="607"/>
      <c r="BM52" s="607"/>
      <c r="BN52" s="607"/>
      <c r="BO52" s="607"/>
      <c r="BP52" s="607"/>
      <c r="BQ52" s="607"/>
      <c r="BR52" s="607"/>
      <c r="BS52" s="607"/>
      <c r="BT52" s="607"/>
      <c r="BU52" s="607"/>
      <c r="BV52" s="607"/>
      <c r="BW52" s="607"/>
      <c r="BX52" s="607"/>
      <c r="BY52" s="607"/>
      <c r="BZ52" s="607"/>
      <c r="CA52" s="607"/>
      <c r="CB52" s="607"/>
      <c r="CC52" s="607"/>
      <c r="CD52" s="607"/>
      <c r="CE52" s="607"/>
      <c r="CF52" s="607"/>
    </row>
    <row r="53" spans="1:84" s="431" customFormat="1" ht="4.5" customHeight="1">
      <c r="A53" s="376"/>
      <c r="K53" s="582"/>
      <c r="L53" s="582"/>
      <c r="M53" s="582"/>
      <c r="N53" s="727"/>
      <c r="O53" s="727"/>
      <c r="P53" s="727"/>
      <c r="Q53" s="727"/>
      <c r="R53" s="727"/>
      <c r="S53" s="727"/>
      <c r="T53" s="727"/>
      <c r="U53" s="727"/>
      <c r="V53" s="727"/>
      <c r="W53" s="727"/>
      <c r="X53" s="727"/>
      <c r="Y53" s="727"/>
      <c r="Z53" s="727"/>
      <c r="AA53" s="727"/>
      <c r="AB53" s="727"/>
      <c r="AC53" s="727"/>
      <c r="AD53" s="727"/>
      <c r="AE53" s="727"/>
      <c r="AF53" s="727"/>
      <c r="AG53" s="727"/>
      <c r="AH53" s="727"/>
      <c r="AI53" s="727"/>
      <c r="AJ53" s="727"/>
      <c r="AK53" s="727"/>
      <c r="AL53" s="727"/>
      <c r="AM53" s="727"/>
      <c r="AN53" s="727"/>
      <c r="AO53" s="695"/>
      <c r="AP53" s="695"/>
      <c r="AQ53" s="377"/>
      <c r="AS53" s="607"/>
      <c r="AT53" s="607"/>
      <c r="AU53" s="607"/>
      <c r="AV53" s="607"/>
      <c r="AW53" s="607"/>
      <c r="AX53" s="607"/>
      <c r="AY53" s="607"/>
      <c r="AZ53" s="607"/>
      <c r="BA53" s="607"/>
      <c r="BB53" s="607"/>
      <c r="BC53" s="607"/>
      <c r="BD53" s="607"/>
      <c r="BE53" s="607"/>
      <c r="BF53" s="607"/>
      <c r="BG53" s="607"/>
      <c r="BH53" s="607"/>
      <c r="BI53" s="607"/>
      <c r="BJ53" s="607"/>
      <c r="BK53" s="607"/>
      <c r="BL53" s="607"/>
      <c r="BM53" s="607"/>
      <c r="BN53" s="607"/>
      <c r="BO53" s="607"/>
      <c r="BP53" s="607"/>
      <c r="BQ53" s="607"/>
      <c r="BR53" s="607"/>
      <c r="BS53" s="607"/>
      <c r="BT53" s="607"/>
      <c r="BU53" s="607"/>
      <c r="BV53" s="607"/>
      <c r="BW53" s="607"/>
      <c r="BX53" s="607"/>
      <c r="BY53" s="607"/>
      <c r="BZ53" s="607"/>
      <c r="CA53" s="607"/>
      <c r="CB53" s="607"/>
      <c r="CC53" s="607"/>
      <c r="CD53" s="607"/>
      <c r="CE53" s="607"/>
      <c r="CF53" s="607"/>
    </row>
    <row r="54" spans="1:85" s="431" customFormat="1" ht="15" customHeight="1">
      <c r="A54" s="376"/>
      <c r="P54" s="695"/>
      <c r="Q54" s="695"/>
      <c r="R54" s="695"/>
      <c r="S54" s="695"/>
      <c r="T54" s="695"/>
      <c r="U54" s="695"/>
      <c r="V54" s="695"/>
      <c r="W54" s="695"/>
      <c r="X54" s="695"/>
      <c r="Y54" s="695"/>
      <c r="Z54" s="695"/>
      <c r="AA54" s="695"/>
      <c r="AB54" s="695"/>
      <c r="AC54" s="695"/>
      <c r="AD54" s="695"/>
      <c r="AE54" s="695"/>
      <c r="AF54" s="695"/>
      <c r="AG54" s="695"/>
      <c r="AH54" s="695"/>
      <c r="AI54" s="695"/>
      <c r="AJ54" s="695"/>
      <c r="AK54" s="695"/>
      <c r="AL54" s="695"/>
      <c r="AM54" s="695"/>
      <c r="AN54" s="695"/>
      <c r="AO54" s="696" t="s">
        <v>540</v>
      </c>
      <c r="AP54" s="695"/>
      <c r="AQ54" s="695"/>
      <c r="AR54" s="377"/>
      <c r="AT54" s="607"/>
      <c r="AU54" s="607"/>
      <c r="AV54" s="607"/>
      <c r="AW54" s="607"/>
      <c r="AX54" s="607"/>
      <c r="AY54" s="607"/>
      <c r="AZ54" s="607"/>
      <c r="BA54" s="607"/>
      <c r="BB54" s="607"/>
      <c r="BC54" s="607"/>
      <c r="BD54" s="607"/>
      <c r="BE54" s="607"/>
      <c r="BF54" s="607"/>
      <c r="BG54" s="607"/>
      <c r="BH54" s="607"/>
      <c r="BI54" s="607"/>
      <c r="BJ54" s="607"/>
      <c r="BK54" s="607"/>
      <c r="BL54" s="607"/>
      <c r="BM54" s="607"/>
      <c r="BN54" s="607"/>
      <c r="BO54" s="607"/>
      <c r="BP54" s="607"/>
      <c r="BQ54" s="607"/>
      <c r="BR54" s="607"/>
      <c r="BS54" s="607"/>
      <c r="BT54" s="607"/>
      <c r="BU54" s="607"/>
      <c r="BV54" s="607"/>
      <c r="BW54" s="607"/>
      <c r="BX54" s="607"/>
      <c r="BY54" s="607"/>
      <c r="BZ54" s="607"/>
      <c r="CA54" s="607"/>
      <c r="CB54" s="607"/>
      <c r="CC54" s="607"/>
      <c r="CD54" s="607"/>
      <c r="CE54" s="607"/>
      <c r="CF54" s="607"/>
      <c r="CG54" s="607"/>
    </row>
    <row r="55" spans="1:84" s="431" customFormat="1" ht="18" customHeight="1">
      <c r="A55" s="376"/>
      <c r="B55" s="1585">
        <f>B38</f>
        <v>41820</v>
      </c>
      <c r="C55" s="1585"/>
      <c r="D55" s="1585"/>
      <c r="E55" s="581"/>
      <c r="F55" s="581"/>
      <c r="G55" s="581"/>
      <c r="H55" s="581"/>
      <c r="I55" s="581"/>
      <c r="J55" s="581"/>
      <c r="K55" s="1586" t="s">
        <v>1021</v>
      </c>
      <c r="L55" s="1586"/>
      <c r="M55" s="1586"/>
      <c r="N55" s="1586"/>
      <c r="O55" s="1586"/>
      <c r="P55" s="1586"/>
      <c r="Q55" s="1586"/>
      <c r="R55" s="1586"/>
      <c r="S55" s="1586"/>
      <c r="T55" s="729"/>
      <c r="U55" s="1586" t="s">
        <v>1022</v>
      </c>
      <c r="V55" s="1586"/>
      <c r="W55" s="1586"/>
      <c r="X55" s="1586"/>
      <c r="Y55" s="1586"/>
      <c r="Z55" s="1586"/>
      <c r="AA55" s="1586"/>
      <c r="AB55" s="1586"/>
      <c r="AC55" s="1586"/>
      <c r="AD55" s="1586"/>
      <c r="AE55" s="730"/>
      <c r="AF55" s="1586" t="s">
        <v>283</v>
      </c>
      <c r="AG55" s="1586"/>
      <c r="AH55" s="1586"/>
      <c r="AI55" s="1586"/>
      <c r="AJ55" s="1586"/>
      <c r="AK55" s="1586"/>
      <c r="AL55" s="1586"/>
      <c r="AM55" s="1586"/>
      <c r="AN55" s="1586"/>
      <c r="AO55" s="1586"/>
      <c r="AP55" s="695"/>
      <c r="AQ55" s="377"/>
      <c r="AS55" s="607"/>
      <c r="AT55" s="607"/>
      <c r="AU55" s="607"/>
      <c r="AV55" s="607"/>
      <c r="AW55" s="607"/>
      <c r="AX55" s="607"/>
      <c r="AY55" s="607"/>
      <c r="AZ55" s="607"/>
      <c r="BA55" s="607"/>
      <c r="BB55" s="607"/>
      <c r="BC55" s="607"/>
      <c r="BD55" s="607"/>
      <c r="BE55" s="607"/>
      <c r="BF55" s="607"/>
      <c r="BG55" s="607"/>
      <c r="BH55" s="607"/>
      <c r="BI55" s="607"/>
      <c r="BJ55" s="607"/>
      <c r="BK55" s="607"/>
      <c r="BL55" s="607"/>
      <c r="BM55" s="607"/>
      <c r="BN55" s="607"/>
      <c r="BO55" s="607"/>
      <c r="BP55" s="607"/>
      <c r="BQ55" s="607"/>
      <c r="BR55" s="607"/>
      <c r="BS55" s="607"/>
      <c r="BT55" s="607"/>
      <c r="BU55" s="607"/>
      <c r="BV55" s="607"/>
      <c r="BW55" s="607"/>
      <c r="BX55" s="607"/>
      <c r="BY55" s="607"/>
      <c r="BZ55" s="607"/>
      <c r="CA55" s="607"/>
      <c r="CB55" s="607"/>
      <c r="CC55" s="607"/>
      <c r="CD55" s="607"/>
      <c r="CE55" s="607"/>
      <c r="CF55" s="607"/>
    </row>
    <row r="56" spans="1:84" s="431" customFormat="1" ht="4.5" customHeight="1">
      <c r="A56" s="376"/>
      <c r="K56" s="582"/>
      <c r="L56" s="582"/>
      <c r="M56" s="582"/>
      <c r="N56" s="727"/>
      <c r="O56" s="727"/>
      <c r="P56" s="727"/>
      <c r="Q56" s="727"/>
      <c r="R56" s="727"/>
      <c r="S56" s="727"/>
      <c r="T56" s="727"/>
      <c r="U56" s="727"/>
      <c r="V56" s="727"/>
      <c r="W56" s="727"/>
      <c r="X56" s="727"/>
      <c r="Y56" s="727"/>
      <c r="Z56" s="727"/>
      <c r="AA56" s="727"/>
      <c r="AB56" s="727"/>
      <c r="AC56" s="727"/>
      <c r="AD56" s="727"/>
      <c r="AE56" s="727"/>
      <c r="AF56" s="727"/>
      <c r="AG56" s="727"/>
      <c r="AH56" s="727"/>
      <c r="AI56" s="727"/>
      <c r="AJ56" s="727"/>
      <c r="AK56" s="727"/>
      <c r="AL56" s="727"/>
      <c r="AM56" s="727"/>
      <c r="AN56" s="727"/>
      <c r="AO56" s="695"/>
      <c r="AP56" s="695"/>
      <c r="AQ56" s="377"/>
      <c r="AS56" s="607"/>
      <c r="AT56" s="607"/>
      <c r="AU56" s="607"/>
      <c r="AV56" s="607"/>
      <c r="AW56" s="607"/>
      <c r="AX56" s="607"/>
      <c r="AY56" s="607"/>
      <c r="AZ56" s="607"/>
      <c r="BA56" s="607"/>
      <c r="BB56" s="607"/>
      <c r="BC56" s="607"/>
      <c r="BD56" s="607"/>
      <c r="BE56" s="607"/>
      <c r="BF56" s="607"/>
      <c r="BG56" s="607"/>
      <c r="BH56" s="607"/>
      <c r="BI56" s="607"/>
      <c r="BJ56" s="607"/>
      <c r="BK56" s="607"/>
      <c r="BL56" s="607"/>
      <c r="BM56" s="607"/>
      <c r="BN56" s="607"/>
      <c r="BO56" s="607"/>
      <c r="BP56" s="607"/>
      <c r="BQ56" s="607"/>
      <c r="BR56" s="607"/>
      <c r="BS56" s="607"/>
      <c r="BT56" s="607"/>
      <c r="BU56" s="607"/>
      <c r="BV56" s="607"/>
      <c r="BW56" s="607"/>
      <c r="BX56" s="607"/>
      <c r="BY56" s="607"/>
      <c r="BZ56" s="607"/>
      <c r="CA56" s="607"/>
      <c r="CB56" s="607"/>
      <c r="CC56" s="607"/>
      <c r="CD56" s="607"/>
      <c r="CE56" s="607"/>
      <c r="CF56" s="607"/>
    </row>
    <row r="57" spans="1:84" s="431" customFormat="1" ht="25.5" customHeight="1">
      <c r="A57" s="376"/>
      <c r="B57" s="1562" t="s">
        <v>1026</v>
      </c>
      <c r="C57" s="1562"/>
      <c r="D57" s="1562"/>
      <c r="E57" s="1562"/>
      <c r="F57" s="1562"/>
      <c r="G57" s="1562"/>
      <c r="H57" s="1562"/>
      <c r="I57" s="1562"/>
      <c r="J57" s="1562"/>
      <c r="K57" s="1580">
        <f>Q14</f>
        <v>163382727409</v>
      </c>
      <c r="L57" s="1580"/>
      <c r="M57" s="1580"/>
      <c r="N57" s="1580"/>
      <c r="O57" s="1580"/>
      <c r="P57" s="1580"/>
      <c r="Q57" s="1580"/>
      <c r="R57" s="1580"/>
      <c r="S57" s="1580"/>
      <c r="T57" s="488"/>
      <c r="U57" s="1580">
        <v>0</v>
      </c>
      <c r="V57" s="1580"/>
      <c r="W57" s="1580"/>
      <c r="X57" s="1580"/>
      <c r="Y57" s="1580"/>
      <c r="Z57" s="1580"/>
      <c r="AA57" s="1580"/>
      <c r="AB57" s="1580"/>
      <c r="AC57" s="1580"/>
      <c r="AD57" s="1580"/>
      <c r="AE57" s="463"/>
      <c r="AF57" s="1580">
        <f>K57+U57</f>
        <v>163382727409</v>
      </c>
      <c r="AG57" s="1580"/>
      <c r="AH57" s="1580"/>
      <c r="AI57" s="1580"/>
      <c r="AJ57" s="1580"/>
      <c r="AK57" s="1580"/>
      <c r="AL57" s="1580"/>
      <c r="AM57" s="1580"/>
      <c r="AN57" s="1580"/>
      <c r="AO57" s="1580"/>
      <c r="AP57" s="695"/>
      <c r="AQ57" s="377">
        <f>Q14-AF57</f>
        <v>0</v>
      </c>
      <c r="AR57" s="430">
        <f>AF57-Q14</f>
        <v>0</v>
      </c>
      <c r="AS57" s="607"/>
      <c r="AT57" s="607"/>
      <c r="AU57" s="607"/>
      <c r="AV57" s="607"/>
      <c r="AW57" s="607"/>
      <c r="AX57" s="607"/>
      <c r="AY57" s="607"/>
      <c r="AZ57" s="607"/>
      <c r="BA57" s="607"/>
      <c r="BB57" s="607"/>
      <c r="BC57" s="607"/>
      <c r="BD57" s="607"/>
      <c r="BE57" s="607"/>
      <c r="BF57" s="607"/>
      <c r="BG57" s="607"/>
      <c r="BH57" s="607"/>
      <c r="BI57" s="607"/>
      <c r="BJ57" s="607"/>
      <c r="BK57" s="607"/>
      <c r="BL57" s="607"/>
      <c r="BM57" s="607"/>
      <c r="BN57" s="607"/>
      <c r="BO57" s="607"/>
      <c r="BP57" s="607"/>
      <c r="BQ57" s="607"/>
      <c r="BR57" s="607"/>
      <c r="BS57" s="607"/>
      <c r="BT57" s="607"/>
      <c r="BU57" s="607"/>
      <c r="BV57" s="607"/>
      <c r="BW57" s="607"/>
      <c r="BX57" s="607"/>
      <c r="BY57" s="607"/>
      <c r="BZ57" s="607"/>
      <c r="CA57" s="607"/>
      <c r="CB57" s="607"/>
      <c r="CC57" s="607"/>
      <c r="CD57" s="607"/>
      <c r="CE57" s="607"/>
      <c r="CF57" s="607"/>
    </row>
    <row r="58" spans="1:84" s="431" customFormat="1" ht="18" customHeight="1" hidden="1">
      <c r="A58" s="376"/>
      <c r="B58" s="542" t="s">
        <v>1027</v>
      </c>
      <c r="C58" s="542"/>
      <c r="D58" s="542"/>
      <c r="E58" s="542"/>
      <c r="F58" s="542"/>
      <c r="G58" s="542"/>
      <c r="H58" s="542"/>
      <c r="I58" s="542"/>
      <c r="J58" s="542"/>
      <c r="K58" s="1584">
        <v>0</v>
      </c>
      <c r="L58" s="1584"/>
      <c r="M58" s="1584"/>
      <c r="N58" s="1584"/>
      <c r="O58" s="1584"/>
      <c r="P58" s="1584"/>
      <c r="Q58" s="1584"/>
      <c r="R58" s="1584"/>
      <c r="S58" s="1584"/>
      <c r="T58" s="683"/>
      <c r="U58" s="1584">
        <v>0</v>
      </c>
      <c r="V58" s="1584"/>
      <c r="W58" s="1584"/>
      <c r="X58" s="1584"/>
      <c r="Y58" s="1584"/>
      <c r="Z58" s="1584"/>
      <c r="AA58" s="1584"/>
      <c r="AB58" s="1584"/>
      <c r="AC58" s="1584"/>
      <c r="AD58" s="1584"/>
      <c r="AE58" s="727"/>
      <c r="AF58" s="1584">
        <f>K58+U58</f>
        <v>0</v>
      </c>
      <c r="AG58" s="1584"/>
      <c r="AH58" s="1584"/>
      <c r="AI58" s="1584"/>
      <c r="AJ58" s="1584"/>
      <c r="AK58" s="1584"/>
      <c r="AL58" s="1584"/>
      <c r="AM58" s="1584"/>
      <c r="AN58" s="1584"/>
      <c r="AO58" s="1584"/>
      <c r="AP58" s="695"/>
      <c r="AQ58" s="377">
        <f>AF58-Q15</f>
        <v>0</v>
      </c>
      <c r="AR58" s="404"/>
      <c r="AS58" s="607"/>
      <c r="AT58" s="607"/>
      <c r="AU58" s="607"/>
      <c r="AV58" s="607"/>
      <c r="AW58" s="607"/>
      <c r="AX58" s="607"/>
      <c r="AY58" s="607"/>
      <c r="AZ58" s="607"/>
      <c r="BA58" s="607"/>
      <c r="BB58" s="607"/>
      <c r="BC58" s="607"/>
      <c r="BD58" s="607"/>
      <c r="BE58" s="607"/>
      <c r="BF58" s="607"/>
      <c r="BG58" s="607"/>
      <c r="BH58" s="607"/>
      <c r="BI58" s="607"/>
      <c r="BJ58" s="607"/>
      <c r="BK58" s="607"/>
      <c r="BL58" s="607"/>
      <c r="BM58" s="607"/>
      <c r="BN58" s="607"/>
      <c r="BO58" s="607"/>
      <c r="BP58" s="607"/>
      <c r="BQ58" s="607"/>
      <c r="BR58" s="607"/>
      <c r="BS58" s="607"/>
      <c r="BT58" s="607"/>
      <c r="BU58" s="607"/>
      <c r="BV58" s="607"/>
      <c r="BW58" s="607"/>
      <c r="BX58" s="607"/>
      <c r="BY58" s="607"/>
      <c r="BZ58" s="607"/>
      <c r="CA58" s="607"/>
      <c r="CB58" s="607"/>
      <c r="CC58" s="607"/>
      <c r="CD58" s="607"/>
      <c r="CE58" s="607"/>
      <c r="CF58" s="607"/>
    </row>
    <row r="59" spans="1:84" s="431" customFormat="1" ht="18" customHeight="1">
      <c r="A59" s="376"/>
      <c r="B59" s="699" t="str">
        <f>B16</f>
        <v>Ký quỹ, ký cược</v>
      </c>
      <c r="C59" s="542"/>
      <c r="D59" s="542"/>
      <c r="E59" s="542"/>
      <c r="F59" s="542"/>
      <c r="G59" s="542"/>
      <c r="H59" s="542"/>
      <c r="I59" s="542"/>
      <c r="J59" s="542"/>
      <c r="K59" s="1584">
        <f>TM1!I179</f>
        <v>0</v>
      </c>
      <c r="L59" s="1584"/>
      <c r="M59" s="1584"/>
      <c r="N59" s="1584"/>
      <c r="O59" s="1584"/>
      <c r="P59" s="1584"/>
      <c r="Q59" s="1584"/>
      <c r="R59" s="1584"/>
      <c r="S59" s="1584"/>
      <c r="T59" s="683"/>
      <c r="U59" s="1584">
        <f>TM1!I347</f>
        <v>843727377</v>
      </c>
      <c r="V59" s="1584"/>
      <c r="W59" s="1584"/>
      <c r="X59" s="1584"/>
      <c r="Y59" s="1584"/>
      <c r="Z59" s="1584"/>
      <c r="AA59" s="1584"/>
      <c r="AB59" s="1584"/>
      <c r="AC59" s="1584"/>
      <c r="AD59" s="1584"/>
      <c r="AE59" s="727"/>
      <c r="AF59" s="1584">
        <f>K59+U59</f>
        <v>843727377</v>
      </c>
      <c r="AG59" s="1584"/>
      <c r="AH59" s="1584"/>
      <c r="AI59" s="1584"/>
      <c r="AJ59" s="1584"/>
      <c r="AK59" s="1584"/>
      <c r="AL59" s="1584"/>
      <c r="AM59" s="1584"/>
      <c r="AN59" s="1584"/>
      <c r="AO59" s="1584"/>
      <c r="AP59" s="695"/>
      <c r="AQ59" s="377">
        <f>AF59-Q16</f>
        <v>0</v>
      </c>
      <c r="AR59" s="430">
        <f>AF59-Q16</f>
        <v>0</v>
      </c>
      <c r="AS59" s="607"/>
      <c r="AT59" s="607"/>
      <c r="AU59" s="607"/>
      <c r="AV59" s="607"/>
      <c r="AW59" s="607"/>
      <c r="AX59" s="607"/>
      <c r="AY59" s="607"/>
      <c r="AZ59" s="607"/>
      <c r="BA59" s="607"/>
      <c r="BB59" s="607"/>
      <c r="BC59" s="607"/>
      <c r="BD59" s="607"/>
      <c r="BE59" s="607"/>
      <c r="BF59" s="607"/>
      <c r="BG59" s="607"/>
      <c r="BH59" s="607"/>
      <c r="BI59" s="607"/>
      <c r="BJ59" s="607"/>
      <c r="BK59" s="607"/>
      <c r="BL59" s="607"/>
      <c r="BM59" s="607"/>
      <c r="BN59" s="607"/>
      <c r="BO59" s="607"/>
      <c r="BP59" s="607"/>
      <c r="BQ59" s="607"/>
      <c r="BR59" s="607"/>
      <c r="BS59" s="607"/>
      <c r="BT59" s="607"/>
      <c r="BU59" s="607"/>
      <c r="BV59" s="607"/>
      <c r="BW59" s="607"/>
      <c r="BX59" s="607"/>
      <c r="BY59" s="607"/>
      <c r="BZ59" s="607"/>
      <c r="CA59" s="607"/>
      <c r="CB59" s="607"/>
      <c r="CC59" s="607"/>
      <c r="CD59" s="607"/>
      <c r="CE59" s="607"/>
      <c r="CF59" s="607"/>
    </row>
    <row r="60" spans="1:84" s="431" customFormat="1" ht="9.75" customHeight="1">
      <c r="A60" s="376"/>
      <c r="K60" s="582"/>
      <c r="L60" s="582"/>
      <c r="M60" s="582"/>
      <c r="N60" s="727"/>
      <c r="O60" s="727"/>
      <c r="P60" s="727"/>
      <c r="Q60" s="727"/>
      <c r="R60" s="727"/>
      <c r="S60" s="727"/>
      <c r="T60" s="727"/>
      <c r="U60" s="727"/>
      <c r="V60" s="727"/>
      <c r="W60" s="727"/>
      <c r="X60" s="727"/>
      <c r="Y60" s="727"/>
      <c r="Z60" s="727"/>
      <c r="AA60" s="727"/>
      <c r="AB60" s="727"/>
      <c r="AC60" s="727"/>
      <c r="AD60" s="727"/>
      <c r="AE60" s="727"/>
      <c r="AF60" s="727"/>
      <c r="AG60" s="727"/>
      <c r="AH60" s="727"/>
      <c r="AI60" s="727"/>
      <c r="AJ60" s="727"/>
      <c r="AK60" s="727"/>
      <c r="AL60" s="727"/>
      <c r="AM60" s="727"/>
      <c r="AN60" s="727"/>
      <c r="AO60" s="695"/>
      <c r="AP60" s="695"/>
      <c r="AQ60" s="377"/>
      <c r="AS60" s="607"/>
      <c r="AT60" s="607"/>
      <c r="AU60" s="607"/>
      <c r="AV60" s="607"/>
      <c r="AW60" s="607"/>
      <c r="AX60" s="607"/>
      <c r="AY60" s="607"/>
      <c r="AZ60" s="607"/>
      <c r="BA60" s="607"/>
      <c r="BB60" s="607"/>
      <c r="BC60" s="607"/>
      <c r="BD60" s="607"/>
      <c r="BE60" s="607"/>
      <c r="BF60" s="607"/>
      <c r="BG60" s="607"/>
      <c r="BH60" s="607"/>
      <c r="BI60" s="607"/>
      <c r="BJ60" s="607"/>
      <c r="BK60" s="607"/>
      <c r="BL60" s="607"/>
      <c r="BM60" s="607"/>
      <c r="BN60" s="607"/>
      <c r="BO60" s="607"/>
      <c r="BP60" s="607"/>
      <c r="BQ60" s="607"/>
      <c r="BR60" s="607"/>
      <c r="BS60" s="607"/>
      <c r="BT60" s="607"/>
      <c r="BU60" s="607"/>
      <c r="BV60" s="607"/>
      <c r="BW60" s="607"/>
      <c r="BX60" s="607"/>
      <c r="BY60" s="607"/>
      <c r="BZ60" s="607"/>
      <c r="CA60" s="607"/>
      <c r="CB60" s="607"/>
      <c r="CC60" s="607"/>
      <c r="CD60" s="607"/>
      <c r="CE60" s="607"/>
      <c r="CF60" s="607"/>
    </row>
    <row r="61" spans="1:84" s="431" customFormat="1" ht="18" customHeight="1">
      <c r="A61" s="376"/>
      <c r="B61" s="1585">
        <f>P30</f>
        <v>41640</v>
      </c>
      <c r="C61" s="1585"/>
      <c r="D61" s="1585"/>
      <c r="E61" s="581"/>
      <c r="F61" s="581"/>
      <c r="G61" s="581"/>
      <c r="H61" s="581"/>
      <c r="I61" s="581"/>
      <c r="J61" s="581"/>
      <c r="K61" s="1586" t="s">
        <v>1021</v>
      </c>
      <c r="L61" s="1586"/>
      <c r="M61" s="1586"/>
      <c r="N61" s="1586"/>
      <c r="O61" s="1586"/>
      <c r="P61" s="1586"/>
      <c r="Q61" s="1586"/>
      <c r="R61" s="1586"/>
      <c r="S61" s="1586"/>
      <c r="T61" s="729"/>
      <c r="U61" s="1586" t="s">
        <v>1022</v>
      </c>
      <c r="V61" s="1586"/>
      <c r="W61" s="1586"/>
      <c r="X61" s="1586"/>
      <c r="Y61" s="1586"/>
      <c r="Z61" s="1586"/>
      <c r="AA61" s="1586"/>
      <c r="AB61" s="1586"/>
      <c r="AC61" s="1586"/>
      <c r="AD61" s="1586"/>
      <c r="AE61" s="730"/>
      <c r="AF61" s="1586" t="s">
        <v>283</v>
      </c>
      <c r="AG61" s="1586"/>
      <c r="AH61" s="1586"/>
      <c r="AI61" s="1586"/>
      <c r="AJ61" s="1586"/>
      <c r="AK61" s="1586"/>
      <c r="AL61" s="1586"/>
      <c r="AM61" s="1586"/>
      <c r="AN61" s="1586"/>
      <c r="AO61" s="1586"/>
      <c r="AP61" s="695"/>
      <c r="AQ61" s="377"/>
      <c r="AS61" s="607"/>
      <c r="AT61" s="607"/>
      <c r="AU61" s="607"/>
      <c r="AV61" s="607"/>
      <c r="AW61" s="607"/>
      <c r="AX61" s="607"/>
      <c r="AY61" s="607"/>
      <c r="AZ61" s="607"/>
      <c r="BA61" s="607"/>
      <c r="BB61" s="607"/>
      <c r="BC61" s="607"/>
      <c r="BD61" s="607"/>
      <c r="BE61" s="607"/>
      <c r="BF61" s="607"/>
      <c r="BG61" s="607"/>
      <c r="BH61" s="607"/>
      <c r="BI61" s="607"/>
      <c r="BJ61" s="607"/>
      <c r="BK61" s="607"/>
      <c r="BL61" s="607"/>
      <c r="BM61" s="607"/>
      <c r="BN61" s="607"/>
      <c r="BO61" s="607"/>
      <c r="BP61" s="607"/>
      <c r="BQ61" s="607"/>
      <c r="BR61" s="607"/>
      <c r="BS61" s="607"/>
      <c r="BT61" s="607"/>
      <c r="BU61" s="607"/>
      <c r="BV61" s="607"/>
      <c r="BW61" s="607"/>
      <c r="BX61" s="607"/>
      <c r="BY61" s="607"/>
      <c r="BZ61" s="607"/>
      <c r="CA61" s="607"/>
      <c r="CB61" s="607"/>
      <c r="CC61" s="607"/>
      <c r="CD61" s="607"/>
      <c r="CE61" s="607"/>
      <c r="CF61" s="607"/>
    </row>
    <row r="62" spans="1:84" s="431" customFormat="1" ht="4.5" customHeight="1">
      <c r="A62" s="376"/>
      <c r="K62" s="582"/>
      <c r="L62" s="582"/>
      <c r="M62" s="582"/>
      <c r="N62" s="727"/>
      <c r="O62" s="727"/>
      <c r="P62" s="727"/>
      <c r="Q62" s="727"/>
      <c r="R62" s="727"/>
      <c r="S62" s="727"/>
      <c r="T62" s="727"/>
      <c r="U62" s="727"/>
      <c r="V62" s="727"/>
      <c r="W62" s="727"/>
      <c r="X62" s="727"/>
      <c r="Y62" s="727"/>
      <c r="Z62" s="727"/>
      <c r="AA62" s="727"/>
      <c r="AB62" s="727"/>
      <c r="AC62" s="727"/>
      <c r="AD62" s="727"/>
      <c r="AE62" s="727"/>
      <c r="AF62" s="727"/>
      <c r="AG62" s="727"/>
      <c r="AH62" s="727"/>
      <c r="AI62" s="727"/>
      <c r="AJ62" s="727"/>
      <c r="AK62" s="727"/>
      <c r="AL62" s="727"/>
      <c r="AM62" s="727"/>
      <c r="AN62" s="727"/>
      <c r="AO62" s="695"/>
      <c r="AP62" s="695"/>
      <c r="AQ62" s="377"/>
      <c r="AS62" s="607"/>
      <c r="AT62" s="607"/>
      <c r="AU62" s="607"/>
      <c r="AV62" s="607"/>
      <c r="AW62" s="607"/>
      <c r="AX62" s="607"/>
      <c r="AY62" s="607"/>
      <c r="AZ62" s="607"/>
      <c r="BA62" s="607"/>
      <c r="BB62" s="607"/>
      <c r="BC62" s="607"/>
      <c r="BD62" s="607"/>
      <c r="BE62" s="607"/>
      <c r="BF62" s="607"/>
      <c r="BG62" s="607"/>
      <c r="BH62" s="607"/>
      <c r="BI62" s="607"/>
      <c r="BJ62" s="607"/>
      <c r="BK62" s="607"/>
      <c r="BL62" s="607"/>
      <c r="BM62" s="607"/>
      <c r="BN62" s="607"/>
      <c r="BO62" s="607"/>
      <c r="BP62" s="607"/>
      <c r="BQ62" s="607"/>
      <c r="BR62" s="607"/>
      <c r="BS62" s="607"/>
      <c r="BT62" s="607"/>
      <c r="BU62" s="607"/>
      <c r="BV62" s="607"/>
      <c r="BW62" s="607"/>
      <c r="BX62" s="607"/>
      <c r="BY62" s="607"/>
      <c r="BZ62" s="607"/>
      <c r="CA62" s="607"/>
      <c r="CB62" s="607"/>
      <c r="CC62" s="607"/>
      <c r="CD62" s="607"/>
      <c r="CE62" s="607"/>
      <c r="CF62" s="607"/>
    </row>
    <row r="63" spans="1:84" s="431" customFormat="1" ht="25.5" customHeight="1">
      <c r="A63" s="376"/>
      <c r="B63" s="1567" t="s">
        <v>1028</v>
      </c>
      <c r="C63" s="1567"/>
      <c r="D63" s="1567"/>
      <c r="E63" s="1567"/>
      <c r="F63" s="1567"/>
      <c r="G63" s="1567"/>
      <c r="H63" s="1567"/>
      <c r="I63" s="1567"/>
      <c r="J63" s="1567"/>
      <c r="K63" s="1580">
        <f>AD14</f>
        <v>130341151232</v>
      </c>
      <c r="L63" s="1580"/>
      <c r="M63" s="1580"/>
      <c r="N63" s="1580"/>
      <c r="O63" s="1580"/>
      <c r="P63" s="1580"/>
      <c r="Q63" s="1580"/>
      <c r="R63" s="1580"/>
      <c r="S63" s="1580"/>
      <c r="T63" s="488"/>
      <c r="U63" s="1580">
        <v>0</v>
      </c>
      <c r="V63" s="1580"/>
      <c r="W63" s="1580"/>
      <c r="X63" s="1580"/>
      <c r="Y63" s="1580"/>
      <c r="Z63" s="1580"/>
      <c r="AA63" s="1580"/>
      <c r="AB63" s="1580"/>
      <c r="AC63" s="1580"/>
      <c r="AD63" s="1580"/>
      <c r="AE63" s="463"/>
      <c r="AF63" s="1580">
        <f>K63+U63</f>
        <v>130341151232</v>
      </c>
      <c r="AG63" s="1580"/>
      <c r="AH63" s="1580"/>
      <c r="AI63" s="1580"/>
      <c r="AJ63" s="1580"/>
      <c r="AK63" s="1580"/>
      <c r="AL63" s="1580"/>
      <c r="AM63" s="1580"/>
      <c r="AN63" s="1580"/>
      <c r="AO63" s="1580"/>
      <c r="AP63" s="695"/>
      <c r="AQ63" s="377">
        <f>AF63-AD14</f>
        <v>0</v>
      </c>
      <c r="AR63" s="608">
        <f>AF63-AD14</f>
        <v>0</v>
      </c>
      <c r="AS63" s="607"/>
      <c r="AT63" s="607"/>
      <c r="AU63" s="607"/>
      <c r="AV63" s="607"/>
      <c r="AW63" s="607"/>
      <c r="AX63" s="607"/>
      <c r="AY63" s="607"/>
      <c r="AZ63" s="607"/>
      <c r="BA63" s="607"/>
      <c r="BB63" s="607"/>
      <c r="BC63" s="607"/>
      <c r="BD63" s="607"/>
      <c r="BE63" s="607"/>
      <c r="BF63" s="607"/>
      <c r="BG63" s="607"/>
      <c r="BH63" s="607"/>
      <c r="BI63" s="607"/>
      <c r="BJ63" s="607"/>
      <c r="BK63" s="607"/>
      <c r="BL63" s="607"/>
      <c r="BM63" s="607"/>
      <c r="BN63" s="607"/>
      <c r="BO63" s="607"/>
      <c r="BP63" s="607"/>
      <c r="BQ63" s="607"/>
      <c r="BR63" s="607"/>
      <c r="BS63" s="607"/>
      <c r="BT63" s="607"/>
      <c r="BU63" s="607"/>
      <c r="BV63" s="607"/>
      <c r="BW63" s="607"/>
      <c r="BX63" s="607"/>
      <c r="BY63" s="607"/>
      <c r="BZ63" s="607"/>
      <c r="CA63" s="607"/>
      <c r="CB63" s="607"/>
      <c r="CC63" s="607"/>
      <c r="CD63" s="607"/>
      <c r="CE63" s="607"/>
      <c r="CF63" s="607"/>
    </row>
    <row r="64" spans="1:84" s="431" customFormat="1" ht="18" customHeight="1" hidden="1">
      <c r="A64" s="376"/>
      <c r="B64" s="404" t="s">
        <v>1027</v>
      </c>
      <c r="C64" s="404"/>
      <c r="D64" s="404"/>
      <c r="E64" s="404"/>
      <c r="F64" s="404"/>
      <c r="G64" s="404"/>
      <c r="H64" s="404"/>
      <c r="I64" s="404"/>
      <c r="J64" s="404"/>
      <c r="K64" s="1580">
        <f>AD15</f>
        <v>0</v>
      </c>
      <c r="L64" s="1580"/>
      <c r="M64" s="1580"/>
      <c r="N64" s="1580"/>
      <c r="O64" s="1580"/>
      <c r="P64" s="1580"/>
      <c r="Q64" s="1580"/>
      <c r="R64" s="1580"/>
      <c r="S64" s="1580"/>
      <c r="T64" s="488"/>
      <c r="U64" s="1580">
        <v>0</v>
      </c>
      <c r="V64" s="1580"/>
      <c r="W64" s="1580"/>
      <c r="X64" s="1580"/>
      <c r="Y64" s="1580"/>
      <c r="Z64" s="1580"/>
      <c r="AA64" s="1580"/>
      <c r="AB64" s="1580"/>
      <c r="AC64" s="1580"/>
      <c r="AD64" s="1580"/>
      <c r="AE64" s="463"/>
      <c r="AF64" s="1580">
        <f>K64+U64</f>
        <v>0</v>
      </c>
      <c r="AG64" s="1580"/>
      <c r="AH64" s="1580"/>
      <c r="AI64" s="1580"/>
      <c r="AJ64" s="1580"/>
      <c r="AK64" s="1580"/>
      <c r="AL64" s="1580"/>
      <c r="AM64" s="1580"/>
      <c r="AN64" s="1580"/>
      <c r="AO64" s="1580"/>
      <c r="AP64" s="695"/>
      <c r="AQ64" s="377">
        <f>AF64-AD15</f>
        <v>0</v>
      </c>
      <c r="AS64" s="607"/>
      <c r="AT64" s="607"/>
      <c r="AU64" s="607"/>
      <c r="AV64" s="607"/>
      <c r="AW64" s="607"/>
      <c r="AX64" s="607"/>
      <c r="AY64" s="607"/>
      <c r="AZ64" s="607"/>
      <c r="BA64" s="607"/>
      <c r="BB64" s="607"/>
      <c r="BC64" s="607"/>
      <c r="BD64" s="607"/>
      <c r="BE64" s="607"/>
      <c r="BF64" s="607"/>
      <c r="BG64" s="607"/>
      <c r="BH64" s="607"/>
      <c r="BI64" s="607"/>
      <c r="BJ64" s="607"/>
      <c r="BK64" s="607"/>
      <c r="BL64" s="607"/>
      <c r="BM64" s="607"/>
      <c r="BN64" s="607"/>
      <c r="BO64" s="607"/>
      <c r="BP64" s="607"/>
      <c r="BQ64" s="607"/>
      <c r="BR64" s="607"/>
      <c r="BS64" s="607"/>
      <c r="BT64" s="607"/>
      <c r="BU64" s="607"/>
      <c r="BV64" s="607"/>
      <c r="BW64" s="607"/>
      <c r="BX64" s="607"/>
      <c r="BY64" s="607"/>
      <c r="BZ64" s="607"/>
      <c r="CA64" s="607"/>
      <c r="CB64" s="607"/>
      <c r="CC64" s="607"/>
      <c r="CD64" s="607"/>
      <c r="CE64" s="607"/>
      <c r="CF64" s="607"/>
    </row>
    <row r="65" spans="1:84" s="431" customFormat="1" ht="18" customHeight="1">
      <c r="A65" s="376"/>
      <c r="B65" s="699" t="str">
        <f>B16</f>
        <v>Ký quỹ, ký cược</v>
      </c>
      <c r="K65" s="1580">
        <f>TM1!K179</f>
        <v>2103621732</v>
      </c>
      <c r="L65" s="1580"/>
      <c r="M65" s="1580"/>
      <c r="N65" s="1580"/>
      <c r="O65" s="1580"/>
      <c r="P65" s="1580"/>
      <c r="Q65" s="1580"/>
      <c r="R65" s="1580"/>
      <c r="S65" s="1580"/>
      <c r="T65" s="488"/>
      <c r="U65" s="1580">
        <v>843727377</v>
      </c>
      <c r="V65" s="1580"/>
      <c r="W65" s="1580"/>
      <c r="X65" s="1580"/>
      <c r="Y65" s="1580"/>
      <c r="Z65" s="1580"/>
      <c r="AA65" s="1580"/>
      <c r="AB65" s="1580"/>
      <c r="AC65" s="1580"/>
      <c r="AD65" s="1580"/>
      <c r="AE65" s="463"/>
      <c r="AF65" s="1580">
        <f>K65+U65</f>
        <v>2947349109</v>
      </c>
      <c r="AG65" s="1580"/>
      <c r="AH65" s="1580"/>
      <c r="AI65" s="1580"/>
      <c r="AJ65" s="1580"/>
      <c r="AK65" s="1580"/>
      <c r="AL65" s="1580"/>
      <c r="AM65" s="1580"/>
      <c r="AN65" s="1580"/>
      <c r="AO65" s="1580"/>
      <c r="AP65" s="695"/>
      <c r="AQ65" s="377">
        <f>AF65-AD16</f>
        <v>0</v>
      </c>
      <c r="AR65" s="608">
        <f>AF65-AD16</f>
        <v>0</v>
      </c>
      <c r="AS65" s="607"/>
      <c r="AT65" s="607"/>
      <c r="AU65" s="607"/>
      <c r="AV65" s="607"/>
      <c r="AW65" s="607"/>
      <c r="AX65" s="607"/>
      <c r="AY65" s="607"/>
      <c r="AZ65" s="607"/>
      <c r="BA65" s="607"/>
      <c r="BB65" s="607"/>
      <c r="BC65" s="607"/>
      <c r="BD65" s="607"/>
      <c r="BE65" s="607"/>
      <c r="BF65" s="607"/>
      <c r="BG65" s="607"/>
      <c r="BH65" s="607"/>
      <c r="BI65" s="607"/>
      <c r="BJ65" s="607"/>
      <c r="BK65" s="607"/>
      <c r="BL65" s="607"/>
      <c r="BM65" s="607"/>
      <c r="BN65" s="607"/>
      <c r="BO65" s="607"/>
      <c r="BP65" s="607"/>
      <c r="BQ65" s="607"/>
      <c r="BR65" s="607"/>
      <c r="BS65" s="607"/>
      <c r="BT65" s="607"/>
      <c r="BU65" s="607"/>
      <c r="BV65" s="607"/>
      <c r="BW65" s="607"/>
      <c r="BX65" s="607"/>
      <c r="BY65" s="607"/>
      <c r="BZ65" s="607"/>
      <c r="CA65" s="607"/>
      <c r="CB65" s="607"/>
      <c r="CC65" s="607"/>
      <c r="CD65" s="607"/>
      <c r="CE65" s="607"/>
      <c r="CF65" s="607"/>
    </row>
    <row r="66" spans="1:85" s="431" customFormat="1" ht="4.5" customHeight="1">
      <c r="A66" s="376"/>
      <c r="K66" s="637"/>
      <c r="O66" s="695"/>
      <c r="P66" s="695"/>
      <c r="Q66" s="695"/>
      <c r="R66" s="695"/>
      <c r="S66" s="695"/>
      <c r="T66" s="695"/>
      <c r="U66" s="695"/>
      <c r="V66" s="695"/>
      <c r="W66" s="695"/>
      <c r="X66" s="695"/>
      <c r="Y66" s="695"/>
      <c r="Z66" s="695"/>
      <c r="AA66" s="695"/>
      <c r="AB66" s="695"/>
      <c r="AC66" s="695"/>
      <c r="AD66" s="695"/>
      <c r="AE66" s="695"/>
      <c r="AF66" s="695"/>
      <c r="AG66" s="695"/>
      <c r="AH66" s="695"/>
      <c r="AI66" s="695"/>
      <c r="AJ66" s="695"/>
      <c r="AK66" s="695"/>
      <c r="AL66" s="695"/>
      <c r="AM66" s="695"/>
      <c r="AN66" s="695"/>
      <c r="AO66" s="695"/>
      <c r="AP66" s="695"/>
      <c r="AQ66" s="373"/>
      <c r="AT66" s="607"/>
      <c r="AU66" s="607"/>
      <c r="AV66" s="607"/>
      <c r="AW66" s="607"/>
      <c r="AX66" s="607"/>
      <c r="AY66" s="607"/>
      <c r="AZ66" s="607"/>
      <c r="BA66" s="607"/>
      <c r="BB66" s="607"/>
      <c r="BC66" s="607"/>
      <c r="BD66" s="607"/>
      <c r="BE66" s="607"/>
      <c r="BF66" s="607"/>
      <c r="BG66" s="607"/>
      <c r="BH66" s="607"/>
      <c r="BI66" s="607"/>
      <c r="BJ66" s="607"/>
      <c r="BK66" s="607"/>
      <c r="BL66" s="607"/>
      <c r="BM66" s="607"/>
      <c r="BN66" s="607"/>
      <c r="BO66" s="607"/>
      <c r="BP66" s="607"/>
      <c r="BQ66" s="607"/>
      <c r="BR66" s="607"/>
      <c r="BS66" s="607"/>
      <c r="BT66" s="607"/>
      <c r="BU66" s="607"/>
      <c r="BV66" s="607"/>
      <c r="BW66" s="607"/>
      <c r="BX66" s="607"/>
      <c r="BY66" s="607"/>
      <c r="BZ66" s="607"/>
      <c r="CA66" s="607"/>
      <c r="CB66" s="607"/>
      <c r="CC66" s="607"/>
      <c r="CD66" s="607"/>
      <c r="CE66" s="607"/>
      <c r="CF66" s="607"/>
      <c r="CG66" s="607"/>
    </row>
    <row r="67" spans="1:86" s="431" customFormat="1" ht="18" customHeight="1" hidden="1">
      <c r="A67" s="376"/>
      <c r="B67" s="376" t="s">
        <v>1029</v>
      </c>
      <c r="E67" s="714"/>
      <c r="F67" s="714"/>
      <c r="G67" s="1583">
        <v>0</v>
      </c>
      <c r="H67" s="1583"/>
      <c r="I67" s="1583"/>
      <c r="J67" s="1583"/>
      <c r="K67" s="1583"/>
      <c r="L67" s="1583"/>
      <c r="M67" s="1583"/>
      <c r="N67" s="1583"/>
      <c r="O67" s="722"/>
      <c r="P67" s="1583">
        <v>0</v>
      </c>
      <c r="Q67" s="1583"/>
      <c r="R67" s="1583"/>
      <c r="S67" s="1583"/>
      <c r="T67" s="1583"/>
      <c r="U67" s="1583"/>
      <c r="V67" s="1583"/>
      <c r="W67" s="1583"/>
      <c r="X67" s="722"/>
      <c r="Y67" s="1583"/>
      <c r="Z67" s="1583"/>
      <c r="AA67" s="1583"/>
      <c r="AB67" s="1583"/>
      <c r="AC67" s="1583"/>
      <c r="AD67" s="1583"/>
      <c r="AE67" s="1583"/>
      <c r="AF67" s="1583"/>
      <c r="AG67" s="722"/>
      <c r="AH67" s="1583"/>
      <c r="AI67" s="1583"/>
      <c r="AJ67" s="1583"/>
      <c r="AK67" s="1583"/>
      <c r="AL67" s="1583"/>
      <c r="AM67" s="1583"/>
      <c r="AN67" s="1583"/>
      <c r="AO67" s="1583"/>
      <c r="AP67" s="695"/>
      <c r="AQ67" s="695"/>
      <c r="AR67" s="373"/>
      <c r="AS67" s="714"/>
      <c r="AT67" s="714"/>
      <c r="AU67" s="714"/>
      <c r="AV67" s="714"/>
      <c r="AW67" s="714"/>
      <c r="AX67" s="714"/>
      <c r="AY67" s="714"/>
      <c r="AZ67" s="731"/>
      <c r="BA67" s="714"/>
      <c r="BB67" s="714"/>
      <c r="BC67" s="714"/>
      <c r="BD67" s="714"/>
      <c r="BE67" s="714"/>
      <c r="BF67" s="714"/>
      <c r="BG67" s="714"/>
      <c r="BH67" s="714"/>
      <c r="BI67" s="714"/>
      <c r="BJ67" s="731"/>
      <c r="BK67" s="714"/>
      <c r="BL67" s="714"/>
      <c r="BM67" s="714"/>
      <c r="BN67" s="714"/>
      <c r="BO67" s="714"/>
      <c r="BP67" s="714"/>
      <c r="BQ67" s="714"/>
      <c r="BR67" s="714"/>
      <c r="BS67" s="714"/>
      <c r="BT67" s="731"/>
      <c r="BU67" s="714"/>
      <c r="BV67" s="714"/>
      <c r="BW67" s="714"/>
      <c r="BX67" s="714"/>
      <c r="BY67" s="714"/>
      <c r="BZ67" s="714"/>
      <c r="CA67" s="714"/>
      <c r="CB67" s="714"/>
      <c r="CC67" s="714"/>
      <c r="CD67" s="607"/>
      <c r="CE67" s="607"/>
      <c r="CF67" s="607"/>
      <c r="CG67" s="607"/>
      <c r="CH67" s="607"/>
    </row>
    <row r="68" spans="1:86" s="431" customFormat="1" ht="18" customHeight="1" hidden="1">
      <c r="A68" s="376"/>
      <c r="B68" s="376" t="s">
        <v>1030</v>
      </c>
      <c r="E68" s="714"/>
      <c r="F68" s="714"/>
      <c r="G68" s="1583">
        <v>0</v>
      </c>
      <c r="H68" s="1583"/>
      <c r="I68" s="1583"/>
      <c r="J68" s="1583"/>
      <c r="K68" s="1583"/>
      <c r="L68" s="1583"/>
      <c r="M68" s="1583"/>
      <c r="N68" s="1583"/>
      <c r="O68" s="722"/>
      <c r="P68" s="1583">
        <v>0</v>
      </c>
      <c r="Q68" s="1583"/>
      <c r="R68" s="1583"/>
      <c r="S68" s="1583"/>
      <c r="T68" s="1583"/>
      <c r="U68" s="1583"/>
      <c r="V68" s="1583"/>
      <c r="W68" s="1583"/>
      <c r="X68" s="722"/>
      <c r="Y68" s="1583"/>
      <c r="Z68" s="1583"/>
      <c r="AA68" s="1583"/>
      <c r="AB68" s="1583"/>
      <c r="AC68" s="1583"/>
      <c r="AD68" s="1583"/>
      <c r="AE68" s="1583"/>
      <c r="AF68" s="1583"/>
      <c r="AG68" s="722"/>
      <c r="AH68" s="1583"/>
      <c r="AI68" s="1583"/>
      <c r="AJ68" s="1583"/>
      <c r="AK68" s="1583"/>
      <c r="AL68" s="1583"/>
      <c r="AM68" s="1583"/>
      <c r="AN68" s="1583"/>
      <c r="AO68" s="1583"/>
      <c r="AP68" s="695"/>
      <c r="AQ68" s="695"/>
      <c r="AR68" s="373"/>
      <c r="AS68" s="714"/>
      <c r="AT68" s="714"/>
      <c r="AU68" s="714"/>
      <c r="AV68" s="714"/>
      <c r="AW68" s="714"/>
      <c r="AX68" s="714"/>
      <c r="AY68" s="714"/>
      <c r="AZ68" s="731"/>
      <c r="BA68" s="714"/>
      <c r="BB68" s="714"/>
      <c r="BC68" s="714"/>
      <c r="BD68" s="714"/>
      <c r="BE68" s="714"/>
      <c r="BF68" s="714"/>
      <c r="BG68" s="714"/>
      <c r="BH68" s="714"/>
      <c r="BI68" s="714"/>
      <c r="BJ68" s="731"/>
      <c r="BK68" s="714"/>
      <c r="BL68" s="714"/>
      <c r="BM68" s="714"/>
      <c r="BN68" s="714"/>
      <c r="BO68" s="714"/>
      <c r="BP68" s="714"/>
      <c r="BQ68" s="714"/>
      <c r="BR68" s="714"/>
      <c r="BS68" s="714"/>
      <c r="BT68" s="731"/>
      <c r="BU68" s="714"/>
      <c r="BV68" s="714"/>
      <c r="BW68" s="714"/>
      <c r="BX68" s="714"/>
      <c r="BY68" s="714"/>
      <c r="BZ68" s="714"/>
      <c r="CA68" s="714"/>
      <c r="CB68" s="714"/>
      <c r="CC68" s="714"/>
      <c r="CD68" s="607"/>
      <c r="CE68" s="607"/>
      <c r="CF68" s="607"/>
      <c r="CG68" s="607"/>
      <c r="CH68" s="607"/>
    </row>
    <row r="69" spans="1:86" s="431" customFormat="1" ht="18" customHeight="1" hidden="1">
      <c r="A69" s="376"/>
      <c r="B69" s="376" t="s">
        <v>1031</v>
      </c>
      <c r="E69" s="714"/>
      <c r="F69" s="714"/>
      <c r="G69" s="1583">
        <v>0</v>
      </c>
      <c r="H69" s="1583"/>
      <c r="I69" s="1583"/>
      <c r="J69" s="1583"/>
      <c r="K69" s="1583"/>
      <c r="L69" s="1583"/>
      <c r="M69" s="1583"/>
      <c r="N69" s="1583"/>
      <c r="O69" s="722"/>
      <c r="P69" s="1583">
        <v>0</v>
      </c>
      <c r="Q69" s="1583"/>
      <c r="R69" s="1583"/>
      <c r="S69" s="1583"/>
      <c r="T69" s="1583"/>
      <c r="U69" s="1583"/>
      <c r="V69" s="1583"/>
      <c r="W69" s="1583"/>
      <c r="X69" s="722"/>
      <c r="Y69" s="1583"/>
      <c r="Z69" s="1583"/>
      <c r="AA69" s="1583"/>
      <c r="AB69" s="1583"/>
      <c r="AC69" s="1583"/>
      <c r="AD69" s="1583"/>
      <c r="AE69" s="1583"/>
      <c r="AF69" s="1583"/>
      <c r="AG69" s="722"/>
      <c r="AH69" s="1583"/>
      <c r="AI69" s="1583"/>
      <c r="AJ69" s="1583"/>
      <c r="AK69" s="1583"/>
      <c r="AL69" s="1583"/>
      <c r="AM69" s="1583"/>
      <c r="AN69" s="1583"/>
      <c r="AO69" s="1583"/>
      <c r="AP69" s="695"/>
      <c r="AQ69" s="695"/>
      <c r="AR69" s="732"/>
      <c r="AS69" s="714"/>
      <c r="AT69" s="714"/>
      <c r="AU69" s="714"/>
      <c r="AV69" s="714"/>
      <c r="AW69" s="714"/>
      <c r="AX69" s="714"/>
      <c r="AY69" s="714"/>
      <c r="AZ69" s="731"/>
      <c r="BA69" s="714"/>
      <c r="BB69" s="714"/>
      <c r="BC69" s="714"/>
      <c r="BD69" s="714"/>
      <c r="BE69" s="714"/>
      <c r="BF69" s="714"/>
      <c r="BG69" s="714"/>
      <c r="BH69" s="714"/>
      <c r="BI69" s="714"/>
      <c r="BJ69" s="731"/>
      <c r="BK69" s="714"/>
      <c r="BL69" s="714"/>
      <c r="BM69" s="714"/>
      <c r="BN69" s="714"/>
      <c r="BO69" s="714"/>
      <c r="BP69" s="714"/>
      <c r="BQ69" s="714"/>
      <c r="BR69" s="714"/>
      <c r="BS69" s="714"/>
      <c r="BT69" s="731"/>
      <c r="BU69" s="714"/>
      <c r="BV69" s="714"/>
      <c r="BW69" s="714"/>
      <c r="BX69" s="714"/>
      <c r="BY69" s="714"/>
      <c r="BZ69" s="714"/>
      <c r="CA69" s="714"/>
      <c r="CB69" s="714"/>
      <c r="CC69" s="714"/>
      <c r="CD69" s="607"/>
      <c r="CE69" s="607"/>
      <c r="CF69" s="607"/>
      <c r="CG69" s="607"/>
      <c r="CH69" s="607"/>
    </row>
    <row r="70" spans="1:86" s="431" customFormat="1" ht="4.5" customHeight="1">
      <c r="A70" s="376"/>
      <c r="M70" s="637"/>
      <c r="Q70" s="695"/>
      <c r="R70" s="695"/>
      <c r="S70" s="695"/>
      <c r="T70" s="695"/>
      <c r="U70" s="695"/>
      <c r="V70" s="695"/>
      <c r="W70" s="695"/>
      <c r="X70" s="695"/>
      <c r="Y70" s="695"/>
      <c r="Z70" s="695"/>
      <c r="AA70" s="695"/>
      <c r="AB70" s="695"/>
      <c r="AC70" s="695"/>
      <c r="AD70" s="695"/>
      <c r="AE70" s="695"/>
      <c r="AF70" s="695"/>
      <c r="AG70" s="695"/>
      <c r="AH70" s="695"/>
      <c r="AI70" s="695"/>
      <c r="AJ70" s="695"/>
      <c r="AK70" s="695"/>
      <c r="AL70" s="695"/>
      <c r="AM70" s="695"/>
      <c r="AN70" s="695"/>
      <c r="AO70" s="695"/>
      <c r="AP70" s="695"/>
      <c r="AQ70" s="695"/>
      <c r="AR70" s="373"/>
      <c r="AT70" s="607"/>
      <c r="AU70" s="607"/>
      <c r="AV70" s="607"/>
      <c r="AW70" s="607"/>
      <c r="AX70" s="607"/>
      <c r="AY70" s="607"/>
      <c r="AZ70" s="607"/>
      <c r="BA70" s="607"/>
      <c r="BB70" s="607"/>
      <c r="BC70" s="607"/>
      <c r="BD70" s="607"/>
      <c r="BE70" s="607"/>
      <c r="BF70" s="607"/>
      <c r="BG70" s="607"/>
      <c r="BH70" s="607"/>
      <c r="BI70" s="607"/>
      <c r="BJ70" s="607"/>
      <c r="BK70" s="607"/>
      <c r="BL70" s="607"/>
      <c r="BM70" s="607"/>
      <c r="BN70" s="607"/>
      <c r="BO70" s="607"/>
      <c r="BP70" s="607"/>
      <c r="BQ70" s="607"/>
      <c r="BR70" s="607"/>
      <c r="BS70" s="607"/>
      <c r="BT70" s="607"/>
      <c r="BU70" s="607"/>
      <c r="BV70" s="607"/>
      <c r="BW70" s="607"/>
      <c r="BX70" s="607"/>
      <c r="BY70" s="607"/>
      <c r="BZ70" s="607"/>
      <c r="CA70" s="607"/>
      <c r="CB70" s="607"/>
      <c r="CC70" s="607"/>
      <c r="CD70" s="607"/>
      <c r="CE70" s="607"/>
      <c r="CF70" s="607"/>
      <c r="CG70" s="607"/>
      <c r="CH70" s="607"/>
    </row>
  </sheetData>
  <sheetProtection/>
  <mergeCells count="121">
    <mergeCell ref="Q9:AO9"/>
    <mergeCell ref="Q10:AB10"/>
    <mergeCell ref="AD10:AO10"/>
    <mergeCell ref="Q11:AB11"/>
    <mergeCell ref="AD11:AO11"/>
    <mergeCell ref="Q12:AB12"/>
    <mergeCell ref="AD12:AO12"/>
    <mergeCell ref="Q16:AB16"/>
    <mergeCell ref="AD16:AO16"/>
    <mergeCell ref="Q17:AB17"/>
    <mergeCell ref="AD17:AO17"/>
    <mergeCell ref="Q19:AB19"/>
    <mergeCell ref="AD19:AO19"/>
    <mergeCell ref="Q13:AB13"/>
    <mergeCell ref="AD13:AO13"/>
    <mergeCell ref="Q14:AB14"/>
    <mergeCell ref="AD14:AO14"/>
    <mergeCell ref="Q15:AB15"/>
    <mergeCell ref="AD15:AO15"/>
    <mergeCell ref="Q23:AB23"/>
    <mergeCell ref="AD23:AO23"/>
    <mergeCell ref="Q24:AB24"/>
    <mergeCell ref="AD24:AO24"/>
    <mergeCell ref="G29:W29"/>
    <mergeCell ref="Y29:AO29"/>
    <mergeCell ref="Q20:AB20"/>
    <mergeCell ref="AD20:AO20"/>
    <mergeCell ref="Q21:AB21"/>
    <mergeCell ref="AD21:AO21"/>
    <mergeCell ref="Q22:AB22"/>
    <mergeCell ref="AD22:AO22"/>
    <mergeCell ref="B38:D38"/>
    <mergeCell ref="K38:S38"/>
    <mergeCell ref="U38:AD38"/>
    <mergeCell ref="AF38:AO38"/>
    <mergeCell ref="G30:N30"/>
    <mergeCell ref="P30:W30"/>
    <mergeCell ref="Y30:AF30"/>
    <mergeCell ref="AH30:AO30"/>
    <mergeCell ref="G32:N32"/>
    <mergeCell ref="P32:W32"/>
    <mergeCell ref="Y32:AF32"/>
    <mergeCell ref="AH32:AO32"/>
    <mergeCell ref="K40:S40"/>
    <mergeCell ref="U40:AD40"/>
    <mergeCell ref="AF40:AO40"/>
    <mergeCell ref="K41:S41"/>
    <mergeCell ref="U41:AD41"/>
    <mergeCell ref="AF41:AO41"/>
    <mergeCell ref="G33:N33"/>
    <mergeCell ref="P33:W33"/>
    <mergeCell ref="Y33:AF33"/>
    <mergeCell ref="AH33:AO33"/>
    <mergeCell ref="K44:S44"/>
    <mergeCell ref="U44:AD44"/>
    <mergeCell ref="AF44:AN44"/>
    <mergeCell ref="B46:D46"/>
    <mergeCell ref="K46:S46"/>
    <mergeCell ref="U46:AD46"/>
    <mergeCell ref="AF46:AO46"/>
    <mergeCell ref="K42:S42"/>
    <mergeCell ref="U42:AD42"/>
    <mergeCell ref="AF42:AO42"/>
    <mergeCell ref="K43:S43"/>
    <mergeCell ref="U43:AD43"/>
    <mergeCell ref="AF43:AO43"/>
    <mergeCell ref="K50:S50"/>
    <mergeCell ref="U50:AD50"/>
    <mergeCell ref="AF50:AO50"/>
    <mergeCell ref="K51:S51"/>
    <mergeCell ref="U51:AD51"/>
    <mergeCell ref="AF51:AO51"/>
    <mergeCell ref="K48:S48"/>
    <mergeCell ref="U48:AD48"/>
    <mergeCell ref="AF48:AO48"/>
    <mergeCell ref="K49:S49"/>
    <mergeCell ref="U49:AD49"/>
    <mergeCell ref="AF49:AO49"/>
    <mergeCell ref="B57:J57"/>
    <mergeCell ref="K57:S57"/>
    <mergeCell ref="U57:AD57"/>
    <mergeCell ref="AF57:AO57"/>
    <mergeCell ref="K58:S58"/>
    <mergeCell ref="U58:AD58"/>
    <mergeCell ref="AF58:AO58"/>
    <mergeCell ref="K52:S52"/>
    <mergeCell ref="U52:AD52"/>
    <mergeCell ref="AF52:AN52"/>
    <mergeCell ref="B55:D55"/>
    <mergeCell ref="K55:S55"/>
    <mergeCell ref="U55:AD55"/>
    <mergeCell ref="AF55:AO55"/>
    <mergeCell ref="B63:J63"/>
    <mergeCell ref="K63:S63"/>
    <mergeCell ref="U63:AD63"/>
    <mergeCell ref="AF63:AO63"/>
    <mergeCell ref="K64:S64"/>
    <mergeCell ref="U64:AD64"/>
    <mergeCell ref="AF64:AO64"/>
    <mergeCell ref="K59:S59"/>
    <mergeCell ref="U59:AD59"/>
    <mergeCell ref="AF59:AO59"/>
    <mergeCell ref="B61:D61"/>
    <mergeCell ref="K61:S61"/>
    <mergeCell ref="U61:AD61"/>
    <mergeCell ref="AF61:AO61"/>
    <mergeCell ref="G68:N68"/>
    <mergeCell ref="P68:W68"/>
    <mergeCell ref="Y68:AF68"/>
    <mergeCell ref="AH68:AO68"/>
    <mergeCell ref="G69:N69"/>
    <mergeCell ref="P69:W69"/>
    <mergeCell ref="Y69:AF69"/>
    <mergeCell ref="AH69:AO69"/>
    <mergeCell ref="K65:S65"/>
    <mergeCell ref="U65:AD65"/>
    <mergeCell ref="AF65:AO65"/>
    <mergeCell ref="G67:N67"/>
    <mergeCell ref="P67:W67"/>
    <mergeCell ref="Y67:AF67"/>
    <mergeCell ref="AH67:AO67"/>
  </mergeCells>
  <conditionalFormatting sqref="AS70:AS65536 AR66:AS66 AQ38:AQ39 AR36:AS38 AS1:AS28 AR9:AR19 AR24:AR27 AR39:AR53 AR55:AR65">
    <cfRule type="cellIs" priority="2" dxfId="0" operator="notEqual">
      <formula>0</formula>
    </cfRule>
  </conditionalFormatting>
  <conditionalFormatting sqref="AR54:AS54">
    <cfRule type="cellIs" priority="1" dxfId="0" operator="notEqual">
      <formula>0</formula>
    </cfRule>
  </conditionalFormatting>
  <printOptions/>
  <pageMargins left="0.8" right="0.2" top="0.2" bottom="0.4"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theme="8" tint="0.39998000860214233"/>
  </sheetPr>
  <dimension ref="B1:AH65"/>
  <sheetViews>
    <sheetView zoomScalePageLayoutView="0" workbookViewId="0" topLeftCell="B1">
      <pane xSplit="4" ySplit="3" topLeftCell="F4" activePane="bottomRight" state="frozen"/>
      <selection pane="topLeft" activeCell="M646" sqref="M646"/>
      <selection pane="topRight" activeCell="M646" sqref="M646"/>
      <selection pane="bottomLeft" activeCell="M646" sqref="M646"/>
      <selection pane="bottomRight" activeCell="M646" sqref="M646"/>
    </sheetView>
  </sheetViews>
  <sheetFormatPr defaultColWidth="9.140625" defaultRowHeight="12.75"/>
  <cols>
    <col min="1" max="1" width="1.421875" style="733" customWidth="1"/>
    <col min="2" max="2" width="8.28125" style="733" customWidth="1"/>
    <col min="3" max="3" width="25.57421875" style="733" customWidth="1"/>
    <col min="4" max="4" width="20.28125" style="733" bestFit="1" customWidth="1"/>
    <col min="5" max="5" width="17.7109375" style="733" bestFit="1" customWidth="1"/>
    <col min="6" max="6" width="17.7109375" style="733" customWidth="1"/>
    <col min="7" max="7" width="14.57421875" style="734" bestFit="1" customWidth="1"/>
    <col min="8" max="8" width="20.28125" style="734" bestFit="1" customWidth="1"/>
    <col min="9" max="9" width="15.00390625" style="734" bestFit="1" customWidth="1"/>
    <col min="10" max="10" width="18.57421875" style="734" bestFit="1" customWidth="1"/>
    <col min="11" max="11" width="16.57421875" style="734" bestFit="1" customWidth="1"/>
    <col min="12" max="12" width="16.00390625" style="734" bestFit="1" customWidth="1"/>
    <col min="13" max="14" width="15.00390625" style="734" bestFit="1" customWidth="1"/>
    <col min="15" max="15" width="16.00390625" style="734" customWidth="1"/>
    <col min="16" max="19" width="15.00390625" style="734" customWidth="1"/>
    <col min="20" max="21" width="15.57421875" style="734" bestFit="1" customWidth="1"/>
    <col min="22" max="23" width="15.00390625" style="734" customWidth="1"/>
    <col min="24" max="24" width="15.57421875" style="734" bestFit="1" customWidth="1"/>
    <col min="25" max="25" width="15.57421875" style="734" customWidth="1"/>
    <col min="26" max="31" width="17.7109375" style="734" customWidth="1"/>
    <col min="32" max="32" width="5.421875" style="733" customWidth="1"/>
    <col min="33" max="33" width="12.28125" style="733" bestFit="1" customWidth="1"/>
    <col min="34" max="34" width="14.00390625" style="733" bestFit="1" customWidth="1"/>
    <col min="35" max="16384" width="9.140625" style="733" customWidth="1"/>
  </cols>
  <sheetData>
    <row r="1" spans="6:31" ht="12.75">
      <c r="F1" s="734"/>
      <c r="Z1" s="733"/>
      <c r="AA1" s="733"/>
      <c r="AB1" s="733"/>
      <c r="AC1" s="733"/>
      <c r="AD1" s="733"/>
      <c r="AE1" s="733"/>
    </row>
    <row r="2" spans="6:31" ht="12.75">
      <c r="F2" s="735" t="s">
        <v>4</v>
      </c>
      <c r="H2" s="1601" t="s">
        <v>1032</v>
      </c>
      <c r="I2" s="1601"/>
      <c r="J2" s="1601"/>
      <c r="K2" s="1601"/>
      <c r="L2" s="1601"/>
      <c r="M2" s="1601"/>
      <c r="N2" s="1601"/>
      <c r="O2" s="1602"/>
      <c r="P2" s="1603" t="s">
        <v>1033</v>
      </c>
      <c r="Q2" s="1604"/>
      <c r="R2" s="1604"/>
      <c r="S2" s="1604"/>
      <c r="T2" s="1604"/>
      <c r="U2" s="1604"/>
      <c r="V2" s="1604"/>
      <c r="W2" s="1605"/>
      <c r="X2" s="1606" t="s">
        <v>1034</v>
      </c>
      <c r="Y2" s="1601"/>
      <c r="Z2" s="1607" t="s">
        <v>1035</v>
      </c>
      <c r="AA2" s="1608"/>
      <c r="AB2" s="1608"/>
      <c r="AC2" s="1608"/>
      <c r="AD2" s="1608"/>
      <c r="AE2" s="1609"/>
    </row>
    <row r="3" spans="2:31" ht="12.75">
      <c r="B3" s="736"/>
      <c r="C3" s="736"/>
      <c r="D3" s="737" t="s">
        <v>4</v>
      </c>
      <c r="F3" s="738">
        <v>641</v>
      </c>
      <c r="G3" s="739">
        <v>642</v>
      </c>
      <c r="H3" s="740">
        <v>152</v>
      </c>
      <c r="I3" s="740">
        <v>331</v>
      </c>
      <c r="J3" s="740" t="s">
        <v>1036</v>
      </c>
      <c r="K3" s="740" t="s">
        <v>1037</v>
      </c>
      <c r="L3" s="740">
        <v>621</v>
      </c>
      <c r="M3" s="740">
        <v>622</v>
      </c>
      <c r="N3" s="740">
        <v>627</v>
      </c>
      <c r="O3" s="740" t="s">
        <v>1038</v>
      </c>
      <c r="P3" s="738">
        <v>152</v>
      </c>
      <c r="Q3" s="740">
        <v>331</v>
      </c>
      <c r="R3" s="740">
        <v>338</v>
      </c>
      <c r="S3" s="740">
        <v>711</v>
      </c>
      <c r="T3" s="740" t="s">
        <v>1039</v>
      </c>
      <c r="U3" s="740" t="s">
        <v>1040</v>
      </c>
      <c r="V3" s="740" t="s">
        <v>1041</v>
      </c>
      <c r="W3" s="739" t="s">
        <v>1042</v>
      </c>
      <c r="X3" s="740">
        <v>627</v>
      </c>
      <c r="Y3" s="740" t="s">
        <v>1043</v>
      </c>
      <c r="Z3" s="738">
        <v>152</v>
      </c>
      <c r="AA3" s="740">
        <v>331</v>
      </c>
      <c r="AB3" s="740">
        <v>631</v>
      </c>
      <c r="AC3" s="740" t="s">
        <v>1044</v>
      </c>
      <c r="AD3" s="740" t="s">
        <v>1045</v>
      </c>
      <c r="AE3" s="739" t="s">
        <v>909</v>
      </c>
    </row>
    <row r="4" spans="2:31" ht="12.75">
      <c r="B4" s="741" t="s">
        <v>881</v>
      </c>
      <c r="C4" s="736"/>
      <c r="D4" s="742">
        <f aca="true" t="shared" si="0" ref="D4:D9">SUBTOTAL(9,F4:AE4)</f>
        <v>0</v>
      </c>
      <c r="F4" s="743"/>
      <c r="G4" s="744"/>
      <c r="H4" s="745"/>
      <c r="I4" s="745"/>
      <c r="J4" s="745"/>
      <c r="K4" s="745"/>
      <c r="L4" s="745"/>
      <c r="M4" s="745"/>
      <c r="N4" s="745"/>
      <c r="O4" s="746"/>
      <c r="P4" s="747"/>
      <c r="Q4" s="746"/>
      <c r="R4" s="746"/>
      <c r="S4" s="746"/>
      <c r="T4" s="746"/>
      <c r="U4" s="746"/>
      <c r="V4" s="746"/>
      <c r="W4" s="748"/>
      <c r="X4" s="749"/>
      <c r="Y4" s="749"/>
      <c r="Z4" s="750"/>
      <c r="AA4" s="751"/>
      <c r="AB4" s="751"/>
      <c r="AC4" s="751"/>
      <c r="AD4" s="751"/>
      <c r="AE4" s="752"/>
    </row>
    <row r="5" spans="2:34" ht="12.75">
      <c r="B5" s="753" t="s">
        <v>882</v>
      </c>
      <c r="C5" s="754"/>
      <c r="D5" s="755">
        <f t="shared" si="0"/>
        <v>483869574602</v>
      </c>
      <c r="F5" s="756">
        <f>D31+D32</f>
        <v>6884406732</v>
      </c>
      <c r="G5" s="757">
        <f>D39+D40</f>
        <v>451879023</v>
      </c>
      <c r="H5" s="758">
        <v>3884147023</v>
      </c>
      <c r="I5" s="758"/>
      <c r="J5" s="758">
        <v>-295777590</v>
      </c>
      <c r="K5" s="758">
        <v>-229581203301</v>
      </c>
      <c r="L5" s="552">
        <v>598257340903</v>
      </c>
      <c r="M5" s="758"/>
      <c r="N5" s="758">
        <f>D52+D53</f>
        <v>21515562576</v>
      </c>
      <c r="O5" s="758">
        <v>6572154733</v>
      </c>
      <c r="P5" s="756">
        <v>92390402</v>
      </c>
      <c r="Q5" s="758">
        <v>13498616511</v>
      </c>
      <c r="R5" s="758">
        <v>28874158238</v>
      </c>
      <c r="S5" s="758">
        <v>41257406961</v>
      </c>
      <c r="T5" s="758">
        <v>-7642017369</v>
      </c>
      <c r="U5" s="758">
        <v>-867776850</v>
      </c>
      <c r="V5" s="758"/>
      <c r="W5" s="757"/>
      <c r="X5" s="758"/>
      <c r="Y5" s="758"/>
      <c r="Z5" s="756">
        <v>968286610</v>
      </c>
      <c r="AA5" s="758"/>
      <c r="AB5" s="758"/>
      <c r="AC5" s="758"/>
      <c r="AD5" s="758"/>
      <c r="AE5" s="757"/>
      <c r="AH5" s="759"/>
    </row>
    <row r="6" spans="2:34" ht="12.75">
      <c r="B6" s="753" t="s">
        <v>883</v>
      </c>
      <c r="C6" s="754"/>
      <c r="D6" s="755">
        <f t="shared" si="0"/>
        <v>34044586876</v>
      </c>
      <c r="F6" s="756">
        <f>D30</f>
        <v>853657582</v>
      </c>
      <c r="G6" s="760">
        <f>D38</f>
        <v>4350933361</v>
      </c>
      <c r="H6" s="761"/>
      <c r="I6" s="761"/>
      <c r="J6" s="761"/>
      <c r="K6" s="761"/>
      <c r="L6" s="758"/>
      <c r="M6" s="552">
        <v>22496506467</v>
      </c>
      <c r="N6" s="758">
        <f>D51</f>
        <v>6412282042</v>
      </c>
      <c r="O6" s="758"/>
      <c r="P6" s="756"/>
      <c r="Q6" s="758"/>
      <c r="R6" s="758"/>
      <c r="S6" s="758"/>
      <c r="T6" s="758"/>
      <c r="U6" s="758"/>
      <c r="V6" s="758"/>
      <c r="W6" s="757"/>
      <c r="X6" s="758"/>
      <c r="Y6" s="758"/>
      <c r="Z6" s="762"/>
      <c r="AA6" s="761"/>
      <c r="AB6" s="761"/>
      <c r="AC6" s="761"/>
      <c r="AD6" s="761">
        <v>-68792576</v>
      </c>
      <c r="AE6" s="760"/>
      <c r="AH6" s="759"/>
    </row>
    <row r="7" spans="2:34" ht="12.75">
      <c r="B7" s="753" t="s">
        <v>884</v>
      </c>
      <c r="C7" s="754"/>
      <c r="D7" s="755">
        <f t="shared" si="0"/>
        <v>14495394673</v>
      </c>
      <c r="F7" s="762">
        <f>D33</f>
        <v>993750</v>
      </c>
      <c r="G7" s="760">
        <f>D41</f>
        <v>982761992</v>
      </c>
      <c r="H7" s="761"/>
      <c r="I7" s="761"/>
      <c r="J7" s="761"/>
      <c r="K7" s="761"/>
      <c r="L7" s="761"/>
      <c r="M7" s="761"/>
      <c r="N7" s="761">
        <f>D54</f>
        <v>13511638931</v>
      </c>
      <c r="O7" s="761"/>
      <c r="P7" s="762"/>
      <c r="Q7" s="761"/>
      <c r="R7" s="761"/>
      <c r="S7" s="761"/>
      <c r="T7" s="761"/>
      <c r="U7" s="761"/>
      <c r="V7" s="761"/>
      <c r="W7" s="760"/>
      <c r="X7" s="761"/>
      <c r="Y7" s="761"/>
      <c r="Z7" s="762"/>
      <c r="AA7" s="761"/>
      <c r="AB7" s="761"/>
      <c r="AC7" s="761"/>
      <c r="AD7" s="761"/>
      <c r="AE7" s="760"/>
      <c r="AH7" s="759"/>
    </row>
    <row r="8" spans="2:34" ht="12.75">
      <c r="B8" s="753" t="s">
        <v>848</v>
      </c>
      <c r="C8" s="754"/>
      <c r="D8" s="755">
        <f t="shared" si="0"/>
        <v>15957765120</v>
      </c>
      <c r="F8" s="762">
        <f>D35</f>
        <v>18700952368</v>
      </c>
      <c r="G8" s="760">
        <f>D44</f>
        <v>1756347972</v>
      </c>
      <c r="H8" s="761"/>
      <c r="I8" s="761">
        <v>87828602472</v>
      </c>
      <c r="J8" s="761"/>
      <c r="K8" s="763">
        <v>-165506540368</v>
      </c>
      <c r="L8" s="761"/>
      <c r="M8" s="761"/>
      <c r="N8" s="761">
        <f>D55</f>
        <v>12036130313</v>
      </c>
      <c r="O8" s="761"/>
      <c r="P8" s="762"/>
      <c r="Q8" s="761"/>
      <c r="R8" s="761"/>
      <c r="S8" s="761"/>
      <c r="T8" s="761"/>
      <c r="U8" s="761"/>
      <c r="V8" s="761"/>
      <c r="W8" s="760"/>
      <c r="X8" s="761"/>
      <c r="Y8" s="761"/>
      <c r="Z8" s="762"/>
      <c r="AA8" s="764">
        <v>-111369302745</v>
      </c>
      <c r="AB8" s="761">
        <v>172511575108</v>
      </c>
      <c r="AC8" s="761"/>
      <c r="AD8" s="761"/>
      <c r="AE8" s="760"/>
      <c r="AH8" s="759"/>
    </row>
    <row r="9" spans="2:34" ht="13.5" thickBot="1">
      <c r="B9" s="765" t="s">
        <v>885</v>
      </c>
      <c r="C9" s="766"/>
      <c r="D9" s="767" t="e">
        <f t="shared" si="0"/>
        <v>#REF!</v>
      </c>
      <c r="F9" s="768">
        <f>D34+D36</f>
        <v>3939088766</v>
      </c>
      <c r="G9" s="769" t="e">
        <f>D42+D43+D45</f>
        <v>#REF!</v>
      </c>
      <c r="H9" s="761"/>
      <c r="I9" s="761"/>
      <c r="J9" s="761"/>
      <c r="K9" s="761"/>
      <c r="L9" s="761"/>
      <c r="M9" s="761"/>
      <c r="N9" s="761">
        <f>D56</f>
        <v>573827262</v>
      </c>
      <c r="O9" s="761"/>
      <c r="P9" s="762"/>
      <c r="Q9" s="761"/>
      <c r="R9" s="761"/>
      <c r="S9" s="761"/>
      <c r="T9" s="761"/>
      <c r="U9" s="761"/>
      <c r="V9" s="761">
        <v>-12223875</v>
      </c>
      <c r="W9" s="760">
        <v>-204311</v>
      </c>
      <c r="X9" s="761"/>
      <c r="Y9" s="761"/>
      <c r="Z9" s="768"/>
      <c r="AA9" s="770"/>
      <c r="AB9" s="770"/>
      <c r="AC9" s="770"/>
      <c r="AD9" s="770"/>
      <c r="AE9" s="769">
        <v>-396684000</v>
      </c>
      <c r="AH9" s="759"/>
    </row>
    <row r="10" spans="2:31" ht="13.5" thickBot="1">
      <c r="B10" s="771" t="s">
        <v>826</v>
      </c>
      <c r="C10" s="772"/>
      <c r="D10" s="773" t="e">
        <f>SUM(D4:D9)</f>
        <v>#REF!</v>
      </c>
      <c r="F10" s="738">
        <f>SUM(F4:F9)</f>
        <v>30379099198</v>
      </c>
      <c r="G10" s="739" t="e">
        <f aca="true" t="shared" si="1" ref="G10:AE10">SUM(G4:G9)</f>
        <v>#REF!</v>
      </c>
      <c r="H10" s="740">
        <f t="shared" si="1"/>
        <v>3884147023</v>
      </c>
      <c r="I10" s="740">
        <f t="shared" si="1"/>
        <v>87828602472</v>
      </c>
      <c r="J10" s="740">
        <f t="shared" si="1"/>
        <v>-295777590</v>
      </c>
      <c r="K10" s="740">
        <f t="shared" si="1"/>
        <v>-395087743669</v>
      </c>
      <c r="L10" s="774">
        <f t="shared" si="1"/>
        <v>598257340903</v>
      </c>
      <c r="M10" s="774">
        <f t="shared" si="1"/>
        <v>22496506467</v>
      </c>
      <c r="N10" s="774">
        <f t="shared" si="1"/>
        <v>54049441124</v>
      </c>
      <c r="O10" s="774">
        <f t="shared" si="1"/>
        <v>6572154733</v>
      </c>
      <c r="P10" s="775">
        <f>SUM(P4:P9)</f>
        <v>92390402</v>
      </c>
      <c r="Q10" s="774">
        <f aca="true" t="shared" si="2" ref="Q10:Y10">SUM(Q4:Q9)</f>
        <v>13498616511</v>
      </c>
      <c r="R10" s="774">
        <f t="shared" si="2"/>
        <v>28874158238</v>
      </c>
      <c r="S10" s="774">
        <f t="shared" si="2"/>
        <v>41257406961</v>
      </c>
      <c r="T10" s="774">
        <f t="shared" si="2"/>
        <v>-7642017369</v>
      </c>
      <c r="U10" s="774">
        <f t="shared" si="2"/>
        <v>-867776850</v>
      </c>
      <c r="V10" s="774">
        <f t="shared" si="2"/>
        <v>-12223875</v>
      </c>
      <c r="W10" s="776">
        <f t="shared" si="2"/>
        <v>-204311</v>
      </c>
      <c r="X10" s="774">
        <f t="shared" si="2"/>
        <v>0</v>
      </c>
      <c r="Y10" s="774">
        <f t="shared" si="2"/>
        <v>0</v>
      </c>
      <c r="Z10" s="738">
        <f t="shared" si="1"/>
        <v>968286610</v>
      </c>
      <c r="AA10" s="740">
        <f t="shared" si="1"/>
        <v>-111369302745</v>
      </c>
      <c r="AB10" s="740">
        <f t="shared" si="1"/>
        <v>172511575108</v>
      </c>
      <c r="AC10" s="740"/>
      <c r="AD10" s="740"/>
      <c r="AE10" s="739">
        <f t="shared" si="1"/>
        <v>-396684000</v>
      </c>
    </row>
    <row r="11" spans="2:31" ht="13.5" thickTop="1">
      <c r="B11" s="771"/>
      <c r="C11" s="772"/>
      <c r="D11" s="777" t="e">
        <f>D10-D46</f>
        <v>#REF!</v>
      </c>
      <c r="F11" s="746">
        <f>F10-D29</f>
        <v>0</v>
      </c>
      <c r="G11" s="746" t="e">
        <f>G10-D37</f>
        <v>#REF!</v>
      </c>
      <c r="H11" s="758"/>
      <c r="I11" s="758"/>
      <c r="J11" s="758"/>
      <c r="K11" s="758"/>
      <c r="L11" s="761"/>
      <c r="M11" s="761"/>
      <c r="N11" s="761">
        <f>N10-D50</f>
        <v>0</v>
      </c>
      <c r="O11" s="761"/>
      <c r="P11" s="761"/>
      <c r="Q11" s="761"/>
      <c r="R11" s="761"/>
      <c r="S11" s="761"/>
      <c r="T11" s="761"/>
      <c r="U11" s="761"/>
      <c r="V11" s="761"/>
      <c r="W11" s="761"/>
      <c r="X11" s="761"/>
      <c r="Y11" s="761"/>
      <c r="Z11" s="761"/>
      <c r="AA11" s="761"/>
      <c r="AB11" s="761"/>
      <c r="AC11" s="761"/>
      <c r="AD11" s="761"/>
      <c r="AE11" s="761"/>
    </row>
    <row r="12" spans="2:31" ht="12.75">
      <c r="B12" s="771"/>
      <c r="C12" s="772"/>
      <c r="D12" s="777"/>
      <c r="F12" s="746"/>
      <c r="G12" s="746"/>
      <c r="H12" s="758"/>
      <c r="I12" s="758"/>
      <c r="J12" s="758"/>
      <c r="K12" s="758"/>
      <c r="L12" s="761"/>
      <c r="M12" s="761"/>
      <c r="N12" s="761"/>
      <c r="O12" s="761"/>
      <c r="P12" s="761"/>
      <c r="Q12" s="761"/>
      <c r="R12" s="761"/>
      <c r="S12" s="761"/>
      <c r="T12" s="761"/>
      <c r="U12" s="761"/>
      <c r="V12" s="761"/>
      <c r="W12" s="761"/>
      <c r="X12" s="761"/>
      <c r="Y12" s="761"/>
      <c r="Z12" s="761"/>
      <c r="AA12" s="761"/>
      <c r="AB12" s="761"/>
      <c r="AC12" s="761"/>
      <c r="AD12" s="761"/>
      <c r="AE12" s="761"/>
    </row>
    <row r="13" spans="4:31" ht="12.75">
      <c r="D13" s="778"/>
      <c r="F13" s="746" t="s">
        <v>5</v>
      </c>
      <c r="G13" s="761"/>
      <c r="H13" s="1604"/>
      <c r="I13" s="1604"/>
      <c r="J13" s="1604"/>
      <c r="K13" s="1604"/>
      <c r="L13" s="1604"/>
      <c r="M13" s="1604"/>
      <c r="N13" s="1605"/>
      <c r="O13" s="779"/>
      <c r="P13" s="780" t="s">
        <v>1033</v>
      </c>
      <c r="Q13" s="780"/>
      <c r="R13" s="780"/>
      <c r="S13" s="780"/>
      <c r="T13" s="780"/>
      <c r="U13" s="780"/>
      <c r="V13" s="780"/>
      <c r="W13" s="780"/>
      <c r="X13" s="780" t="s">
        <v>1034</v>
      </c>
      <c r="Y13" s="781"/>
      <c r="Z13" s="1610"/>
      <c r="AA13" s="1610"/>
      <c r="AB13" s="1610"/>
      <c r="AC13" s="1610"/>
      <c r="AD13" s="1610"/>
      <c r="AE13" s="1610"/>
    </row>
    <row r="14" spans="4:32" ht="12.75" hidden="1">
      <c r="D14" s="782" t="s">
        <v>5</v>
      </c>
      <c r="F14" s="738">
        <v>641</v>
      </c>
      <c r="G14" s="740">
        <v>642</v>
      </c>
      <c r="H14" s="740"/>
      <c r="I14" s="740"/>
      <c r="J14" s="740"/>
      <c r="K14" s="740"/>
      <c r="L14" s="740">
        <v>621</v>
      </c>
      <c r="M14" s="740">
        <v>622</v>
      </c>
      <c r="N14" s="739">
        <v>627</v>
      </c>
      <c r="O14" s="739"/>
      <c r="P14" s="783"/>
      <c r="Q14" s="783"/>
      <c r="R14" s="783"/>
      <c r="S14" s="783"/>
      <c r="T14" s="783"/>
      <c r="U14" s="783"/>
      <c r="V14" s="783"/>
      <c r="W14" s="783"/>
      <c r="X14" s="783"/>
      <c r="Y14" s="738"/>
      <c r="Z14" s="740"/>
      <c r="AA14" s="740"/>
      <c r="AB14" s="740"/>
      <c r="AC14" s="740"/>
      <c r="AD14" s="740"/>
      <c r="AE14" s="740"/>
      <c r="AF14" s="784"/>
    </row>
    <row r="15" spans="2:32" ht="12.75" hidden="1">
      <c r="B15" s="733" t="s">
        <v>881</v>
      </c>
      <c r="D15" s="742">
        <f aca="true" t="shared" si="3" ref="D15:D20">SUBTOTAL(9,F15:AE15)</f>
        <v>83574878</v>
      </c>
      <c r="F15" s="762"/>
      <c r="G15" s="761"/>
      <c r="H15" s="761"/>
      <c r="I15" s="761"/>
      <c r="J15" s="761"/>
      <c r="K15" s="761"/>
      <c r="L15" s="761"/>
      <c r="M15" s="761"/>
      <c r="N15" s="760"/>
      <c r="O15" s="760"/>
      <c r="P15" s="785"/>
      <c r="Q15" s="785"/>
      <c r="R15" s="785"/>
      <c r="S15" s="785"/>
      <c r="T15" s="785"/>
      <c r="U15" s="785"/>
      <c r="V15" s="785"/>
      <c r="W15" s="785"/>
      <c r="X15" s="785">
        <v>83574878</v>
      </c>
      <c r="Y15" s="762"/>
      <c r="Z15" s="761"/>
      <c r="AA15" s="761"/>
      <c r="AB15" s="761"/>
      <c r="AC15" s="761"/>
      <c r="AD15" s="761"/>
      <c r="AE15" s="761"/>
      <c r="AF15" s="786"/>
    </row>
    <row r="16" spans="2:32" ht="15" hidden="1">
      <c r="B16" s="787" t="s">
        <v>882</v>
      </c>
      <c r="C16" s="788"/>
      <c r="D16" s="742">
        <f t="shared" si="3"/>
        <v>184656958593</v>
      </c>
      <c r="E16" s="789"/>
      <c r="F16" s="756">
        <f>E31+E32</f>
        <v>8217230976</v>
      </c>
      <c r="G16" s="758">
        <f>E39+E40</f>
        <v>1735289907</v>
      </c>
      <c r="H16" s="758"/>
      <c r="I16" s="758"/>
      <c r="J16" s="758"/>
      <c r="K16" s="758"/>
      <c r="L16" s="758">
        <v>174704437710</v>
      </c>
      <c r="M16" s="758"/>
      <c r="N16" s="757">
        <f>E52+E53</f>
        <v>0</v>
      </c>
      <c r="O16" s="757"/>
      <c r="P16" s="790"/>
      <c r="Q16" s="790"/>
      <c r="R16" s="790"/>
      <c r="S16" s="790"/>
      <c r="T16" s="790"/>
      <c r="U16" s="790"/>
      <c r="V16" s="790"/>
      <c r="W16" s="790"/>
      <c r="X16" s="790"/>
      <c r="Y16" s="756"/>
      <c r="Z16" s="758"/>
      <c r="AA16" s="758"/>
      <c r="AB16" s="758"/>
      <c r="AC16" s="758"/>
      <c r="AD16" s="758"/>
      <c r="AE16" s="758"/>
      <c r="AF16" s="758"/>
    </row>
    <row r="17" spans="2:32" ht="15" hidden="1">
      <c r="B17" s="753" t="s">
        <v>883</v>
      </c>
      <c r="C17" s="754"/>
      <c r="D17" s="755">
        <f t="shared" si="3"/>
        <v>11247847289</v>
      </c>
      <c r="E17" s="789"/>
      <c r="F17" s="756">
        <f>E30</f>
        <v>2401260383</v>
      </c>
      <c r="G17" s="761">
        <f>E38</f>
        <v>7490870085</v>
      </c>
      <c r="H17" s="761"/>
      <c r="I17" s="761"/>
      <c r="J17" s="761"/>
      <c r="K17" s="761"/>
      <c r="L17" s="758"/>
      <c r="M17" s="758">
        <v>1355716821</v>
      </c>
      <c r="N17" s="791">
        <f>E51</f>
        <v>0</v>
      </c>
      <c r="O17" s="791"/>
      <c r="P17" s="792"/>
      <c r="Q17" s="792"/>
      <c r="R17" s="792"/>
      <c r="S17" s="792"/>
      <c r="T17" s="792"/>
      <c r="U17" s="792"/>
      <c r="V17" s="792"/>
      <c r="W17" s="792"/>
      <c r="X17" s="792"/>
      <c r="Y17" s="793"/>
      <c r="Z17" s="761"/>
      <c r="AA17" s="761"/>
      <c r="AB17" s="761"/>
      <c r="AC17" s="761"/>
      <c r="AD17" s="761"/>
      <c r="AE17" s="761"/>
      <c r="AF17" s="758"/>
    </row>
    <row r="18" spans="2:32" ht="15" hidden="1">
      <c r="B18" s="753" t="s">
        <v>884</v>
      </c>
      <c r="C18" s="754"/>
      <c r="D18" s="755">
        <f t="shared" si="3"/>
        <v>379558225</v>
      </c>
      <c r="E18" s="789"/>
      <c r="F18" s="762">
        <f>E33</f>
        <v>3405702</v>
      </c>
      <c r="G18" s="761">
        <f>E41</f>
        <v>376152523</v>
      </c>
      <c r="H18" s="761"/>
      <c r="I18" s="761"/>
      <c r="J18" s="761"/>
      <c r="K18" s="761"/>
      <c r="L18" s="761"/>
      <c r="M18" s="761"/>
      <c r="N18" s="760">
        <f>E54</f>
        <v>0</v>
      </c>
      <c r="O18" s="760"/>
      <c r="P18" s="785"/>
      <c r="Q18" s="785"/>
      <c r="R18" s="785"/>
      <c r="S18" s="785"/>
      <c r="T18" s="785"/>
      <c r="U18" s="785"/>
      <c r="V18" s="785"/>
      <c r="W18" s="785"/>
      <c r="X18" s="785"/>
      <c r="Y18" s="762"/>
      <c r="Z18" s="761"/>
      <c r="AA18" s="761"/>
      <c r="AB18" s="761"/>
      <c r="AC18" s="761"/>
      <c r="AD18" s="761"/>
      <c r="AE18" s="761"/>
      <c r="AF18" s="758"/>
    </row>
    <row r="19" spans="2:32" ht="15" hidden="1">
      <c r="B19" s="753" t="s">
        <v>848</v>
      </c>
      <c r="C19" s="754"/>
      <c r="D19" s="755">
        <f t="shared" si="3"/>
        <v>20047102926</v>
      </c>
      <c r="E19" s="789"/>
      <c r="F19" s="762">
        <f>E35</f>
        <v>19826619868</v>
      </c>
      <c r="G19" s="761">
        <f>E44</f>
        <v>220483058</v>
      </c>
      <c r="H19" s="761"/>
      <c r="I19" s="761"/>
      <c r="J19" s="761"/>
      <c r="K19" s="761"/>
      <c r="L19" s="761"/>
      <c r="M19" s="761"/>
      <c r="N19" s="760">
        <f>E55</f>
        <v>0</v>
      </c>
      <c r="O19" s="760"/>
      <c r="P19" s="785"/>
      <c r="Q19" s="785"/>
      <c r="R19" s="785"/>
      <c r="S19" s="785"/>
      <c r="T19" s="785"/>
      <c r="U19" s="785"/>
      <c r="V19" s="785"/>
      <c r="W19" s="785"/>
      <c r="X19" s="785"/>
      <c r="Y19" s="762"/>
      <c r="Z19" s="761"/>
      <c r="AA19" s="761"/>
      <c r="AB19" s="761"/>
      <c r="AC19" s="761"/>
      <c r="AD19" s="761"/>
      <c r="AE19" s="761"/>
      <c r="AF19" s="758"/>
    </row>
    <row r="20" spans="2:32" ht="15" hidden="1">
      <c r="B20" s="765" t="s">
        <v>885</v>
      </c>
      <c r="C20" s="766"/>
      <c r="D20" s="767">
        <f t="shared" si="3"/>
        <v>17070334245.751999</v>
      </c>
      <c r="E20" s="789"/>
      <c r="F20" s="768">
        <f>E34+E36</f>
        <v>569866445</v>
      </c>
      <c r="G20" s="770">
        <f>E42+E43+E45</f>
        <v>16500467800.751999</v>
      </c>
      <c r="H20" s="770"/>
      <c r="I20" s="770"/>
      <c r="J20" s="770"/>
      <c r="K20" s="770"/>
      <c r="L20" s="770"/>
      <c r="M20" s="770"/>
      <c r="N20" s="769">
        <f>E56</f>
        <v>0</v>
      </c>
      <c r="O20" s="769"/>
      <c r="P20" s="794"/>
      <c r="Q20" s="794"/>
      <c r="R20" s="794"/>
      <c r="S20" s="794"/>
      <c r="T20" s="794"/>
      <c r="U20" s="794"/>
      <c r="V20" s="794"/>
      <c r="W20" s="794"/>
      <c r="X20" s="794"/>
      <c r="Y20" s="768"/>
      <c r="Z20" s="770"/>
      <c r="AA20" s="770"/>
      <c r="AB20" s="770"/>
      <c r="AC20" s="770"/>
      <c r="AD20" s="770"/>
      <c r="AE20" s="770"/>
      <c r="AF20" s="758"/>
    </row>
    <row r="21" spans="2:32" ht="15.75" hidden="1" thickBot="1">
      <c r="B21" s="771" t="s">
        <v>826</v>
      </c>
      <c r="C21" s="772"/>
      <c r="D21" s="773">
        <f>SUM(D15:D20)</f>
        <v>233485376156.752</v>
      </c>
      <c r="E21" s="789"/>
      <c r="F21" s="738">
        <f>SUM(F16:F20)</f>
        <v>31018383374</v>
      </c>
      <c r="G21" s="740">
        <f>SUM(G16:G20)</f>
        <v>26323263373.752</v>
      </c>
      <c r="H21" s="740"/>
      <c r="I21" s="740"/>
      <c r="J21" s="740"/>
      <c r="K21" s="740"/>
      <c r="L21" s="774">
        <f>SUM(L16:L20)</f>
        <v>174704437710</v>
      </c>
      <c r="M21" s="774">
        <f>SUM(M16:M20)</f>
        <v>1355716821</v>
      </c>
      <c r="N21" s="776">
        <f>SUM(N16:N20)</f>
        <v>0</v>
      </c>
      <c r="O21" s="776"/>
      <c r="P21" s="795"/>
      <c r="Q21" s="795"/>
      <c r="R21" s="795"/>
      <c r="S21" s="795"/>
      <c r="T21" s="795"/>
      <c r="U21" s="795"/>
      <c r="V21" s="795"/>
      <c r="W21" s="795"/>
      <c r="X21" s="795"/>
      <c r="Y21" s="775"/>
      <c r="Z21" s="740"/>
      <c r="AA21" s="740"/>
      <c r="AB21" s="740"/>
      <c r="AC21" s="740"/>
      <c r="AD21" s="740"/>
      <c r="AE21" s="740"/>
      <c r="AF21" s="746"/>
    </row>
    <row r="22" spans="2:14" ht="15" hidden="1">
      <c r="B22" s="771"/>
      <c r="C22" s="772"/>
      <c r="D22" s="759">
        <f>D21-E46</f>
        <v>452990631765</v>
      </c>
      <c r="E22" s="789"/>
      <c r="F22" s="734">
        <f>F21-E29</f>
        <v>0</v>
      </c>
      <c r="G22" s="734">
        <f>G21-E37</f>
        <v>0</v>
      </c>
      <c r="N22" s="734">
        <f>N21-E50</f>
        <v>0</v>
      </c>
    </row>
    <row r="23" spans="2:31" ht="15">
      <c r="B23" s="771"/>
      <c r="C23" s="772"/>
      <c r="D23" s="759"/>
      <c r="E23" s="789"/>
      <c r="F23" s="734"/>
      <c r="Z23" s="786"/>
      <c r="AA23" s="786"/>
      <c r="AB23" s="786"/>
      <c r="AC23" s="786"/>
      <c r="AD23" s="786"/>
      <c r="AE23" s="786"/>
    </row>
    <row r="24" spans="2:31" ht="18" customHeight="1">
      <c r="B24" s="796"/>
      <c r="C24" s="797"/>
      <c r="D24" s="798" t="s">
        <v>1046</v>
      </c>
      <c r="E24" s="799" t="s">
        <v>1047</v>
      </c>
      <c r="F24" s="799" t="s">
        <v>1048</v>
      </c>
      <c r="Z24" s="758"/>
      <c r="AA24" s="758"/>
      <c r="AB24" s="758"/>
      <c r="AC24" s="758"/>
      <c r="AD24" s="758"/>
      <c r="AE24" s="758"/>
    </row>
    <row r="25" spans="2:31" ht="14.25" customHeight="1">
      <c r="B25" s="800" t="s">
        <v>1032</v>
      </c>
      <c r="C25" s="784"/>
      <c r="D25" s="801">
        <f>TM1!I144</f>
        <v>14964643149</v>
      </c>
      <c r="E25" s="802">
        <f>TM1!K144</f>
        <v>6132886240</v>
      </c>
      <c r="F25" s="803">
        <v>3557712673</v>
      </c>
      <c r="G25" s="734">
        <v>714962794</v>
      </c>
      <c r="H25" s="176">
        <f>F25+G25</f>
        <v>4272675467</v>
      </c>
      <c r="I25" s="734">
        <f>D25-H25</f>
        <v>10691967682</v>
      </c>
      <c r="J25" s="176">
        <v>188518410926</v>
      </c>
      <c r="K25" s="734">
        <f>E25-J25</f>
        <v>-182385524686</v>
      </c>
      <c r="L25" s="761"/>
      <c r="M25" s="761"/>
      <c r="N25" s="761"/>
      <c r="O25" s="761"/>
      <c r="P25" s="761"/>
      <c r="Q25" s="761"/>
      <c r="R25" s="761"/>
      <c r="S25" s="761"/>
      <c r="T25" s="761"/>
      <c r="U25" s="761"/>
      <c r="V25" s="761"/>
      <c r="W25" s="761"/>
      <c r="X25" s="761"/>
      <c r="Y25" s="761"/>
      <c r="Z25" s="761"/>
      <c r="AA25" s="761"/>
      <c r="AB25" s="761"/>
      <c r="AC25" s="761"/>
      <c r="AD25" s="761"/>
      <c r="AE25" s="761"/>
    </row>
    <row r="26" spans="2:31" ht="14.25" customHeight="1">
      <c r="B26" s="800" t="s">
        <v>1033</v>
      </c>
      <c r="C26" s="784"/>
      <c r="D26" s="801">
        <f>TM1!I145</f>
        <v>14196173900</v>
      </c>
      <c r="E26" s="802">
        <f>TM1!K145</f>
        <v>17505700447</v>
      </c>
      <c r="F26" s="804">
        <v>298401812047</v>
      </c>
      <c r="G26" s="734">
        <v>0</v>
      </c>
      <c r="H26" s="176">
        <f>F26+G26</f>
        <v>298401812047</v>
      </c>
      <c r="I26" s="734">
        <f aca="true" t="shared" si="4" ref="I26:I45">D26-H26</f>
        <v>-284205638147</v>
      </c>
      <c r="J26" s="176">
        <v>195591217306</v>
      </c>
      <c r="K26" s="734">
        <f>E26-J26</f>
        <v>-178085516859</v>
      </c>
      <c r="L26" s="805"/>
      <c r="M26" s="805"/>
      <c r="N26" s="805"/>
      <c r="O26" s="805"/>
      <c r="P26" s="805"/>
      <c r="Q26" s="805"/>
      <c r="R26" s="805"/>
      <c r="S26" s="805"/>
      <c r="T26" s="805"/>
      <c r="U26" s="805"/>
      <c r="V26" s="805"/>
      <c r="W26" s="805"/>
      <c r="X26" s="805"/>
      <c r="Y26" s="805"/>
      <c r="Z26" s="761"/>
      <c r="AA26" s="761"/>
      <c r="AB26" s="761"/>
      <c r="AC26" s="761"/>
      <c r="AD26" s="761"/>
      <c r="AE26" s="761"/>
    </row>
    <row r="27" spans="2:31" ht="14.25" customHeight="1">
      <c r="B27" s="800" t="s">
        <v>1034</v>
      </c>
      <c r="C27" s="784"/>
      <c r="D27" s="801">
        <f>TM1!I146</f>
        <v>1627598091</v>
      </c>
      <c r="E27" s="802">
        <f>TM1!K146</f>
        <v>1474035677</v>
      </c>
      <c r="F27" s="806">
        <v>0</v>
      </c>
      <c r="G27" s="734">
        <v>9319786</v>
      </c>
      <c r="H27" s="176">
        <f>F27+G27</f>
        <v>9319786</v>
      </c>
      <c r="I27" s="734">
        <f t="shared" si="4"/>
        <v>1618278305</v>
      </c>
      <c r="L27" s="805"/>
      <c r="M27" s="805"/>
      <c r="N27" s="805"/>
      <c r="O27" s="805"/>
      <c r="P27" s="805"/>
      <c r="Q27" s="805"/>
      <c r="R27" s="805"/>
      <c r="S27" s="805"/>
      <c r="T27" s="805"/>
      <c r="U27" s="805"/>
      <c r="V27" s="805"/>
      <c r="W27" s="805"/>
      <c r="X27" s="805"/>
      <c r="Y27" s="805"/>
      <c r="Z27" s="761"/>
      <c r="AA27" s="761"/>
      <c r="AB27" s="761"/>
      <c r="AC27" s="761"/>
      <c r="AD27" s="761"/>
      <c r="AE27" s="761"/>
    </row>
    <row r="28" spans="2:31" ht="14.25" customHeight="1">
      <c r="B28" s="800" t="s">
        <v>1035</v>
      </c>
      <c r="C28" s="784"/>
      <c r="D28" s="801" t="e">
        <f>TM1!I667</f>
        <v>#REF!</v>
      </c>
      <c r="E28" s="802">
        <v>0</v>
      </c>
      <c r="F28" s="807">
        <v>1050134007863</v>
      </c>
      <c r="G28" s="734">
        <v>218033726</v>
      </c>
      <c r="H28" s="176">
        <f>F28+G28</f>
        <v>1050352041589</v>
      </c>
      <c r="I28" s="734" t="e">
        <f t="shared" si="4"/>
        <v>#REF!</v>
      </c>
      <c r="Z28" s="761"/>
      <c r="AA28" s="761"/>
      <c r="AB28" s="761"/>
      <c r="AC28" s="761"/>
      <c r="AD28" s="761"/>
      <c r="AE28" s="761"/>
    </row>
    <row r="29" spans="2:31" s="786" customFormat="1" ht="14.25" customHeight="1">
      <c r="B29" s="800" t="s">
        <v>1049</v>
      </c>
      <c r="C29" s="784"/>
      <c r="D29" s="801">
        <f>SUBTOTAL(9,D30:D36)</f>
        <v>30379099198</v>
      </c>
      <c r="E29" s="802">
        <f>SUBTOTAL(9,E30:E36)</f>
        <v>31018383374</v>
      </c>
      <c r="F29" s="802">
        <f>SUBTOTAL(9,F30:F36)</f>
        <v>66421719712</v>
      </c>
      <c r="G29" s="802">
        <f>SUBTOTAL(9,G30:G36)</f>
        <v>0</v>
      </c>
      <c r="H29" s="801">
        <f>SUBTOTAL(9,H30:H36)</f>
        <v>66421719712</v>
      </c>
      <c r="I29" s="761"/>
      <c r="J29" s="761"/>
      <c r="K29" s="761"/>
      <c r="L29" s="761"/>
      <c r="M29" s="761"/>
      <c r="N29" s="761"/>
      <c r="O29" s="761"/>
      <c r="P29" s="761"/>
      <c r="Q29" s="761"/>
      <c r="R29" s="761"/>
      <c r="S29" s="761"/>
      <c r="T29" s="761"/>
      <c r="U29" s="761"/>
      <c r="V29" s="761"/>
      <c r="W29" s="761"/>
      <c r="X29" s="761"/>
      <c r="Y29" s="761"/>
      <c r="Z29" s="761"/>
      <c r="AA29" s="761"/>
      <c r="AB29" s="761"/>
      <c r="AC29" s="761"/>
      <c r="AD29" s="761"/>
      <c r="AE29" s="761"/>
    </row>
    <row r="30" spans="2:31" ht="14.25" customHeight="1">
      <c r="B30" s="808">
        <v>1</v>
      </c>
      <c r="C30" s="809" t="s">
        <v>843</v>
      </c>
      <c r="D30" s="758">
        <f>TM1!I705</f>
        <v>853657582</v>
      </c>
      <c r="E30" s="757">
        <f>TM1!K705</f>
        <v>2401260383</v>
      </c>
      <c r="F30" s="807">
        <v>4235581620</v>
      </c>
      <c r="H30" s="734">
        <f aca="true" t="shared" si="5" ref="H30:H36">F30+G30</f>
        <v>4235581620</v>
      </c>
      <c r="I30" s="734">
        <f t="shared" si="4"/>
        <v>-3381924038</v>
      </c>
      <c r="L30" s="761"/>
      <c r="M30" s="761"/>
      <c r="N30" s="761"/>
      <c r="O30" s="761"/>
      <c r="P30" s="761"/>
      <c r="Q30" s="761"/>
      <c r="R30" s="761"/>
      <c r="S30" s="761"/>
      <c r="T30" s="761"/>
      <c r="U30" s="761"/>
      <c r="V30" s="761"/>
      <c r="W30" s="761"/>
      <c r="X30" s="761"/>
      <c r="Y30" s="761"/>
      <c r="Z30" s="746"/>
      <c r="AA30" s="746"/>
      <c r="AB30" s="746"/>
      <c r="AC30" s="746"/>
      <c r="AD30" s="746"/>
      <c r="AE30" s="746"/>
    </row>
    <row r="31" spans="2:9" ht="14.25" customHeight="1">
      <c r="B31" s="808">
        <v>2</v>
      </c>
      <c r="C31" s="809" t="s">
        <v>844</v>
      </c>
      <c r="D31" s="758">
        <f>TM1!I706</f>
        <v>6884406732</v>
      </c>
      <c r="E31" s="757">
        <f>TM1!K706</f>
        <v>8216251439</v>
      </c>
      <c r="F31" s="807">
        <v>16686291292</v>
      </c>
      <c r="H31" s="734">
        <f t="shared" si="5"/>
        <v>16686291292</v>
      </c>
      <c r="I31" s="734">
        <f t="shared" si="4"/>
        <v>-9801884560</v>
      </c>
    </row>
    <row r="32" spans="2:9" ht="14.25" customHeight="1">
      <c r="B32" s="808">
        <v>3</v>
      </c>
      <c r="C32" s="809" t="s">
        <v>845</v>
      </c>
      <c r="D32" s="758">
        <f>TM1!I707</f>
        <v>0</v>
      </c>
      <c r="E32" s="757">
        <f>TM1!K707</f>
        <v>979537</v>
      </c>
      <c r="F32" s="807">
        <v>17630602</v>
      </c>
      <c r="H32" s="734">
        <f t="shared" si="5"/>
        <v>17630602</v>
      </c>
      <c r="I32" s="734">
        <f t="shared" si="4"/>
        <v>-17630602</v>
      </c>
    </row>
    <row r="33" spans="2:9" ht="14.25" customHeight="1">
      <c r="B33" s="808">
        <v>4</v>
      </c>
      <c r="C33" s="809" t="s">
        <v>846</v>
      </c>
      <c r="D33" s="758">
        <f>TM1!I708</f>
        <v>993750</v>
      </c>
      <c r="E33" s="757">
        <f>TM1!K708</f>
        <v>3405702</v>
      </c>
      <c r="F33" s="807">
        <v>6575037</v>
      </c>
      <c r="H33" s="734">
        <f t="shared" si="5"/>
        <v>6575037</v>
      </c>
      <c r="I33" s="734">
        <f t="shared" si="4"/>
        <v>-5581287</v>
      </c>
    </row>
    <row r="34" spans="2:9" ht="14.25" customHeight="1">
      <c r="B34" s="808">
        <v>5</v>
      </c>
      <c r="C34" s="809" t="s">
        <v>847</v>
      </c>
      <c r="D34" s="758">
        <f>TM1!I709</f>
        <v>0</v>
      </c>
      <c r="E34" s="757">
        <f>TM1!K709</f>
        <v>0</v>
      </c>
      <c r="F34" s="807">
        <v>0</v>
      </c>
      <c r="H34" s="734">
        <f t="shared" si="5"/>
        <v>0</v>
      </c>
      <c r="I34" s="734">
        <f t="shared" si="4"/>
        <v>0</v>
      </c>
    </row>
    <row r="35" spans="2:9" ht="14.25" customHeight="1">
      <c r="B35" s="808">
        <v>7</v>
      </c>
      <c r="C35" s="809" t="s">
        <v>848</v>
      </c>
      <c r="D35" s="758">
        <f>TM1!I710</f>
        <v>18700952368</v>
      </c>
      <c r="E35" s="757">
        <f>TM1!K710</f>
        <v>19826619868</v>
      </c>
      <c r="F35" s="807">
        <v>43439479490</v>
      </c>
      <c r="H35" s="734">
        <f t="shared" si="5"/>
        <v>43439479490</v>
      </c>
      <c r="I35" s="734">
        <f t="shared" si="4"/>
        <v>-24738527122</v>
      </c>
    </row>
    <row r="36" spans="2:31" ht="14.25" customHeight="1">
      <c r="B36" s="808">
        <v>8</v>
      </c>
      <c r="C36" s="809" t="s">
        <v>849</v>
      </c>
      <c r="D36" s="758">
        <f>TM1!I711</f>
        <v>3939088766</v>
      </c>
      <c r="E36" s="757">
        <f>TM1!K711</f>
        <v>569866445</v>
      </c>
      <c r="F36" s="807">
        <v>2036161671</v>
      </c>
      <c r="G36" s="733"/>
      <c r="H36" s="734">
        <f t="shared" si="5"/>
        <v>2036161671</v>
      </c>
      <c r="I36" s="734">
        <f t="shared" si="4"/>
        <v>1902927095</v>
      </c>
      <c r="J36" s="733"/>
      <c r="K36" s="733"/>
      <c r="L36" s="733"/>
      <c r="M36" s="733"/>
      <c r="N36" s="733"/>
      <c r="O36" s="733"/>
      <c r="P36" s="733"/>
      <c r="Q36" s="733"/>
      <c r="R36" s="733"/>
      <c r="S36" s="733"/>
      <c r="T36" s="733"/>
      <c r="U36" s="733"/>
      <c r="V36" s="733"/>
      <c r="W36" s="733"/>
      <c r="X36" s="733"/>
      <c r="Y36" s="733"/>
      <c r="Z36" s="733"/>
      <c r="AA36" s="733"/>
      <c r="AB36" s="733"/>
      <c r="AC36" s="733"/>
      <c r="AD36" s="733"/>
      <c r="AE36" s="733"/>
    </row>
    <row r="37" spans="2:31" ht="14.25" customHeight="1">
      <c r="B37" s="800" t="s">
        <v>1050</v>
      </c>
      <c r="C37" s="784"/>
      <c r="D37" s="801" t="e">
        <f>SUBTOTAL(9,D38:D45)</f>
        <v>#REF!</v>
      </c>
      <c r="E37" s="802">
        <f>SUBTOTAL(9,E38:E45)</f>
        <v>26323263373.752</v>
      </c>
      <c r="F37" s="802">
        <f>SUBTOTAL(9,F38:F45)</f>
        <v>36932332497</v>
      </c>
      <c r="G37" s="802">
        <f>SUBTOTAL(9,G38:G45)</f>
        <v>103885479</v>
      </c>
      <c r="H37" s="801">
        <f>SUBTOTAL(9,H38:H45)</f>
        <v>48828635378.752</v>
      </c>
      <c r="I37" s="733"/>
      <c r="J37" s="733"/>
      <c r="K37" s="733"/>
      <c r="L37" s="733"/>
      <c r="M37" s="733"/>
      <c r="N37" s="733"/>
      <c r="O37" s="733"/>
      <c r="P37" s="733"/>
      <c r="Q37" s="733"/>
      <c r="R37" s="733"/>
      <c r="S37" s="733"/>
      <c r="T37" s="733"/>
      <c r="U37" s="733"/>
      <c r="V37" s="733"/>
      <c r="W37" s="733"/>
      <c r="X37" s="733"/>
      <c r="Y37" s="733"/>
      <c r="Z37" s="733"/>
      <c r="AA37" s="733"/>
      <c r="AB37" s="733"/>
      <c r="AC37" s="733"/>
      <c r="AD37" s="733"/>
      <c r="AE37" s="733"/>
    </row>
    <row r="38" spans="2:31" ht="14.25" customHeight="1">
      <c r="B38" s="810">
        <v>1</v>
      </c>
      <c r="C38" s="811" t="s">
        <v>850</v>
      </c>
      <c r="D38" s="758">
        <f>TM1!I719</f>
        <v>4350933361</v>
      </c>
      <c r="E38" s="757">
        <f>TM1!K719</f>
        <v>7490870085</v>
      </c>
      <c r="F38" s="807">
        <v>18138631233</v>
      </c>
      <c r="G38" s="176">
        <v>37123630</v>
      </c>
      <c r="H38" s="734">
        <f>F38+G38</f>
        <v>18175754863</v>
      </c>
      <c r="I38" s="734">
        <f t="shared" si="4"/>
        <v>-13824821502</v>
      </c>
      <c r="J38" s="733"/>
      <c r="K38" s="733"/>
      <c r="L38" s="733"/>
      <c r="M38" s="733"/>
      <c r="N38" s="733"/>
      <c r="O38" s="733"/>
      <c r="P38" s="733"/>
      <c r="Q38" s="733"/>
      <c r="R38" s="733"/>
      <c r="S38" s="733"/>
      <c r="T38" s="733"/>
      <c r="U38" s="733"/>
      <c r="V38" s="733"/>
      <c r="W38" s="733"/>
      <c r="X38" s="733"/>
      <c r="Y38" s="733"/>
      <c r="Z38" s="733"/>
      <c r="AA38" s="733"/>
      <c r="AB38" s="733"/>
      <c r="AC38" s="733"/>
      <c r="AD38" s="733"/>
      <c r="AE38" s="733"/>
    </row>
    <row r="39" spans="2:31" ht="14.25" customHeight="1">
      <c r="B39" s="810">
        <v>2</v>
      </c>
      <c r="C39" s="811" t="s">
        <v>851</v>
      </c>
      <c r="D39" s="758">
        <f>TM1!I720</f>
        <v>0</v>
      </c>
      <c r="E39" s="757">
        <f>TM1!K720</f>
        <v>262328322</v>
      </c>
      <c r="F39" s="812">
        <v>594038679</v>
      </c>
      <c r="G39" s="176">
        <v>0</v>
      </c>
      <c r="H39" s="734">
        <f aca="true" t="shared" si="6" ref="H39:H44">F39+G39</f>
        <v>594038679</v>
      </c>
      <c r="I39" s="734">
        <f t="shared" si="4"/>
        <v>-594038679</v>
      </c>
      <c r="J39" s="733"/>
      <c r="K39" s="733"/>
      <c r="L39" s="733"/>
      <c r="M39" s="733"/>
      <c r="N39" s="733"/>
      <c r="O39" s="733"/>
      <c r="P39" s="733"/>
      <c r="Q39" s="733"/>
      <c r="R39" s="733"/>
      <c r="S39" s="733"/>
      <c r="T39" s="733"/>
      <c r="U39" s="733"/>
      <c r="V39" s="733"/>
      <c r="W39" s="733"/>
      <c r="X39" s="733"/>
      <c r="Y39" s="733"/>
      <c r="Z39" s="733"/>
      <c r="AA39" s="733"/>
      <c r="AB39" s="733"/>
      <c r="AC39" s="733"/>
      <c r="AD39" s="733"/>
      <c r="AE39" s="733"/>
    </row>
    <row r="40" spans="2:31" ht="14.25" customHeight="1">
      <c r="B40" s="810">
        <v>3</v>
      </c>
      <c r="C40" s="811" t="s">
        <v>852</v>
      </c>
      <c r="D40" s="758">
        <f>TM1!I721</f>
        <v>451879023</v>
      </c>
      <c r="E40" s="757">
        <f>TM1!K721</f>
        <v>1472961585</v>
      </c>
      <c r="F40" s="812">
        <v>2716000015</v>
      </c>
      <c r="G40" s="176">
        <v>0</v>
      </c>
      <c r="H40" s="734">
        <f t="shared" si="6"/>
        <v>2716000015</v>
      </c>
      <c r="I40" s="734">
        <f t="shared" si="4"/>
        <v>-2264120992</v>
      </c>
      <c r="J40" s="733"/>
      <c r="K40" s="733"/>
      <c r="L40" s="733"/>
      <c r="M40" s="733"/>
      <c r="N40" s="733"/>
      <c r="O40" s="733"/>
      <c r="P40" s="733"/>
      <c r="Q40" s="733"/>
      <c r="R40" s="733"/>
      <c r="S40" s="733"/>
      <c r="T40" s="733"/>
      <c r="U40" s="733"/>
      <c r="V40" s="733"/>
      <c r="W40" s="733"/>
      <c r="X40" s="733"/>
      <c r="Y40" s="733"/>
      <c r="Z40" s="733"/>
      <c r="AA40" s="733"/>
      <c r="AB40" s="733"/>
      <c r="AC40" s="733"/>
      <c r="AD40" s="733"/>
      <c r="AE40" s="733"/>
    </row>
    <row r="41" spans="2:31" ht="14.25" customHeight="1">
      <c r="B41" s="810">
        <v>4</v>
      </c>
      <c r="C41" s="811" t="s">
        <v>846</v>
      </c>
      <c r="D41" s="758">
        <f>TM1!I722</f>
        <v>982761992</v>
      </c>
      <c r="E41" s="757">
        <f>TM1!K722</f>
        <v>376152523</v>
      </c>
      <c r="F41" s="812">
        <v>576848832</v>
      </c>
      <c r="G41" s="176">
        <v>0</v>
      </c>
      <c r="H41" s="734">
        <f t="shared" si="6"/>
        <v>576848832</v>
      </c>
      <c r="I41" s="734">
        <f t="shared" si="4"/>
        <v>405913160</v>
      </c>
      <c r="J41" s="733"/>
      <c r="K41" s="733"/>
      <c r="L41" s="733"/>
      <c r="M41" s="733"/>
      <c r="N41" s="733"/>
      <c r="O41" s="733"/>
      <c r="P41" s="733"/>
      <c r="Q41" s="733"/>
      <c r="R41" s="733"/>
      <c r="S41" s="733"/>
      <c r="T41" s="733"/>
      <c r="U41" s="733"/>
      <c r="V41" s="733"/>
      <c r="W41" s="733"/>
      <c r="X41" s="733"/>
      <c r="Y41" s="733"/>
      <c r="Z41" s="733"/>
      <c r="AA41" s="733"/>
      <c r="AB41" s="733"/>
      <c r="AC41" s="733"/>
      <c r="AD41" s="733"/>
      <c r="AE41" s="733"/>
    </row>
    <row r="42" spans="2:31" ht="14.25" customHeight="1">
      <c r="B42" s="810">
        <v>5</v>
      </c>
      <c r="C42" s="811" t="s">
        <v>853</v>
      </c>
      <c r="D42" s="758">
        <f>TM1!I723</f>
        <v>13704176</v>
      </c>
      <c r="E42" s="757">
        <f>TM1!K723</f>
        <v>16954000</v>
      </c>
      <c r="F42" s="812">
        <v>43336066</v>
      </c>
      <c r="G42" s="176">
        <v>500000</v>
      </c>
      <c r="H42" s="734">
        <f t="shared" si="6"/>
        <v>43836066</v>
      </c>
      <c r="I42" s="734">
        <f t="shared" si="4"/>
        <v>-30131890</v>
      </c>
      <c r="J42" s="733"/>
      <c r="K42" s="733"/>
      <c r="L42" s="733"/>
      <c r="M42" s="733"/>
      <c r="N42" s="733"/>
      <c r="O42" s="733"/>
      <c r="P42" s="733"/>
      <c r="Q42" s="733"/>
      <c r="R42" s="733"/>
      <c r="S42" s="733"/>
      <c r="T42" s="733"/>
      <c r="U42" s="733"/>
      <c r="V42" s="733"/>
      <c r="W42" s="733"/>
      <c r="X42" s="733"/>
      <c r="Y42" s="733"/>
      <c r="Z42" s="733"/>
      <c r="AA42" s="733"/>
      <c r="AB42" s="733"/>
      <c r="AC42" s="733"/>
      <c r="AD42" s="733"/>
      <c r="AE42" s="733"/>
    </row>
    <row r="43" spans="2:31" ht="14.25" customHeight="1">
      <c r="B43" s="810">
        <v>6</v>
      </c>
      <c r="C43" s="811" t="s">
        <v>854</v>
      </c>
      <c r="D43" s="758">
        <f>TM1!I724</f>
        <v>0</v>
      </c>
      <c r="E43" s="757">
        <f>TM1!K724</f>
        <v>0</v>
      </c>
      <c r="F43" s="812">
        <v>1072205840</v>
      </c>
      <c r="G43" s="176">
        <v>0</v>
      </c>
      <c r="H43" s="734">
        <f t="shared" si="6"/>
        <v>1072205840</v>
      </c>
      <c r="I43" s="734">
        <f t="shared" si="4"/>
        <v>-1072205840</v>
      </c>
      <c r="J43" s="733"/>
      <c r="K43" s="733"/>
      <c r="L43" s="733"/>
      <c r="M43" s="733"/>
      <c r="N43" s="733"/>
      <c r="O43" s="733"/>
      <c r="P43" s="733"/>
      <c r="Q43" s="733"/>
      <c r="R43" s="733"/>
      <c r="S43" s="733"/>
      <c r="T43" s="733"/>
      <c r="U43" s="733"/>
      <c r="V43" s="733"/>
      <c r="W43" s="733"/>
      <c r="X43" s="733"/>
      <c r="Y43" s="733"/>
      <c r="Z43" s="733"/>
      <c r="AA43" s="733"/>
      <c r="AB43" s="733"/>
      <c r="AC43" s="733"/>
      <c r="AD43" s="733"/>
      <c r="AE43" s="733"/>
    </row>
    <row r="44" spans="2:31" ht="14.25" customHeight="1">
      <c r="B44" s="810">
        <v>7</v>
      </c>
      <c r="C44" s="811" t="s">
        <v>848</v>
      </c>
      <c r="D44" s="758">
        <f>TM1!I725</f>
        <v>1756347972</v>
      </c>
      <c r="E44" s="757">
        <f>TM1!K725</f>
        <v>220483058</v>
      </c>
      <c r="F44" s="812">
        <v>1988046885</v>
      </c>
      <c r="G44" s="176">
        <v>0</v>
      </c>
      <c r="H44" s="734">
        <f t="shared" si="6"/>
        <v>1988046885</v>
      </c>
      <c r="I44" s="734">
        <f t="shared" si="4"/>
        <v>-231698913</v>
      </c>
      <c r="J44" s="733"/>
      <c r="K44" s="733"/>
      <c r="L44" s="733"/>
      <c r="M44" s="733"/>
      <c r="N44" s="733"/>
      <c r="O44" s="733"/>
      <c r="P44" s="733"/>
      <c r="Q44" s="733"/>
      <c r="R44" s="733"/>
      <c r="S44" s="733"/>
      <c r="T44" s="733"/>
      <c r="U44" s="733"/>
      <c r="V44" s="733"/>
      <c r="W44" s="733"/>
      <c r="X44" s="733"/>
      <c r="Y44" s="733"/>
      <c r="Z44" s="733"/>
      <c r="AA44" s="733"/>
      <c r="AB44" s="733"/>
      <c r="AC44" s="733"/>
      <c r="AD44" s="733"/>
      <c r="AE44" s="733"/>
    </row>
    <row r="45" spans="2:31" ht="14.25" customHeight="1">
      <c r="B45" s="810">
        <v>8</v>
      </c>
      <c r="C45" s="811" t="s">
        <v>849</v>
      </c>
      <c r="D45" s="758" t="e">
        <f>TM1!I726</f>
        <v>#REF!</v>
      </c>
      <c r="E45" s="757">
        <f>TM1!K726</f>
        <v>16483513800.751999</v>
      </c>
      <c r="F45" s="812">
        <v>11803224947</v>
      </c>
      <c r="G45" s="176">
        <v>66261849</v>
      </c>
      <c r="H45" s="734">
        <f>F45+G45+'Dieu giai'!E10</f>
        <v>23661904198.752</v>
      </c>
      <c r="I45" s="734" t="e">
        <f t="shared" si="4"/>
        <v>#REF!</v>
      </c>
      <c r="J45" s="733"/>
      <c r="K45" s="733"/>
      <c r="L45" s="733"/>
      <c r="M45" s="733"/>
      <c r="N45" s="733"/>
      <c r="O45" s="733"/>
      <c r="P45" s="733"/>
      <c r="Q45" s="733"/>
      <c r="R45" s="733"/>
      <c r="S45" s="733"/>
      <c r="T45" s="733"/>
      <c r="U45" s="733"/>
      <c r="V45" s="733"/>
      <c r="W45" s="733"/>
      <c r="X45" s="733"/>
      <c r="Y45" s="733"/>
      <c r="Z45" s="733"/>
      <c r="AA45" s="733"/>
      <c r="AB45" s="733"/>
      <c r="AC45" s="733"/>
      <c r="AD45" s="733"/>
      <c r="AE45" s="733"/>
    </row>
    <row r="46" spans="2:31" ht="12.75">
      <c r="B46" s="813" t="s">
        <v>1051</v>
      </c>
      <c r="C46" s="814"/>
      <c r="D46" s="815" t="e">
        <f>D37+D29+D28+D25-E25+D26-E26+D27-E27</f>
        <v>#REF!</v>
      </c>
      <c r="E46" s="816">
        <f>E37+E29+E28+E25-F25+E26-F26+E27-F27</f>
        <v>-219505255608.248</v>
      </c>
      <c r="F46" s="817">
        <f>F25+F26+F27-J25-J26+F28+F29+F37</f>
        <v>1071337956560</v>
      </c>
      <c r="G46" s="734">
        <f>G25+G27+G28+G37</f>
        <v>1046201785</v>
      </c>
      <c r="H46" s="733"/>
      <c r="J46" s="733"/>
      <c r="K46" s="733"/>
      <c r="L46" s="733"/>
      <c r="M46" s="733"/>
      <c r="N46" s="733"/>
      <c r="O46" s="733"/>
      <c r="P46" s="733"/>
      <c r="Q46" s="733"/>
      <c r="R46" s="733"/>
      <c r="S46" s="733"/>
      <c r="T46" s="733"/>
      <c r="U46" s="733"/>
      <c r="V46" s="733"/>
      <c r="W46" s="733"/>
      <c r="X46" s="733"/>
      <c r="Y46" s="733"/>
      <c r="Z46" s="733"/>
      <c r="AA46" s="733"/>
      <c r="AB46" s="733"/>
      <c r="AC46" s="733"/>
      <c r="AD46" s="733"/>
      <c r="AE46" s="733"/>
    </row>
    <row r="47" spans="4:8" ht="12.75">
      <c r="D47" s="176">
        <v>1072414939859</v>
      </c>
      <c r="F47" s="176">
        <v>1071337956560</v>
      </c>
      <c r="G47" s="734">
        <v>1046201785</v>
      </c>
      <c r="H47" s="735">
        <f>H25+H26+H27-J25-J26+H28+H29+H37</f>
        <v>1084176575747.752</v>
      </c>
    </row>
    <row r="48" spans="4:31" ht="12.75">
      <c r="D48" s="734" t="e">
        <f>D46-D47</f>
        <v>#REF!</v>
      </c>
      <c r="F48" s="734">
        <f>F46-F47</f>
        <v>0</v>
      </c>
      <c r="G48" s="734">
        <f>G46-G47</f>
        <v>0</v>
      </c>
      <c r="H48" s="733"/>
      <c r="I48" s="733"/>
      <c r="J48" s="733"/>
      <c r="K48" s="733"/>
      <c r="L48" s="733"/>
      <c r="M48" s="733"/>
      <c r="N48" s="733"/>
      <c r="O48" s="733"/>
      <c r="P48" s="733"/>
      <c r="Q48" s="733"/>
      <c r="R48" s="733"/>
      <c r="S48" s="733"/>
      <c r="T48" s="733"/>
      <c r="U48" s="733"/>
      <c r="V48" s="733"/>
      <c r="W48" s="733"/>
      <c r="X48" s="733"/>
      <c r="Y48" s="733"/>
      <c r="Z48" s="733"/>
      <c r="AA48" s="733"/>
      <c r="AB48" s="733"/>
      <c r="AC48" s="733"/>
      <c r="AD48" s="733"/>
      <c r="AE48" s="733"/>
    </row>
    <row r="49" spans="4:31" ht="13.5" thickBot="1">
      <c r="D49" s="734"/>
      <c r="G49" s="733"/>
      <c r="H49" s="733"/>
      <c r="I49" s="733"/>
      <c r="J49" s="733"/>
      <c r="K49" s="733"/>
      <c r="L49" s="733"/>
      <c r="M49" s="733"/>
      <c r="N49" s="733"/>
      <c r="O49" s="733"/>
      <c r="P49" s="733"/>
      <c r="Q49" s="733"/>
      <c r="R49" s="733"/>
      <c r="S49" s="733"/>
      <c r="T49" s="733"/>
      <c r="U49" s="733"/>
      <c r="V49" s="733"/>
      <c r="W49" s="733"/>
      <c r="X49" s="733"/>
      <c r="Y49" s="733"/>
      <c r="Z49" s="733"/>
      <c r="AA49" s="733"/>
      <c r="AB49" s="733"/>
      <c r="AC49" s="733"/>
      <c r="AD49" s="733"/>
      <c r="AE49" s="733"/>
    </row>
    <row r="50" spans="2:31" ht="12.75">
      <c r="B50" s="818">
        <v>627</v>
      </c>
      <c r="C50" s="819" t="s">
        <v>1052</v>
      </c>
      <c r="D50" s="820">
        <f>SUBTOTAL(9,D51:D56)</f>
        <v>54049441124</v>
      </c>
      <c r="E50" s="821">
        <f>SUBTOTAL(9,E51:E56)</f>
        <v>0</v>
      </c>
      <c r="G50" s="733"/>
      <c r="H50" s="733"/>
      <c r="I50" s="733"/>
      <c r="J50" s="733"/>
      <c r="K50" s="733"/>
      <c r="L50" s="733"/>
      <c r="M50" s="733"/>
      <c r="N50" s="733"/>
      <c r="O50" s="733"/>
      <c r="P50" s="733"/>
      <c r="Q50" s="733"/>
      <c r="R50" s="733"/>
      <c r="S50" s="733"/>
      <c r="T50" s="733"/>
      <c r="U50" s="733"/>
      <c r="V50" s="733"/>
      <c r="W50" s="733"/>
      <c r="X50" s="733"/>
      <c r="Y50" s="733"/>
      <c r="Z50" s="733"/>
      <c r="AA50" s="733"/>
      <c r="AB50" s="733"/>
      <c r="AC50" s="733"/>
      <c r="AD50" s="733"/>
      <c r="AE50" s="733"/>
    </row>
    <row r="51" spans="2:31" ht="12.75">
      <c r="B51" s="822">
        <v>6271</v>
      </c>
      <c r="C51" s="823" t="s">
        <v>1053</v>
      </c>
      <c r="D51" s="824">
        <v>6412282042</v>
      </c>
      <c r="E51" s="825"/>
      <c r="G51" s="733"/>
      <c r="H51" s="733"/>
      <c r="I51" s="733"/>
      <c r="J51" s="733"/>
      <c r="K51" s="733"/>
      <c r="L51" s="733"/>
      <c r="M51" s="733"/>
      <c r="N51" s="733"/>
      <c r="O51" s="733"/>
      <c r="P51" s="733"/>
      <c r="Q51" s="733"/>
      <c r="R51" s="733"/>
      <c r="S51" s="733"/>
      <c r="T51" s="733"/>
      <c r="U51" s="733"/>
      <c r="V51" s="733"/>
      <c r="W51" s="733"/>
      <c r="X51" s="733"/>
      <c r="Y51" s="733"/>
      <c r="Z51" s="733"/>
      <c r="AA51" s="733"/>
      <c r="AB51" s="733"/>
      <c r="AC51" s="733"/>
      <c r="AD51" s="733"/>
      <c r="AE51" s="733"/>
    </row>
    <row r="52" spans="2:31" ht="12.75">
      <c r="B52" s="822">
        <v>6272</v>
      </c>
      <c r="C52" s="823" t="s">
        <v>1054</v>
      </c>
      <c r="D52" s="824">
        <v>17713155379</v>
      </c>
      <c r="E52" s="825"/>
      <c r="G52" s="733"/>
      <c r="H52" s="733"/>
      <c r="I52" s="733"/>
      <c r="J52" s="733"/>
      <c r="K52" s="733"/>
      <c r="L52" s="733"/>
      <c r="M52" s="733"/>
      <c r="N52" s="733"/>
      <c r="O52" s="733"/>
      <c r="P52" s="733"/>
      <c r="Q52" s="733"/>
      <c r="R52" s="733"/>
      <c r="S52" s="733"/>
      <c r="T52" s="733"/>
      <c r="U52" s="733"/>
      <c r="V52" s="733"/>
      <c r="W52" s="733"/>
      <c r="X52" s="733"/>
      <c r="Y52" s="733"/>
      <c r="Z52" s="733"/>
      <c r="AA52" s="733"/>
      <c r="AB52" s="733"/>
      <c r="AC52" s="733"/>
      <c r="AD52" s="733"/>
      <c r="AE52" s="733"/>
    </row>
    <row r="53" spans="2:5" ht="12.75">
      <c r="B53" s="822">
        <v>6273</v>
      </c>
      <c r="C53" s="823" t="s">
        <v>1055</v>
      </c>
      <c r="D53" s="824">
        <v>3802407197</v>
      </c>
      <c r="E53" s="825"/>
    </row>
    <row r="54" spans="2:5" ht="12.75">
      <c r="B54" s="822">
        <v>6274</v>
      </c>
      <c r="C54" s="823" t="s">
        <v>846</v>
      </c>
      <c r="D54" s="824">
        <v>13511638931</v>
      </c>
      <c r="E54" s="825"/>
    </row>
    <row r="55" spans="2:5" ht="12.75">
      <c r="B55" s="822">
        <v>6277</v>
      </c>
      <c r="C55" s="823" t="s">
        <v>848</v>
      </c>
      <c r="D55" s="824">
        <v>12036130313</v>
      </c>
      <c r="E55" s="825"/>
    </row>
    <row r="56" spans="2:5" ht="13.5" thickBot="1">
      <c r="B56" s="826">
        <v>6278</v>
      </c>
      <c r="C56" s="827" t="s">
        <v>849</v>
      </c>
      <c r="D56" s="828">
        <v>573827262</v>
      </c>
      <c r="E56" s="829"/>
    </row>
    <row r="57" spans="4:5" ht="12.75">
      <c r="D57" s="555"/>
      <c r="E57" s="555"/>
    </row>
    <row r="58" spans="4:5" ht="12.75">
      <c r="D58" s="555"/>
      <c r="E58" s="555"/>
    </row>
    <row r="59" spans="2:31" ht="12.75">
      <c r="B59" s="830"/>
      <c r="C59" s="830"/>
      <c r="D59" s="831"/>
      <c r="E59" s="734"/>
      <c r="F59" s="734"/>
      <c r="L59" s="733"/>
      <c r="M59" s="733"/>
      <c r="N59" s="733"/>
      <c r="O59" s="733"/>
      <c r="P59" s="733"/>
      <c r="Q59" s="733"/>
      <c r="R59" s="733"/>
      <c r="S59" s="733"/>
      <c r="T59" s="733"/>
      <c r="U59" s="733"/>
      <c r="V59" s="733"/>
      <c r="W59" s="733"/>
      <c r="X59" s="733"/>
      <c r="Y59" s="733"/>
      <c r="Z59" s="733"/>
      <c r="AA59" s="733"/>
      <c r="AB59" s="733"/>
      <c r="AC59" s="733"/>
      <c r="AD59" s="733"/>
      <c r="AE59" s="733"/>
    </row>
    <row r="60" spans="2:31" ht="12.75">
      <c r="B60" s="832"/>
      <c r="C60" s="832"/>
      <c r="D60" s="833"/>
      <c r="E60" s="734"/>
      <c r="F60" s="734"/>
      <c r="L60" s="733"/>
      <c r="M60" s="733"/>
      <c r="N60" s="733"/>
      <c r="O60" s="733"/>
      <c r="P60" s="733"/>
      <c r="Q60" s="733"/>
      <c r="R60" s="733"/>
      <c r="S60" s="733"/>
      <c r="T60" s="733"/>
      <c r="U60" s="733"/>
      <c r="V60" s="733"/>
      <c r="W60" s="733"/>
      <c r="X60" s="733"/>
      <c r="Y60" s="733"/>
      <c r="Z60" s="733"/>
      <c r="AA60" s="733"/>
      <c r="AB60" s="733"/>
      <c r="AC60" s="733"/>
      <c r="AD60" s="733"/>
      <c r="AE60" s="733"/>
    </row>
    <row r="61" spans="2:31" ht="12.75">
      <c r="B61" s="832"/>
      <c r="C61" s="832"/>
      <c r="D61" s="833"/>
      <c r="E61" s="734"/>
      <c r="F61" s="734"/>
      <c r="L61" s="733"/>
      <c r="M61" s="733"/>
      <c r="N61" s="733"/>
      <c r="O61" s="733"/>
      <c r="P61" s="733"/>
      <c r="Q61" s="733"/>
      <c r="R61" s="733"/>
      <c r="S61" s="733"/>
      <c r="T61" s="733"/>
      <c r="U61" s="733"/>
      <c r="V61" s="733"/>
      <c r="W61" s="733"/>
      <c r="X61" s="733"/>
      <c r="Y61" s="733"/>
      <c r="Z61" s="733"/>
      <c r="AA61" s="733"/>
      <c r="AB61" s="733"/>
      <c r="AC61" s="733"/>
      <c r="AD61" s="733"/>
      <c r="AE61" s="733"/>
    </row>
    <row r="62" spans="2:31" ht="12.75">
      <c r="B62" s="832"/>
      <c r="C62" s="832"/>
      <c r="D62" s="833"/>
      <c r="E62" s="734"/>
      <c r="F62" s="734"/>
      <c r="L62" s="733"/>
      <c r="M62" s="733"/>
      <c r="N62" s="733"/>
      <c r="O62" s="733"/>
      <c r="P62" s="733"/>
      <c r="Q62" s="733"/>
      <c r="R62" s="733"/>
      <c r="S62" s="733"/>
      <c r="T62" s="733"/>
      <c r="U62" s="733"/>
      <c r="V62" s="733"/>
      <c r="W62" s="733"/>
      <c r="X62" s="733"/>
      <c r="Y62" s="733"/>
      <c r="Z62" s="733"/>
      <c r="AA62" s="733"/>
      <c r="AB62" s="733"/>
      <c r="AC62" s="733"/>
      <c r="AD62" s="733"/>
      <c r="AE62" s="733"/>
    </row>
    <row r="63" spans="2:31" ht="12.75">
      <c r="B63" s="832"/>
      <c r="C63" s="832"/>
      <c r="D63" s="833"/>
      <c r="E63" s="734"/>
      <c r="F63" s="734"/>
      <c r="L63" s="733"/>
      <c r="M63" s="733"/>
      <c r="N63" s="733"/>
      <c r="O63" s="733"/>
      <c r="P63" s="733"/>
      <c r="Q63" s="733"/>
      <c r="R63" s="733"/>
      <c r="S63" s="733"/>
      <c r="T63" s="733"/>
      <c r="U63" s="733"/>
      <c r="V63" s="733"/>
      <c r="W63" s="733"/>
      <c r="X63" s="733"/>
      <c r="Y63" s="733"/>
      <c r="Z63" s="733"/>
      <c r="AA63" s="733"/>
      <c r="AB63" s="733"/>
      <c r="AC63" s="733"/>
      <c r="AD63" s="733"/>
      <c r="AE63" s="733"/>
    </row>
    <row r="64" spans="2:31" ht="12.75">
      <c r="B64" s="832"/>
      <c r="C64" s="832"/>
      <c r="D64" s="833"/>
      <c r="E64" s="734"/>
      <c r="F64" s="734"/>
      <c r="L64" s="733"/>
      <c r="M64" s="733"/>
      <c r="N64" s="733"/>
      <c r="O64" s="733"/>
      <c r="P64" s="733"/>
      <c r="Q64" s="733"/>
      <c r="R64" s="733"/>
      <c r="S64" s="733"/>
      <c r="T64" s="733"/>
      <c r="U64" s="733"/>
      <c r="V64" s="733"/>
      <c r="W64" s="733"/>
      <c r="X64" s="733"/>
      <c r="Y64" s="733"/>
      <c r="Z64" s="733"/>
      <c r="AA64" s="733"/>
      <c r="AB64" s="733"/>
      <c r="AC64" s="733"/>
      <c r="AD64" s="733"/>
      <c r="AE64" s="733"/>
    </row>
    <row r="65" spans="2:31" ht="12.75">
      <c r="B65" s="832"/>
      <c r="C65" s="832"/>
      <c r="D65" s="833"/>
      <c r="E65" s="734"/>
      <c r="F65" s="734"/>
      <c r="L65" s="733"/>
      <c r="M65" s="733"/>
      <c r="N65" s="733"/>
      <c r="O65" s="733"/>
      <c r="P65" s="733"/>
      <c r="Q65" s="733"/>
      <c r="R65" s="733"/>
      <c r="S65" s="733"/>
      <c r="T65" s="733"/>
      <c r="U65" s="733"/>
      <c r="V65" s="733"/>
      <c r="W65" s="733"/>
      <c r="X65" s="733"/>
      <c r="Y65" s="733"/>
      <c r="Z65" s="733"/>
      <c r="AA65" s="733"/>
      <c r="AB65" s="733"/>
      <c r="AC65" s="733"/>
      <c r="AD65" s="733"/>
      <c r="AE65" s="733"/>
    </row>
  </sheetData>
  <sheetProtection/>
  <mergeCells count="6">
    <mergeCell ref="H2:O2"/>
    <mergeCell ref="P2:W2"/>
    <mergeCell ref="X2:Y2"/>
    <mergeCell ref="Z2:AE2"/>
    <mergeCell ref="H13:N13"/>
    <mergeCell ref="Z13:AE13"/>
  </mergeCells>
  <conditionalFormatting sqref="D11:D13 F11:G12 A11:C11 E11 H11:IJ11 A22:IV22">
    <cfRule type="cellIs" priority="1" dxfId="0" operator="notEqual">
      <formula>0</formula>
    </cfRule>
  </conditionalFormatting>
  <printOptions/>
  <pageMargins left="0.2" right="0.2" top="0.25" bottom="0.25" header="0.05" footer="0.05"/>
  <pageSetup horizontalDpi="600" verticalDpi="600" orientation="landscape" paperSize="9" scale="90" r:id="rId1"/>
</worksheet>
</file>

<file path=xl/worksheets/sheet13.xml><?xml version="1.0" encoding="utf-8"?>
<worksheet xmlns="http://schemas.openxmlformats.org/spreadsheetml/2006/main" xmlns:r="http://schemas.openxmlformats.org/officeDocument/2006/relationships">
  <sheetPr>
    <tabColor theme="5" tint="0.39998000860214233"/>
  </sheetPr>
  <dimension ref="A1:I29"/>
  <sheetViews>
    <sheetView zoomScalePageLayoutView="0" workbookViewId="0" topLeftCell="A1">
      <pane xSplit="1" ySplit="7" topLeftCell="B8" activePane="bottomRight" state="frozen"/>
      <selection pane="topLeft" activeCell="L31" sqref="L31"/>
      <selection pane="topRight" activeCell="L31" sqref="L31"/>
      <selection pane="bottomLeft" activeCell="L31" sqref="L31"/>
      <selection pane="bottomRight" activeCell="L31" sqref="L31"/>
    </sheetView>
  </sheetViews>
  <sheetFormatPr defaultColWidth="9.140625" defaultRowHeight="18" customHeight="1"/>
  <cols>
    <col min="1" max="1" width="4.7109375" style="965" customWidth="1"/>
    <col min="2" max="4" width="2.57421875" style="965" customWidth="1"/>
    <col min="5" max="5" width="9.421875" style="965" customWidth="1"/>
    <col min="6" max="6" width="15.7109375" style="965" customWidth="1"/>
    <col min="7" max="7" width="15.7109375" style="966" customWidth="1"/>
    <col min="8" max="8" width="16.8515625" style="966" customWidth="1"/>
    <col min="9" max="9" width="11.421875" style="155" customWidth="1"/>
    <col min="10" max="16384" width="9.140625" style="965" customWidth="1"/>
  </cols>
  <sheetData>
    <row r="1" ht="18" customHeight="1">
      <c r="A1" s="964"/>
    </row>
    <row r="2" ht="18" customHeight="1">
      <c r="A2" s="964"/>
    </row>
    <row r="3" ht="27" customHeight="1">
      <c r="A3" s="964" t="s">
        <v>1056</v>
      </c>
    </row>
    <row r="4" spans="1:9" ht="18" customHeight="1" thickBot="1">
      <c r="A4" s="967"/>
      <c r="B4" s="967"/>
      <c r="C4" s="967"/>
      <c r="D4" s="967"/>
      <c r="E4" s="967"/>
      <c r="F4" s="967"/>
      <c r="G4" s="968"/>
      <c r="H4" s="968"/>
      <c r="I4" s="156"/>
    </row>
    <row r="5" spans="1:9" ht="9" customHeight="1" thickTop="1">
      <c r="A5" s="969"/>
      <c r="B5" s="969"/>
      <c r="C5" s="969"/>
      <c r="D5" s="969"/>
      <c r="E5" s="969"/>
      <c r="F5" s="969"/>
      <c r="G5" s="970"/>
      <c r="H5" s="970"/>
      <c r="I5" s="157"/>
    </row>
    <row r="7" ht="18" customHeight="1">
      <c r="I7" s="158" t="s">
        <v>1057</v>
      </c>
    </row>
    <row r="8" ht="18" customHeight="1">
      <c r="I8" s="158"/>
    </row>
    <row r="9" spans="1:9" ht="32.25" customHeight="1">
      <c r="A9" s="965" t="s">
        <v>1144</v>
      </c>
      <c r="I9" s="971" t="e">
        <f>#REF!</f>
        <v>#REF!</v>
      </c>
    </row>
    <row r="10" spans="1:9" ht="32.25" customHeight="1">
      <c r="A10" s="965" t="s">
        <v>1145</v>
      </c>
      <c r="I10" s="971" t="e">
        <f>#REF!</f>
        <v>#REF!</v>
      </c>
    </row>
    <row r="11" spans="1:9" ht="32.25" customHeight="1">
      <c r="A11" s="965" t="s">
        <v>1058</v>
      </c>
      <c r="I11" s="159"/>
    </row>
    <row r="12" spans="2:9" ht="32.25" customHeight="1">
      <c r="B12" s="965" t="s">
        <v>1059</v>
      </c>
      <c r="I12" s="971"/>
    </row>
    <row r="13" spans="2:9" ht="21" customHeight="1">
      <c r="B13" s="965" t="s">
        <v>1146</v>
      </c>
      <c r="I13" s="971" t="e">
        <f>#REF!</f>
        <v>#REF!</v>
      </c>
    </row>
    <row r="14" ht="32.25" customHeight="1">
      <c r="B14" s="972" t="s">
        <v>1060</v>
      </c>
    </row>
    <row r="15" spans="2:9" ht="21" customHeight="1">
      <c r="B15" s="965" t="s">
        <v>1147</v>
      </c>
      <c r="I15" s="971" t="e">
        <f>#REF!</f>
        <v>#REF!</v>
      </c>
    </row>
    <row r="16" ht="32.25" customHeight="1">
      <c r="B16" s="973" t="s">
        <v>1148</v>
      </c>
    </row>
    <row r="17" spans="2:9" ht="21" customHeight="1">
      <c r="B17" s="965" t="s">
        <v>1147</v>
      </c>
      <c r="I17" s="971" t="e">
        <f>#REF!</f>
        <v>#REF!</v>
      </c>
    </row>
    <row r="18" spans="2:9" ht="32.25" customHeight="1">
      <c r="B18" s="965" t="s">
        <v>1149</v>
      </c>
      <c r="I18" s="971"/>
    </row>
    <row r="19" spans="1:9" s="964" customFormat="1" ht="18" customHeight="1">
      <c r="A19" s="965"/>
      <c r="B19" s="965" t="s">
        <v>1150</v>
      </c>
      <c r="C19" s="965"/>
      <c r="D19" s="965"/>
      <c r="E19" s="965"/>
      <c r="F19" s="965"/>
      <c r="G19" s="966"/>
      <c r="H19" s="966"/>
      <c r="I19" s="971" t="e">
        <f>#REF!</f>
        <v>#REF!</v>
      </c>
    </row>
    <row r="20" spans="1:9" s="964" customFormat="1" ht="18" customHeight="1">
      <c r="A20" s="965"/>
      <c r="B20" s="965"/>
      <c r="C20" s="965"/>
      <c r="D20" s="965"/>
      <c r="E20" s="965"/>
      <c r="F20" s="965"/>
      <c r="G20" s="965"/>
      <c r="H20" s="965"/>
      <c r="I20" s="965"/>
    </row>
    <row r="21" spans="1:9" s="964" customFormat="1" ht="18" customHeight="1">
      <c r="A21" s="965"/>
      <c r="B21" s="965"/>
      <c r="C21" s="965"/>
      <c r="D21" s="965"/>
      <c r="E21" s="965"/>
      <c r="F21" s="965"/>
      <c r="G21" s="966"/>
      <c r="H21" s="966"/>
      <c r="I21" s="161"/>
    </row>
    <row r="22" spans="1:9" s="964" customFormat="1" ht="18" customHeight="1">
      <c r="A22" s="965"/>
      <c r="B22" s="965"/>
      <c r="C22" s="965"/>
      <c r="D22" s="965"/>
      <c r="E22" s="965"/>
      <c r="F22" s="965"/>
      <c r="G22" s="965"/>
      <c r="H22" s="965"/>
      <c r="I22" s="965"/>
    </row>
    <row r="23" spans="1:9" s="964" customFormat="1" ht="18" customHeight="1">
      <c r="A23" s="965"/>
      <c r="B23" s="965"/>
      <c r="C23" s="965"/>
      <c r="D23" s="965"/>
      <c r="E23" s="965"/>
      <c r="F23" s="965"/>
      <c r="G23" s="965" t="s">
        <v>285</v>
      </c>
      <c r="H23" s="965"/>
      <c r="I23" s="160"/>
    </row>
    <row r="24" spans="7:9" ht="18" customHeight="1">
      <c r="G24" s="965"/>
      <c r="H24" s="965"/>
      <c r="I24" s="965"/>
    </row>
    <row r="25" spans="1:8" ht="18" customHeight="1">
      <c r="A25" s="964"/>
      <c r="B25" s="964"/>
      <c r="C25" s="964"/>
      <c r="D25" s="964"/>
      <c r="E25" s="964"/>
      <c r="F25" s="964"/>
      <c r="G25" s="974"/>
      <c r="H25" s="974"/>
    </row>
    <row r="26" spans="1:8" ht="18" customHeight="1">
      <c r="A26" s="964"/>
      <c r="B26" s="964"/>
      <c r="C26" s="964"/>
      <c r="D26" s="964"/>
      <c r="E26" s="964"/>
      <c r="F26" s="964"/>
      <c r="G26" s="974"/>
      <c r="H26" s="974"/>
    </row>
    <row r="27" spans="1:8" ht="18" customHeight="1">
      <c r="A27" s="964"/>
      <c r="B27" s="964"/>
      <c r="C27" s="964"/>
      <c r="D27" s="964"/>
      <c r="E27" s="964"/>
      <c r="F27" s="964"/>
      <c r="G27" s="974"/>
      <c r="H27" s="974"/>
    </row>
    <row r="29" ht="18" customHeight="1">
      <c r="G29" s="966" t="s">
        <v>285</v>
      </c>
    </row>
  </sheetData>
  <sheetProtection/>
  <printOptions horizontalCentered="1"/>
  <pageMargins left="0.75" right="0.3" top="0.7" bottom="0.7" header="0.05" footer="0.05"/>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tabColor theme="5" tint="0.39998000860214233"/>
  </sheetPr>
  <dimension ref="A1:M120"/>
  <sheetViews>
    <sheetView showGridLines="0" zoomScalePageLayoutView="0" workbookViewId="0" topLeftCell="A106">
      <selection activeCell="L31" sqref="L31"/>
    </sheetView>
  </sheetViews>
  <sheetFormatPr defaultColWidth="9.140625" defaultRowHeight="12.75"/>
  <cols>
    <col min="1" max="1" width="45.57421875" style="8" customWidth="1"/>
    <col min="2" max="2" width="6.00390625" style="985" customWidth="1"/>
    <col min="3" max="3" width="6.57421875" style="976" customWidth="1"/>
    <col min="4" max="5" width="18.7109375" style="989" customWidth="1"/>
    <col min="6" max="6" width="14.7109375" style="8" customWidth="1"/>
    <col min="7" max="7" width="9.140625" style="8" customWidth="1"/>
    <col min="8" max="8" width="13.28125" style="8" bestFit="1" customWidth="1"/>
    <col min="9" max="12" width="9.140625" style="8" customWidth="1"/>
    <col min="13" max="13" width="12.28125" style="8" bestFit="1" customWidth="1"/>
    <col min="14" max="16384" width="9.140625" style="8" customWidth="1"/>
  </cols>
  <sheetData>
    <row r="1" spans="1:5" ht="15.75" customHeight="1">
      <c r="A1" s="1023" t="e">
        <f>#REF!</f>
        <v>#REF!</v>
      </c>
      <c r="B1" s="879"/>
      <c r="D1" s="977"/>
      <c r="E1" s="977"/>
    </row>
    <row r="2" spans="1:5" ht="15" customHeight="1">
      <c r="A2" s="984" t="e">
        <f>#REF!</f>
        <v>#REF!</v>
      </c>
      <c r="B2" s="1028"/>
      <c r="C2" s="1029"/>
      <c r="D2" s="1030"/>
      <c r="E2" s="1030"/>
    </row>
    <row r="3" spans="1:5" ht="12.75">
      <c r="A3" s="6"/>
      <c r="B3" s="879"/>
      <c r="C3" s="978"/>
      <c r="D3" s="977"/>
      <c r="E3" s="1215" t="s">
        <v>1244</v>
      </c>
    </row>
    <row r="4" spans="1:5" ht="19.5" customHeight="1">
      <c r="A4" s="868" t="s">
        <v>1151</v>
      </c>
      <c r="B4" s="1045"/>
      <c r="C4" s="1019"/>
      <c r="D4" s="1046"/>
      <c r="E4" s="1046"/>
    </row>
    <row r="5" spans="1:5" ht="15" customHeight="1">
      <c r="A5" s="1011" t="e">
        <f>#REF!</f>
        <v>#REF!</v>
      </c>
      <c r="B5" s="1045"/>
      <c r="C5" s="1019"/>
      <c r="D5" s="1046"/>
      <c r="E5" s="1046"/>
    </row>
    <row r="6" spans="1:5" ht="19.5" customHeight="1">
      <c r="A6" s="979"/>
      <c r="B6" s="980"/>
      <c r="C6" s="981"/>
      <c r="D6" s="977"/>
      <c r="E6" s="1108" t="e">
        <f>#REF!</f>
        <v>#REF!</v>
      </c>
    </row>
    <row r="7" spans="1:5" s="1067" customFormat="1" ht="27.75" customHeight="1">
      <c r="A7" s="1049" t="s">
        <v>1061</v>
      </c>
      <c r="B7" s="1047" t="s">
        <v>15</v>
      </c>
      <c r="C7" s="1087" t="s">
        <v>1062</v>
      </c>
      <c r="D7" s="1091" t="e">
        <f>#REF!</f>
        <v>#REF!</v>
      </c>
      <c r="E7" s="1219" t="e">
        <f>#REF!</f>
        <v>#REF!</v>
      </c>
    </row>
    <row r="8" spans="1:5" ht="19.5" customHeight="1">
      <c r="A8" s="1093" t="s">
        <v>1063</v>
      </c>
      <c r="B8" s="1094">
        <v>100</v>
      </c>
      <c r="C8" s="1068"/>
      <c r="D8" s="1076">
        <f>CDKT!D8</f>
        <v>173288024788.09515</v>
      </c>
      <c r="E8" s="1076">
        <f>CDKT!E8</f>
        <v>154425433972</v>
      </c>
    </row>
    <row r="9" spans="1:5" ht="19.5" customHeight="1">
      <c r="A9" s="1095" t="s">
        <v>1152</v>
      </c>
      <c r="B9" s="1096">
        <v>110</v>
      </c>
      <c r="C9" s="1069"/>
      <c r="D9" s="1076">
        <f>CDKT!D9</f>
        <v>36580192649</v>
      </c>
      <c r="E9" s="1076">
        <f>CDKT!E9</f>
        <v>54254971705</v>
      </c>
    </row>
    <row r="10" spans="1:5" ht="15" customHeight="1">
      <c r="A10" s="1056" t="s">
        <v>1064</v>
      </c>
      <c r="B10" s="1057">
        <v>111</v>
      </c>
      <c r="C10" s="1070"/>
      <c r="D10" s="1077">
        <f>CDKT!D10</f>
        <v>15782192649</v>
      </c>
      <c r="E10" s="1077">
        <f>CDKT!E10</f>
        <v>8742971705</v>
      </c>
    </row>
    <row r="11" spans="1:5" ht="15" customHeight="1">
      <c r="A11" s="1060" t="s">
        <v>1153</v>
      </c>
      <c r="B11" s="1057">
        <v>112</v>
      </c>
      <c r="C11" s="1071"/>
      <c r="D11" s="1077">
        <f>CDKT!D11</f>
        <v>20798000000</v>
      </c>
      <c r="E11" s="1077">
        <f>CDKT!E11</f>
        <v>45512000000</v>
      </c>
    </row>
    <row r="12" spans="1:5" ht="19.5" customHeight="1">
      <c r="A12" s="1095" t="s">
        <v>1065</v>
      </c>
      <c r="B12" s="1096">
        <v>120</v>
      </c>
      <c r="C12" s="1070"/>
      <c r="D12" s="1076">
        <f>CDKT!D12</f>
        <v>4547000000</v>
      </c>
      <c r="E12" s="1076">
        <f>CDKT!E12</f>
        <v>5292000000</v>
      </c>
    </row>
    <row r="13" spans="1:5" ht="15" customHeight="1">
      <c r="A13" s="1056" t="s">
        <v>1066</v>
      </c>
      <c r="B13" s="1057">
        <v>121</v>
      </c>
      <c r="C13" s="1070"/>
      <c r="D13" s="1077">
        <f>CDKT!D13</f>
        <v>4547000000</v>
      </c>
      <c r="E13" s="1077">
        <f>CDKT!E13</f>
        <v>5292000000</v>
      </c>
    </row>
    <row r="14" spans="1:5" ht="15" customHeight="1">
      <c r="A14" s="1062" t="s">
        <v>1154</v>
      </c>
      <c r="B14" s="1063">
        <v>129</v>
      </c>
      <c r="C14" s="1072"/>
      <c r="D14" s="1077">
        <f>CDKT!D14</f>
        <v>0</v>
      </c>
      <c r="E14" s="1077">
        <f>CDKT!E14</f>
        <v>0</v>
      </c>
    </row>
    <row r="15" spans="1:5" ht="19.5" customHeight="1">
      <c r="A15" s="1095" t="s">
        <v>1155</v>
      </c>
      <c r="B15" s="1096">
        <v>130</v>
      </c>
      <c r="C15" s="1070"/>
      <c r="D15" s="1076">
        <f>CDKT!D15</f>
        <v>88350504490</v>
      </c>
      <c r="E15" s="1076">
        <f>CDKT!E15</f>
        <v>56936006012</v>
      </c>
    </row>
    <row r="16" spans="1:5" ht="15" customHeight="1">
      <c r="A16" s="1060" t="s">
        <v>1067</v>
      </c>
      <c r="B16" s="1057">
        <v>131</v>
      </c>
      <c r="C16" s="1071"/>
      <c r="D16" s="1077">
        <f>CDKT!D16</f>
        <v>87074499990</v>
      </c>
      <c r="E16" s="1077">
        <f>CDKT!E16</f>
        <v>56332323657</v>
      </c>
    </row>
    <row r="17" spans="1:5" ht="15" customHeight="1">
      <c r="A17" s="1060" t="s">
        <v>1068</v>
      </c>
      <c r="B17" s="1057">
        <v>132</v>
      </c>
      <c r="C17" s="1068"/>
      <c r="D17" s="1077">
        <f>CDKT!D17</f>
        <v>3469601643</v>
      </c>
      <c r="E17" s="1077">
        <f>CDKT!E17</f>
        <v>4239034570</v>
      </c>
    </row>
    <row r="18" spans="1:5" ht="15" customHeight="1">
      <c r="A18" s="1060" t="s">
        <v>1156</v>
      </c>
      <c r="B18" s="1057" t="s">
        <v>44</v>
      </c>
      <c r="C18" s="1071"/>
      <c r="D18" s="1077">
        <f>CDKT!D18</f>
        <v>0</v>
      </c>
      <c r="E18" s="1077">
        <f>CDKT!E18</f>
        <v>0</v>
      </c>
    </row>
    <row r="19" spans="1:5" ht="15" customHeight="1">
      <c r="A19" s="1062" t="s">
        <v>1157</v>
      </c>
      <c r="B19" s="1063" t="s">
        <v>161</v>
      </c>
      <c r="C19" s="1072"/>
      <c r="D19" s="1078">
        <f>CDKT!D19</f>
        <v>0</v>
      </c>
      <c r="E19" s="1078">
        <f>CDKT!E19</f>
        <v>0</v>
      </c>
    </row>
    <row r="20" spans="1:5" ht="15" customHeight="1">
      <c r="A20" s="1060" t="s">
        <v>1069</v>
      </c>
      <c r="B20" s="1057" t="s">
        <v>54</v>
      </c>
      <c r="C20" s="1071"/>
      <c r="D20" s="1077">
        <f>CDKT!D20</f>
        <v>6426255865</v>
      </c>
      <c r="E20" s="1077">
        <f>CDKT!E20</f>
        <v>5645357840</v>
      </c>
    </row>
    <row r="21" spans="1:5" ht="15" customHeight="1">
      <c r="A21" s="1060" t="s">
        <v>1070</v>
      </c>
      <c r="B21" s="1064">
        <v>139</v>
      </c>
      <c r="C21" s="1071"/>
      <c r="D21" s="1077">
        <f>CDKT!D21</f>
        <v>-8619853008</v>
      </c>
      <c r="E21" s="1077">
        <f>CDKT!E21</f>
        <v>-9280710055</v>
      </c>
    </row>
    <row r="22" spans="1:5" ht="19.5" customHeight="1">
      <c r="A22" s="1095" t="s">
        <v>1071</v>
      </c>
      <c r="B22" s="1096">
        <v>140</v>
      </c>
      <c r="C22" s="1070"/>
      <c r="D22" s="1076">
        <f>CDKT!D22</f>
        <v>42160256741.09515</v>
      </c>
      <c r="E22" s="1076">
        <f>CDKT!E22</f>
        <v>35129297888</v>
      </c>
    </row>
    <row r="23" spans="1:5" ht="15" customHeight="1">
      <c r="A23" s="1056" t="s">
        <v>1072</v>
      </c>
      <c r="B23" s="1057">
        <v>141</v>
      </c>
      <c r="C23" s="1070"/>
      <c r="D23" s="1077">
        <f>CDKT!D23</f>
        <v>42836639595.09515</v>
      </c>
      <c r="E23" s="1077">
        <f>CDKT!E23</f>
        <v>35970141181</v>
      </c>
    </row>
    <row r="24" spans="1:5" ht="15" customHeight="1">
      <c r="A24" s="1060" t="s">
        <v>1158</v>
      </c>
      <c r="B24" s="1057">
        <v>149</v>
      </c>
      <c r="C24" s="1072"/>
      <c r="D24" s="1077">
        <f>CDKT!D24</f>
        <v>-676382854</v>
      </c>
      <c r="E24" s="1077">
        <f>CDKT!E24</f>
        <v>-840843293</v>
      </c>
    </row>
    <row r="25" spans="1:5" ht="19.5" customHeight="1">
      <c r="A25" s="1095" t="s">
        <v>1073</v>
      </c>
      <c r="B25" s="1096">
        <v>150</v>
      </c>
      <c r="C25" s="1070"/>
      <c r="D25" s="1076">
        <f>CDKT!D25</f>
        <v>1650070908</v>
      </c>
      <c r="E25" s="1076">
        <f>CDKT!E25</f>
        <v>2813158367</v>
      </c>
    </row>
    <row r="26" spans="1:5" ht="12.75">
      <c r="A26" s="1060" t="s">
        <v>1159</v>
      </c>
      <c r="B26" s="1057">
        <v>151</v>
      </c>
      <c r="C26" s="1070"/>
      <c r="D26" s="1077">
        <f>CDKT!D26</f>
        <v>395597637</v>
      </c>
      <c r="E26" s="1077">
        <f>CDKT!E26</f>
        <v>1916114605</v>
      </c>
    </row>
    <row r="27" spans="1:5" ht="15" customHeight="1">
      <c r="A27" s="1060" t="s">
        <v>1160</v>
      </c>
      <c r="B27" s="1057" t="s">
        <v>42</v>
      </c>
      <c r="C27" s="1073"/>
      <c r="D27" s="1077">
        <f>CDKT!D27</f>
        <v>0</v>
      </c>
      <c r="E27" s="1077">
        <f>CDKT!E27</f>
        <v>39098001</v>
      </c>
    </row>
    <row r="28" spans="1:5" ht="25.5">
      <c r="A28" s="1062" t="s">
        <v>1161</v>
      </c>
      <c r="B28" s="1063" t="s">
        <v>150</v>
      </c>
      <c r="C28" s="1074"/>
      <c r="D28" s="1078">
        <f>CDKT!D28</f>
        <v>24430400</v>
      </c>
      <c r="E28" s="1078">
        <f>CDKT!E28</f>
        <v>208022989</v>
      </c>
    </row>
    <row r="29" spans="1:5" ht="15" customHeight="1">
      <c r="A29" s="1065" t="s">
        <v>1074</v>
      </c>
      <c r="B29" s="1066" t="s">
        <v>52</v>
      </c>
      <c r="C29" s="1075"/>
      <c r="D29" s="1079">
        <f>CDKT!D29</f>
        <v>1230042871</v>
      </c>
      <c r="E29" s="1079">
        <f>CDKT!E29</f>
        <v>649922772</v>
      </c>
    </row>
    <row r="30" spans="3:5" ht="15" customHeight="1">
      <c r="C30" s="986"/>
      <c r="D30" s="983"/>
      <c r="E30" s="983"/>
    </row>
    <row r="31" s="1108" customFormat="1" ht="19.5" customHeight="1">
      <c r="E31" s="1108" t="e">
        <f>#REF!</f>
        <v>#REF!</v>
      </c>
    </row>
    <row r="32" spans="1:8" s="3" customFormat="1" ht="27.75" customHeight="1">
      <c r="A32" s="1049" t="s">
        <v>1061</v>
      </c>
      <c r="B32" s="1047" t="s">
        <v>15</v>
      </c>
      <c r="C32" s="1089" t="str">
        <f>C7</f>
        <v>Notes</v>
      </c>
      <c r="D32" s="1088" t="e">
        <f>D7</f>
        <v>#REF!</v>
      </c>
      <c r="E32" s="1109" t="e">
        <f>E7</f>
        <v>#REF!</v>
      </c>
      <c r="H32" s="1090"/>
    </row>
    <row r="33" spans="1:13" ht="19.5" customHeight="1">
      <c r="A33" s="1095" t="s">
        <v>1075</v>
      </c>
      <c r="B33" s="1096">
        <v>200</v>
      </c>
      <c r="C33" s="1072"/>
      <c r="D33" s="1076">
        <f>CDKT!D35</f>
        <v>96000726754.63998</v>
      </c>
      <c r="E33" s="1076">
        <f>CDKT!E35</f>
        <v>101204838448</v>
      </c>
      <c r="H33" s="988"/>
      <c r="M33" s="988"/>
    </row>
    <row r="34" spans="1:5" ht="19.5" customHeight="1">
      <c r="A34" s="1095" t="s">
        <v>1076</v>
      </c>
      <c r="B34" s="1096" t="s">
        <v>355</v>
      </c>
      <c r="C34" s="1074"/>
      <c r="D34" s="1076">
        <f>CDKT!D36</f>
        <v>0</v>
      </c>
      <c r="E34" s="1076">
        <f>CDKT!E36</f>
        <v>0</v>
      </c>
    </row>
    <row r="35" spans="1:13" ht="15" customHeight="1">
      <c r="A35" s="1056" t="s">
        <v>1077</v>
      </c>
      <c r="B35" s="1057" t="s">
        <v>37</v>
      </c>
      <c r="C35" s="1071"/>
      <c r="D35" s="1077">
        <f>CDKT!D37</f>
        <v>0</v>
      </c>
      <c r="E35" s="1077">
        <f>CDKT!E37</f>
        <v>0</v>
      </c>
      <c r="H35" s="988"/>
      <c r="M35" s="988"/>
    </row>
    <row r="36" spans="1:13" ht="15" customHeight="1">
      <c r="A36" s="1056" t="s">
        <v>1162</v>
      </c>
      <c r="B36" s="1057" t="s">
        <v>46</v>
      </c>
      <c r="C36" s="1071"/>
      <c r="D36" s="1077">
        <f>CDKT!D38</f>
        <v>0</v>
      </c>
      <c r="E36" s="1077">
        <f>CDKT!E38</f>
        <v>0</v>
      </c>
      <c r="H36" s="988"/>
      <c r="M36" s="988"/>
    </row>
    <row r="37" spans="1:13" ht="15" customHeight="1">
      <c r="A37" s="1056" t="s">
        <v>1163</v>
      </c>
      <c r="B37" s="1057" t="s">
        <v>48</v>
      </c>
      <c r="C37" s="1071"/>
      <c r="D37" s="1077">
        <f>CDKT!D39</f>
        <v>0</v>
      </c>
      <c r="E37" s="1077">
        <f>CDKT!E39</f>
        <v>0</v>
      </c>
      <c r="H37" s="988"/>
      <c r="M37" s="988"/>
    </row>
    <row r="38" spans="1:13" ht="15" customHeight="1">
      <c r="A38" s="1056" t="s">
        <v>1078</v>
      </c>
      <c r="B38" s="1057" t="s">
        <v>50</v>
      </c>
      <c r="C38" s="1071"/>
      <c r="D38" s="1077">
        <f>CDKT!D40</f>
        <v>0</v>
      </c>
      <c r="E38" s="1077">
        <f>CDKT!E40</f>
        <v>0</v>
      </c>
      <c r="H38" s="988"/>
      <c r="M38" s="988"/>
    </row>
    <row r="39" spans="1:13" ht="15" customHeight="1">
      <c r="A39" s="1056" t="s">
        <v>1079</v>
      </c>
      <c r="B39" s="1057" t="s">
        <v>65</v>
      </c>
      <c r="C39" s="1071"/>
      <c r="D39" s="1077">
        <f>CDKT!D41</f>
        <v>0</v>
      </c>
      <c r="E39" s="1077">
        <f>CDKT!E41</f>
        <v>0</v>
      </c>
      <c r="H39" s="988"/>
      <c r="M39" s="988"/>
    </row>
    <row r="40" spans="1:5" ht="19.5" customHeight="1">
      <c r="A40" s="1095" t="s">
        <v>1080</v>
      </c>
      <c r="B40" s="1096" t="s">
        <v>362</v>
      </c>
      <c r="C40" s="1069"/>
      <c r="D40" s="1076">
        <f>CDKT!D42</f>
        <v>92927239446.66666</v>
      </c>
      <c r="E40" s="1076">
        <f>CDKT!E42</f>
        <v>96802052669</v>
      </c>
    </row>
    <row r="41" spans="1:13" ht="15" customHeight="1">
      <c r="A41" s="1060" t="s">
        <v>1081</v>
      </c>
      <c r="B41" s="1057" t="s">
        <v>364</v>
      </c>
      <c r="C41" s="1070"/>
      <c r="D41" s="1077">
        <f>CDKT!D43</f>
        <v>89532137708.66666</v>
      </c>
      <c r="E41" s="1077">
        <f>CDKT!E43</f>
        <v>90600850108</v>
      </c>
      <c r="H41" s="988"/>
      <c r="M41" s="988"/>
    </row>
    <row r="42" spans="1:13" ht="15" customHeight="1">
      <c r="A42" s="1058" t="s">
        <v>1164</v>
      </c>
      <c r="B42" s="1057" t="s">
        <v>85</v>
      </c>
      <c r="C42" s="1080"/>
      <c r="D42" s="1077">
        <f>CDKT!D44</f>
        <v>268091545048</v>
      </c>
      <c r="E42" s="1077">
        <f>CDKT!E44</f>
        <v>245925709060</v>
      </c>
      <c r="H42" s="988"/>
      <c r="J42" s="988"/>
      <c r="M42" s="988"/>
    </row>
    <row r="43" spans="1:13" ht="15" customHeight="1">
      <c r="A43" s="1059" t="s">
        <v>1165</v>
      </c>
      <c r="B43" s="1057" t="s">
        <v>91</v>
      </c>
      <c r="C43" s="1071"/>
      <c r="D43" s="1077">
        <f>CDKT!D45</f>
        <v>-178559407339.33334</v>
      </c>
      <c r="E43" s="1077">
        <f>CDKT!E45</f>
        <v>-155324858952</v>
      </c>
      <c r="M43" s="988"/>
    </row>
    <row r="44" spans="1:13" ht="15" customHeight="1">
      <c r="A44" s="1056" t="s">
        <v>1082</v>
      </c>
      <c r="B44" s="1057" t="s">
        <v>369</v>
      </c>
      <c r="C44" s="1070"/>
      <c r="D44" s="1077">
        <f>CDKT!D46</f>
        <v>0</v>
      </c>
      <c r="E44" s="1077">
        <f>CDKT!E46</f>
        <v>0</v>
      </c>
      <c r="H44" s="988"/>
      <c r="J44" s="988"/>
      <c r="L44" s="988"/>
      <c r="M44" s="988"/>
    </row>
    <row r="45" spans="1:13" ht="15" customHeight="1">
      <c r="A45" s="1058" t="s">
        <v>1164</v>
      </c>
      <c r="B45" s="1057" t="s">
        <v>87</v>
      </c>
      <c r="C45" s="1071"/>
      <c r="D45" s="1077">
        <f>CDKT!D47</f>
        <v>0</v>
      </c>
      <c r="E45" s="1077">
        <f>CDKT!E47</f>
        <v>0</v>
      </c>
      <c r="M45" s="988"/>
    </row>
    <row r="46" spans="1:5" ht="15" customHeight="1">
      <c r="A46" s="1059" t="s">
        <v>1165</v>
      </c>
      <c r="B46" s="1057" t="s">
        <v>93</v>
      </c>
      <c r="C46" s="1071"/>
      <c r="D46" s="1077">
        <f>CDKT!D48</f>
        <v>0</v>
      </c>
      <c r="E46" s="1077">
        <f>CDKT!E48</f>
        <v>0</v>
      </c>
    </row>
    <row r="47" spans="1:5" ht="15" customHeight="1">
      <c r="A47" s="1056" t="s">
        <v>1083</v>
      </c>
      <c r="B47" s="1057" t="s">
        <v>371</v>
      </c>
      <c r="C47" s="1070"/>
      <c r="D47" s="1077">
        <f>CDKT!D49</f>
        <v>3395101738</v>
      </c>
      <c r="E47" s="1077">
        <f>CDKT!E49</f>
        <v>3647193397</v>
      </c>
    </row>
    <row r="48" spans="1:5" ht="15" customHeight="1">
      <c r="A48" s="1058" t="s">
        <v>1164</v>
      </c>
      <c r="B48" s="1057" t="s">
        <v>89</v>
      </c>
      <c r="C48" s="1071"/>
      <c r="D48" s="1077">
        <f>CDKT!D50</f>
        <v>6929692098</v>
      </c>
      <c r="E48" s="1077">
        <f>CDKT!E50</f>
        <v>7296243358</v>
      </c>
    </row>
    <row r="49" spans="1:5" ht="15" customHeight="1">
      <c r="A49" s="1059" t="s">
        <v>1165</v>
      </c>
      <c r="B49" s="1057" t="s">
        <v>95</v>
      </c>
      <c r="C49" s="1071"/>
      <c r="D49" s="1077">
        <f>CDKT!D51</f>
        <v>-3534590360</v>
      </c>
      <c r="E49" s="1077">
        <f>CDKT!E51</f>
        <v>-3649049961</v>
      </c>
    </row>
    <row r="50" spans="1:5" ht="15" customHeight="1">
      <c r="A50" s="1056" t="s">
        <v>1084</v>
      </c>
      <c r="B50" s="1057" t="s">
        <v>110</v>
      </c>
      <c r="C50" s="1070"/>
      <c r="D50" s="1077">
        <f>CDKT!D52</f>
        <v>0</v>
      </c>
      <c r="E50" s="1077">
        <f>CDKT!E52</f>
        <v>2554009164</v>
      </c>
    </row>
    <row r="51" spans="1:5" ht="19.5" customHeight="1">
      <c r="A51" s="1095" t="s">
        <v>1085</v>
      </c>
      <c r="B51" s="1096" t="s">
        <v>375</v>
      </c>
      <c r="C51" s="1070"/>
      <c r="D51" s="1076">
        <f>CDKT!D53</f>
        <v>0</v>
      </c>
      <c r="E51" s="1076">
        <f>CDKT!E53</f>
        <v>0</v>
      </c>
    </row>
    <row r="52" spans="1:5" ht="15" customHeight="1">
      <c r="A52" s="1058" t="s">
        <v>1164</v>
      </c>
      <c r="B52" s="1057" t="s">
        <v>99</v>
      </c>
      <c r="C52" s="1071"/>
      <c r="D52" s="1077">
        <f>CDKT!D54</f>
        <v>0</v>
      </c>
      <c r="E52" s="1077">
        <f>CDKT!E54</f>
        <v>0</v>
      </c>
    </row>
    <row r="53" spans="1:5" ht="15" customHeight="1">
      <c r="A53" s="1059" t="s">
        <v>1165</v>
      </c>
      <c r="B53" s="1057" t="s">
        <v>97</v>
      </c>
      <c r="C53" s="1071"/>
      <c r="D53" s="1077">
        <f>CDKT!D55</f>
        <v>0</v>
      </c>
      <c r="E53" s="1077">
        <f>CDKT!E55</f>
        <v>0</v>
      </c>
    </row>
    <row r="54" spans="1:5" ht="19.5" customHeight="1">
      <c r="A54" s="1095" t="s">
        <v>1086</v>
      </c>
      <c r="B54" s="1096" t="s">
        <v>377</v>
      </c>
      <c r="C54" s="1070"/>
      <c r="D54" s="1076">
        <f>CDKT!D56</f>
        <v>0</v>
      </c>
      <c r="E54" s="1076">
        <f>CDKT!E56</f>
        <v>0</v>
      </c>
    </row>
    <row r="55" spans="1:5" ht="15" customHeight="1">
      <c r="A55" s="1060" t="s">
        <v>1087</v>
      </c>
      <c r="B55" s="1057" t="s">
        <v>101</v>
      </c>
      <c r="C55" s="1070"/>
      <c r="D55" s="1077">
        <f>CDKT!D57</f>
        <v>0</v>
      </c>
      <c r="E55" s="1077">
        <f>CDKT!E57</f>
        <v>0</v>
      </c>
    </row>
    <row r="56" spans="1:5" ht="15" customHeight="1">
      <c r="A56" s="1060" t="s">
        <v>1166</v>
      </c>
      <c r="B56" s="1057" t="s">
        <v>103</v>
      </c>
      <c r="C56" s="1071"/>
      <c r="D56" s="1077">
        <f>CDKT!D58</f>
        <v>0</v>
      </c>
      <c r="E56" s="1077">
        <f>CDKT!E58</f>
        <v>0</v>
      </c>
    </row>
    <row r="57" spans="1:5" ht="15" customHeight="1">
      <c r="A57" s="1056" t="s">
        <v>1088</v>
      </c>
      <c r="B57" s="1057" t="s">
        <v>106</v>
      </c>
      <c r="C57" s="1071"/>
      <c r="D57" s="1077">
        <f>CDKT!D59</f>
        <v>0</v>
      </c>
      <c r="E57" s="1077">
        <f>CDKT!E59</f>
        <v>0</v>
      </c>
    </row>
    <row r="58" spans="1:5" ht="15" customHeight="1">
      <c r="A58" s="1056" t="s">
        <v>1167</v>
      </c>
      <c r="B58" s="1057" t="s">
        <v>108</v>
      </c>
      <c r="C58" s="1071"/>
      <c r="D58" s="1077">
        <f>CDKT!D60</f>
        <v>0</v>
      </c>
      <c r="E58" s="1077">
        <f>CDKT!E60</f>
        <v>0</v>
      </c>
    </row>
    <row r="59" spans="1:5" ht="19.5" customHeight="1">
      <c r="A59" s="1095" t="s">
        <v>1168</v>
      </c>
      <c r="B59" s="1096" t="s">
        <v>383</v>
      </c>
      <c r="C59" s="1071"/>
      <c r="D59" s="1076">
        <f>CDKT!D61</f>
        <v>3073487307.9733334</v>
      </c>
      <c r="E59" s="1076">
        <f>CDKT!E61</f>
        <v>4402785779</v>
      </c>
    </row>
    <row r="60" spans="1:5" ht="15" customHeight="1">
      <c r="A60" s="1061" t="s">
        <v>1169</v>
      </c>
      <c r="B60" s="1057" t="s">
        <v>112</v>
      </c>
      <c r="C60" s="1070"/>
      <c r="D60" s="1076">
        <f>CDKT!D62</f>
        <v>2043380141</v>
      </c>
      <c r="E60" s="1076">
        <f>CDKT!E62</f>
        <v>3342335428</v>
      </c>
    </row>
    <row r="61" spans="1:5" ht="15" customHeight="1">
      <c r="A61" s="1061" t="s">
        <v>1089</v>
      </c>
      <c r="B61" s="1057" t="s">
        <v>117</v>
      </c>
      <c r="C61" s="1070"/>
      <c r="D61" s="1077">
        <f>CDKT!D63</f>
        <v>313890454.97333336</v>
      </c>
      <c r="E61" s="1077">
        <f>CDKT!E63</f>
        <v>384368630</v>
      </c>
    </row>
    <row r="62" spans="1:5" ht="15" customHeight="1">
      <c r="A62" s="1061" t="s">
        <v>1090</v>
      </c>
      <c r="B62" s="1057" t="s">
        <v>119</v>
      </c>
      <c r="C62" s="1070"/>
      <c r="D62" s="1077">
        <f>CDKT!D64</f>
        <v>716216712</v>
      </c>
      <c r="E62" s="1077">
        <f>CDKT!E64</f>
        <v>676081721</v>
      </c>
    </row>
    <row r="63" spans="1:5" ht="19.5" customHeight="1">
      <c r="A63" s="1097" t="s">
        <v>1170</v>
      </c>
      <c r="B63" s="1098" t="s">
        <v>115</v>
      </c>
      <c r="C63" s="1070"/>
      <c r="D63" s="1077">
        <f>CDKT!D65</f>
        <v>0</v>
      </c>
      <c r="E63" s="1077">
        <f>CDKT!E65</f>
        <v>0</v>
      </c>
    </row>
    <row r="64" spans="1:5" s="3" customFormat="1" ht="25.5" customHeight="1">
      <c r="A64" s="1099" t="s">
        <v>1091</v>
      </c>
      <c r="B64" s="1100" t="s">
        <v>391</v>
      </c>
      <c r="C64" s="1081"/>
      <c r="D64" s="1082">
        <f>CDKT!D66</f>
        <v>269288751542.73514</v>
      </c>
      <c r="E64" s="1082">
        <f>CDKT!E66</f>
        <v>255630272420</v>
      </c>
    </row>
    <row r="65" ht="12.75"/>
    <row r="66" ht="19.5" customHeight="1">
      <c r="E66" s="1108" t="e">
        <f>#REF!</f>
        <v>#REF!</v>
      </c>
    </row>
    <row r="67" spans="1:5" s="3" customFormat="1" ht="27.75" customHeight="1">
      <c r="A67" s="1049" t="s">
        <v>1092</v>
      </c>
      <c r="B67" s="1047" t="s">
        <v>15</v>
      </c>
      <c r="C67" s="1087" t="str">
        <f>C7</f>
        <v>Notes</v>
      </c>
      <c r="D67" s="1088" t="e">
        <f>D7</f>
        <v>#REF!</v>
      </c>
      <c r="E67" s="1109" t="e">
        <f>E7</f>
        <v>#REF!</v>
      </c>
    </row>
    <row r="68" spans="1:5" ht="19.5" customHeight="1">
      <c r="A68" s="1101" t="s">
        <v>1093</v>
      </c>
      <c r="B68" s="1102">
        <v>300</v>
      </c>
      <c r="C68" s="1071"/>
      <c r="D68" s="1076">
        <f>CDKT!D71</f>
        <v>77499561945</v>
      </c>
      <c r="E68" s="1076">
        <f>CDKT!E71</f>
        <v>75986509629</v>
      </c>
    </row>
    <row r="69" spans="1:5" ht="19.5" customHeight="1">
      <c r="A69" s="1101" t="s">
        <v>1094</v>
      </c>
      <c r="B69" s="1102">
        <v>310</v>
      </c>
      <c r="C69" s="1071"/>
      <c r="D69" s="1076">
        <f>CDKT!D72</f>
        <v>77429561945</v>
      </c>
      <c r="E69" s="1076">
        <f>CDKT!E72</f>
        <v>75916509629</v>
      </c>
    </row>
    <row r="70" spans="1:5" ht="15" customHeight="1">
      <c r="A70" s="1050" t="s">
        <v>1095</v>
      </c>
      <c r="B70" s="1048">
        <v>311</v>
      </c>
      <c r="C70" s="1070"/>
      <c r="D70" s="1077">
        <f>CDKT!D73</f>
        <v>0</v>
      </c>
      <c r="E70" s="1077">
        <f>CDKT!E73</f>
        <v>0</v>
      </c>
    </row>
    <row r="71" spans="1:5" ht="15" customHeight="1">
      <c r="A71" s="1051" t="s">
        <v>1096</v>
      </c>
      <c r="B71" s="1048">
        <v>312</v>
      </c>
      <c r="C71" s="1070"/>
      <c r="D71" s="1077">
        <f>CDKT!D74</f>
        <v>24491802908</v>
      </c>
      <c r="E71" s="1077">
        <f>CDKT!E74</f>
        <v>21196992617</v>
      </c>
    </row>
    <row r="72" spans="1:5" ht="15" customHeight="1">
      <c r="A72" s="1050" t="s">
        <v>1097</v>
      </c>
      <c r="B72" s="1048">
        <v>313</v>
      </c>
      <c r="C72" s="1070"/>
      <c r="D72" s="1077">
        <f>CDKT!D75</f>
        <v>17861221687</v>
      </c>
      <c r="E72" s="1077">
        <f>CDKT!E75</f>
        <v>28579937299</v>
      </c>
    </row>
    <row r="73" spans="1:5" ht="15" customHeight="1">
      <c r="A73" s="1051" t="s">
        <v>1171</v>
      </c>
      <c r="B73" s="1048">
        <v>314</v>
      </c>
      <c r="C73" s="1070"/>
      <c r="D73" s="1077">
        <f>CDKT!D76</f>
        <v>5182689271</v>
      </c>
      <c r="E73" s="1077">
        <f>CDKT!E76</f>
        <v>3894126401</v>
      </c>
    </row>
    <row r="74" spans="1:5" ht="15" customHeight="1">
      <c r="A74" s="1050" t="s">
        <v>1172</v>
      </c>
      <c r="B74" s="1048">
        <v>315</v>
      </c>
      <c r="C74" s="1070"/>
      <c r="D74" s="1077">
        <f>CDKT!D77</f>
        <v>10533066730</v>
      </c>
      <c r="E74" s="1077">
        <f>CDKT!E77</f>
        <v>10728028076</v>
      </c>
    </row>
    <row r="75" spans="1:5" ht="15" customHeight="1">
      <c r="A75" s="1050" t="s">
        <v>1173</v>
      </c>
      <c r="B75" s="1048">
        <v>316</v>
      </c>
      <c r="C75" s="1070"/>
      <c r="D75" s="1077">
        <f>CDKT!D78</f>
        <v>2273702188</v>
      </c>
      <c r="E75" s="1077">
        <f>CDKT!E78</f>
        <v>544934191</v>
      </c>
    </row>
    <row r="76" spans="1:5" ht="15" customHeight="1">
      <c r="A76" s="1050" t="s">
        <v>1174</v>
      </c>
      <c r="B76" s="1048">
        <v>317</v>
      </c>
      <c r="C76" s="1070"/>
      <c r="D76" s="1077">
        <f>CDKT!D79</f>
        <v>0</v>
      </c>
      <c r="E76" s="1077">
        <f>CDKT!E79</f>
        <v>0</v>
      </c>
    </row>
    <row r="77" spans="1:5" ht="15" customHeight="1">
      <c r="A77" s="1052" t="s">
        <v>1175</v>
      </c>
      <c r="B77" s="1048">
        <v>318</v>
      </c>
      <c r="C77" s="1071"/>
      <c r="D77" s="1078">
        <f>CDKT!D80</f>
        <v>0</v>
      </c>
      <c r="E77" s="1078">
        <f>CDKT!E80</f>
        <v>0</v>
      </c>
    </row>
    <row r="78" spans="1:5" ht="15" customHeight="1">
      <c r="A78" s="1050" t="s">
        <v>1176</v>
      </c>
      <c r="B78" s="1048" t="s">
        <v>60</v>
      </c>
      <c r="C78" s="1070"/>
      <c r="D78" s="1077">
        <f>CDKT!D81</f>
        <v>12336292060</v>
      </c>
      <c r="E78" s="1077">
        <f>CDKT!E81</f>
        <v>7000706922</v>
      </c>
    </row>
    <row r="79" spans="1:5" ht="15" customHeight="1">
      <c r="A79" s="1050" t="s">
        <v>1177</v>
      </c>
      <c r="B79" s="1048" t="s">
        <v>185</v>
      </c>
      <c r="C79" s="1070"/>
      <c r="D79" s="1077">
        <f>CDKT!D82</f>
        <v>3500000000</v>
      </c>
      <c r="E79" s="1077">
        <f>CDKT!E82</f>
        <v>2500000000</v>
      </c>
    </row>
    <row r="80" spans="1:5" ht="15" customHeight="1">
      <c r="A80" s="1050" t="s">
        <v>1178</v>
      </c>
      <c r="B80" s="1048" t="s">
        <v>189</v>
      </c>
      <c r="C80" s="1071"/>
      <c r="D80" s="1106">
        <f>CDKT!D83</f>
        <v>1250787101</v>
      </c>
      <c r="E80" s="1106">
        <f>CDKT!E83</f>
        <v>1471784123</v>
      </c>
    </row>
    <row r="81" spans="1:5" s="330" customFormat="1" ht="12.75">
      <c r="A81" s="1101" t="s">
        <v>1098</v>
      </c>
      <c r="B81" s="1102" t="s">
        <v>413</v>
      </c>
      <c r="C81" s="1072"/>
      <c r="D81" s="1105">
        <f>CDKT!D84</f>
        <v>70000000</v>
      </c>
      <c r="E81" s="1105">
        <f>CDKT!E84</f>
        <v>70000000</v>
      </c>
    </row>
    <row r="82" spans="1:5" ht="15" customHeight="1">
      <c r="A82" s="1053" t="s">
        <v>1099</v>
      </c>
      <c r="B82" s="1048" t="s">
        <v>128</v>
      </c>
      <c r="C82" s="1080"/>
      <c r="D82" s="1077">
        <f>CDKT!D85</f>
        <v>0</v>
      </c>
      <c r="E82" s="1077">
        <f>CDKT!E85</f>
        <v>0</v>
      </c>
    </row>
    <row r="83" spans="1:5" ht="15" customHeight="1">
      <c r="A83" s="1054" t="s">
        <v>1179</v>
      </c>
      <c r="B83" s="1048" t="s">
        <v>159</v>
      </c>
      <c r="C83" s="1083"/>
      <c r="D83" s="1077">
        <f>CDKT!D86</f>
        <v>0</v>
      </c>
      <c r="E83" s="1077">
        <f>CDKT!E86</f>
        <v>0</v>
      </c>
    </row>
    <row r="84" spans="1:5" ht="15" customHeight="1">
      <c r="A84" s="1054" t="s">
        <v>1100</v>
      </c>
      <c r="B84" s="1048" t="s">
        <v>165</v>
      </c>
      <c r="C84" s="1070"/>
      <c r="D84" s="1077">
        <f>CDKT!D87</f>
        <v>0</v>
      </c>
      <c r="E84" s="1077">
        <f>CDKT!E87</f>
        <v>0</v>
      </c>
    </row>
    <row r="85" spans="1:5" ht="15" customHeight="1">
      <c r="A85" s="1054" t="s">
        <v>1180</v>
      </c>
      <c r="B85" s="1048" t="s">
        <v>177</v>
      </c>
      <c r="C85" s="1070"/>
      <c r="D85" s="1077">
        <f>CDKT!D88</f>
        <v>0</v>
      </c>
      <c r="E85" s="1077">
        <f>CDKT!E88</f>
        <v>0</v>
      </c>
    </row>
    <row r="86" spans="1:5" ht="15" customHeight="1">
      <c r="A86" s="1054" t="s">
        <v>1181</v>
      </c>
      <c r="B86" s="1048" t="s">
        <v>181</v>
      </c>
      <c r="C86" s="1080"/>
      <c r="D86" s="1077">
        <f>CDKT!D89</f>
        <v>0</v>
      </c>
      <c r="E86" s="1077">
        <f>CDKT!E89</f>
        <v>0</v>
      </c>
    </row>
    <row r="87" spans="1:5" ht="15" customHeight="1">
      <c r="A87" s="1054" t="s">
        <v>1182</v>
      </c>
      <c r="B87" s="1048" t="s">
        <v>183</v>
      </c>
      <c r="C87" s="1080"/>
      <c r="D87" s="1077">
        <f>CDKT!D90</f>
        <v>0</v>
      </c>
      <c r="E87" s="1077">
        <f>CDKT!E90</f>
        <v>0</v>
      </c>
    </row>
    <row r="88" spans="1:5" ht="15" customHeight="1">
      <c r="A88" s="1054" t="s">
        <v>1183</v>
      </c>
      <c r="B88" s="1048" t="s">
        <v>187</v>
      </c>
      <c r="C88" s="1084"/>
      <c r="D88" s="1106">
        <f>CDKT!D91</f>
        <v>0</v>
      </c>
      <c r="E88" s="1106">
        <f>CDKT!E91</f>
        <v>0</v>
      </c>
    </row>
    <row r="89" spans="1:5" ht="15" customHeight="1">
      <c r="A89" s="1054" t="s">
        <v>1184</v>
      </c>
      <c r="B89" s="1048" t="s">
        <v>172</v>
      </c>
      <c r="C89" s="1070"/>
      <c r="D89" s="1106">
        <f>CDKT!D92</f>
        <v>0</v>
      </c>
      <c r="E89" s="1106">
        <f>CDKT!E92</f>
        <v>0</v>
      </c>
    </row>
    <row r="90" spans="1:5" ht="15" customHeight="1">
      <c r="A90" s="1054" t="s">
        <v>1185</v>
      </c>
      <c r="B90" s="1048" t="s">
        <v>424</v>
      </c>
      <c r="C90" s="1070"/>
      <c r="D90" s="1077">
        <f>CDKT!D93</f>
        <v>70000000</v>
      </c>
      <c r="E90" s="1077">
        <f>CDKT!E93</f>
        <v>70000000</v>
      </c>
    </row>
    <row r="91" spans="1:5" ht="19.5" customHeight="1">
      <c r="A91" s="1101" t="s">
        <v>1101</v>
      </c>
      <c r="B91" s="1102">
        <v>400</v>
      </c>
      <c r="C91" s="1072"/>
      <c r="D91" s="1077">
        <f>CDKT!D94</f>
        <v>124213785250.4668</v>
      </c>
      <c r="E91" s="1077">
        <f>CDKT!E94</f>
        <v>112385344290</v>
      </c>
    </row>
    <row r="92" spans="1:5" ht="19.5" customHeight="1">
      <c r="A92" s="1101" t="s">
        <v>1186</v>
      </c>
      <c r="B92" s="1102">
        <v>410</v>
      </c>
      <c r="C92" s="1072"/>
      <c r="D92" s="1077">
        <f>CDKT!D95</f>
        <v>124213785250.4668</v>
      </c>
      <c r="E92" s="1077">
        <f>CDKT!E95</f>
        <v>112385344290</v>
      </c>
    </row>
    <row r="93" spans="1:5" ht="15" customHeight="1">
      <c r="A93" s="1053" t="s">
        <v>1187</v>
      </c>
      <c r="B93" s="1048" t="s">
        <v>193</v>
      </c>
      <c r="C93" s="1071"/>
      <c r="D93" s="1077">
        <f>CDKT!D96</f>
        <v>20000000000</v>
      </c>
      <c r="E93" s="1077">
        <f>CDKT!E96</f>
        <v>20000000000</v>
      </c>
    </row>
    <row r="94" spans="1:5" ht="15" customHeight="1">
      <c r="A94" s="1054" t="s">
        <v>1188</v>
      </c>
      <c r="B94" s="1048" t="s">
        <v>195</v>
      </c>
      <c r="C94" s="1071"/>
      <c r="D94" s="1077">
        <f>CDKT!D97</f>
        <v>14131963290</v>
      </c>
      <c r="E94" s="1077">
        <f>CDKT!E97</f>
        <v>14131963290</v>
      </c>
    </row>
    <row r="95" spans="1:5" ht="15" customHeight="1">
      <c r="A95" s="1054" t="s">
        <v>1102</v>
      </c>
      <c r="B95" s="1048" t="s">
        <v>197</v>
      </c>
      <c r="C95" s="1071"/>
      <c r="D95" s="1077">
        <f>CDKT!D98</f>
        <v>0</v>
      </c>
      <c r="E95" s="1077">
        <f>CDKT!E98</f>
        <v>0</v>
      </c>
    </row>
    <row r="96" spans="1:5" ht="15" customHeight="1">
      <c r="A96" s="1054" t="s">
        <v>1103</v>
      </c>
      <c r="B96" s="1048" t="s">
        <v>211</v>
      </c>
      <c r="C96" s="1071"/>
      <c r="D96" s="1077">
        <f>CDKT!D99</f>
        <v>0</v>
      </c>
      <c r="E96" s="1077">
        <f>CDKT!E99</f>
        <v>0</v>
      </c>
    </row>
    <row r="97" spans="1:5" ht="15" customHeight="1">
      <c r="A97" s="1054" t="s">
        <v>1104</v>
      </c>
      <c r="B97" s="1048" t="s">
        <v>199</v>
      </c>
      <c r="C97" s="1071"/>
      <c r="D97" s="1077">
        <f>CDKT!D100</f>
        <v>0</v>
      </c>
      <c r="E97" s="1077">
        <f>CDKT!E100</f>
        <v>0</v>
      </c>
    </row>
    <row r="98" spans="1:5" ht="15" customHeight="1">
      <c r="A98" s="1054" t="s">
        <v>1105</v>
      </c>
      <c r="B98" s="1048" t="s">
        <v>201</v>
      </c>
      <c r="C98" s="1071"/>
      <c r="D98" s="1077">
        <f>CDKT!D101</f>
        <v>0</v>
      </c>
      <c r="E98" s="1077">
        <f>CDKT!E101</f>
        <v>0</v>
      </c>
    </row>
    <row r="99" spans="1:5" ht="15" customHeight="1">
      <c r="A99" s="1053" t="s">
        <v>1106</v>
      </c>
      <c r="B99" s="1048" t="s">
        <v>203</v>
      </c>
      <c r="C99" s="1070"/>
      <c r="D99" s="1077">
        <f>CDKT!D102</f>
        <v>44400960818</v>
      </c>
      <c r="E99" s="1077">
        <f>CDKT!E102</f>
        <v>40364898639</v>
      </c>
    </row>
    <row r="100" spans="1:5" ht="15" customHeight="1">
      <c r="A100" s="1053" t="s">
        <v>1107</v>
      </c>
      <c r="B100" s="1048" t="s">
        <v>205</v>
      </c>
      <c r="C100" s="1071"/>
      <c r="D100" s="1077">
        <f>CDKT!D103</f>
        <v>2000000000</v>
      </c>
      <c r="E100" s="1077">
        <f>CDKT!E103</f>
        <v>2000000000</v>
      </c>
    </row>
    <row r="101" spans="1:5" ht="15" customHeight="1">
      <c r="A101" s="1053" t="s">
        <v>1108</v>
      </c>
      <c r="B101" s="1048" t="s">
        <v>209</v>
      </c>
      <c r="C101" s="1071"/>
      <c r="D101" s="1106">
        <f>CDKT!D104</f>
        <v>0</v>
      </c>
      <c r="E101" s="1106">
        <f>CDKT!E104</f>
        <v>0</v>
      </c>
    </row>
    <row r="102" spans="1:5" ht="15" customHeight="1">
      <c r="A102" s="1053" t="s">
        <v>1109</v>
      </c>
      <c r="B102" s="1048" t="s">
        <v>213</v>
      </c>
      <c r="C102" s="1071"/>
      <c r="D102" s="1077">
        <f>CDKT!D105</f>
        <v>43680861142.466805</v>
      </c>
      <c r="E102" s="1077">
        <f>CDKT!E105</f>
        <v>35888482361</v>
      </c>
    </row>
    <row r="103" spans="1:5" ht="15" customHeight="1">
      <c r="A103" s="1055" t="s">
        <v>1110</v>
      </c>
      <c r="B103" s="1048" t="s">
        <v>216</v>
      </c>
      <c r="C103" s="1070"/>
      <c r="D103" s="1077">
        <f>CDKT!D106</f>
        <v>0</v>
      </c>
      <c r="E103" s="1077">
        <f>CDKT!E106</f>
        <v>0</v>
      </c>
    </row>
    <row r="104" spans="1:5" ht="15" customHeight="1">
      <c r="A104" s="1055" t="s">
        <v>1189</v>
      </c>
      <c r="B104" s="1048" t="s">
        <v>207</v>
      </c>
      <c r="C104" s="1071"/>
      <c r="D104" s="1077">
        <f>CDKT!D107</f>
        <v>0</v>
      </c>
      <c r="E104" s="1077">
        <f>CDKT!E107</f>
        <v>0</v>
      </c>
    </row>
    <row r="105" spans="1:5" s="1037" customFormat="1" ht="19.5" customHeight="1">
      <c r="A105" s="1101" t="s">
        <v>1190</v>
      </c>
      <c r="B105" s="1102" t="s">
        <v>440</v>
      </c>
      <c r="C105" s="1072"/>
      <c r="D105" s="1076">
        <f>CDKT!D108</f>
        <v>0</v>
      </c>
      <c r="E105" s="1076">
        <f>CDKT!E108</f>
        <v>0</v>
      </c>
    </row>
    <row r="106" spans="1:5" s="3" customFormat="1" ht="15" customHeight="1">
      <c r="A106" s="1050" t="s">
        <v>1191</v>
      </c>
      <c r="B106" s="1048" t="s">
        <v>83</v>
      </c>
      <c r="C106" s="1072"/>
      <c r="D106" s="1106">
        <f>CDKT!D109</f>
        <v>0</v>
      </c>
      <c r="E106" s="1106">
        <f>CDKT!E109</f>
        <v>0</v>
      </c>
    </row>
    <row r="107" spans="1:5" ht="15" customHeight="1">
      <c r="A107" s="1055" t="s">
        <v>1192</v>
      </c>
      <c r="B107" s="1048" t="s">
        <v>220</v>
      </c>
      <c r="C107" s="1085"/>
      <c r="D107" s="1086">
        <f>CDKT!D110</f>
        <v>0</v>
      </c>
      <c r="E107" s="1086">
        <f>CDKT!E110</f>
        <v>0</v>
      </c>
    </row>
    <row r="108" spans="1:5" s="330" customFormat="1" ht="15" customHeight="1">
      <c r="A108" s="1101" t="s">
        <v>1111</v>
      </c>
      <c r="B108" s="1102" t="s">
        <v>222</v>
      </c>
      <c r="C108" s="1085"/>
      <c r="D108" s="1107">
        <f>CDKT!D111</f>
        <v>67575404347.268394</v>
      </c>
      <c r="E108" s="1107">
        <f>CDKT!E111</f>
        <v>67258418501</v>
      </c>
    </row>
    <row r="109" spans="1:5" s="330" customFormat="1" ht="27.75" customHeight="1">
      <c r="A109" s="1103" t="s">
        <v>1112</v>
      </c>
      <c r="B109" s="1104" t="s">
        <v>445</v>
      </c>
      <c r="C109" s="1092"/>
      <c r="D109" s="1109">
        <f>CDKT!D112</f>
        <v>269288751542.7352</v>
      </c>
      <c r="E109" s="1109">
        <f>CDKT!E112</f>
        <v>255630272420</v>
      </c>
    </row>
    <row r="110" ht="21" customHeight="1"/>
    <row r="111" spans="1:5" ht="27.75" customHeight="1">
      <c r="A111" s="1611" t="s">
        <v>1193</v>
      </c>
      <c r="B111" s="1612"/>
      <c r="C111" s="1081" t="s">
        <v>1062</v>
      </c>
      <c r="D111" s="1082" t="e">
        <f>D67</f>
        <v>#REF!</v>
      </c>
      <c r="E111" s="1109" t="e">
        <f>E67</f>
        <v>#REF!</v>
      </c>
    </row>
    <row r="112" spans="1:5" ht="15" customHeight="1">
      <c r="A112" s="1110" t="s">
        <v>1113</v>
      </c>
      <c r="B112" s="1111"/>
      <c r="C112" s="1085"/>
      <c r="D112" s="1086">
        <v>0</v>
      </c>
      <c r="E112" s="1086">
        <v>0</v>
      </c>
    </row>
    <row r="113" spans="1:5" ht="15" customHeight="1">
      <c r="A113" s="1110" t="s">
        <v>1114</v>
      </c>
      <c r="B113" s="1111"/>
      <c r="C113" s="1085"/>
      <c r="D113" s="1086">
        <v>0</v>
      </c>
      <c r="E113" s="1086">
        <v>0</v>
      </c>
    </row>
    <row r="114" spans="1:5" ht="15" customHeight="1">
      <c r="A114" s="1110" t="s">
        <v>1115</v>
      </c>
      <c r="B114" s="1111"/>
      <c r="C114" s="1085"/>
      <c r="D114" s="1086">
        <v>0</v>
      </c>
      <c r="E114" s="1086">
        <v>0</v>
      </c>
    </row>
    <row r="115" spans="1:5" ht="15" customHeight="1">
      <c r="A115" s="1110" t="s">
        <v>1116</v>
      </c>
      <c r="B115" s="1111"/>
      <c r="C115" s="1085"/>
      <c r="D115" s="1086">
        <v>0</v>
      </c>
      <c r="E115" s="1086">
        <v>0</v>
      </c>
    </row>
    <row r="116" spans="1:5" ht="15" customHeight="1">
      <c r="A116" s="1110" t="s">
        <v>1117</v>
      </c>
      <c r="B116" s="1111"/>
      <c r="C116" s="1085"/>
      <c r="D116" s="1086">
        <v>0</v>
      </c>
      <c r="E116" s="1086">
        <v>0</v>
      </c>
    </row>
    <row r="117" spans="1:5" ht="15" customHeight="1">
      <c r="A117" s="1110" t="s">
        <v>453</v>
      </c>
      <c r="B117" s="1111"/>
      <c r="C117" s="1085"/>
      <c r="D117" s="1086">
        <v>0</v>
      </c>
      <c r="E117" s="1086">
        <v>0</v>
      </c>
    </row>
    <row r="118" spans="1:5" ht="15" customHeight="1">
      <c r="A118" s="1112" t="s">
        <v>1118</v>
      </c>
      <c r="B118" s="1113"/>
      <c r="C118" s="1114"/>
      <c r="D118" s="1115">
        <v>0</v>
      </c>
      <c r="E118" s="1115">
        <v>0</v>
      </c>
    </row>
    <row r="120" ht="12.75">
      <c r="E120" s="1108" t="e">
        <f>#REF!</f>
        <v>#REF!</v>
      </c>
    </row>
  </sheetData>
  <sheetProtection/>
  <mergeCells count="1">
    <mergeCell ref="A111:B111"/>
  </mergeCells>
  <printOptions/>
  <pageMargins left="0.6" right="0.3" top="0.3" bottom="0.3" header="0.05" footer="0.05"/>
  <pageSetup firstPageNumber="5" useFirstPageNumber="1" fitToHeight="3" horizontalDpi="600" verticalDpi="600" orientation="portrait" paperSize="9" r:id="rId3"/>
  <headerFooter>
    <oddFooter>&amp;L&amp;"Arial,Italic"The accompanying notes are an integral part of  the financial statements&amp;R&amp;P</oddFooter>
  </headerFooter>
  <rowBreaks count="2" manualBreakCount="2">
    <brk id="30" max="255" man="1"/>
    <brk id="65" max="255" man="1"/>
  </rowBreaks>
  <legacyDrawing r:id="rId2"/>
</worksheet>
</file>

<file path=xl/worksheets/sheet15.xml><?xml version="1.0" encoding="utf-8"?>
<worksheet xmlns="http://schemas.openxmlformats.org/spreadsheetml/2006/main" xmlns:r="http://schemas.openxmlformats.org/officeDocument/2006/relationships">
  <sheetPr>
    <tabColor theme="5" tint="0.39998000860214233"/>
  </sheetPr>
  <dimension ref="A1:J40"/>
  <sheetViews>
    <sheetView showGridLines="0" zoomScalePageLayoutView="0" workbookViewId="0" topLeftCell="A1">
      <selection activeCell="L31" sqref="L31"/>
    </sheetView>
  </sheetViews>
  <sheetFormatPr defaultColWidth="9.140625" defaultRowHeight="12.75"/>
  <cols>
    <col min="1" max="1" width="47.140625" style="8" customWidth="1"/>
    <col min="2" max="2" width="5.421875" style="982" customWidth="1"/>
    <col min="3" max="3" width="6.57421875" style="1012" customWidth="1"/>
    <col min="4" max="5" width="18.140625" style="989" customWidth="1"/>
    <col min="6" max="6" width="13.28125" style="8" customWidth="1"/>
    <col min="7" max="7" width="14.421875" style="8" bestFit="1" customWidth="1"/>
    <col min="8" max="8" width="12.7109375" style="8" customWidth="1"/>
    <col min="9" max="9" width="15.421875" style="8" bestFit="1" customWidth="1"/>
    <col min="10" max="10" width="9.140625" style="8" customWidth="1"/>
    <col min="11" max="11" width="12.28125" style="8" bestFit="1" customWidth="1"/>
    <col min="12" max="16384" width="9.140625" style="8" customWidth="1"/>
  </cols>
  <sheetData>
    <row r="1" spans="1:5" ht="15.75" customHeight="1">
      <c r="A1" s="1024" t="e">
        <f>#REF!</f>
        <v>#REF!</v>
      </c>
      <c r="D1" s="1026"/>
      <c r="E1" s="1026"/>
    </row>
    <row r="2" spans="1:10" ht="15" customHeight="1">
      <c r="A2" s="1116" t="e">
        <f>#REF!</f>
        <v>#REF!</v>
      </c>
      <c r="B2" s="1034"/>
      <c r="C2" s="1035"/>
      <c r="D2" s="1036"/>
      <c r="E2" s="1036"/>
      <c r="J2" s="1014"/>
    </row>
    <row r="3" spans="1:5" ht="15" customHeight="1">
      <c r="A3" s="1015"/>
      <c r="D3" s="1026"/>
      <c r="E3" s="1215" t="s">
        <v>1245</v>
      </c>
    </row>
    <row r="4" spans="1:5" ht="19.5" customHeight="1">
      <c r="A4" s="1120" t="s">
        <v>1119</v>
      </c>
      <c r="B4" s="1117"/>
      <c r="C4" s="1118"/>
      <c r="D4" s="1119"/>
      <c r="E4" s="1119"/>
    </row>
    <row r="5" spans="1:5" ht="15" customHeight="1">
      <c r="A5" s="1121" t="e">
        <f>#REF!</f>
        <v>#REF!</v>
      </c>
      <c r="B5" s="1117"/>
      <c r="C5" s="1118"/>
      <c r="D5" s="1119"/>
      <c r="E5" s="1119"/>
    </row>
    <row r="6" spans="1:5" ht="15" customHeight="1">
      <c r="A6" s="979"/>
      <c r="D6" s="1026"/>
      <c r="E6" s="1026"/>
    </row>
    <row r="7" spans="1:5" ht="15" customHeight="1">
      <c r="A7" s="9"/>
      <c r="D7" s="1026"/>
      <c r="E7" s="1108" t="e">
        <f>#REF!</f>
        <v>#REF!</v>
      </c>
    </row>
    <row r="8" spans="1:9" s="1013" customFormat="1" ht="27.75" customHeight="1">
      <c r="A8" s="1131" t="s">
        <v>1120</v>
      </c>
      <c r="B8" s="1089" t="s">
        <v>15</v>
      </c>
      <c r="C8" s="1089" t="s">
        <v>1062</v>
      </c>
      <c r="D8" s="1088" t="e">
        <f>#REF!</f>
        <v>#REF!</v>
      </c>
      <c r="E8" s="1088" t="e">
        <f>#REF!</f>
        <v>#REF!</v>
      </c>
      <c r="F8" s="987"/>
      <c r="G8" s="987"/>
      <c r="H8" s="987"/>
      <c r="I8" s="987"/>
    </row>
    <row r="9" spans="1:7" ht="15.75" customHeight="1">
      <c r="A9" s="1122" t="s">
        <v>1121</v>
      </c>
      <c r="B9" s="1125" t="s">
        <v>224</v>
      </c>
      <c r="C9" s="1070"/>
      <c r="D9" s="1134" t="e">
        <f>#REF!</f>
        <v>#REF!</v>
      </c>
      <c r="E9" s="1134" t="e">
        <f>#REF!</f>
        <v>#REF!</v>
      </c>
      <c r="F9" s="1017"/>
      <c r="G9" s="1017"/>
    </row>
    <row r="10" spans="1:9" ht="18" customHeight="1">
      <c r="A10" s="1122" t="s">
        <v>1122</v>
      </c>
      <c r="B10" s="1125" t="s">
        <v>136</v>
      </c>
      <c r="C10" s="1070"/>
      <c r="D10" s="1134" t="e">
        <f>#REF!</f>
        <v>#REF!</v>
      </c>
      <c r="E10" s="1134" t="e">
        <f>#REF!</f>
        <v>#REF!</v>
      </c>
      <c r="I10" s="1017"/>
    </row>
    <row r="11" spans="1:9" ht="18" customHeight="1">
      <c r="A11" s="1122" t="s">
        <v>1123</v>
      </c>
      <c r="B11" s="1125" t="s">
        <v>460</v>
      </c>
      <c r="C11" s="1070"/>
      <c r="D11" s="1134" t="e">
        <f>#REF!</f>
        <v>#REF!</v>
      </c>
      <c r="E11" s="1134" t="e">
        <f>E9-E10</f>
        <v>#REF!</v>
      </c>
      <c r="I11" s="1017"/>
    </row>
    <row r="12" spans="1:9" ht="18" customHeight="1">
      <c r="A12" s="1122" t="s">
        <v>1246</v>
      </c>
      <c r="B12" s="1125" t="s">
        <v>234</v>
      </c>
      <c r="C12" s="1070"/>
      <c r="D12" s="1134" t="e">
        <f>#REF!</f>
        <v>#REF!</v>
      </c>
      <c r="E12" s="1134" t="e">
        <f>#REF!</f>
        <v>#REF!</v>
      </c>
      <c r="I12" s="1017"/>
    </row>
    <row r="13" spans="1:9" ht="18" customHeight="1">
      <c r="A13" s="1135" t="s">
        <v>1124</v>
      </c>
      <c r="B13" s="1125" t="s">
        <v>462</v>
      </c>
      <c r="C13" s="1128"/>
      <c r="D13" s="1134" t="e">
        <f>#REF!</f>
        <v>#REF!</v>
      </c>
      <c r="E13" s="1134" t="e">
        <f>E11-E12</f>
        <v>#REF!</v>
      </c>
      <c r="I13" s="1017"/>
    </row>
    <row r="14" spans="1:5" ht="18" customHeight="1">
      <c r="A14" s="1122" t="s">
        <v>1125</v>
      </c>
      <c r="B14" s="1125" t="s">
        <v>226</v>
      </c>
      <c r="C14" s="1070"/>
      <c r="D14" s="1134" t="e">
        <f>#REF!</f>
        <v>#REF!</v>
      </c>
      <c r="E14" s="1134" t="e">
        <f>#REF!</f>
        <v>#REF!</v>
      </c>
    </row>
    <row r="15" spans="1:5" ht="18" customHeight="1">
      <c r="A15" s="1122" t="s">
        <v>1247</v>
      </c>
      <c r="B15" s="1125" t="s">
        <v>236</v>
      </c>
      <c r="C15" s="1070"/>
      <c r="D15" s="1134" t="e">
        <f>#REF!</f>
        <v>#REF!</v>
      </c>
      <c r="E15" s="1134" t="e">
        <f>#REF!</f>
        <v>#REF!</v>
      </c>
    </row>
    <row r="16" spans="1:5" ht="18" customHeight="1">
      <c r="A16" s="1136" t="s">
        <v>1248</v>
      </c>
      <c r="B16" s="1125" t="s">
        <v>465</v>
      </c>
      <c r="C16" s="1129"/>
      <c r="D16" s="1137" t="e">
        <f>#REF!</f>
        <v>#REF!</v>
      </c>
      <c r="E16" s="1137" t="e">
        <f>#REF!</f>
        <v>#REF!</v>
      </c>
    </row>
    <row r="17" spans="1:5" ht="18" customHeight="1">
      <c r="A17" s="1122" t="s">
        <v>1249</v>
      </c>
      <c r="B17" s="1125" t="s">
        <v>240</v>
      </c>
      <c r="C17" s="1129"/>
      <c r="D17" s="1134" t="e">
        <f>#REF!</f>
        <v>#REF!</v>
      </c>
      <c r="E17" s="1134" t="e">
        <f>#REF!</f>
        <v>#REF!</v>
      </c>
    </row>
    <row r="18" spans="1:6" ht="18" customHeight="1">
      <c r="A18" s="1122" t="s">
        <v>1250</v>
      </c>
      <c r="B18" s="1125" t="s">
        <v>242</v>
      </c>
      <c r="C18" s="1129"/>
      <c r="D18" s="1134" t="e">
        <f>#REF!</f>
        <v>#REF!</v>
      </c>
      <c r="E18" s="1134" t="e">
        <f>#REF!</f>
        <v>#REF!</v>
      </c>
      <c r="F18" s="988"/>
    </row>
    <row r="19" spans="1:9" ht="18" customHeight="1">
      <c r="A19" s="1138" t="s">
        <v>1259</v>
      </c>
      <c r="B19" s="1125" t="s">
        <v>468</v>
      </c>
      <c r="C19" s="1128"/>
      <c r="D19" s="1134" t="e">
        <f>#REF!</f>
        <v>#REF!</v>
      </c>
      <c r="E19" s="1134" t="e">
        <f>E13+E14-E15-E17-E18</f>
        <v>#REF!</v>
      </c>
      <c r="I19" s="1017"/>
    </row>
    <row r="20" spans="1:6" ht="18" customHeight="1">
      <c r="A20" s="1122" t="s">
        <v>1126</v>
      </c>
      <c r="B20" s="1125" t="s">
        <v>244</v>
      </c>
      <c r="C20" s="1070"/>
      <c r="D20" s="1134" t="e">
        <f>#REF!</f>
        <v>#REF!</v>
      </c>
      <c r="E20" s="1134" t="e">
        <f>#REF!</f>
        <v>#REF!</v>
      </c>
      <c r="F20" s="988"/>
    </row>
    <row r="21" spans="1:6" ht="18" customHeight="1">
      <c r="A21" s="1122" t="s">
        <v>1127</v>
      </c>
      <c r="B21" s="1125" t="s">
        <v>246</v>
      </c>
      <c r="C21" s="1070"/>
      <c r="D21" s="1134" t="e">
        <f>#REF!</f>
        <v>#REF!</v>
      </c>
      <c r="E21" s="1134" t="e">
        <f>#REF!</f>
        <v>#REF!</v>
      </c>
      <c r="F21" s="988"/>
    </row>
    <row r="22" spans="1:9" ht="18" customHeight="1">
      <c r="A22" s="1122" t="s">
        <v>1128</v>
      </c>
      <c r="B22" s="1125" t="s">
        <v>471</v>
      </c>
      <c r="C22" s="1128"/>
      <c r="D22" s="1134" t="e">
        <f>#REF!</f>
        <v>#REF!</v>
      </c>
      <c r="E22" s="1134" t="e">
        <f>E20-E21</f>
        <v>#REF!</v>
      </c>
      <c r="I22" s="1017"/>
    </row>
    <row r="23" spans="1:9" ht="27.75" customHeight="1">
      <c r="A23" s="1216" t="s">
        <v>1251</v>
      </c>
      <c r="B23" s="1125" t="s">
        <v>229</v>
      </c>
      <c r="C23" s="1128"/>
      <c r="D23" s="1134" t="e">
        <f>#REF!</f>
        <v>#REF!</v>
      </c>
      <c r="E23" s="1134" t="e">
        <f>#REF!</f>
        <v>#REF!</v>
      </c>
      <c r="I23" s="1017"/>
    </row>
    <row r="24" spans="1:9" ht="18" customHeight="1">
      <c r="A24" s="1122" t="s">
        <v>1252</v>
      </c>
      <c r="B24" s="1125" t="s">
        <v>472</v>
      </c>
      <c r="C24" s="1070"/>
      <c r="D24" s="1134" t="e">
        <f>#REF!</f>
        <v>#REF!</v>
      </c>
      <c r="E24" s="1134" t="e">
        <f>E22+E19</f>
        <v>#REF!</v>
      </c>
      <c r="I24" s="1017"/>
    </row>
    <row r="25" spans="1:9" ht="18" customHeight="1">
      <c r="A25" s="1122" t="s">
        <v>1253</v>
      </c>
      <c r="B25" s="1125" t="s">
        <v>248</v>
      </c>
      <c r="C25" s="1070"/>
      <c r="D25" s="1134" t="e">
        <f>#REF!</f>
        <v>#REF!</v>
      </c>
      <c r="E25" s="1134" t="e">
        <f>#REF!</f>
        <v>#REF!</v>
      </c>
      <c r="I25" s="1017"/>
    </row>
    <row r="26" spans="1:9" ht="18" customHeight="1">
      <c r="A26" s="1135" t="s">
        <v>1254</v>
      </c>
      <c r="B26" s="1125" t="s">
        <v>250</v>
      </c>
      <c r="C26" s="1070"/>
      <c r="D26" s="1134" t="e">
        <f>#REF!</f>
        <v>#REF!</v>
      </c>
      <c r="E26" s="1134" t="e">
        <f>#REF!</f>
        <v>#REF!</v>
      </c>
      <c r="I26" s="1017"/>
    </row>
    <row r="27" spans="1:5" ht="18" customHeight="1">
      <c r="A27" s="1122" t="s">
        <v>1255</v>
      </c>
      <c r="B27" s="1125" t="s">
        <v>473</v>
      </c>
      <c r="C27" s="1070"/>
      <c r="D27" s="1134" t="e">
        <f>#REF!</f>
        <v>#REF!</v>
      </c>
      <c r="E27" s="1134" t="e">
        <f>E24-E25</f>
        <v>#REF!</v>
      </c>
    </row>
    <row r="28" spans="1:5" ht="18" customHeight="1">
      <c r="A28" s="1139" t="s">
        <v>1256</v>
      </c>
      <c r="B28" s="1125" t="s">
        <v>252</v>
      </c>
      <c r="C28" s="1070"/>
      <c r="D28" s="1134" t="e">
        <f>#REF!</f>
        <v>#REF!</v>
      </c>
      <c r="E28" s="1134" t="e">
        <f>#REF!</f>
        <v>#REF!</v>
      </c>
    </row>
    <row r="29" spans="1:5" ht="12.75">
      <c r="A29" s="1123" t="s">
        <v>1257</v>
      </c>
      <c r="B29" s="1132" t="s">
        <v>474</v>
      </c>
      <c r="C29" s="1127"/>
      <c r="D29" s="1133" t="e">
        <f>#REF!</f>
        <v>#REF!</v>
      </c>
      <c r="E29" s="1133" t="e">
        <f>#REF!</f>
        <v>#REF!</v>
      </c>
    </row>
    <row r="30" spans="1:5" ht="18" customHeight="1">
      <c r="A30" s="1124" t="s">
        <v>1258</v>
      </c>
      <c r="B30" s="1126" t="s">
        <v>475</v>
      </c>
      <c r="C30" s="1130"/>
      <c r="D30" s="1115" t="e">
        <f>#REF!</f>
        <v>#REF!</v>
      </c>
      <c r="E30" s="1115" t="e">
        <f>#REF!</f>
        <v>#REF!</v>
      </c>
    </row>
    <row r="31" spans="2:5" ht="18" customHeight="1">
      <c r="B31" s="1016"/>
      <c r="C31" s="1018"/>
      <c r="D31" s="1043"/>
      <c r="E31" s="1044"/>
    </row>
    <row r="32" spans="1:5" ht="12.75">
      <c r="A32" s="2"/>
      <c r="B32" s="1016"/>
      <c r="C32" s="1018"/>
      <c r="D32" s="951"/>
      <c r="E32" s="895" t="e">
        <f>#REF!</f>
        <v>#REF!</v>
      </c>
    </row>
    <row r="33" spans="2:3" ht="12.75">
      <c r="B33" s="1016"/>
      <c r="C33" s="1018"/>
    </row>
    <row r="34" spans="2:3" ht="12.75">
      <c r="B34" s="1016"/>
      <c r="C34" s="1018"/>
    </row>
    <row r="35" spans="2:3" ht="12.75">
      <c r="B35" s="1016"/>
      <c r="C35" s="1018"/>
    </row>
    <row r="36" spans="1:5" ht="18" customHeight="1">
      <c r="A36" s="1"/>
      <c r="B36" s="1027"/>
      <c r="C36" s="986"/>
      <c r="D36" s="983"/>
      <c r="E36" s="983"/>
    </row>
    <row r="37" spans="2:5" ht="12.75">
      <c r="B37" s="1016"/>
      <c r="C37" s="1018"/>
      <c r="D37" s="983"/>
      <c r="E37" s="983"/>
    </row>
    <row r="38" spans="1:5" ht="12.75">
      <c r="A38" s="1"/>
      <c r="B38" s="1016"/>
      <c r="C38" s="1020"/>
      <c r="D38" s="1021"/>
      <c r="E38" s="1022"/>
    </row>
    <row r="39" spans="2:3" ht="12.75">
      <c r="B39" s="1016"/>
      <c r="C39" s="1018"/>
    </row>
    <row r="40" spans="2:3" ht="12.75">
      <c r="B40" s="1016"/>
      <c r="C40" s="1018"/>
    </row>
  </sheetData>
  <sheetProtection/>
  <printOptions/>
  <pageMargins left="0.6" right="0.3" top="0.3" bottom="0.3" header="0.05" footer="0.05"/>
  <pageSetup firstPageNumber="5" useFirstPageNumber="1" horizontalDpi="600" verticalDpi="600" orientation="portrait" paperSize="9" r:id="rId1"/>
  <headerFooter>
    <oddFooter>&amp;L&amp;"Arial,Italic"The accompanying notes are an integral part of  the financial statements&amp;R&amp;P</oddFooter>
  </headerFooter>
</worksheet>
</file>

<file path=xl/worksheets/sheet16.xml><?xml version="1.0" encoding="utf-8"?>
<worksheet xmlns="http://schemas.openxmlformats.org/spreadsheetml/2006/main" xmlns:r="http://schemas.openxmlformats.org/officeDocument/2006/relationships">
  <sheetPr>
    <tabColor theme="5" tint="0.39998000860214233"/>
  </sheetPr>
  <dimension ref="A1:F57"/>
  <sheetViews>
    <sheetView showGridLines="0" showZeros="0" zoomScalePageLayoutView="0" workbookViewId="0" topLeftCell="A1">
      <selection activeCell="L31" sqref="L31"/>
    </sheetView>
  </sheetViews>
  <sheetFormatPr defaultColWidth="9.140625" defaultRowHeight="18" customHeight="1"/>
  <cols>
    <col min="1" max="1" width="8.421875" style="995" customWidth="1"/>
    <col min="2" max="2" width="37.28125" style="1002" customWidth="1"/>
    <col min="3" max="3" width="5.7109375" style="1002" customWidth="1"/>
    <col min="4" max="4" width="5.8515625" style="1000" customWidth="1"/>
    <col min="5" max="5" width="18.57421875" style="1001" customWidth="1"/>
    <col min="6" max="6" width="18.57421875" style="993" customWidth="1"/>
    <col min="7" max="7" width="7.57421875" style="1002" customWidth="1"/>
    <col min="8" max="16384" width="9.140625" style="1002" customWidth="1"/>
  </cols>
  <sheetData>
    <row r="1" spans="1:5" ht="15.75" customHeight="1">
      <c r="A1" s="975" t="e">
        <f>#REF!</f>
        <v>#REF!</v>
      </c>
      <c r="B1" s="991"/>
      <c r="C1" s="992"/>
      <c r="D1" s="992"/>
      <c r="E1" s="994"/>
    </row>
    <row r="2" spans="1:6" s="997" customFormat="1" ht="15" customHeight="1">
      <c r="A2" s="1140" t="e">
        <f>#REF!</f>
        <v>#REF!</v>
      </c>
      <c r="B2" s="1031"/>
      <c r="C2" s="1032"/>
      <c r="D2" s="1032"/>
      <c r="E2" s="1033"/>
      <c r="F2" s="1247"/>
    </row>
    <row r="3" spans="1:6" s="997" customFormat="1" ht="15" customHeight="1">
      <c r="A3" s="990"/>
      <c r="B3" s="990"/>
      <c r="C3" s="999"/>
      <c r="D3" s="999"/>
      <c r="E3" s="1025"/>
      <c r="F3" s="1217" t="s">
        <v>1260</v>
      </c>
    </row>
    <row r="4" spans="1:6" s="1141" customFormat="1" ht="19.5" customHeight="1">
      <c r="A4" s="1142" t="s">
        <v>1194</v>
      </c>
      <c r="B4" s="1142"/>
      <c r="C4" s="1143"/>
      <c r="D4" s="1143"/>
      <c r="E4" s="1144"/>
      <c r="F4" s="1145"/>
    </row>
    <row r="5" spans="1:6" s="997" customFormat="1" ht="15.75" customHeight="1">
      <c r="A5" s="1146" t="e">
        <f>#REF!</f>
        <v>#REF!</v>
      </c>
      <c r="B5" s="1147"/>
      <c r="C5" s="1146"/>
      <c r="D5" s="1146"/>
      <c r="E5" s="1148"/>
      <c r="F5" s="1149"/>
    </row>
    <row r="6" spans="1:6" s="997" customFormat="1" ht="27.75" customHeight="1">
      <c r="A6" s="991"/>
      <c r="B6" s="991"/>
      <c r="C6" s="991"/>
      <c r="D6" s="999"/>
      <c r="E6" s="1025"/>
      <c r="F6" s="1038" t="e">
        <f>#REF!</f>
        <v>#REF!</v>
      </c>
    </row>
    <row r="7" spans="1:6" s="1187" customFormat="1" ht="27.75" customHeight="1">
      <c r="A7" s="1190" t="s">
        <v>1120</v>
      </c>
      <c r="B7" s="1191"/>
      <c r="C7" s="1178" t="s">
        <v>15</v>
      </c>
      <c r="D7" s="1179" t="s">
        <v>1062</v>
      </c>
      <c r="E7" s="1192" t="s">
        <v>6</v>
      </c>
      <c r="F7" s="1193" t="s">
        <v>7</v>
      </c>
    </row>
    <row r="8" spans="1:6" ht="18" customHeight="1">
      <c r="A8" s="1150" t="s">
        <v>1195</v>
      </c>
      <c r="B8" s="1151"/>
      <c r="C8" s="1163"/>
      <c r="D8" s="1180"/>
      <c r="E8" s="1188"/>
      <c r="F8" s="1189"/>
    </row>
    <row r="9" spans="1:6" ht="18" customHeight="1">
      <c r="A9" s="1152" t="s">
        <v>1196</v>
      </c>
      <c r="B9" s="1153"/>
      <c r="C9" s="1164" t="s">
        <v>224</v>
      </c>
      <c r="D9" s="1181"/>
      <c r="E9" s="1200" t="e">
        <f>#REF!</f>
        <v>#REF!</v>
      </c>
      <c r="F9" s="1204" t="e">
        <f>#REF!</f>
        <v>#REF!</v>
      </c>
    </row>
    <row r="10" spans="1:6" ht="18" customHeight="1">
      <c r="A10" s="1154" t="s">
        <v>1197</v>
      </c>
      <c r="B10" s="1153"/>
      <c r="C10" s="1165"/>
      <c r="D10" s="1182"/>
      <c r="E10" s="1200" t="e">
        <f>#REF!</f>
        <v>#REF!</v>
      </c>
      <c r="F10" s="1201" t="e">
        <f>#REF!</f>
        <v>#REF!</v>
      </c>
    </row>
    <row r="11" spans="1:6" ht="18" customHeight="1">
      <c r="A11" s="1155" t="s">
        <v>1198</v>
      </c>
      <c r="B11" s="1156"/>
      <c r="C11" s="1166" t="s">
        <v>136</v>
      </c>
      <c r="D11" s="1182"/>
      <c r="E11" s="1200" t="e">
        <f>#REF!</f>
        <v>#REF!</v>
      </c>
      <c r="F11" s="1201" t="e">
        <f>#REF!</f>
        <v>#REF!</v>
      </c>
    </row>
    <row r="12" spans="1:6" ht="18" customHeight="1">
      <c r="A12" s="1155" t="s">
        <v>1199</v>
      </c>
      <c r="B12" s="1156"/>
      <c r="C12" s="1166" t="s">
        <v>479</v>
      </c>
      <c r="D12" s="1182"/>
      <c r="E12" s="1200" t="e">
        <f>#REF!</f>
        <v>#REF!</v>
      </c>
      <c r="F12" s="1201" t="e">
        <f>#REF!</f>
        <v>#REF!</v>
      </c>
    </row>
    <row r="13" spans="1:6" ht="18" customHeight="1">
      <c r="A13" s="1155" t="s">
        <v>1200</v>
      </c>
      <c r="B13" s="1156"/>
      <c r="C13" s="1166" t="s">
        <v>480</v>
      </c>
      <c r="D13" s="1182"/>
      <c r="E13" s="1200" t="e">
        <f>#REF!</f>
        <v>#REF!</v>
      </c>
      <c r="F13" s="1201" t="e">
        <f>#REF!</f>
        <v>#REF!</v>
      </c>
    </row>
    <row r="14" spans="1:6" ht="18" customHeight="1">
      <c r="A14" s="1157" t="s">
        <v>1201</v>
      </c>
      <c r="B14" s="1158"/>
      <c r="C14" s="1166" t="s">
        <v>481</v>
      </c>
      <c r="D14" s="1182"/>
      <c r="E14" s="1200" t="e">
        <f>#REF!</f>
        <v>#REF!</v>
      </c>
      <c r="F14" s="1201" t="e">
        <f>#REF!</f>
        <v>#REF!</v>
      </c>
    </row>
    <row r="15" spans="1:6" ht="18" customHeight="1">
      <c r="A15" s="1157" t="s">
        <v>1202</v>
      </c>
      <c r="B15" s="1158"/>
      <c r="C15" s="1166" t="s">
        <v>483</v>
      </c>
      <c r="D15" s="1182"/>
      <c r="E15" s="1200" t="e">
        <f>#REF!</f>
        <v>#REF!</v>
      </c>
      <c r="F15" s="1201" t="e">
        <f>#REF!</f>
        <v>#REF!</v>
      </c>
    </row>
    <row r="16" spans="1:6" ht="27.75" customHeight="1">
      <c r="A16" s="1615" t="s">
        <v>1203</v>
      </c>
      <c r="B16" s="1616"/>
      <c r="C16" s="1210" t="s">
        <v>485</v>
      </c>
      <c r="D16" s="1183"/>
      <c r="E16" s="1207" t="e">
        <f>#REF!</f>
        <v>#REF!</v>
      </c>
      <c r="F16" s="1205" t="e">
        <f>#REF!</f>
        <v>#REF!</v>
      </c>
    </row>
    <row r="17" spans="1:6" ht="18" customHeight="1">
      <c r="A17" s="1155" t="s">
        <v>1204</v>
      </c>
      <c r="B17" s="1156"/>
      <c r="C17" s="1166" t="s">
        <v>486</v>
      </c>
      <c r="D17" s="1182"/>
      <c r="E17" s="1208" t="e">
        <f>#REF!</f>
        <v>#REF!</v>
      </c>
      <c r="F17" s="1201" t="e">
        <f>#REF!</f>
        <v>#REF!</v>
      </c>
    </row>
    <row r="18" spans="1:6" ht="18" customHeight="1">
      <c r="A18" s="1155" t="s">
        <v>1205</v>
      </c>
      <c r="B18" s="1156"/>
      <c r="C18" s="1165">
        <v>10</v>
      </c>
      <c r="D18" s="1181"/>
      <c r="E18" s="1208" t="e">
        <f>#REF!</f>
        <v>#REF!</v>
      </c>
      <c r="F18" s="1201" t="e">
        <f>#REF!</f>
        <v>#REF!</v>
      </c>
    </row>
    <row r="19" spans="1:6" ht="27.75" customHeight="1">
      <c r="A19" s="1613" t="s">
        <v>1206</v>
      </c>
      <c r="B19" s="1614"/>
      <c r="C19" s="1176">
        <v>11</v>
      </c>
      <c r="D19" s="1184"/>
      <c r="E19" s="1208" t="e">
        <f>#REF!</f>
        <v>#REF!</v>
      </c>
      <c r="F19" s="1201" t="e">
        <f>#REF!</f>
        <v>#REF!</v>
      </c>
    </row>
    <row r="20" spans="1:6" ht="18" customHeight="1">
      <c r="A20" s="1155" t="s">
        <v>1207</v>
      </c>
      <c r="B20" s="1156"/>
      <c r="C20" s="1166">
        <v>12</v>
      </c>
      <c r="D20" s="1182"/>
      <c r="E20" s="1209" t="e">
        <f>#REF!</f>
        <v>#REF!</v>
      </c>
      <c r="F20" s="1201" t="e">
        <f>#REF!</f>
        <v>#REF!</v>
      </c>
    </row>
    <row r="21" spans="1:6" ht="18" customHeight="1">
      <c r="A21" s="1155" t="s">
        <v>1208</v>
      </c>
      <c r="B21" s="1156"/>
      <c r="C21" s="1166">
        <v>13</v>
      </c>
      <c r="D21" s="1182"/>
      <c r="E21" s="1200" t="e">
        <f>#REF!</f>
        <v>#REF!</v>
      </c>
      <c r="F21" s="1201" t="e">
        <f>#REF!</f>
        <v>#REF!</v>
      </c>
    </row>
    <row r="22" spans="1:6" ht="18" customHeight="1">
      <c r="A22" s="1155" t="s">
        <v>1209</v>
      </c>
      <c r="B22" s="1156"/>
      <c r="C22" s="1166">
        <v>14</v>
      </c>
      <c r="D22" s="1182"/>
      <c r="E22" s="1200" t="e">
        <f>#REF!</f>
        <v>#REF!</v>
      </c>
      <c r="F22" s="1201" t="e">
        <f>#REF!</f>
        <v>#REF!</v>
      </c>
    </row>
    <row r="23" spans="1:6" ht="18" customHeight="1">
      <c r="A23" s="1155" t="s">
        <v>1210</v>
      </c>
      <c r="B23" s="1156"/>
      <c r="C23" s="1166" t="s">
        <v>489</v>
      </c>
      <c r="D23" s="1182"/>
      <c r="E23" s="1200" t="e">
        <f>#REF!</f>
        <v>#REF!</v>
      </c>
      <c r="F23" s="1201" t="e">
        <f>#REF!</f>
        <v>#REF!</v>
      </c>
    </row>
    <row r="24" spans="1:6" ht="18" customHeight="1">
      <c r="A24" s="1155" t="s">
        <v>1211</v>
      </c>
      <c r="B24" s="1156"/>
      <c r="C24" s="1166">
        <v>16</v>
      </c>
      <c r="D24" s="1182"/>
      <c r="E24" s="1200" t="e">
        <f>#REF!</f>
        <v>#REF!</v>
      </c>
      <c r="F24" s="1201" t="e">
        <f>#REF!</f>
        <v>#REF!</v>
      </c>
    </row>
    <row r="25" spans="1:6" ht="18" customHeight="1">
      <c r="A25" s="1617" t="s">
        <v>1212</v>
      </c>
      <c r="B25" s="1618"/>
      <c r="C25" s="1210">
        <v>20</v>
      </c>
      <c r="D25" s="1183"/>
      <c r="E25" s="1199" t="e">
        <f>#REF!</f>
        <v>#REF!</v>
      </c>
      <c r="F25" s="1206" t="e">
        <f>#REF!</f>
        <v>#REF!</v>
      </c>
    </row>
    <row r="26" spans="1:6" ht="18" customHeight="1">
      <c r="A26" s="1150" t="s">
        <v>1213</v>
      </c>
      <c r="B26" s="1153"/>
      <c r="C26" s="1163"/>
      <c r="D26" s="1181"/>
      <c r="E26" s="1200"/>
      <c r="F26" s="1201"/>
    </row>
    <row r="27" spans="1:6" ht="27.75" customHeight="1">
      <c r="A27" s="1613" t="s">
        <v>1214</v>
      </c>
      <c r="B27" s="1614"/>
      <c r="C27" s="1176">
        <v>21</v>
      </c>
      <c r="D27" s="1184"/>
      <c r="E27" s="1200" t="e">
        <f>#REF!</f>
        <v>#REF!</v>
      </c>
      <c r="F27" s="1201" t="e">
        <f>#REF!</f>
        <v>#REF!</v>
      </c>
    </row>
    <row r="28" spans="1:6" ht="27.75" customHeight="1">
      <c r="A28" s="1613" t="s">
        <v>1215</v>
      </c>
      <c r="B28" s="1614"/>
      <c r="C28" s="1176">
        <v>22</v>
      </c>
      <c r="D28" s="1184"/>
      <c r="E28" s="1200" t="e">
        <f>#REF!</f>
        <v>#REF!</v>
      </c>
      <c r="F28" s="1201" t="e">
        <f>#REF!</f>
        <v>#REF!</v>
      </c>
    </row>
    <row r="29" spans="1:6" ht="27.75" customHeight="1">
      <c r="A29" s="1613" t="s">
        <v>1216</v>
      </c>
      <c r="B29" s="1614"/>
      <c r="C29" s="1176">
        <v>23</v>
      </c>
      <c r="D29" s="1184"/>
      <c r="E29" s="1200" t="e">
        <f>#REF!</f>
        <v>#REF!</v>
      </c>
      <c r="F29" s="1201" t="e">
        <f>#REF!</f>
        <v>#REF!</v>
      </c>
    </row>
    <row r="30" spans="1:6" ht="27.75" customHeight="1">
      <c r="A30" s="1613" t="s">
        <v>1217</v>
      </c>
      <c r="B30" s="1614"/>
      <c r="C30" s="1176">
        <v>24</v>
      </c>
      <c r="D30" s="1184"/>
      <c r="E30" s="1200" t="e">
        <f>#REF!</f>
        <v>#REF!</v>
      </c>
      <c r="F30" s="1201" t="e">
        <f>#REF!</f>
        <v>#REF!</v>
      </c>
    </row>
    <row r="31" spans="1:6" ht="18" customHeight="1">
      <c r="A31" s="1159" t="s">
        <v>1218</v>
      </c>
      <c r="B31" s="1160"/>
      <c r="C31" s="1176">
        <v>25</v>
      </c>
      <c r="D31" s="1185"/>
      <c r="E31" s="1200" t="e">
        <f>#REF!</f>
        <v>#REF!</v>
      </c>
      <c r="F31" s="1201" t="e">
        <f>#REF!</f>
        <v>#REF!</v>
      </c>
    </row>
    <row r="32" spans="1:6" ht="27.75" customHeight="1">
      <c r="A32" s="1613" t="s">
        <v>1219</v>
      </c>
      <c r="B32" s="1614"/>
      <c r="C32" s="1176">
        <v>26</v>
      </c>
      <c r="D32" s="1184"/>
      <c r="E32" s="1200" t="e">
        <f>#REF!</f>
        <v>#REF!</v>
      </c>
      <c r="F32" s="1201" t="e">
        <f>#REF!</f>
        <v>#REF!</v>
      </c>
    </row>
    <row r="33" spans="1:6" ht="18" customHeight="1">
      <c r="A33" s="1159" t="s">
        <v>1220</v>
      </c>
      <c r="B33" s="1160"/>
      <c r="C33" s="1176">
        <v>27</v>
      </c>
      <c r="D33" s="1185"/>
      <c r="E33" s="1200" t="e">
        <f>#REF!</f>
        <v>#REF!</v>
      </c>
      <c r="F33" s="1201" t="e">
        <f>#REF!</f>
        <v>#REF!</v>
      </c>
    </row>
    <row r="34" spans="1:6" ht="18" customHeight="1">
      <c r="A34" s="1625" t="s">
        <v>1221</v>
      </c>
      <c r="B34" s="1626"/>
      <c r="C34" s="1177">
        <v>30</v>
      </c>
      <c r="D34" s="1186"/>
      <c r="E34" s="1202" t="e">
        <f>#REF!</f>
        <v>#REF!</v>
      </c>
      <c r="F34" s="1218" t="e">
        <f>#REF!</f>
        <v>#REF!</v>
      </c>
    </row>
    <row r="35" spans="2:6" ht="16.5" customHeight="1">
      <c r="B35" s="1007"/>
      <c r="C35" s="996"/>
      <c r="E35" s="1004"/>
      <c r="F35" s="1005"/>
    </row>
    <row r="36" spans="1:6" ht="15.75" customHeight="1">
      <c r="A36" s="1195" t="s">
        <v>1232</v>
      </c>
      <c r="B36" s="1195"/>
      <c r="C36" s="1195"/>
      <c r="D36" s="1195"/>
      <c r="E36" s="1195"/>
      <c r="F36" s="1195"/>
    </row>
    <row r="37" spans="1:6" ht="25.5" customHeight="1">
      <c r="A37" s="1161" t="s">
        <v>1222</v>
      </c>
      <c r="B37" s="1162"/>
      <c r="C37" s="1172"/>
      <c r="D37" s="1173"/>
      <c r="E37" s="1194"/>
      <c r="F37" s="1194"/>
    </row>
    <row r="38" spans="1:6" ht="27.75" customHeight="1">
      <c r="A38" s="1613" t="s">
        <v>1223</v>
      </c>
      <c r="B38" s="1614"/>
      <c r="C38" s="1169">
        <v>31</v>
      </c>
      <c r="D38" s="1168"/>
      <c r="E38" s="1203" t="e">
        <f>#REF!</f>
        <v>#REF!</v>
      </c>
      <c r="F38" s="1197" t="e">
        <f>#REF!</f>
        <v>#REF!</v>
      </c>
    </row>
    <row r="39" spans="1:6" ht="27.75" customHeight="1">
      <c r="A39" s="1613" t="s">
        <v>1224</v>
      </c>
      <c r="B39" s="1614"/>
      <c r="C39" s="1169">
        <v>32</v>
      </c>
      <c r="D39" s="1168"/>
      <c r="E39" s="1197" t="e">
        <f>#REF!</f>
        <v>#REF!</v>
      </c>
      <c r="F39" s="1197" t="e">
        <f>#REF!</f>
        <v>#REF!</v>
      </c>
    </row>
    <row r="40" spans="1:6" ht="18" customHeight="1">
      <c r="A40" s="1159" t="s">
        <v>1225</v>
      </c>
      <c r="B40" s="1160"/>
      <c r="C40" s="1169">
        <v>33</v>
      </c>
      <c r="D40" s="1196"/>
      <c r="E40" s="1197" t="e">
        <f>#REF!</f>
        <v>#REF!</v>
      </c>
      <c r="F40" s="1197" t="e">
        <f>#REF!</f>
        <v>#REF!</v>
      </c>
    </row>
    <row r="41" spans="1:6" ht="18" customHeight="1">
      <c r="A41" s="1159" t="s">
        <v>1226</v>
      </c>
      <c r="B41" s="1160"/>
      <c r="C41" s="1169">
        <v>34</v>
      </c>
      <c r="D41" s="1196"/>
      <c r="E41" s="1197" t="e">
        <f>#REF!</f>
        <v>#REF!</v>
      </c>
      <c r="F41" s="1197" t="e">
        <f>#REF!</f>
        <v>#REF!</v>
      </c>
    </row>
    <row r="42" spans="1:6" ht="18" customHeight="1">
      <c r="A42" s="1159" t="s">
        <v>1227</v>
      </c>
      <c r="B42" s="1160"/>
      <c r="C42" s="1169">
        <v>35</v>
      </c>
      <c r="D42" s="1196"/>
      <c r="E42" s="1198" t="e">
        <f>#REF!</f>
        <v>#REF!</v>
      </c>
      <c r="F42" s="1198" t="e">
        <f>#REF!</f>
        <v>#REF!</v>
      </c>
    </row>
    <row r="43" spans="1:6" ht="18" customHeight="1">
      <c r="A43" s="1159" t="s">
        <v>1228</v>
      </c>
      <c r="B43" s="1160"/>
      <c r="C43" s="1169">
        <v>36</v>
      </c>
      <c r="D43" s="1196"/>
      <c r="E43" s="1199" t="e">
        <f>#REF!</f>
        <v>#REF!</v>
      </c>
      <c r="F43" s="1199" t="e">
        <f>#REF!</f>
        <v>#REF!</v>
      </c>
    </row>
    <row r="44" spans="1:6" ht="18" customHeight="1">
      <c r="A44" s="1617" t="s">
        <v>1229</v>
      </c>
      <c r="B44" s="1618"/>
      <c r="C44" s="1174">
        <v>40</v>
      </c>
      <c r="D44" s="1167"/>
      <c r="E44" s="1199" t="e">
        <f>#REF!</f>
        <v>#REF!</v>
      </c>
      <c r="F44" s="1199" t="e">
        <f>#REF!</f>
        <v>#REF!</v>
      </c>
    </row>
    <row r="45" spans="1:6" ht="18" customHeight="1">
      <c r="A45" s="1619" t="s">
        <v>1261</v>
      </c>
      <c r="B45" s="1620"/>
      <c r="C45" s="1174">
        <v>50</v>
      </c>
      <c r="D45" s="1170"/>
      <c r="E45" s="1199" t="e">
        <f>#REF!</f>
        <v>#REF!</v>
      </c>
      <c r="F45" s="1199" t="e">
        <f>#REF!</f>
        <v>#REF!</v>
      </c>
    </row>
    <row r="46" spans="1:6" ht="27.75" customHeight="1">
      <c r="A46" s="1621" t="s">
        <v>1230</v>
      </c>
      <c r="B46" s="1622"/>
      <c r="C46" s="1174">
        <v>60</v>
      </c>
      <c r="D46" s="1168"/>
      <c r="E46" s="1199" t="e">
        <f>#REF!</f>
        <v>#REF!</v>
      </c>
      <c r="F46" s="1199" t="e">
        <f>#REF!</f>
        <v>#REF!</v>
      </c>
    </row>
    <row r="47" spans="1:6" ht="18" customHeight="1">
      <c r="A47" s="1613" t="s">
        <v>1231</v>
      </c>
      <c r="B47" s="1614"/>
      <c r="C47" s="1169">
        <v>61</v>
      </c>
      <c r="D47" s="1168"/>
      <c r="E47" s="1200" t="e">
        <f>#REF!</f>
        <v>#REF!</v>
      </c>
      <c r="F47" s="1200" t="e">
        <f>#REF!</f>
        <v>#REF!</v>
      </c>
    </row>
    <row r="48" spans="1:6" ht="27.75" customHeight="1">
      <c r="A48" s="1623" t="s">
        <v>1262</v>
      </c>
      <c r="B48" s="1624"/>
      <c r="C48" s="1171">
        <v>70</v>
      </c>
      <c r="D48" s="1175"/>
      <c r="E48" s="1202" t="e">
        <f>#REF!</f>
        <v>#REF!</v>
      </c>
      <c r="F48" s="1202" t="e">
        <f>#REF!</f>
        <v>#REF!</v>
      </c>
    </row>
    <row r="49" spans="1:6" ht="12.75">
      <c r="A49" s="1006"/>
      <c r="B49" s="1003"/>
      <c r="C49" s="999"/>
      <c r="D49" s="998"/>
      <c r="F49" s="993" t="e">
        <f>#REF!</f>
        <v>#REF!</v>
      </c>
    </row>
    <row r="50" spans="5:6" ht="15.75" customHeight="1">
      <c r="E50" s="1008"/>
      <c r="F50" s="1039" t="e">
        <f>#REF!</f>
        <v>#REF!</v>
      </c>
    </row>
    <row r="51" spans="2:6" ht="15.75" customHeight="1">
      <c r="B51" s="1009"/>
      <c r="E51" s="1040"/>
      <c r="F51" s="1041"/>
    </row>
    <row r="52" ht="15.75" customHeight="1"/>
    <row r="53" ht="15.75" customHeight="1"/>
    <row r="54" ht="15.75" customHeight="1"/>
    <row r="55" ht="15.75" customHeight="1"/>
    <row r="56" ht="15.75" customHeight="1"/>
    <row r="57" spans="2:6" ht="15.75" customHeight="1">
      <c r="B57" s="996"/>
      <c r="E57" s="1010"/>
      <c r="F57" s="1042"/>
    </row>
  </sheetData>
  <sheetProtection/>
  <mergeCells count="16">
    <mergeCell ref="A45:B45"/>
    <mergeCell ref="A46:B46"/>
    <mergeCell ref="A47:B47"/>
    <mergeCell ref="A48:B48"/>
    <mergeCell ref="A30:B30"/>
    <mergeCell ref="A32:B32"/>
    <mergeCell ref="A34:B34"/>
    <mergeCell ref="A38:B38"/>
    <mergeCell ref="A39:B39"/>
    <mergeCell ref="A44:B44"/>
    <mergeCell ref="A29:B29"/>
    <mergeCell ref="A16:B16"/>
    <mergeCell ref="A19:B19"/>
    <mergeCell ref="A25:B25"/>
    <mergeCell ref="A27:B27"/>
    <mergeCell ref="A28:B28"/>
  </mergeCells>
  <printOptions/>
  <pageMargins left="0.6" right="0.3" top="0.3" bottom="0.3" header="0.05" footer="0.05"/>
  <pageSetup firstPageNumber="5" useFirstPageNumber="1" fitToHeight="2" horizontalDpi="600" verticalDpi="600" orientation="portrait" paperSize="9" r:id="rId1"/>
  <headerFooter>
    <oddFooter>&amp;L&amp;"Arial,Italic"The accompanying notes are an integral part of  the financial statements&amp;R&amp;P</oddFooter>
  </headerFooter>
  <rowBreaks count="1" manualBreakCount="1">
    <brk id="36" max="255" man="1"/>
  </rowBreaks>
</worksheet>
</file>

<file path=xl/worksheets/sheet17.xml><?xml version="1.0" encoding="utf-8"?>
<worksheet xmlns="http://schemas.openxmlformats.org/spreadsheetml/2006/main" xmlns:r="http://schemas.openxmlformats.org/officeDocument/2006/relationships">
  <sheetPr>
    <tabColor theme="5" tint="0.39998000860214233"/>
  </sheetPr>
  <dimension ref="A1:M70"/>
  <sheetViews>
    <sheetView showGridLines="0" zoomScalePageLayoutView="0" workbookViewId="0" topLeftCell="A28">
      <selection activeCell="L31" sqref="L31"/>
    </sheetView>
  </sheetViews>
  <sheetFormatPr defaultColWidth="9.140625" defaultRowHeight="12.75"/>
  <cols>
    <col min="1" max="1" width="2.421875" style="326" customWidth="1"/>
    <col min="2" max="2" width="43.00390625" style="5" customWidth="1"/>
    <col min="3" max="3" width="5.140625" style="5" customWidth="1"/>
    <col min="4" max="4" width="19.00390625" style="332" hidden="1" customWidth="1"/>
    <col min="5" max="5" width="17.421875" style="332" hidden="1" customWidth="1"/>
    <col min="6" max="6" width="19.28125" style="332" hidden="1" customWidth="1"/>
    <col min="7" max="7" width="19.00390625" style="296" hidden="1" customWidth="1"/>
    <col min="8" max="8" width="5.8515625" style="350" customWidth="1"/>
    <col min="9" max="9" width="18.140625" style="332" customWidth="1"/>
    <col min="10" max="10" width="18.140625" style="8" customWidth="1"/>
    <col min="11" max="11" width="19.57421875" style="5" customWidth="1"/>
    <col min="12" max="12" width="20.57421875" style="5" bestFit="1" customWidth="1"/>
    <col min="13" max="13" width="20.421875" style="5" customWidth="1"/>
    <col min="14" max="16384" width="9.140625" style="5" customWidth="1"/>
  </cols>
  <sheetData>
    <row r="1" spans="1:10" s="321" customFormat="1" ht="15.75" customHeight="1">
      <c r="A1" s="975" t="e">
        <f>#REF!</f>
        <v>#REF!</v>
      </c>
      <c r="B1" s="315"/>
      <c r="C1" s="316"/>
      <c r="D1" s="318"/>
      <c r="E1" s="318"/>
      <c r="F1" s="319"/>
      <c r="G1" s="188"/>
      <c r="H1" s="317"/>
      <c r="I1" s="316"/>
      <c r="J1" s="320"/>
    </row>
    <row r="2" spans="1:10" s="325" customFormat="1" ht="15" customHeight="1">
      <c r="A2" s="1140" t="e">
        <f>#REF!</f>
        <v>#REF!</v>
      </c>
      <c r="B2" s="859"/>
      <c r="C2" s="859"/>
      <c r="D2" s="859"/>
      <c r="E2" s="859"/>
      <c r="F2" s="861"/>
      <c r="G2" s="862"/>
      <c r="H2" s="860"/>
      <c r="I2" s="863"/>
      <c r="J2" s="864"/>
    </row>
    <row r="3" spans="1:10" s="331" customFormat="1" ht="15" customHeight="1">
      <c r="A3" s="326"/>
      <c r="B3" s="327"/>
      <c r="C3" s="327"/>
      <c r="D3" s="327"/>
      <c r="E3" s="327"/>
      <c r="F3" s="328"/>
      <c r="G3" s="329"/>
      <c r="H3" s="7"/>
      <c r="I3" s="328"/>
      <c r="J3" s="1212" t="s">
        <v>1260</v>
      </c>
    </row>
    <row r="4" spans="1:10" s="331" customFormat="1" ht="18" customHeight="1">
      <c r="A4" s="867" t="s">
        <v>1278</v>
      </c>
      <c r="B4" s="322"/>
      <c r="C4" s="322"/>
      <c r="D4" s="322"/>
      <c r="E4" s="322"/>
      <c r="F4" s="323"/>
      <c r="G4" s="324"/>
      <c r="H4" s="322"/>
      <c r="I4" s="323"/>
      <c r="J4" s="868"/>
    </row>
    <row r="5" spans="1:10" s="331" customFormat="1" ht="15" customHeight="1">
      <c r="A5" s="870" t="e">
        <f>#REF!</f>
        <v>#REF!</v>
      </c>
      <c r="B5" s="327"/>
      <c r="C5" s="327"/>
      <c r="D5" s="327"/>
      <c r="E5" s="327"/>
      <c r="F5" s="328"/>
      <c r="G5" s="329"/>
      <c r="H5" s="327"/>
      <c r="I5" s="328"/>
      <c r="J5" s="866"/>
    </row>
    <row r="6" spans="3:10" ht="24.75" customHeight="1">
      <c r="C6" s="7"/>
      <c r="D6" s="5"/>
      <c r="E6" s="5"/>
      <c r="G6" s="333"/>
      <c r="H6" s="7"/>
      <c r="J6" s="869" t="e">
        <f>#REF!</f>
        <v>#REF!</v>
      </c>
    </row>
    <row r="7" spans="1:10" s="339" customFormat="1" ht="24.75" customHeight="1">
      <c r="A7" s="334" t="s">
        <v>1120</v>
      </c>
      <c r="B7" s="335"/>
      <c r="C7" s="1220" t="s">
        <v>15</v>
      </c>
      <c r="D7" s="201" t="e">
        <f>#REF!</f>
        <v>#REF!</v>
      </c>
      <c r="E7" s="201" t="e">
        <f>#REF!</f>
        <v>#REF!</v>
      </c>
      <c r="F7" s="201" t="e">
        <f>#REF!</f>
        <v>#REF!</v>
      </c>
      <c r="G7" s="202" t="e">
        <f>#REF!</f>
        <v>#REF!</v>
      </c>
      <c r="H7" s="1221" t="s">
        <v>1062</v>
      </c>
      <c r="I7" s="337" t="e">
        <f>#REF!</f>
        <v>#REF!</v>
      </c>
      <c r="J7" s="338" t="e">
        <f>#REF!</f>
        <v>#REF!</v>
      </c>
    </row>
    <row r="8" spans="1:10" ht="18" customHeight="1">
      <c r="A8" s="1222" t="s">
        <v>1195</v>
      </c>
      <c r="B8" s="1223"/>
      <c r="C8" s="1224"/>
      <c r="D8" s="2"/>
      <c r="E8" s="2"/>
      <c r="F8" s="2"/>
      <c r="G8" s="2"/>
      <c r="H8" s="913"/>
      <c r="I8" s="915"/>
      <c r="J8" s="915"/>
    </row>
    <row r="9" spans="1:10" s="331" customFormat="1" ht="18" customHeight="1">
      <c r="A9" s="947" t="s">
        <v>1264</v>
      </c>
      <c r="B9" s="948"/>
      <c r="C9" s="949" t="s">
        <v>224</v>
      </c>
      <c r="D9" s="883"/>
      <c r="E9" s="883"/>
      <c r="F9" s="883"/>
      <c r="G9" s="883"/>
      <c r="H9" s="914"/>
      <c r="I9" s="939" t="e">
        <f>'LCTT-tt'!I10</f>
        <v>#REF!</v>
      </c>
      <c r="J9" s="939" t="e">
        <f>'LCTT-tt'!J10</f>
        <v>#REF!</v>
      </c>
    </row>
    <row r="10" spans="1:10" ht="18" customHeight="1">
      <c r="A10" s="947" t="s">
        <v>1265</v>
      </c>
      <c r="B10" s="952"/>
      <c r="C10" s="953" t="s">
        <v>136</v>
      </c>
      <c r="D10" s="7"/>
      <c r="E10" s="7"/>
      <c r="F10" s="7"/>
      <c r="G10" s="7"/>
      <c r="H10" s="911"/>
      <c r="I10" s="950">
        <f>'LCTT-tt'!I11</f>
        <v>0</v>
      </c>
      <c r="J10" s="950">
        <f>'LCTT-tt'!J11</f>
        <v>0</v>
      </c>
    </row>
    <row r="11" spans="1:11" ht="18" customHeight="1">
      <c r="A11" s="954" t="s">
        <v>1266</v>
      </c>
      <c r="B11" s="955"/>
      <c r="C11" s="953" t="s">
        <v>479</v>
      </c>
      <c r="D11" s="884"/>
      <c r="E11" s="884"/>
      <c r="F11" s="884"/>
      <c r="G11" s="884"/>
      <c r="H11" s="911"/>
      <c r="I11" s="939">
        <f>'LCTT-tt'!I12</f>
        <v>0</v>
      </c>
      <c r="J11" s="939">
        <f>'LCTT-tt'!J12</f>
        <v>0</v>
      </c>
      <c r="K11" s="332"/>
    </row>
    <row r="12" spans="1:11" ht="18" customHeight="1">
      <c r="A12" s="954" t="s">
        <v>1267</v>
      </c>
      <c r="B12" s="955"/>
      <c r="C12" s="953" t="s">
        <v>480</v>
      </c>
      <c r="D12" s="884"/>
      <c r="E12" s="884"/>
      <c r="F12" s="884"/>
      <c r="G12" s="884"/>
      <c r="H12" s="911"/>
      <c r="I12" s="939">
        <f>'LCTT-tt'!I13</f>
        <v>0</v>
      </c>
      <c r="J12" s="939">
        <f>'LCTT-tt'!J13</f>
        <v>0</v>
      </c>
      <c r="K12" s="332"/>
    </row>
    <row r="13" spans="1:12" ht="18" customHeight="1">
      <c r="A13" s="954" t="s">
        <v>1268</v>
      </c>
      <c r="B13" s="955"/>
      <c r="C13" s="953" t="s">
        <v>481</v>
      </c>
      <c r="D13" s="884"/>
      <c r="E13" s="884"/>
      <c r="F13" s="884"/>
      <c r="G13" s="884"/>
      <c r="H13" s="911"/>
      <c r="I13" s="939">
        <f>'LCTT-tt'!I14</f>
        <v>0</v>
      </c>
      <c r="J13" s="939">
        <f>'LCTT-tt'!J14</f>
        <v>0</v>
      </c>
      <c r="L13" s="296"/>
    </row>
    <row r="14" spans="1:12" ht="18" customHeight="1">
      <c r="A14" s="954" t="s">
        <v>1269</v>
      </c>
      <c r="B14" s="955"/>
      <c r="C14" s="953" t="s">
        <v>483</v>
      </c>
      <c r="D14" s="884"/>
      <c r="E14" s="884"/>
      <c r="F14" s="884"/>
      <c r="G14" s="884"/>
      <c r="H14" s="911"/>
      <c r="I14" s="939">
        <f>'LCTT-tt'!I15</f>
        <v>0</v>
      </c>
      <c r="J14" s="939">
        <f>'LCTT-tt'!J15</f>
        <v>0</v>
      </c>
      <c r="K14" s="332"/>
      <c r="L14" s="296"/>
    </row>
    <row r="15" spans="1:11" ht="18" customHeight="1">
      <c r="A15" s="954" t="s">
        <v>1270</v>
      </c>
      <c r="B15" s="955"/>
      <c r="C15" s="958" t="s">
        <v>1143</v>
      </c>
      <c r="D15" s="884"/>
      <c r="E15" s="884"/>
      <c r="F15" s="884"/>
      <c r="G15" s="884"/>
      <c r="H15" s="911"/>
      <c r="I15" s="939">
        <f>'LCTT-tt'!I16</f>
        <v>0</v>
      </c>
      <c r="J15" s="939">
        <f>'LCTT-tt'!J16</f>
        <v>0</v>
      </c>
      <c r="K15" s="332"/>
    </row>
    <row r="16" spans="1:10" ht="18" customHeight="1">
      <c r="A16" s="1222" t="s">
        <v>1212</v>
      </c>
      <c r="B16" s="1223"/>
      <c r="C16" s="923">
        <v>20</v>
      </c>
      <c r="D16" s="882"/>
      <c r="E16" s="882"/>
      <c r="F16" s="882"/>
      <c r="G16" s="882"/>
      <c r="H16" s="911"/>
      <c r="I16" s="916" t="e">
        <f>'LCTT-tt'!I17</f>
        <v>#REF!</v>
      </c>
      <c r="J16" s="916" t="e">
        <f>'LCTT-tt'!J17</f>
        <v>#REF!</v>
      </c>
    </row>
    <row r="17" spans="1:10" ht="12.75">
      <c r="A17" s="1225" t="s">
        <v>1213</v>
      </c>
      <c r="B17" s="898"/>
      <c r="C17" s="905"/>
      <c r="D17" s="2"/>
      <c r="E17" s="2"/>
      <c r="F17" s="2"/>
      <c r="G17" s="2"/>
      <c r="H17" s="914"/>
      <c r="I17" s="916">
        <f>'LCTT-tt'!I18</f>
        <v>0</v>
      </c>
      <c r="J17" s="916">
        <f>'LCTT-tt'!J18</f>
        <v>0</v>
      </c>
    </row>
    <row r="18" spans="1:10" ht="27.75" customHeight="1">
      <c r="A18" s="1633" t="s">
        <v>1271</v>
      </c>
      <c r="B18" s="1634"/>
      <c r="C18" s="937" t="s">
        <v>226</v>
      </c>
      <c r="D18" s="886"/>
      <c r="E18" s="886"/>
      <c r="F18" s="886"/>
      <c r="G18" s="886"/>
      <c r="H18" s="962"/>
      <c r="I18" s="959">
        <f>'LCTT-tt'!I19</f>
        <v>0</v>
      </c>
      <c r="J18" s="959">
        <f>'LCTT-tt'!J19</f>
        <v>0</v>
      </c>
    </row>
    <row r="19" spans="1:10" ht="27.75" customHeight="1">
      <c r="A19" s="1633" t="s">
        <v>1215</v>
      </c>
      <c r="B19" s="1634"/>
      <c r="C19" s="937" t="s">
        <v>236</v>
      </c>
      <c r="D19" s="886"/>
      <c r="E19" s="886"/>
      <c r="F19" s="886"/>
      <c r="G19" s="886"/>
      <c r="H19" s="962"/>
      <c r="I19" s="959">
        <f>'LCTT-tt'!I20</f>
        <v>0</v>
      </c>
      <c r="J19" s="959">
        <f>'LCTT-tt'!J20</f>
        <v>0</v>
      </c>
    </row>
    <row r="20" spans="1:10" s="4" customFormat="1" ht="27.75" customHeight="1">
      <c r="A20" s="1633" t="s">
        <v>1216</v>
      </c>
      <c r="B20" s="1634"/>
      <c r="C20" s="937" t="s">
        <v>465</v>
      </c>
      <c r="D20" s="886"/>
      <c r="E20" s="886"/>
      <c r="F20" s="886"/>
      <c r="G20" s="886"/>
      <c r="H20" s="962"/>
      <c r="I20" s="959">
        <f>'LCTT-tt'!I21</f>
        <v>0</v>
      </c>
      <c r="J20" s="959">
        <f>'LCTT-tt'!J21</f>
        <v>0</v>
      </c>
    </row>
    <row r="21" spans="1:10" ht="27.75" customHeight="1">
      <c r="A21" s="1633" t="s">
        <v>1217</v>
      </c>
      <c r="B21" s="1634"/>
      <c r="C21" s="937" t="s">
        <v>240</v>
      </c>
      <c r="D21" s="886"/>
      <c r="E21" s="886"/>
      <c r="F21" s="886"/>
      <c r="G21" s="886"/>
      <c r="H21" s="962"/>
      <c r="I21" s="959">
        <f>'LCTT-tt'!I22</f>
        <v>0</v>
      </c>
      <c r="J21" s="959">
        <f>'LCTT-tt'!J22</f>
        <v>0</v>
      </c>
    </row>
    <row r="22" spans="1:13" ht="18" customHeight="1">
      <c r="A22" s="1227" t="s">
        <v>1218</v>
      </c>
      <c r="B22" s="941"/>
      <c r="C22" s="937" t="s">
        <v>242</v>
      </c>
      <c r="D22" s="886"/>
      <c r="E22" s="886"/>
      <c r="F22" s="886"/>
      <c r="G22" s="886"/>
      <c r="H22" s="962"/>
      <c r="I22" s="959">
        <f>'LCTT-tt'!I23</f>
        <v>0</v>
      </c>
      <c r="J22" s="959">
        <f>'LCTT-tt'!J23</f>
        <v>0</v>
      </c>
      <c r="K22" s="332"/>
      <c r="L22" s="332"/>
      <c r="M22" s="296"/>
    </row>
    <row r="23" spans="1:12" ht="27.75" customHeight="1">
      <c r="A23" s="1633" t="s">
        <v>1219</v>
      </c>
      <c r="B23" s="1634"/>
      <c r="C23" s="937" t="s">
        <v>501</v>
      </c>
      <c r="D23" s="886"/>
      <c r="E23" s="886"/>
      <c r="F23" s="886"/>
      <c r="G23" s="886"/>
      <c r="H23" s="962"/>
      <c r="I23" s="959">
        <f>'LCTT-tt'!I24</f>
        <v>0</v>
      </c>
      <c r="J23" s="959">
        <f>'LCTT-tt'!J24</f>
        <v>0</v>
      </c>
      <c r="K23" s="332"/>
      <c r="L23" s="332"/>
    </row>
    <row r="24" spans="1:10" ht="18" customHeight="1">
      <c r="A24" s="1227" t="s">
        <v>1220</v>
      </c>
      <c r="B24" s="1228"/>
      <c r="C24" s="937" t="s">
        <v>504</v>
      </c>
      <c r="D24" s="886"/>
      <c r="E24" s="886"/>
      <c r="F24" s="886"/>
      <c r="G24" s="886"/>
      <c r="H24" s="962"/>
      <c r="I24" s="959">
        <f>'LCTT-tt'!I25</f>
        <v>0</v>
      </c>
      <c r="J24" s="959">
        <f>'LCTT-tt'!J25</f>
        <v>0</v>
      </c>
    </row>
    <row r="25" spans="1:10" s="4" customFormat="1" ht="18" customHeight="1">
      <c r="A25" s="1240" t="s">
        <v>1272</v>
      </c>
      <c r="B25" s="1241"/>
      <c r="C25" s="345" t="s">
        <v>468</v>
      </c>
      <c r="D25" s="1242"/>
      <c r="E25" s="1242"/>
      <c r="F25" s="1242"/>
      <c r="G25" s="1242"/>
      <c r="H25" s="1243"/>
      <c r="I25" s="343">
        <f>'LCTT-tt'!I26</f>
        <v>0</v>
      </c>
      <c r="J25" s="343">
        <f>'LCTT-tt'!J26</f>
        <v>0</v>
      </c>
    </row>
    <row r="26" spans="1:10" ht="17.25" customHeight="1">
      <c r="A26" s="1238" t="s">
        <v>1274</v>
      </c>
      <c r="B26" s="1234"/>
      <c r="C26" s="1235"/>
      <c r="D26" s="1235"/>
      <c r="E26" s="1235"/>
      <c r="F26" s="1235"/>
      <c r="G26" s="1235"/>
      <c r="H26" s="1236"/>
      <c r="I26" s="1237"/>
      <c r="J26" s="1237"/>
    </row>
    <row r="27" spans="1:10" ht="24" customHeight="1">
      <c r="A27" s="1239"/>
      <c r="B27" s="1229"/>
      <c r="C27" s="1230"/>
      <c r="D27" s="1230"/>
      <c r="E27" s="1230"/>
      <c r="F27" s="1230"/>
      <c r="G27" s="1230"/>
      <c r="H27" s="1231"/>
      <c r="I27" s="1232"/>
      <c r="J27" s="1233" t="e">
        <f>#REF!</f>
        <v>#REF!</v>
      </c>
    </row>
    <row r="28" spans="1:10" ht="27.75" customHeight="1">
      <c r="A28" s="334" t="s">
        <v>1120</v>
      </c>
      <c r="B28" s="335"/>
      <c r="C28" s="1220" t="s">
        <v>15</v>
      </c>
      <c r="D28" s="201" t="e">
        <f>#REF!</f>
        <v>#REF!</v>
      </c>
      <c r="E28" s="201" t="e">
        <f>#REF!</f>
        <v>#REF!</v>
      </c>
      <c r="F28" s="201" t="e">
        <f>#REF!</f>
        <v>#REF!</v>
      </c>
      <c r="G28" s="202" t="e">
        <f>#REF!</f>
        <v>#REF!</v>
      </c>
      <c r="H28" s="1221" t="s">
        <v>1062</v>
      </c>
      <c r="I28" s="337" t="e">
        <f>I7</f>
        <v>#REF!</v>
      </c>
      <c r="J28" s="337" t="e">
        <f>J7</f>
        <v>#REF!</v>
      </c>
    </row>
    <row r="29" spans="1:10" ht="18" customHeight="1">
      <c r="A29" s="1244" t="s">
        <v>1222</v>
      </c>
      <c r="B29" s="1245"/>
      <c r="C29" s="924"/>
      <c r="D29" s="5"/>
      <c r="E29" s="5"/>
      <c r="F29" s="5"/>
      <c r="G29" s="5"/>
      <c r="H29" s="911"/>
      <c r="I29" s="934"/>
      <c r="J29" s="924"/>
    </row>
    <row r="30" spans="1:10" ht="27.75" customHeight="1">
      <c r="A30" s="1629" t="s">
        <v>1275</v>
      </c>
      <c r="B30" s="1630"/>
      <c r="C30" s="937" t="s">
        <v>244</v>
      </c>
      <c r="D30" s="884"/>
      <c r="E30" s="884"/>
      <c r="F30" s="884"/>
      <c r="G30" s="884"/>
      <c r="H30" s="914"/>
      <c r="I30" s="959">
        <f>'LCTT-tt'!I31</f>
        <v>0</v>
      </c>
      <c r="J30" s="960">
        <f>'LCTT-tt'!J31</f>
        <v>0</v>
      </c>
    </row>
    <row r="31" spans="1:10" ht="27.75" customHeight="1">
      <c r="A31" s="1629" t="s">
        <v>1276</v>
      </c>
      <c r="B31" s="1630"/>
      <c r="C31" s="937" t="s">
        <v>246</v>
      </c>
      <c r="D31" s="886"/>
      <c r="E31" s="886"/>
      <c r="F31" s="886"/>
      <c r="G31" s="886"/>
      <c r="H31" s="961"/>
      <c r="I31" s="959">
        <f>'LCTT-tt'!I32</f>
        <v>0</v>
      </c>
      <c r="J31" s="959">
        <f>'LCTT-tt'!J32</f>
        <v>0</v>
      </c>
    </row>
    <row r="32" spans="1:10" ht="18" customHeight="1">
      <c r="A32" s="1226" t="s">
        <v>1225</v>
      </c>
      <c r="B32" s="1246"/>
      <c r="C32" s="906" t="s">
        <v>511</v>
      </c>
      <c r="D32" s="884"/>
      <c r="E32" s="884"/>
      <c r="F32" s="884"/>
      <c r="G32" s="884"/>
      <c r="H32" s="914"/>
      <c r="I32" s="939">
        <f>'LCTT-tt'!I33</f>
        <v>0</v>
      </c>
      <c r="J32" s="939">
        <f>'LCTT-tt'!J33</f>
        <v>0</v>
      </c>
    </row>
    <row r="33" spans="1:10" ht="18" customHeight="1">
      <c r="A33" s="1226" t="s">
        <v>1226</v>
      </c>
      <c r="B33" s="1246"/>
      <c r="C33" s="906" t="s">
        <v>513</v>
      </c>
      <c r="D33" s="884"/>
      <c r="E33" s="884"/>
      <c r="F33" s="884"/>
      <c r="G33" s="884"/>
      <c r="H33" s="914"/>
      <c r="I33" s="939">
        <f>'LCTT-tt'!I34</f>
        <v>0</v>
      </c>
      <c r="J33" s="939">
        <f>'LCTT-tt'!J34</f>
        <v>0</v>
      </c>
    </row>
    <row r="34" spans="1:11" ht="18" customHeight="1">
      <c r="A34" s="1226" t="s">
        <v>1227</v>
      </c>
      <c r="B34" s="1246"/>
      <c r="C34" s="906" t="s">
        <v>515</v>
      </c>
      <c r="D34" s="884"/>
      <c r="E34" s="884"/>
      <c r="F34" s="884"/>
      <c r="G34" s="884"/>
      <c r="H34" s="914"/>
      <c r="I34" s="939">
        <f>'LCTT-tt'!I35</f>
        <v>0</v>
      </c>
      <c r="J34" s="939">
        <f>'LCTT-tt'!J35</f>
        <v>0</v>
      </c>
      <c r="K34" s="332"/>
    </row>
    <row r="35" spans="1:10" s="331" customFormat="1" ht="18" customHeight="1">
      <c r="A35" s="1226" t="s">
        <v>1228</v>
      </c>
      <c r="B35" s="1246"/>
      <c r="C35" s="906" t="s">
        <v>517</v>
      </c>
      <c r="D35" s="884"/>
      <c r="E35" s="884"/>
      <c r="F35" s="884"/>
      <c r="G35" s="884"/>
      <c r="H35" s="914"/>
      <c r="I35" s="939">
        <f>'LCTT-tt'!I36</f>
        <v>0</v>
      </c>
      <c r="J35" s="939">
        <f>'LCTT-tt'!J36</f>
        <v>0</v>
      </c>
    </row>
    <row r="36" spans="1:10" ht="18" customHeight="1">
      <c r="A36" s="1635" t="s">
        <v>1229</v>
      </c>
      <c r="B36" s="1636"/>
      <c r="C36" s="925" t="s">
        <v>471</v>
      </c>
      <c r="D36" s="887"/>
      <c r="E36" s="887"/>
      <c r="F36" s="887"/>
      <c r="G36" s="887"/>
      <c r="H36" s="940"/>
      <c r="I36" s="916">
        <f>'LCTT-tt'!I37</f>
        <v>0</v>
      </c>
      <c r="J36" s="935">
        <f>'LCTT-tt'!J37</f>
        <v>0</v>
      </c>
    </row>
    <row r="37" spans="1:10" ht="18" customHeight="1">
      <c r="A37" s="1637" t="s">
        <v>1261</v>
      </c>
      <c r="B37" s="1638"/>
      <c r="C37" s="925" t="s">
        <v>229</v>
      </c>
      <c r="D37" s="887"/>
      <c r="E37" s="887"/>
      <c r="F37" s="887"/>
      <c r="G37" s="887"/>
      <c r="H37" s="940"/>
      <c r="I37" s="935" t="e">
        <f>'LCTT-tt'!I38</f>
        <v>#REF!</v>
      </c>
      <c r="J37" s="935" t="e">
        <f>'LCTT-tt'!J38</f>
        <v>#REF!</v>
      </c>
    </row>
    <row r="38" spans="1:10" ht="27.75" customHeight="1">
      <c r="A38" s="1627" t="s">
        <v>1230</v>
      </c>
      <c r="B38" s="1628"/>
      <c r="C38" s="925" t="s">
        <v>472</v>
      </c>
      <c r="D38" s="887"/>
      <c r="E38" s="887"/>
      <c r="F38" s="887"/>
      <c r="G38" s="887"/>
      <c r="H38" s="943"/>
      <c r="I38" s="917">
        <f>'LCTT-tt'!I39</f>
        <v>0</v>
      </c>
      <c r="J38" s="935">
        <f>'LCTT-tt'!J39</f>
        <v>0</v>
      </c>
    </row>
    <row r="39" spans="1:10" ht="18" customHeight="1">
      <c r="A39" s="1629" t="s">
        <v>1231</v>
      </c>
      <c r="B39" s="1630"/>
      <c r="C39" s="926" t="s">
        <v>248</v>
      </c>
      <c r="D39" s="888"/>
      <c r="E39" s="888"/>
      <c r="F39" s="888"/>
      <c r="G39" s="888"/>
      <c r="H39" s="940"/>
      <c r="I39" s="917">
        <f>'LCTT-tt'!I40</f>
        <v>0</v>
      </c>
      <c r="J39" s="946">
        <f>'LCTT-tt'!J40</f>
        <v>0</v>
      </c>
    </row>
    <row r="40" spans="1:10" ht="27.75" customHeight="1">
      <c r="A40" s="1631" t="s">
        <v>1277</v>
      </c>
      <c r="B40" s="1632"/>
      <c r="C40" s="348" t="s">
        <v>473</v>
      </c>
      <c r="D40" s="933"/>
      <c r="E40" s="933"/>
      <c r="F40" s="933"/>
      <c r="G40" s="933"/>
      <c r="H40" s="944"/>
      <c r="I40" s="945" t="e">
        <f>'LCTT-tt'!I41</f>
        <v>#REF!</v>
      </c>
      <c r="J40" s="945" t="e">
        <f>'LCTT-tt'!J41</f>
        <v>#REF!</v>
      </c>
    </row>
    <row r="41" spans="1:9" ht="10.5" customHeight="1">
      <c r="A41" s="340"/>
      <c r="C41" s="7"/>
      <c r="I41" s="295"/>
    </row>
    <row r="42" spans="4:10" ht="12.75">
      <c r="D42" s="296"/>
      <c r="E42" s="5"/>
      <c r="F42" s="332" t="e">
        <f>#REF!-#REF!</f>
        <v>#REF!</v>
      </c>
      <c r="H42" s="7"/>
      <c r="J42" s="356" t="e">
        <f>#REF!</f>
        <v>#REF!</v>
      </c>
    </row>
    <row r="43" spans="2:10" ht="12.75">
      <c r="B43" s="299" t="s">
        <v>8</v>
      </c>
      <c r="C43" s="303" t="s">
        <v>9</v>
      </c>
      <c r="D43" s="309"/>
      <c r="E43" s="267"/>
      <c r="F43" s="313"/>
      <c r="G43" s="313"/>
      <c r="H43" s="230"/>
      <c r="I43" s="313"/>
      <c r="J43" s="314" t="s">
        <v>1135</v>
      </c>
    </row>
    <row r="44" spans="2:10" ht="12.75">
      <c r="B44" s="2"/>
      <c r="H44" s="7"/>
      <c r="I44" s="313"/>
      <c r="J44" s="314"/>
    </row>
    <row r="45" spans="2:10" ht="17.25" customHeight="1">
      <c r="B45" s="341"/>
      <c r="C45" s="339"/>
      <c r="H45" s="7"/>
      <c r="I45" s="2"/>
      <c r="J45" s="351"/>
    </row>
    <row r="46" spans="2:10" ht="12.75">
      <c r="B46" s="352"/>
      <c r="H46" s="7"/>
      <c r="J46" s="351"/>
    </row>
    <row r="47" spans="2:10" ht="12.75">
      <c r="B47" s="352"/>
      <c r="H47" s="7"/>
      <c r="J47" s="351"/>
    </row>
    <row r="48" spans="2:10" ht="12.75">
      <c r="B48" s="353"/>
      <c r="H48" s="7"/>
      <c r="J48" s="354"/>
    </row>
    <row r="49" spans="1:10" s="8" customFormat="1" ht="12.75">
      <c r="A49" s="355"/>
      <c r="B49" s="1" t="e">
        <f>#REF!</f>
        <v>#REF!</v>
      </c>
      <c r="C49" s="330" t="e">
        <f>#REF!</f>
        <v>#REF!</v>
      </c>
      <c r="D49" s="357"/>
      <c r="E49" s="357"/>
      <c r="F49" s="357"/>
      <c r="G49" s="216"/>
      <c r="H49" s="356"/>
      <c r="I49" s="358"/>
      <c r="J49" s="194" t="e">
        <f>#REF!</f>
        <v>#REF!</v>
      </c>
    </row>
    <row r="50" spans="2:10" ht="15" customHeight="1">
      <c r="B50" s="871"/>
      <c r="C50" s="872"/>
      <c r="D50" s="873"/>
      <c r="E50" s="873"/>
      <c r="F50" s="873"/>
      <c r="G50" s="874"/>
      <c r="H50" s="875"/>
      <c r="I50" s="876"/>
      <c r="J50" s="877"/>
    </row>
    <row r="51" spans="2:11" ht="13.5" customHeight="1">
      <c r="B51" s="359"/>
      <c r="C51" s="360"/>
      <c r="D51" s="362"/>
      <c r="E51" s="362"/>
      <c r="F51" s="362"/>
      <c r="G51" s="363"/>
      <c r="H51" s="361"/>
      <c r="I51" s="878" t="e">
        <f>#REF!</f>
        <v>#REF!</v>
      </c>
      <c r="J51" s="365"/>
      <c r="K51" s="331"/>
    </row>
    <row r="52" spans="2:10" ht="15" customHeight="1">
      <c r="B52" s="305" t="s">
        <v>1131</v>
      </c>
      <c r="C52" s="284"/>
      <c r="D52" s="309"/>
      <c r="E52" s="230"/>
      <c r="F52" s="312"/>
      <c r="G52" s="312"/>
      <c r="H52" s="230"/>
      <c r="I52" s="314" t="s">
        <v>1132</v>
      </c>
      <c r="J52" s="365"/>
    </row>
    <row r="53" spans="2:12" ht="15.75" customHeight="1">
      <c r="B53" s="195"/>
      <c r="C53" s="230"/>
      <c r="D53" s="309"/>
      <c r="E53" s="230"/>
      <c r="F53" s="312"/>
      <c r="G53" s="312"/>
      <c r="H53" s="230"/>
      <c r="I53" s="312"/>
      <c r="J53" s="354"/>
      <c r="L53" s="332"/>
    </row>
    <row r="54" spans="1:12" ht="14.25" customHeight="1">
      <c r="A54" s="366"/>
      <c r="B54" s="195"/>
      <c r="C54" s="230"/>
      <c r="D54" s="309"/>
      <c r="E54" s="230"/>
      <c r="F54" s="312"/>
      <c r="G54" s="312"/>
      <c r="H54" s="230"/>
      <c r="I54" s="312"/>
      <c r="J54" s="354"/>
      <c r="L54" s="332"/>
    </row>
    <row r="55" spans="1:12" ht="14.25" customHeight="1">
      <c r="A55" s="366"/>
      <c r="B55" s="195"/>
      <c r="C55" s="230"/>
      <c r="D55" s="309"/>
      <c r="E55" s="230"/>
      <c r="F55" s="312"/>
      <c r="G55" s="312"/>
      <c r="H55" s="230"/>
      <c r="I55" s="312"/>
      <c r="J55" s="354"/>
      <c r="L55" s="332"/>
    </row>
    <row r="56" spans="1:12" ht="12.75">
      <c r="A56" s="368"/>
      <c r="B56" s="195"/>
      <c r="C56" s="230"/>
      <c r="D56" s="309"/>
      <c r="E56" s="230"/>
      <c r="F56" s="312"/>
      <c r="G56" s="312"/>
      <c r="H56" s="230"/>
      <c r="I56" s="312"/>
      <c r="L56" s="332"/>
    </row>
    <row r="57" spans="2:12" ht="12.75">
      <c r="B57" s="195"/>
      <c r="C57" s="230"/>
      <c r="D57" s="309"/>
      <c r="E57" s="230"/>
      <c r="F57" s="312"/>
      <c r="G57" s="312"/>
      <c r="H57" s="230"/>
      <c r="I57" s="312"/>
      <c r="L57" s="332"/>
    </row>
    <row r="58" spans="2:9" ht="12.75">
      <c r="B58" s="850" t="e">
        <f>#REF!</f>
        <v>#REF!</v>
      </c>
      <c r="C58" s="855"/>
      <c r="D58" s="310"/>
      <c r="E58" s="855"/>
      <c r="F58" s="311"/>
      <c r="G58" s="311"/>
      <c r="H58" s="855"/>
      <c r="I58" s="856" t="e">
        <f>#REF!</f>
        <v>#REF!</v>
      </c>
    </row>
    <row r="59" spans="2:9" ht="12.75">
      <c r="B59" s="853" t="s">
        <v>1133</v>
      </c>
      <c r="C59" s="230"/>
      <c r="D59" s="309"/>
      <c r="E59" s="230"/>
      <c r="F59" s="312"/>
      <c r="G59" s="312"/>
      <c r="H59" s="230"/>
      <c r="I59" s="854" t="s">
        <v>1134</v>
      </c>
    </row>
    <row r="69" spans="2:13" s="326" customFormat="1" ht="26.25" customHeight="1">
      <c r="B69" s="5"/>
      <c r="C69" s="5"/>
      <c r="D69" s="332"/>
      <c r="E69" s="332"/>
      <c r="F69" s="332"/>
      <c r="G69" s="296"/>
      <c r="H69" s="350"/>
      <c r="I69" s="332"/>
      <c r="J69" s="8"/>
      <c r="K69" s="5"/>
      <c r="L69" s="5"/>
      <c r="M69" s="5"/>
    </row>
    <row r="70" spans="2:13" s="326" customFormat="1" ht="4.5" customHeight="1">
      <c r="B70" s="5"/>
      <c r="C70" s="5"/>
      <c r="D70" s="332"/>
      <c r="E70" s="332"/>
      <c r="F70" s="332"/>
      <c r="G70" s="296"/>
      <c r="H70" s="350"/>
      <c r="I70" s="332"/>
      <c r="J70" s="8"/>
      <c r="K70" s="5"/>
      <c r="L70" s="5"/>
      <c r="M70" s="5"/>
    </row>
  </sheetData>
  <sheetProtection/>
  <mergeCells count="12">
    <mergeCell ref="A36:B36"/>
    <mergeCell ref="A37:B37"/>
    <mergeCell ref="A38:B38"/>
    <mergeCell ref="A39:B39"/>
    <mergeCell ref="A40:B40"/>
    <mergeCell ref="A18:B18"/>
    <mergeCell ref="A19:B19"/>
    <mergeCell ref="A20:B20"/>
    <mergeCell ref="A21:B21"/>
    <mergeCell ref="A23:B23"/>
    <mergeCell ref="A30:B30"/>
    <mergeCell ref="A31:B31"/>
  </mergeCells>
  <printOptions/>
  <pageMargins left="0.75" right="0.34" top="0.3" bottom="0.3" header="0.05" footer="0.05"/>
  <pageSetup firstPageNumber="9" useFirstPageNumber="1" fitToHeight="0" fitToWidth="0" horizontalDpi="600" verticalDpi="600" orientation="portrait" paperSize="9" r:id="rId1"/>
  <headerFooter>
    <oddFooter>&amp;L&amp;"Arial,Italic"&amp;10Các thuyết minh đính kèm là một bộ phận không tách rời của thuyết minh báo cáo tài chính&amp;R&amp;"Arial,Regular"&amp;10&amp;P</oddFooter>
  </headerFooter>
  <rowBreaks count="1" manualBreakCount="1">
    <brk id="26" max="255" man="1"/>
  </rowBreaks>
</worksheet>
</file>

<file path=xl/worksheets/sheet18.xml><?xml version="1.0" encoding="utf-8"?>
<worksheet xmlns="http://schemas.openxmlformats.org/spreadsheetml/2006/main" xmlns:r="http://schemas.openxmlformats.org/officeDocument/2006/relationships">
  <sheetPr>
    <tabColor rgb="FFFF0000"/>
  </sheetPr>
  <dimension ref="A3:K113"/>
  <sheetViews>
    <sheetView zoomScalePageLayoutView="0" workbookViewId="0" topLeftCell="A102">
      <selection activeCell="M646" sqref="M646"/>
    </sheetView>
  </sheetViews>
  <sheetFormatPr defaultColWidth="9.140625" defaultRowHeight="12.75"/>
  <cols>
    <col min="1" max="1" width="26.00390625" style="0" customWidth="1"/>
    <col min="2" max="2" width="15.57421875" style="0" bestFit="1" customWidth="1"/>
    <col min="3" max="3" width="20.140625" style="0" bestFit="1" customWidth="1"/>
    <col min="4" max="4" width="21.28125" style="0" bestFit="1" customWidth="1"/>
    <col min="5" max="5" width="20.140625" style="0" bestFit="1" customWidth="1"/>
    <col min="6" max="6" width="17.140625" style="0" bestFit="1" customWidth="1"/>
    <col min="7" max="7" width="17.00390625" style="0" bestFit="1" customWidth="1"/>
    <col min="8" max="8" width="18.7109375" style="0" bestFit="1" customWidth="1"/>
    <col min="9" max="9" width="21.00390625" style="0" bestFit="1" customWidth="1"/>
    <col min="10" max="10" width="16.00390625" style="0" bestFit="1" customWidth="1"/>
    <col min="11" max="11" width="15.00390625" style="0" bestFit="1" customWidth="1"/>
  </cols>
  <sheetData>
    <row r="3" spans="1:9" ht="38.25">
      <c r="A3" s="1427" t="s">
        <v>1513</v>
      </c>
      <c r="B3" s="1427"/>
      <c r="C3" s="1428" t="s">
        <v>1514</v>
      </c>
      <c r="D3" s="1428" t="s">
        <v>1515</v>
      </c>
      <c r="E3" s="1428" t="s">
        <v>1516</v>
      </c>
      <c r="F3" s="1428" t="s">
        <v>1517</v>
      </c>
      <c r="G3" s="1428" t="s">
        <v>1518</v>
      </c>
      <c r="H3" s="1428" t="s">
        <v>1519</v>
      </c>
      <c r="I3" s="1429" t="s">
        <v>1520</v>
      </c>
    </row>
    <row r="4" spans="1:9" ht="12.75">
      <c r="A4" s="1430" t="s">
        <v>1521</v>
      </c>
      <c r="B4" s="1430"/>
      <c r="C4" s="1431"/>
      <c r="D4" s="1431"/>
      <c r="E4" s="1431"/>
      <c r="F4" s="1431"/>
      <c r="G4" s="1431"/>
      <c r="H4" s="1431"/>
      <c r="I4" s="1431"/>
    </row>
    <row r="5" spans="1:9" ht="12.75">
      <c r="A5" s="1432" t="s">
        <v>1522</v>
      </c>
      <c r="B5" s="1433"/>
      <c r="C5" s="1433">
        <v>49223536186</v>
      </c>
      <c r="D5" s="1433">
        <v>103785914678</v>
      </c>
      <c r="E5" s="1433">
        <v>27002137498</v>
      </c>
      <c r="F5" s="1433">
        <v>594326829</v>
      </c>
      <c r="G5" s="1433">
        <v>520611939</v>
      </c>
      <c r="H5" s="1433">
        <v>316407819</v>
      </c>
      <c r="I5" s="1433">
        <v>181442934949</v>
      </c>
    </row>
    <row r="6" spans="1:9" ht="12.75">
      <c r="A6" s="1434" t="s">
        <v>1523</v>
      </c>
      <c r="B6" s="1435"/>
      <c r="C6" s="1264">
        <v>4953545585</v>
      </c>
      <c r="D6" s="1264">
        <v>6396474753</v>
      </c>
      <c r="E6" s="1264">
        <v>3089660363</v>
      </c>
      <c r="F6" s="1264">
        <v>63900000</v>
      </c>
      <c r="G6" s="1264"/>
      <c r="H6" s="1264"/>
      <c r="I6" s="1264">
        <v>14503580701</v>
      </c>
    </row>
    <row r="7" spans="1:9" ht="12.75">
      <c r="A7" s="1434" t="s">
        <v>1524</v>
      </c>
      <c r="B7" s="1435"/>
      <c r="C7" s="1264"/>
      <c r="D7" s="1264"/>
      <c r="E7" s="1264"/>
      <c r="F7" s="1264"/>
      <c r="G7" s="1264"/>
      <c r="H7" s="1264"/>
      <c r="I7" s="1264">
        <v>0</v>
      </c>
    </row>
    <row r="8" spans="1:9" ht="12.75">
      <c r="A8" s="1434" t="s">
        <v>1525</v>
      </c>
      <c r="B8" s="1435"/>
      <c r="C8" s="1264">
        <v>-694967273</v>
      </c>
      <c r="D8" s="1264"/>
      <c r="E8" s="1264"/>
      <c r="F8" s="1264">
        <v>-32756950</v>
      </c>
      <c r="G8" s="1264"/>
      <c r="H8" s="1264"/>
      <c r="I8" s="1264">
        <v>-727724223</v>
      </c>
    </row>
    <row r="9" spans="1:9" ht="12.75">
      <c r="A9" s="1434" t="s">
        <v>1526</v>
      </c>
      <c r="B9" s="1435"/>
      <c r="C9" s="1264"/>
      <c r="D9" s="1434"/>
      <c r="E9" s="1264"/>
      <c r="F9" s="1264"/>
      <c r="G9" s="1264"/>
      <c r="H9" s="1264"/>
      <c r="I9" s="1264">
        <v>0</v>
      </c>
    </row>
    <row r="10" spans="1:9" ht="12.75">
      <c r="A10" s="1436" t="s">
        <v>1527</v>
      </c>
      <c r="B10" s="1433"/>
      <c r="C10" s="1433">
        <v>53482114498</v>
      </c>
      <c r="D10" s="1433">
        <v>110182389431</v>
      </c>
      <c r="E10" s="1433">
        <v>30091797861</v>
      </c>
      <c r="F10" s="1433">
        <v>625469879</v>
      </c>
      <c r="G10" s="1433">
        <v>520611939</v>
      </c>
      <c r="H10" s="1433">
        <v>316407819</v>
      </c>
      <c r="I10" s="1433">
        <v>195218791427</v>
      </c>
    </row>
    <row r="11" spans="1:9" ht="12.75">
      <c r="A11" s="1430" t="s">
        <v>1528</v>
      </c>
      <c r="B11" s="1430"/>
      <c r="C11" s="1431"/>
      <c r="D11" s="1431"/>
      <c r="E11" s="1431"/>
      <c r="F11" s="1431"/>
      <c r="G11" s="1431"/>
      <c r="H11" s="1431"/>
      <c r="I11" s="1431"/>
    </row>
    <row r="12" spans="1:9" ht="12.75">
      <c r="A12" s="1432" t="s">
        <v>1522</v>
      </c>
      <c r="B12" s="1433"/>
      <c r="C12" s="1433">
        <v>27978515497</v>
      </c>
      <c r="D12" s="1433">
        <v>62300922892</v>
      </c>
      <c r="E12" s="1433">
        <v>15116987588</v>
      </c>
      <c r="F12" s="1433">
        <v>373254848</v>
      </c>
      <c r="G12" s="1433">
        <v>380354133</v>
      </c>
      <c r="H12" s="1433">
        <v>281911781</v>
      </c>
      <c r="I12" s="1433">
        <v>106431946739</v>
      </c>
    </row>
    <row r="13" spans="1:9" ht="12.75">
      <c r="A13" s="1434" t="s">
        <v>1529</v>
      </c>
      <c r="B13" s="1435"/>
      <c r="C13" s="1437">
        <v>2883823685</v>
      </c>
      <c r="D13" s="1438">
        <v>11199393041</v>
      </c>
      <c r="E13" s="1438">
        <v>3328740206</v>
      </c>
      <c r="F13" s="1438">
        <v>93664662</v>
      </c>
      <c r="G13" s="1438">
        <v>61608732</v>
      </c>
      <c r="H13" s="1439">
        <v>17258172</v>
      </c>
      <c r="I13" s="1437">
        <v>17584488498</v>
      </c>
    </row>
    <row r="14" spans="1:9" ht="12.75">
      <c r="A14" s="1434" t="s">
        <v>1524</v>
      </c>
      <c r="B14" s="1264"/>
      <c r="C14" s="1437"/>
      <c r="D14" s="1437"/>
      <c r="E14" s="1437"/>
      <c r="F14" s="1437"/>
      <c r="G14" s="1437"/>
      <c r="H14" s="1437"/>
      <c r="I14" s="1436">
        <v>0</v>
      </c>
    </row>
    <row r="15" spans="1:9" ht="12.75">
      <c r="A15" s="1434" t="s">
        <v>1525</v>
      </c>
      <c r="B15" s="1434"/>
      <c r="C15" s="1437">
        <v>-603079452</v>
      </c>
      <c r="D15" s="1437"/>
      <c r="E15" s="1264"/>
      <c r="F15" s="1264">
        <v>-32756950</v>
      </c>
      <c r="G15" s="1264"/>
      <c r="H15" s="1264"/>
      <c r="I15" s="1433">
        <v>-635836402</v>
      </c>
    </row>
    <row r="16" spans="1:9" ht="12.75">
      <c r="A16" s="1434" t="s">
        <v>1526</v>
      </c>
      <c r="B16" s="1435"/>
      <c r="C16" s="1264"/>
      <c r="D16" s="1264"/>
      <c r="E16" s="1264"/>
      <c r="F16" s="1264"/>
      <c r="G16" s="1264"/>
      <c r="H16" s="1264"/>
      <c r="I16" s="1433">
        <v>0</v>
      </c>
    </row>
    <row r="17" spans="1:9" ht="12.75">
      <c r="A17" s="1436" t="s">
        <v>1527</v>
      </c>
      <c r="B17" s="1433"/>
      <c r="C17" s="1433">
        <v>30259259730</v>
      </c>
      <c r="D17" s="1433">
        <v>73500315933</v>
      </c>
      <c r="E17" s="1433">
        <v>18445727794</v>
      </c>
      <c r="F17" s="1433">
        <v>434162560</v>
      </c>
      <c r="G17" s="1433">
        <v>441962865</v>
      </c>
      <c r="H17" s="1433">
        <v>299169953</v>
      </c>
      <c r="I17" s="1433">
        <v>123380598835</v>
      </c>
    </row>
    <row r="18" spans="1:9" ht="12.75">
      <c r="A18" s="1430" t="s">
        <v>1530</v>
      </c>
      <c r="B18" s="1430"/>
      <c r="C18" s="1431"/>
      <c r="D18" s="1431"/>
      <c r="E18" s="1431"/>
      <c r="F18" s="1431"/>
      <c r="G18" s="1431"/>
      <c r="H18" s="1431"/>
      <c r="I18" s="1431"/>
    </row>
    <row r="19" spans="1:9" ht="12.75">
      <c r="A19" s="1432" t="s">
        <v>1522</v>
      </c>
      <c r="B19" s="1432"/>
      <c r="C19" s="1432">
        <v>21245020689</v>
      </c>
      <c r="D19" s="1432">
        <v>41484991786</v>
      </c>
      <c r="E19" s="1432">
        <v>11885149910</v>
      </c>
      <c r="F19" s="1432">
        <v>221071981</v>
      </c>
      <c r="G19" s="1432">
        <v>140257806</v>
      </c>
      <c r="H19" s="1432">
        <v>34496038</v>
      </c>
      <c r="I19" s="1432">
        <v>75010988210</v>
      </c>
    </row>
    <row r="20" spans="1:10" ht="13.5" thickBot="1">
      <c r="A20" s="1440" t="s">
        <v>1527</v>
      </c>
      <c r="B20" s="1440"/>
      <c r="C20" s="1440">
        <v>23222854768</v>
      </c>
      <c r="D20" s="1440">
        <v>36682073498</v>
      </c>
      <c r="E20" s="1440">
        <v>11646070067</v>
      </c>
      <c r="F20" s="1440">
        <v>191307319</v>
      </c>
      <c r="G20" s="1440">
        <v>78649074</v>
      </c>
      <c r="H20" s="1440">
        <v>17237866</v>
      </c>
      <c r="I20" s="1440">
        <v>71838192592</v>
      </c>
      <c r="J20" s="1441" t="e">
        <f>I20-CDKT!#REF!</f>
        <v>#REF!</v>
      </c>
    </row>
    <row r="21" ht="13.5" thickTop="1"/>
    <row r="24" ht="12.75">
      <c r="A24" s="1442" t="s">
        <v>1531</v>
      </c>
    </row>
    <row r="25" spans="1:11" ht="12.75">
      <c r="A25" s="1443" t="s">
        <v>1263</v>
      </c>
      <c r="C25" s="1455">
        <v>1569266331</v>
      </c>
      <c r="D25" s="1455">
        <v>59222801769</v>
      </c>
      <c r="E25" s="1455">
        <v>4050527468</v>
      </c>
      <c r="F25" s="1455">
        <v>367451271</v>
      </c>
      <c r="I25" s="1416">
        <f>SUM(C25:H25)</f>
        <v>65210046839</v>
      </c>
      <c r="K25" s="1455"/>
    </row>
    <row r="26" spans="1:9" ht="12.75">
      <c r="A26" s="1444"/>
      <c r="C26" s="1455"/>
      <c r="D26" s="1455"/>
      <c r="E26" s="1455"/>
      <c r="F26" s="1455"/>
      <c r="I26" s="1416">
        <f aca="true" t="shared" si="0" ref="I26:I50">SUM(C26:H26)</f>
        <v>0</v>
      </c>
    </row>
    <row r="27" spans="1:9" ht="12.75">
      <c r="A27" s="1445" t="s">
        <v>1532</v>
      </c>
      <c r="C27" s="1455">
        <v>0</v>
      </c>
      <c r="D27" s="1455">
        <v>9102574963</v>
      </c>
      <c r="E27" s="1455">
        <v>2405730909</v>
      </c>
      <c r="F27" s="1455">
        <v>0</v>
      </c>
      <c r="I27" s="1416">
        <f t="shared" si="0"/>
        <v>11508305872</v>
      </c>
    </row>
    <row r="28" spans="1:9" ht="12.75">
      <c r="A28" s="1446" t="s">
        <v>1533</v>
      </c>
      <c r="C28" s="1455">
        <v>0</v>
      </c>
      <c r="D28" s="1455">
        <v>9102574963</v>
      </c>
      <c r="E28" s="1455">
        <v>2405730909</v>
      </c>
      <c r="F28" s="1455">
        <v>0</v>
      </c>
      <c r="I28" s="1416">
        <f t="shared" si="0"/>
        <v>11508305872</v>
      </c>
    </row>
    <row r="29" spans="1:9" ht="12.75">
      <c r="A29" s="1446" t="s">
        <v>1534</v>
      </c>
      <c r="C29" s="1455">
        <v>0</v>
      </c>
      <c r="D29" s="1455">
        <v>0</v>
      </c>
      <c r="E29" s="1455">
        <v>0</v>
      </c>
      <c r="F29" s="1455">
        <v>0</v>
      </c>
      <c r="I29" s="1416">
        <f t="shared" si="0"/>
        <v>0</v>
      </c>
    </row>
    <row r="30" spans="1:9" ht="12.75">
      <c r="A30" s="1447" t="s">
        <v>1535</v>
      </c>
      <c r="C30" s="1455">
        <v>0</v>
      </c>
      <c r="D30" s="1455">
        <v>0</v>
      </c>
      <c r="E30" s="1455">
        <v>0</v>
      </c>
      <c r="F30" s="1455">
        <v>0</v>
      </c>
      <c r="I30" s="1416">
        <f t="shared" si="0"/>
        <v>0</v>
      </c>
    </row>
    <row r="31" spans="1:9" ht="12.75">
      <c r="A31" s="1444"/>
      <c r="C31" s="1455"/>
      <c r="D31" s="1455"/>
      <c r="E31" s="1455"/>
      <c r="F31" s="1455"/>
      <c r="I31" s="1416">
        <f t="shared" si="0"/>
        <v>0</v>
      </c>
    </row>
    <row r="32" spans="1:9" ht="12.75">
      <c r="A32" s="1445" t="s">
        <v>1536</v>
      </c>
      <c r="C32" s="1455">
        <v>0</v>
      </c>
      <c r="D32" s="1455">
        <v>-3118326362</v>
      </c>
      <c r="E32" s="1455">
        <v>0</v>
      </c>
      <c r="F32" s="1455">
        <v>0</v>
      </c>
      <c r="I32" s="1416">
        <f t="shared" si="0"/>
        <v>-3118326362</v>
      </c>
    </row>
    <row r="33" spans="1:9" ht="12.75">
      <c r="A33" s="1446" t="s">
        <v>1537</v>
      </c>
      <c r="C33" s="1455">
        <v>0</v>
      </c>
      <c r="D33" s="1455">
        <v>-3118326362</v>
      </c>
      <c r="E33" s="1455">
        <v>0</v>
      </c>
      <c r="F33" s="1455">
        <v>0</v>
      </c>
      <c r="I33" s="1416">
        <f t="shared" si="0"/>
        <v>-3118326362</v>
      </c>
    </row>
    <row r="34" spans="1:9" ht="25.5">
      <c r="A34" s="1448" t="s">
        <v>1538</v>
      </c>
      <c r="C34" s="1455"/>
      <c r="D34" s="1455"/>
      <c r="E34" s="1455"/>
      <c r="F34" s="1455"/>
      <c r="I34" s="1416">
        <f t="shared" si="0"/>
        <v>0</v>
      </c>
    </row>
    <row r="35" spans="1:9" ht="12.75">
      <c r="A35" s="1446" t="s">
        <v>1535</v>
      </c>
      <c r="C35" s="1455">
        <v>0</v>
      </c>
      <c r="D35" s="1455">
        <v>0</v>
      </c>
      <c r="E35" s="1455">
        <v>0</v>
      </c>
      <c r="F35" s="1455">
        <v>0</v>
      </c>
      <c r="I35" s="1416">
        <f t="shared" si="0"/>
        <v>0</v>
      </c>
    </row>
    <row r="36" ht="12.75">
      <c r="I36" s="1416">
        <f t="shared" si="0"/>
        <v>0</v>
      </c>
    </row>
    <row r="37" spans="1:9" ht="12.75">
      <c r="A37" s="1449" t="s">
        <v>1539</v>
      </c>
      <c r="I37" s="1416">
        <f t="shared" si="0"/>
        <v>0</v>
      </c>
    </row>
    <row r="38" spans="1:9" ht="12.75">
      <c r="A38" s="1444" t="s">
        <v>1263</v>
      </c>
      <c r="C38" s="1455">
        <v>832974602</v>
      </c>
      <c r="D38" s="1455">
        <v>43813923838</v>
      </c>
      <c r="E38" s="1455">
        <v>3965361153</v>
      </c>
      <c r="F38" s="1455">
        <v>321056660</v>
      </c>
      <c r="I38" s="1416">
        <f t="shared" si="0"/>
        <v>48933316253</v>
      </c>
    </row>
    <row r="39" spans="1:9" ht="12.75">
      <c r="A39" s="1444"/>
      <c r="C39" s="1455"/>
      <c r="D39" s="1455"/>
      <c r="E39" s="1455"/>
      <c r="F39" s="1455"/>
      <c r="I39" s="1416">
        <f t="shared" si="0"/>
        <v>0</v>
      </c>
    </row>
    <row r="40" spans="1:9" ht="12.75">
      <c r="A40" s="1450" t="s">
        <v>1532</v>
      </c>
      <c r="C40" s="1455">
        <v>42284712</v>
      </c>
      <c r="D40" s="1455">
        <v>8199097270</v>
      </c>
      <c r="E40" s="1455">
        <v>806228330</v>
      </c>
      <c r="F40" s="1455">
        <v>25530104</v>
      </c>
      <c r="I40" s="1416">
        <f t="shared" si="0"/>
        <v>9073140416</v>
      </c>
    </row>
    <row r="41" spans="1:9" ht="12.75">
      <c r="A41" s="1451" t="s">
        <v>1540</v>
      </c>
      <c r="C41" s="1455">
        <v>42284712</v>
      </c>
      <c r="D41" s="1455">
        <v>8199097270</v>
      </c>
      <c r="E41" s="1455">
        <v>806228330</v>
      </c>
      <c r="F41" s="1455">
        <v>25530104</v>
      </c>
      <c r="I41" s="1416">
        <f t="shared" si="0"/>
        <v>9073140416</v>
      </c>
    </row>
    <row r="42" spans="1:9" ht="12.75">
      <c r="A42" s="1451" t="s">
        <v>1535</v>
      </c>
      <c r="C42" s="1455">
        <v>0</v>
      </c>
      <c r="D42" s="1455">
        <v>0</v>
      </c>
      <c r="E42" s="1455">
        <v>0</v>
      </c>
      <c r="F42" s="1455">
        <v>0</v>
      </c>
      <c r="I42" s="1416">
        <f t="shared" si="0"/>
        <v>0</v>
      </c>
    </row>
    <row r="43" spans="1:9" ht="12.75">
      <c r="A43" s="1444"/>
      <c r="C43" s="1455"/>
      <c r="D43" s="1455"/>
      <c r="E43" s="1455"/>
      <c r="F43" s="1455"/>
      <c r="I43" s="1416">
        <f t="shared" si="0"/>
        <v>0</v>
      </c>
    </row>
    <row r="44" spans="1:9" ht="12.75">
      <c r="A44" s="1452" t="s">
        <v>1536</v>
      </c>
      <c r="C44" s="1455">
        <v>0</v>
      </c>
      <c r="D44" s="1455">
        <v>-2544819882</v>
      </c>
      <c r="E44" s="1455">
        <v>0</v>
      </c>
      <c r="F44" s="1455">
        <v>0</v>
      </c>
      <c r="I44" s="1416">
        <f t="shared" si="0"/>
        <v>-2544819882</v>
      </c>
    </row>
    <row r="45" spans="1:9" ht="12.75">
      <c r="A45" s="1451" t="s">
        <v>1537</v>
      </c>
      <c r="C45" s="1455">
        <v>0</v>
      </c>
      <c r="D45" s="1455">
        <v>-2544819882</v>
      </c>
      <c r="E45" s="1455">
        <v>0</v>
      </c>
      <c r="F45" s="1455">
        <v>0</v>
      </c>
      <c r="I45" s="1416">
        <f t="shared" si="0"/>
        <v>-2544819882</v>
      </c>
    </row>
    <row r="46" spans="1:9" ht="12.75">
      <c r="A46" s="1451" t="s">
        <v>1535</v>
      </c>
      <c r="C46" s="1455">
        <v>0</v>
      </c>
      <c r="D46" s="1455">
        <v>0</v>
      </c>
      <c r="E46" s="1455">
        <v>0</v>
      </c>
      <c r="F46" s="1455">
        <v>0</v>
      </c>
      <c r="I46" s="1416">
        <f t="shared" si="0"/>
        <v>0</v>
      </c>
    </row>
    <row r="47" ht="12.75">
      <c r="I47" s="1416">
        <f t="shared" si="0"/>
        <v>0</v>
      </c>
    </row>
    <row r="48" spans="1:9" ht="12.75">
      <c r="A48" s="1453" t="s">
        <v>1541</v>
      </c>
      <c r="I48" s="1416">
        <f t="shared" si="0"/>
        <v>0</v>
      </c>
    </row>
    <row r="49" spans="1:9" ht="12.75">
      <c r="A49" s="1444" t="s">
        <v>1263</v>
      </c>
      <c r="C49" s="1456">
        <v>736291729</v>
      </c>
      <c r="D49" s="1456">
        <v>15408877931</v>
      </c>
      <c r="E49" s="1456">
        <v>85166315</v>
      </c>
      <c r="F49" s="1456">
        <v>46394611</v>
      </c>
      <c r="I49" s="1416">
        <f t="shared" si="0"/>
        <v>16276730586</v>
      </c>
    </row>
    <row r="50" spans="1:9" ht="13.5" thickBot="1">
      <c r="A50" s="1454" t="s">
        <v>3</v>
      </c>
      <c r="C50" s="1457">
        <v>694007017</v>
      </c>
      <c r="D50" s="1457">
        <v>15738849144</v>
      </c>
      <c r="E50" s="1457">
        <v>1684668894</v>
      </c>
      <c r="F50" s="1457">
        <v>20864507</v>
      </c>
      <c r="I50" s="1416">
        <f t="shared" si="0"/>
        <v>18138389562</v>
      </c>
    </row>
    <row r="51" ht="13.5" thickTop="1"/>
    <row r="54" spans="1:11" ht="25.5">
      <c r="A54" s="1467" t="s">
        <v>948</v>
      </c>
      <c r="B54" s="1468" t="s">
        <v>1542</v>
      </c>
      <c r="C54" s="1468" t="s">
        <v>621</v>
      </c>
      <c r="D54" s="1468" t="s">
        <v>950</v>
      </c>
      <c r="E54" s="1468" t="s">
        <v>1543</v>
      </c>
      <c r="F54" s="1468" t="s">
        <v>1518</v>
      </c>
      <c r="G54" s="1468" t="s">
        <v>1544</v>
      </c>
      <c r="H54" s="1468" t="s">
        <v>283</v>
      </c>
      <c r="K54" s="1464" t="s">
        <v>1551</v>
      </c>
    </row>
    <row r="55" spans="1:8" ht="15">
      <c r="A55" s="1469" t="s">
        <v>1545</v>
      </c>
      <c r="B55" s="1470"/>
      <c r="C55" s="1470"/>
      <c r="D55" s="1470"/>
      <c r="E55" s="1470"/>
      <c r="F55" s="1470"/>
      <c r="G55" s="1470"/>
      <c r="H55" s="1470"/>
    </row>
    <row r="56" spans="1:11" ht="12.75">
      <c r="A56" s="1471" t="s">
        <v>623</v>
      </c>
      <c r="B56" s="1465">
        <f>C5+C25</f>
        <v>50792802517</v>
      </c>
      <c r="C56" s="1465">
        <f>D5+D25-K56</f>
        <v>162281443719</v>
      </c>
      <c r="D56" s="1465">
        <f>E5+E25</f>
        <v>31052664966</v>
      </c>
      <c r="E56" s="1465">
        <f>F5+F25</f>
        <v>961778100</v>
      </c>
      <c r="F56" s="1465">
        <f>G5+G25</f>
        <v>520611939</v>
      </c>
      <c r="G56" s="1465">
        <f>H5+H25</f>
        <v>316407819</v>
      </c>
      <c r="H56" s="1465">
        <f>SUM(B56:G56)</f>
        <v>245925709060</v>
      </c>
      <c r="J56" s="1455">
        <f>SUM(B56:G56)-H56</f>
        <v>0</v>
      </c>
      <c r="K56" s="1455">
        <v>727272728</v>
      </c>
    </row>
    <row r="57" spans="1:11" ht="12.75">
      <c r="A57" s="1471" t="s">
        <v>954</v>
      </c>
      <c r="B57" s="1465">
        <f aca="true" t="shared" si="1" ref="B57:G57">C6+C28</f>
        <v>4953545585</v>
      </c>
      <c r="C57" s="1465">
        <f t="shared" si="1"/>
        <v>15499049716</v>
      </c>
      <c r="D57" s="1465">
        <f t="shared" si="1"/>
        <v>5495391272</v>
      </c>
      <c r="E57" s="1465">
        <f t="shared" si="1"/>
        <v>63900000</v>
      </c>
      <c r="F57" s="1465">
        <f t="shared" si="1"/>
        <v>0</v>
      </c>
      <c r="G57" s="1465">
        <f t="shared" si="1"/>
        <v>0</v>
      </c>
      <c r="H57" s="1465">
        <f>SUM(B57:G57)</f>
        <v>26011886573</v>
      </c>
      <c r="J57" s="1455"/>
      <c r="K57" s="1455"/>
    </row>
    <row r="58" spans="1:11" ht="12.75">
      <c r="A58" s="1466" t="s">
        <v>955</v>
      </c>
      <c r="B58" s="1465">
        <f aca="true" t="shared" si="2" ref="B58:G58">C8+C33</f>
        <v>-694967273</v>
      </c>
      <c r="C58" s="1465">
        <f t="shared" si="2"/>
        <v>-3118326362</v>
      </c>
      <c r="D58" s="1465">
        <f t="shared" si="2"/>
        <v>0</v>
      </c>
      <c r="E58" s="1465">
        <f t="shared" si="2"/>
        <v>-32756950</v>
      </c>
      <c r="F58" s="1465">
        <f t="shared" si="2"/>
        <v>0</v>
      </c>
      <c r="G58" s="1465">
        <f t="shared" si="2"/>
        <v>0</v>
      </c>
      <c r="H58" s="1465">
        <f>SUM(B58:G58)</f>
        <v>-3846050585</v>
      </c>
      <c r="J58" s="1455"/>
      <c r="K58" s="1455"/>
    </row>
    <row r="59" spans="1:11" ht="12.75">
      <c r="A59" s="1469" t="s">
        <v>1546</v>
      </c>
      <c r="B59" s="1472">
        <f aca="true" t="shared" si="3" ref="B59:H59">SUM(B56:B58)</f>
        <v>55051380829</v>
      </c>
      <c r="C59" s="1472">
        <f t="shared" si="3"/>
        <v>174662167073</v>
      </c>
      <c r="D59" s="1472">
        <f t="shared" si="3"/>
        <v>36548056238</v>
      </c>
      <c r="E59" s="1472">
        <f t="shared" si="3"/>
        <v>992921150</v>
      </c>
      <c r="F59" s="1472">
        <f t="shared" si="3"/>
        <v>520611939</v>
      </c>
      <c r="G59" s="1472">
        <f t="shared" si="3"/>
        <v>316407819</v>
      </c>
      <c r="H59" s="1472">
        <f t="shared" si="3"/>
        <v>268091545048</v>
      </c>
      <c r="J59" s="1455">
        <f>H59-CDKT!D44</f>
        <v>0</v>
      </c>
      <c r="K59" s="1455"/>
    </row>
    <row r="60" spans="1:11" ht="15">
      <c r="A60" s="1469" t="s">
        <v>1547</v>
      </c>
      <c r="B60" s="1470"/>
      <c r="C60" s="1470"/>
      <c r="D60" s="1470"/>
      <c r="E60" s="1470"/>
      <c r="F60" s="1470"/>
      <c r="G60" s="1470"/>
      <c r="H60" s="1470"/>
      <c r="J60" s="1455"/>
      <c r="K60" s="1455"/>
    </row>
    <row r="61" spans="1:11" ht="12.75">
      <c r="A61" s="1471" t="s">
        <v>623</v>
      </c>
      <c r="B61" s="1465">
        <f>C12+C38</f>
        <v>28811490099</v>
      </c>
      <c r="C61" s="1465">
        <f>D12+D38-K61</f>
        <v>106074442690</v>
      </c>
      <c r="D61" s="1465">
        <f>E12+E38</f>
        <v>19082348741</v>
      </c>
      <c r="E61" s="1465">
        <f>F12+F38</f>
        <v>694311508</v>
      </c>
      <c r="F61" s="1465">
        <f>G12+G38</f>
        <v>380354133</v>
      </c>
      <c r="G61" s="1465">
        <f>H12+H38</f>
        <v>281911781</v>
      </c>
      <c r="H61" s="1465">
        <f>SUM(B61:G61)</f>
        <v>155324858952</v>
      </c>
      <c r="J61" s="1455">
        <f>H61-SUM(B61:G61)</f>
        <v>0</v>
      </c>
      <c r="K61" s="1455">
        <v>40404040</v>
      </c>
    </row>
    <row r="62" spans="1:11" ht="12.75">
      <c r="A62" s="1471" t="s">
        <v>1548</v>
      </c>
      <c r="B62" s="1465">
        <f>C13+C41</f>
        <v>2926108397</v>
      </c>
      <c r="C62" s="1465">
        <f>D13+D41-K62</f>
        <v>19156066068.333344</v>
      </c>
      <c r="D62" s="1465">
        <f>E13+E41</f>
        <v>4134968536</v>
      </c>
      <c r="E62" s="1465">
        <f>F13+F41</f>
        <v>119194766</v>
      </c>
      <c r="F62" s="1465">
        <f>G13+G41</f>
        <v>61608732</v>
      </c>
      <c r="G62" s="1465">
        <f>H13+H41</f>
        <v>17258172</v>
      </c>
      <c r="H62" s="1465">
        <f>SUM(B62:G62)</f>
        <v>26415204671.333344</v>
      </c>
      <c r="J62" s="1455"/>
      <c r="K62" s="1455">
        <v>242424242.6666565</v>
      </c>
    </row>
    <row r="63" spans="1:8" s="1455" customFormat="1" ht="12.75">
      <c r="A63" s="1466" t="s">
        <v>955</v>
      </c>
      <c r="B63" s="1465">
        <f aca="true" t="shared" si="4" ref="B63:G63">C15+C45</f>
        <v>-603079452</v>
      </c>
      <c r="C63" s="1465">
        <f t="shared" si="4"/>
        <v>-2544819882</v>
      </c>
      <c r="D63" s="1465">
        <f t="shared" si="4"/>
        <v>0</v>
      </c>
      <c r="E63" s="1465">
        <f t="shared" si="4"/>
        <v>-32756950</v>
      </c>
      <c r="F63" s="1465">
        <f t="shared" si="4"/>
        <v>0</v>
      </c>
      <c r="G63" s="1465">
        <f t="shared" si="4"/>
        <v>0</v>
      </c>
      <c r="H63" s="1465">
        <f>SUM(B63:G63)</f>
        <v>-3180656284</v>
      </c>
    </row>
    <row r="64" spans="1:11" ht="12.75">
      <c r="A64" s="1469" t="s">
        <v>1546</v>
      </c>
      <c r="B64" s="1472">
        <f aca="true" t="shared" si="5" ref="B64:H64">SUM(B61:B63)</f>
        <v>31134519044</v>
      </c>
      <c r="C64" s="1472">
        <f t="shared" si="5"/>
        <v>122685688876.33334</v>
      </c>
      <c r="D64" s="1472">
        <f t="shared" si="5"/>
        <v>23217317277</v>
      </c>
      <c r="E64" s="1472">
        <f t="shared" si="5"/>
        <v>780749324</v>
      </c>
      <c r="F64" s="1472">
        <f t="shared" si="5"/>
        <v>441962865</v>
      </c>
      <c r="G64" s="1472">
        <f t="shared" si="5"/>
        <v>299169953</v>
      </c>
      <c r="H64" s="1472">
        <f t="shared" si="5"/>
        <v>178559407339.33334</v>
      </c>
      <c r="J64" s="1455">
        <f>H64+CDKT!D45</f>
        <v>0</v>
      </c>
      <c r="K64" s="1455"/>
    </row>
    <row r="65" spans="1:11" ht="15">
      <c r="A65" s="1469" t="s">
        <v>1549</v>
      </c>
      <c r="B65" s="1469"/>
      <c r="C65" s="1469"/>
      <c r="D65" s="1470"/>
      <c r="E65" s="1470"/>
      <c r="F65" s="1470"/>
      <c r="G65" s="1470"/>
      <c r="H65" s="1470"/>
      <c r="J65" s="1455"/>
      <c r="K65" s="1455"/>
    </row>
    <row r="66" spans="1:11" ht="12.75">
      <c r="A66" s="1471" t="s">
        <v>629</v>
      </c>
      <c r="B66" s="1465">
        <f aca="true" t="shared" si="6" ref="B66:H66">B56-B61</f>
        <v>21981312418</v>
      </c>
      <c r="C66" s="1465">
        <f t="shared" si="6"/>
        <v>56207001029</v>
      </c>
      <c r="D66" s="1465">
        <f t="shared" si="6"/>
        <v>11970316225</v>
      </c>
      <c r="E66" s="1465">
        <f t="shared" si="6"/>
        <v>267466592</v>
      </c>
      <c r="F66" s="1465">
        <f t="shared" si="6"/>
        <v>140257806</v>
      </c>
      <c r="G66" s="1465">
        <f t="shared" si="6"/>
        <v>34496038</v>
      </c>
      <c r="H66" s="1465">
        <f t="shared" si="6"/>
        <v>90600850108</v>
      </c>
      <c r="J66" s="1455">
        <f>H66-CDKT!E43</f>
        <v>0</v>
      </c>
      <c r="K66" s="1455"/>
    </row>
    <row r="67" spans="1:11" ht="12.75">
      <c r="A67" s="1469" t="s">
        <v>1550</v>
      </c>
      <c r="B67" s="1472">
        <f>B59-B64</f>
        <v>23916861785</v>
      </c>
      <c r="C67" s="1472">
        <f aca="true" t="shared" si="7" ref="C67:H67">C59-C64</f>
        <v>51976478196.66666</v>
      </c>
      <c r="D67" s="1472">
        <f t="shared" si="7"/>
        <v>13330738961</v>
      </c>
      <c r="E67" s="1472">
        <f t="shared" si="7"/>
        <v>212171826</v>
      </c>
      <c r="F67" s="1472">
        <f t="shared" si="7"/>
        <v>78649074</v>
      </c>
      <c r="G67" s="1472">
        <f t="shared" si="7"/>
        <v>17237866</v>
      </c>
      <c r="H67" s="1472">
        <f t="shared" si="7"/>
        <v>89532137708.66666</v>
      </c>
      <c r="J67" s="1455">
        <f>H67-CDKT!D43</f>
        <v>0</v>
      </c>
      <c r="K67" s="1455"/>
    </row>
    <row r="69" spans="1:5" ht="12.75">
      <c r="A69" t="s">
        <v>1556</v>
      </c>
      <c r="D69" s="1455">
        <v>26622405133</v>
      </c>
      <c r="E69" t="s">
        <v>1552</v>
      </c>
    </row>
    <row r="70" spans="4:5" ht="12.75">
      <c r="D70" s="1455">
        <v>39470904835</v>
      </c>
      <c r="E70" t="s">
        <v>1553</v>
      </c>
    </row>
    <row r="71" spans="4:5" ht="12.75">
      <c r="D71" s="1455">
        <v>78182141</v>
      </c>
      <c r="E71" t="s">
        <v>1554</v>
      </c>
    </row>
    <row r="72" spans="4:5" ht="12.75">
      <c r="D72" s="1455">
        <v>21948147791</v>
      </c>
      <c r="E72" t="s">
        <v>1555</v>
      </c>
    </row>
    <row r="73" ht="12.75">
      <c r="D73" s="1416">
        <f>SUM(D69:D72)</f>
        <v>88119639900</v>
      </c>
    </row>
    <row r="79" spans="1:6" ht="12.75">
      <c r="A79" t="s">
        <v>1513</v>
      </c>
      <c r="B79" t="s">
        <v>1557</v>
      </c>
      <c r="C79" t="s">
        <v>635</v>
      </c>
      <c r="D79" t="s">
        <v>1558</v>
      </c>
      <c r="E79" t="s">
        <v>1559</v>
      </c>
      <c r="F79" t="s">
        <v>324</v>
      </c>
    </row>
    <row r="80" spans="1:6" ht="12.75">
      <c r="A80" t="s">
        <v>1560</v>
      </c>
      <c r="B80" s="1455"/>
      <c r="C80" s="1455"/>
      <c r="D80" s="1455"/>
      <c r="E80" s="1455"/>
      <c r="F80" s="1455"/>
    </row>
    <row r="81" spans="1:6" ht="12.75">
      <c r="A81" t="s">
        <v>1561</v>
      </c>
      <c r="B81" s="1455">
        <v>366551260</v>
      </c>
      <c r="C81" s="1455">
        <v>1634797000</v>
      </c>
      <c r="D81" s="1455">
        <v>516100000</v>
      </c>
      <c r="E81" s="1455">
        <v>2528795098</v>
      </c>
      <c r="F81" s="1455">
        <v>5046243358</v>
      </c>
    </row>
    <row r="82" spans="1:6" ht="12.75">
      <c r="A82" t="s">
        <v>1562</v>
      </c>
      <c r="B82" s="1455"/>
      <c r="C82" s="1455"/>
      <c r="D82" s="1455"/>
      <c r="E82" s="1455">
        <v>0</v>
      </c>
      <c r="F82" s="1455">
        <v>0</v>
      </c>
    </row>
    <row r="83" spans="1:6" ht="12.75">
      <c r="A83" t="s">
        <v>1563</v>
      </c>
      <c r="B83" s="1455"/>
      <c r="C83" s="1455"/>
      <c r="D83" s="1455"/>
      <c r="E83" s="1455"/>
      <c r="F83" s="1455">
        <v>0</v>
      </c>
    </row>
    <row r="84" spans="1:6" ht="12.75">
      <c r="A84" t="s">
        <v>1564</v>
      </c>
      <c r="B84" s="1455"/>
      <c r="C84" s="1455"/>
      <c r="D84" s="1455"/>
      <c r="E84" s="1455"/>
      <c r="F84" s="1455">
        <v>0</v>
      </c>
    </row>
    <row r="85" spans="1:6" ht="12.75">
      <c r="A85" t="s">
        <v>1565</v>
      </c>
      <c r="B85" s="1455">
        <v>-366551260</v>
      </c>
      <c r="C85" s="1455"/>
      <c r="D85" s="1455"/>
      <c r="E85" s="1455"/>
      <c r="F85" s="1455">
        <v>-366551260</v>
      </c>
    </row>
    <row r="86" spans="1:6" ht="12.75">
      <c r="A86" t="s">
        <v>1566</v>
      </c>
      <c r="B86" s="1455">
        <v>0</v>
      </c>
      <c r="C86" s="1455">
        <v>1634797000</v>
      </c>
      <c r="D86" s="1455">
        <v>516100000</v>
      </c>
      <c r="E86" s="1455">
        <v>2528795098</v>
      </c>
      <c r="F86" s="1455">
        <v>4679692098</v>
      </c>
    </row>
    <row r="87" spans="1:6" ht="12.75">
      <c r="A87" t="s">
        <v>1528</v>
      </c>
      <c r="B87" s="1455"/>
      <c r="C87" s="1455"/>
      <c r="D87" s="1455"/>
      <c r="E87" s="1455"/>
      <c r="F87" s="1455"/>
    </row>
    <row r="88" spans="1:6" ht="12.75">
      <c r="A88" t="s">
        <v>1561</v>
      </c>
      <c r="B88" s="1455">
        <v>366551260</v>
      </c>
      <c r="C88" s="1455">
        <v>1120786000</v>
      </c>
      <c r="D88" s="1455">
        <v>105273442</v>
      </c>
      <c r="E88" s="1455">
        <v>2056439259</v>
      </c>
      <c r="F88" s="1455">
        <v>3649049961</v>
      </c>
    </row>
    <row r="89" spans="1:6" ht="12.75">
      <c r="A89" t="s">
        <v>1567</v>
      </c>
      <c r="B89" s="1455"/>
      <c r="C89" s="1455"/>
      <c r="D89" s="1455">
        <v>113793336</v>
      </c>
      <c r="E89" s="1455">
        <v>138298323</v>
      </c>
      <c r="F89" s="1455">
        <v>252091659</v>
      </c>
    </row>
    <row r="90" spans="1:6" ht="12.75">
      <c r="A90" t="s">
        <v>1563</v>
      </c>
      <c r="B90" s="1455"/>
      <c r="C90" s="1455"/>
      <c r="D90" s="1455"/>
      <c r="E90" s="1455"/>
      <c r="F90" s="1455">
        <v>0</v>
      </c>
    </row>
    <row r="91" spans="1:6" ht="12.75">
      <c r="A91" t="s">
        <v>1564</v>
      </c>
      <c r="B91" s="1455"/>
      <c r="C91" s="1455"/>
      <c r="D91" s="1455"/>
      <c r="E91" s="1455"/>
      <c r="F91" s="1455">
        <v>0</v>
      </c>
    </row>
    <row r="92" spans="1:6" ht="12.75">
      <c r="A92" t="s">
        <v>1565</v>
      </c>
      <c r="B92" s="1455">
        <v>-366551260</v>
      </c>
      <c r="C92" s="1455"/>
      <c r="D92" s="1455"/>
      <c r="E92" s="1455"/>
      <c r="F92" s="1455">
        <v>-366551260</v>
      </c>
    </row>
    <row r="93" spans="1:6" ht="12.75">
      <c r="A93" t="s">
        <v>1566</v>
      </c>
      <c r="B93" s="1455">
        <v>0</v>
      </c>
      <c r="C93" s="1455">
        <v>1120786000</v>
      </c>
      <c r="D93" s="1455">
        <v>219066778</v>
      </c>
      <c r="E93" s="1455">
        <v>2194737582</v>
      </c>
      <c r="F93" s="1455">
        <v>3534590360</v>
      </c>
    </row>
    <row r="94" spans="1:6" ht="12.75">
      <c r="A94" t="s">
        <v>1568</v>
      </c>
      <c r="B94" s="1455"/>
      <c r="C94" s="1455"/>
      <c r="D94" s="1455"/>
      <c r="E94" s="1455"/>
      <c r="F94" s="1455"/>
    </row>
    <row r="95" spans="1:6" ht="12.75">
      <c r="A95" t="s">
        <v>1561</v>
      </c>
      <c r="B95" s="1455">
        <v>0</v>
      </c>
      <c r="C95" s="1455">
        <v>514011000</v>
      </c>
      <c r="D95" s="1455">
        <v>410826558</v>
      </c>
      <c r="E95" s="1455">
        <v>472355839</v>
      </c>
      <c r="F95" s="1455">
        <v>1397193397</v>
      </c>
    </row>
    <row r="96" spans="1:6" ht="12.75">
      <c r="A96" t="s">
        <v>1566</v>
      </c>
      <c r="B96" s="1455">
        <v>0</v>
      </c>
      <c r="C96" s="1455">
        <v>514011000</v>
      </c>
      <c r="D96" s="1455">
        <v>297033222</v>
      </c>
      <c r="E96" s="1455">
        <v>334057516</v>
      </c>
      <c r="F96" s="1455">
        <v>1145101738</v>
      </c>
    </row>
    <row r="99" ht="12.75">
      <c r="C99" s="1455">
        <v>2250000000</v>
      </c>
    </row>
    <row r="101" spans="1:6" ht="25.5">
      <c r="A101" s="1462" t="s">
        <v>948</v>
      </c>
      <c r="B101" s="1463" t="s">
        <v>1569</v>
      </c>
      <c r="C101" s="1463" t="s">
        <v>1570</v>
      </c>
      <c r="D101" s="1463" t="s">
        <v>1571</v>
      </c>
      <c r="E101" s="1458" t="s">
        <v>1572</v>
      </c>
      <c r="F101" s="1463" t="s">
        <v>1573</v>
      </c>
    </row>
    <row r="102" spans="1:6" ht="15">
      <c r="A102" s="1460" t="s">
        <v>622</v>
      </c>
      <c r="B102" s="1461"/>
      <c r="C102" s="1461"/>
      <c r="D102" s="1461"/>
      <c r="E102" s="1461"/>
      <c r="F102" s="1461"/>
    </row>
    <row r="103" spans="1:6" ht="12.75">
      <c r="A103" s="1462" t="s">
        <v>623</v>
      </c>
      <c r="B103" s="1304">
        <f>B81+B99</f>
        <v>366551260</v>
      </c>
      <c r="C103" s="1304">
        <f>C81+C99</f>
        <v>3884797000</v>
      </c>
      <c r="D103" s="1304">
        <f>D81+D99</f>
        <v>516100000</v>
      </c>
      <c r="E103" s="1304">
        <f>E81+E99</f>
        <v>2528795098</v>
      </c>
      <c r="F103" s="1304">
        <f>SUM(B103:E103)</f>
        <v>7296243358</v>
      </c>
    </row>
    <row r="104" spans="1:6" s="1455" customFormat="1" ht="12.75">
      <c r="A104" s="1466" t="s">
        <v>799</v>
      </c>
      <c r="B104" s="1465">
        <f>B85</f>
        <v>-366551260</v>
      </c>
      <c r="C104" s="1465">
        <f>C85</f>
        <v>0</v>
      </c>
      <c r="D104" s="1465">
        <f>D85</f>
        <v>0</v>
      </c>
      <c r="E104" s="1465">
        <f>E85</f>
        <v>0</v>
      </c>
      <c r="F104" s="1465">
        <f>SUM(B104:E104)</f>
        <v>-366551260</v>
      </c>
    </row>
    <row r="105" spans="1:7" ht="12.75">
      <c r="A105" s="1460" t="s">
        <v>1546</v>
      </c>
      <c r="B105" s="1472">
        <f>SUM(B103:B104)</f>
        <v>0</v>
      </c>
      <c r="C105" s="1472">
        <f>SUM(C103:C104)</f>
        <v>3884797000</v>
      </c>
      <c r="D105" s="1472">
        <f>SUM(D103:D104)</f>
        <v>516100000</v>
      </c>
      <c r="E105" s="1472">
        <f>SUM(E103:E104)</f>
        <v>2528795098</v>
      </c>
      <c r="F105" s="1472">
        <f>SUM(F103:F104)</f>
        <v>6929692098</v>
      </c>
      <c r="G105" s="1372">
        <f>F105-CDKT!D50</f>
        <v>0</v>
      </c>
    </row>
    <row r="106" spans="1:6" ht="15">
      <c r="A106" s="1639" t="s">
        <v>1547</v>
      </c>
      <c r="B106" s="1639"/>
      <c r="C106" s="1461"/>
      <c r="D106" s="1461"/>
      <c r="E106" s="1461"/>
      <c r="F106" s="1461"/>
    </row>
    <row r="107" spans="1:6" ht="12.75">
      <c r="A107" s="1462" t="s">
        <v>623</v>
      </c>
      <c r="B107" s="1304">
        <f aca="true" t="shared" si="8" ref="B107:E108">B88</f>
        <v>366551260</v>
      </c>
      <c r="C107" s="1304">
        <f t="shared" si="8"/>
        <v>1120786000</v>
      </c>
      <c r="D107" s="1304">
        <f t="shared" si="8"/>
        <v>105273442</v>
      </c>
      <c r="E107" s="1304">
        <f t="shared" si="8"/>
        <v>2056439259</v>
      </c>
      <c r="F107" s="1304">
        <f>SUM(B107:E107)</f>
        <v>3649049961</v>
      </c>
    </row>
    <row r="108" spans="1:6" ht="12.75">
      <c r="A108" s="1462" t="s">
        <v>1548</v>
      </c>
      <c r="B108" s="1473">
        <f t="shared" si="8"/>
        <v>0</v>
      </c>
      <c r="C108" s="1473">
        <f t="shared" si="8"/>
        <v>0</v>
      </c>
      <c r="D108" s="1473">
        <f t="shared" si="8"/>
        <v>113793336</v>
      </c>
      <c r="E108" s="1473">
        <f t="shared" si="8"/>
        <v>138298323</v>
      </c>
      <c r="F108" s="1304">
        <f>SUM(B108:E108)</f>
        <v>252091659</v>
      </c>
    </row>
    <row r="109" spans="1:6" ht="12.75">
      <c r="A109" s="1459" t="s">
        <v>799</v>
      </c>
      <c r="B109" s="1473">
        <f>B92</f>
        <v>-366551260</v>
      </c>
      <c r="C109" s="1473">
        <f>C92</f>
        <v>0</v>
      </c>
      <c r="D109" s="1473">
        <f>D92</f>
        <v>0</v>
      </c>
      <c r="E109" s="1473">
        <f>E92</f>
        <v>0</v>
      </c>
      <c r="F109" s="1465">
        <f>SUM(B109:E109)</f>
        <v>-366551260</v>
      </c>
    </row>
    <row r="110" spans="1:6" s="1455" customFormat="1" ht="12.75">
      <c r="A110" s="1469" t="s">
        <v>1546</v>
      </c>
      <c r="B110" s="1472">
        <f>SUM(B107:B109)</f>
        <v>0</v>
      </c>
      <c r="C110" s="1472">
        <f>SUM(C107:C109)</f>
        <v>1120786000</v>
      </c>
      <c r="D110" s="1472">
        <f>SUM(D107:D109)</f>
        <v>219066778</v>
      </c>
      <c r="E110" s="1472">
        <f>SUM(E107:E109)</f>
        <v>2194737582</v>
      </c>
      <c r="F110" s="1472">
        <f>SUM(F107:F109)</f>
        <v>3534590360</v>
      </c>
    </row>
    <row r="111" spans="1:6" ht="15">
      <c r="A111" s="1460" t="s">
        <v>1549</v>
      </c>
      <c r="B111" s="1461"/>
      <c r="C111" s="1461"/>
      <c r="D111" s="1461"/>
      <c r="E111" s="1461"/>
      <c r="F111" s="1461"/>
    </row>
    <row r="112" spans="1:6" ht="12.75">
      <c r="A112" s="1462" t="s">
        <v>629</v>
      </c>
      <c r="B112" s="1465">
        <f>B103-B107</f>
        <v>0</v>
      </c>
      <c r="C112" s="1465">
        <f>C103-C107</f>
        <v>2764011000</v>
      </c>
      <c r="D112" s="1465">
        <f>D103-D107</f>
        <v>410826558</v>
      </c>
      <c r="E112" s="1465">
        <f>E103-E107</f>
        <v>472355839</v>
      </c>
      <c r="F112" s="1465">
        <f>F103-F107</f>
        <v>3647193397</v>
      </c>
    </row>
    <row r="113" spans="1:7" ht="12.75">
      <c r="A113" s="1460" t="s">
        <v>1550</v>
      </c>
      <c r="B113" s="1472">
        <f>B105-B110</f>
        <v>0</v>
      </c>
      <c r="C113" s="1472">
        <f>C105-C110</f>
        <v>2764011000</v>
      </c>
      <c r="D113" s="1472">
        <f>D105-D110</f>
        <v>297033222</v>
      </c>
      <c r="E113" s="1472">
        <f>E105-E110</f>
        <v>334057516</v>
      </c>
      <c r="F113" s="1472">
        <f>F105-F110</f>
        <v>3395101738</v>
      </c>
      <c r="G113" s="1416">
        <f>F113-CDKT!D49</f>
        <v>0</v>
      </c>
    </row>
  </sheetData>
  <sheetProtection/>
  <mergeCells count="1">
    <mergeCell ref="A106:B106"/>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rgb="FFFF0000"/>
  </sheetPr>
  <dimension ref="A3:IV109"/>
  <sheetViews>
    <sheetView zoomScalePageLayoutView="0" workbookViewId="0" topLeftCell="E55">
      <selection activeCell="M646" sqref="M646"/>
    </sheetView>
  </sheetViews>
  <sheetFormatPr defaultColWidth="9.140625" defaultRowHeight="12.75"/>
  <cols>
    <col min="1" max="1" width="47.421875" style="0" customWidth="1"/>
    <col min="2" max="2" width="9.140625" style="1382" customWidth="1"/>
    <col min="3" max="3" width="19.421875" style="1382" customWidth="1"/>
    <col min="4" max="5" width="19.140625" style="1382" bestFit="1" customWidth="1"/>
    <col min="6" max="6" width="17.421875" style="0" bestFit="1" customWidth="1"/>
    <col min="7" max="7" width="21.8515625" style="0" customWidth="1"/>
    <col min="8" max="8" width="16.28125" style="0" bestFit="1" customWidth="1"/>
    <col min="12" max="15" width="14.00390625" style="0" bestFit="1" customWidth="1"/>
  </cols>
  <sheetData>
    <row r="3" spans="1:5" s="1377" customFormat="1" ht="15">
      <c r="A3" s="1375" t="s">
        <v>1357</v>
      </c>
      <c r="B3" s="1376"/>
      <c r="C3" s="1376"/>
      <c r="D3" s="1376"/>
      <c r="E3" s="1376"/>
    </row>
    <row r="4" spans="1:5" s="1381" customFormat="1" ht="15">
      <c r="A4" s="1378" t="s">
        <v>1358</v>
      </c>
      <c r="B4" s="1379" t="s">
        <v>13</v>
      </c>
      <c r="C4" s="1379" t="s">
        <v>1359</v>
      </c>
      <c r="D4" s="1379" t="s">
        <v>1360</v>
      </c>
      <c r="E4" s="1380"/>
    </row>
    <row r="5" spans="1:5" ht="12.75">
      <c r="A5" t="s">
        <v>1361</v>
      </c>
      <c r="B5" s="1382">
        <v>131</v>
      </c>
      <c r="C5" s="1382">
        <v>136682700</v>
      </c>
      <c r="D5" s="1382">
        <v>0</v>
      </c>
      <c r="E5" s="1382">
        <f>C5-D5</f>
        <v>136682700</v>
      </c>
    </row>
    <row r="6" spans="1:5" ht="12.75">
      <c r="A6" t="s">
        <v>1362</v>
      </c>
      <c r="B6" s="1382">
        <v>331</v>
      </c>
      <c r="C6" s="1382">
        <v>0</v>
      </c>
      <c r="D6" s="1382">
        <v>1758900000</v>
      </c>
      <c r="E6" s="1382">
        <f>C6-D6</f>
        <v>-1758900000</v>
      </c>
    </row>
    <row r="7" ht="17.25">
      <c r="E7" s="1383">
        <f>SUM(E5:E6)</f>
        <v>-1622217300</v>
      </c>
    </row>
    <row r="9" spans="1:5" s="1377" customFormat="1" ht="15">
      <c r="A9" s="1375" t="s">
        <v>1364</v>
      </c>
      <c r="B9" s="1376"/>
      <c r="C9" s="1376"/>
      <c r="D9" s="1376"/>
      <c r="E9" s="1376"/>
    </row>
    <row r="10" spans="1:5" s="1381" customFormat="1" ht="15">
      <c r="A10" s="1378" t="s">
        <v>1358</v>
      </c>
      <c r="B10" s="1379" t="s">
        <v>13</v>
      </c>
      <c r="C10" s="1379" t="s">
        <v>1359</v>
      </c>
      <c r="D10" s="1379" t="s">
        <v>1360</v>
      </c>
      <c r="E10" s="1380"/>
    </row>
    <row r="11" spans="1:5" ht="12.75">
      <c r="A11" t="s">
        <v>1363</v>
      </c>
      <c r="B11" s="1382">
        <v>131</v>
      </c>
      <c r="C11" s="1382">
        <v>22420000</v>
      </c>
      <c r="D11" s="1382">
        <v>0</v>
      </c>
      <c r="E11" s="1382">
        <f aca="true" t="shared" si="0" ref="E11:E17">C11-D11</f>
        <v>22420000</v>
      </c>
    </row>
    <row r="12" spans="1:6" ht="12.75">
      <c r="A12" t="s">
        <v>1365</v>
      </c>
      <c r="B12" s="1382">
        <v>131</v>
      </c>
      <c r="C12" s="1382">
        <v>6395955434</v>
      </c>
      <c r="D12" s="1382">
        <v>0</v>
      </c>
      <c r="E12" s="1382">
        <f t="shared" si="0"/>
        <v>6395955434</v>
      </c>
      <c r="F12" s="1384"/>
    </row>
    <row r="13" spans="1:5" ht="12.75">
      <c r="A13" t="s">
        <v>1366</v>
      </c>
      <c r="B13" s="1382">
        <v>331</v>
      </c>
      <c r="C13" s="1382">
        <v>0</v>
      </c>
      <c r="D13" s="1382">
        <v>136682700</v>
      </c>
      <c r="E13" s="1382">
        <f t="shared" si="0"/>
        <v>-136682700</v>
      </c>
    </row>
    <row r="14" spans="1:5" ht="12.75">
      <c r="A14" t="s">
        <v>1365</v>
      </c>
      <c r="B14" s="1382">
        <v>331</v>
      </c>
      <c r="C14" s="1382">
        <v>0</v>
      </c>
      <c r="D14" s="1382">
        <v>1807560300</v>
      </c>
      <c r="E14" s="1382">
        <f t="shared" si="0"/>
        <v>-1807560300</v>
      </c>
    </row>
    <row r="15" spans="1:5" ht="12.75">
      <c r="A15" t="s">
        <v>1367</v>
      </c>
      <c r="B15" s="1382">
        <v>331</v>
      </c>
      <c r="C15" s="1382">
        <v>0</v>
      </c>
      <c r="D15" s="1382">
        <v>2529933000</v>
      </c>
      <c r="E15" s="1382">
        <f t="shared" si="0"/>
        <v>-2529933000</v>
      </c>
    </row>
    <row r="16" spans="1:7" ht="12.75">
      <c r="A16" t="s">
        <v>1365</v>
      </c>
      <c r="B16" s="1382">
        <v>338</v>
      </c>
      <c r="C16" s="1382">
        <v>0</v>
      </c>
      <c r="D16" s="1382">
        <v>662499176</v>
      </c>
      <c r="E16" s="1382">
        <f t="shared" si="0"/>
        <v>-662499176</v>
      </c>
      <c r="F16" s="1385">
        <f>E16+E27</f>
        <v>-94735</v>
      </c>
      <c r="G16" t="s">
        <v>1368</v>
      </c>
    </row>
    <row r="17" spans="1:6" ht="12.75">
      <c r="A17" t="s">
        <v>1363</v>
      </c>
      <c r="B17" s="1382">
        <v>331</v>
      </c>
      <c r="D17" s="1303">
        <v>437690000</v>
      </c>
      <c r="E17" s="1382">
        <f t="shared" si="0"/>
        <v>-437690000</v>
      </c>
      <c r="F17" s="1385"/>
    </row>
    <row r="18" ht="17.25">
      <c r="E18" s="1383">
        <f>SUM(E11:E17)</f>
        <v>844010258</v>
      </c>
    </row>
    <row r="20" spans="1:5" s="1377" customFormat="1" ht="15">
      <c r="A20" s="1375" t="s">
        <v>1369</v>
      </c>
      <c r="B20" s="1376"/>
      <c r="C20" s="1376"/>
      <c r="D20" s="1376"/>
      <c r="E20" s="1376"/>
    </row>
    <row r="21" spans="1:5" s="1381" customFormat="1" ht="15">
      <c r="A21" s="1378" t="s">
        <v>1358</v>
      </c>
      <c r="B21" s="1379" t="s">
        <v>13</v>
      </c>
      <c r="C21" s="1379" t="s">
        <v>1359</v>
      </c>
      <c r="D21" s="1379" t="s">
        <v>1360</v>
      </c>
      <c r="E21" s="1380"/>
    </row>
    <row r="22" spans="1:5" ht="12.75">
      <c r="A22" s="1386" t="s">
        <v>1366</v>
      </c>
      <c r="B22" s="1382">
        <v>131</v>
      </c>
      <c r="C22" s="1382">
        <v>1758900000</v>
      </c>
      <c r="D22" s="1382">
        <v>0</v>
      </c>
      <c r="E22" s="1382">
        <f>C22-D22</f>
        <v>1758900000</v>
      </c>
    </row>
    <row r="23" spans="1:5" ht="12.75">
      <c r="A23" s="1386" t="s">
        <v>1370</v>
      </c>
      <c r="B23" s="1382">
        <v>131</v>
      </c>
      <c r="C23" s="1382">
        <v>2518313000</v>
      </c>
      <c r="D23" s="1382">
        <v>0</v>
      </c>
      <c r="E23" s="1382">
        <f aca="true" t="shared" si="1" ref="E23:E32">C23-D23</f>
        <v>2518313000</v>
      </c>
    </row>
    <row r="24" spans="1:6" ht="12.75">
      <c r="A24" t="s">
        <v>1363</v>
      </c>
      <c r="B24" s="1382">
        <v>131</v>
      </c>
      <c r="C24" s="1382">
        <v>12487200</v>
      </c>
      <c r="D24" s="1382">
        <v>0</v>
      </c>
      <c r="E24" s="1382">
        <f t="shared" si="1"/>
        <v>12487200</v>
      </c>
      <c r="F24" t="s">
        <v>1371</v>
      </c>
    </row>
    <row r="25" spans="1:5" ht="12.75">
      <c r="A25" t="s">
        <v>1370</v>
      </c>
      <c r="B25" s="1382">
        <v>131</v>
      </c>
      <c r="C25" s="1382">
        <v>11620000</v>
      </c>
      <c r="D25" s="1382">
        <v>0</v>
      </c>
      <c r="E25" s="1382">
        <f t="shared" si="1"/>
        <v>11620000</v>
      </c>
    </row>
    <row r="26" spans="1:8" ht="12.75">
      <c r="A26" t="s">
        <v>1363</v>
      </c>
      <c r="B26" s="1382">
        <v>131</v>
      </c>
      <c r="C26" s="1382">
        <v>1637250000</v>
      </c>
      <c r="D26" s="1382">
        <v>0</v>
      </c>
      <c r="E26" s="1382">
        <f t="shared" si="1"/>
        <v>1637250000</v>
      </c>
      <c r="F26" t="s">
        <v>1371</v>
      </c>
      <c r="H26" s="1384"/>
    </row>
    <row r="27" spans="1:5" ht="12.75">
      <c r="A27" t="s">
        <v>1372</v>
      </c>
      <c r="B27" s="1382">
        <v>138</v>
      </c>
      <c r="C27" s="1382">
        <v>662404441</v>
      </c>
      <c r="D27" s="1382">
        <v>0</v>
      </c>
      <c r="E27" s="1382">
        <f t="shared" si="1"/>
        <v>662404441</v>
      </c>
    </row>
    <row r="28" spans="1:5" ht="12.75">
      <c r="A28" t="s">
        <v>1373</v>
      </c>
      <c r="B28" s="1382">
        <v>331</v>
      </c>
      <c r="C28" s="1382">
        <v>0</v>
      </c>
      <c r="D28" s="1382">
        <v>969425400</v>
      </c>
      <c r="E28" s="1382">
        <f t="shared" si="1"/>
        <v>-969425400</v>
      </c>
    </row>
    <row r="29" spans="1:5" ht="12.75">
      <c r="A29" t="s">
        <v>1374</v>
      </c>
      <c r="B29" s="1382">
        <v>331</v>
      </c>
      <c r="C29" s="1382">
        <v>0</v>
      </c>
      <c r="D29" s="1382">
        <v>1045698284</v>
      </c>
      <c r="E29" s="1382">
        <f t="shared" si="1"/>
        <v>-1045698284</v>
      </c>
    </row>
    <row r="30" spans="1:5" ht="12.75">
      <c r="A30" t="s">
        <v>1375</v>
      </c>
      <c r="B30" s="1382">
        <v>331</v>
      </c>
      <c r="C30" s="1382">
        <v>0</v>
      </c>
      <c r="D30" s="1382">
        <v>283904046</v>
      </c>
      <c r="E30" s="1382">
        <f t="shared" si="1"/>
        <v>-283904046</v>
      </c>
    </row>
    <row r="31" spans="1:5" ht="12.75">
      <c r="A31" t="s">
        <v>1376</v>
      </c>
      <c r="B31" s="1382">
        <v>331</v>
      </c>
      <c r="C31" s="1382">
        <v>0</v>
      </c>
      <c r="D31" s="1382">
        <v>1665122180</v>
      </c>
      <c r="E31" s="1382">
        <f t="shared" si="1"/>
        <v>-1665122180</v>
      </c>
    </row>
    <row r="32" spans="1:5" ht="12.75">
      <c r="A32" t="s">
        <v>1377</v>
      </c>
      <c r="B32" s="1382">
        <v>331</v>
      </c>
      <c r="C32" s="1382">
        <v>0</v>
      </c>
      <c r="D32" s="1382">
        <v>624245224</v>
      </c>
      <c r="E32" s="1382">
        <f t="shared" si="1"/>
        <v>-624245224</v>
      </c>
    </row>
    <row r="33" ht="17.25">
      <c r="E33" s="1383">
        <f>SUM(E22:E32)</f>
        <v>2012579507</v>
      </c>
    </row>
    <row r="35" spans="1:5" s="1377" customFormat="1" ht="15">
      <c r="A35" s="1375" t="s">
        <v>1378</v>
      </c>
      <c r="B35" s="1376"/>
      <c r="C35" s="1376"/>
      <c r="D35" s="1376"/>
      <c r="E35" s="1376"/>
    </row>
    <row r="36" spans="1:5" s="1381" customFormat="1" ht="15">
      <c r="A36" s="1378" t="s">
        <v>1358</v>
      </c>
      <c r="B36" s="1379" t="s">
        <v>13</v>
      </c>
      <c r="C36" s="1379" t="s">
        <v>1359</v>
      </c>
      <c r="D36" s="1379" t="s">
        <v>1360</v>
      </c>
      <c r="E36" s="1380"/>
    </row>
    <row r="37" spans="1:5" ht="12.75">
      <c r="A37" t="s">
        <v>1386</v>
      </c>
      <c r="B37" s="1382">
        <v>131</v>
      </c>
      <c r="C37" s="1382">
        <v>437690000</v>
      </c>
      <c r="D37" s="1382">
        <v>0</v>
      </c>
      <c r="E37" s="1382">
        <f>C37-D37</f>
        <v>437690000</v>
      </c>
    </row>
    <row r="38" spans="1:5" ht="12.75">
      <c r="A38" t="s">
        <v>1380</v>
      </c>
      <c r="B38" s="1382">
        <v>331</v>
      </c>
      <c r="C38" s="1382">
        <v>0</v>
      </c>
      <c r="D38" s="1382">
        <v>1634721301</v>
      </c>
      <c r="E38" s="1382">
        <f>C38-D38</f>
        <v>-1634721301</v>
      </c>
    </row>
    <row r="39" spans="1:5" ht="12.75">
      <c r="A39" t="s">
        <v>1379</v>
      </c>
      <c r="B39" s="1382">
        <v>331</v>
      </c>
      <c r="C39" s="1382">
        <v>0</v>
      </c>
      <c r="D39" s="1382">
        <v>22420000</v>
      </c>
      <c r="E39" s="1382">
        <f>C39-D39</f>
        <v>-22420000</v>
      </c>
    </row>
    <row r="40" ht="17.25">
      <c r="E40" s="1383">
        <f>SUM(E37:E39)</f>
        <v>-1219451301</v>
      </c>
    </row>
    <row r="44" spans="2:5" s="1422" customFormat="1" ht="12.75">
      <c r="B44" s="1423"/>
      <c r="C44" s="1423"/>
      <c r="D44" s="1423"/>
      <c r="E44" s="1423"/>
    </row>
    <row r="45" spans="2:5" s="1422" customFormat="1" ht="12.75">
      <c r="B45" s="1423"/>
      <c r="C45" s="1423"/>
      <c r="D45" s="1423"/>
      <c r="E45" s="1423"/>
    </row>
    <row r="46" spans="1:5" s="1422" customFormat="1" ht="12.75">
      <c r="A46" s="1422" t="s">
        <v>1382</v>
      </c>
      <c r="B46" s="1423">
        <v>331</v>
      </c>
      <c r="C46" s="1423">
        <f>D38</f>
        <v>1634721301</v>
      </c>
      <c r="D46" s="1423"/>
      <c r="E46" s="1424" t="s">
        <v>1384</v>
      </c>
    </row>
    <row r="47" spans="1:5" s="1422" customFormat="1" ht="12.75">
      <c r="A47" s="1422" t="s">
        <v>1383</v>
      </c>
      <c r="B47" s="1423">
        <v>131</v>
      </c>
      <c r="C47" s="1423"/>
      <c r="D47" s="1423">
        <v>1634721301</v>
      </c>
      <c r="E47" s="1423"/>
    </row>
    <row r="48" spans="2:5" s="1422" customFormat="1" ht="12.75">
      <c r="B48" s="1423"/>
      <c r="C48" s="1423"/>
      <c r="D48" s="1423"/>
      <c r="E48" s="1423"/>
    </row>
    <row r="49" spans="1:5" s="1422" customFormat="1" ht="12.75">
      <c r="A49" s="1422" t="s">
        <v>1385</v>
      </c>
      <c r="B49" s="1423"/>
      <c r="C49" s="1423"/>
      <c r="D49" s="1423"/>
      <c r="E49" s="1423"/>
    </row>
    <row r="50" spans="2:5" s="1422" customFormat="1" ht="12.75">
      <c r="B50" s="1423"/>
      <c r="C50" s="1423"/>
      <c r="D50" s="1423"/>
      <c r="E50" s="1423"/>
    </row>
    <row r="51" spans="1:5" s="1422" customFormat="1" ht="12.75">
      <c r="A51" s="1422" t="s">
        <v>1381</v>
      </c>
      <c r="B51" s="1423">
        <v>131</v>
      </c>
      <c r="C51" s="1423">
        <f>D17-C11</f>
        <v>415270000</v>
      </c>
      <c r="D51" s="1423"/>
      <c r="E51" s="1423"/>
    </row>
    <row r="52" spans="1:5" s="1422" customFormat="1" ht="12.75">
      <c r="A52" s="1422" t="s">
        <v>1383</v>
      </c>
      <c r="B52" s="1423">
        <v>331</v>
      </c>
      <c r="C52" s="1423"/>
      <c r="D52" s="1423">
        <v>415270000</v>
      </c>
      <c r="E52" s="1423"/>
    </row>
    <row r="56" spans="1:5" s="1387" customFormat="1" ht="12.75">
      <c r="A56" s="1387" t="s">
        <v>1387</v>
      </c>
      <c r="B56" s="1388"/>
      <c r="C56" s="1388"/>
      <c r="D56" s="1388"/>
      <c r="E56" s="1388"/>
    </row>
    <row r="58" ht="12.75">
      <c r="A58" s="1396" t="s">
        <v>1431</v>
      </c>
    </row>
    <row r="59" spans="1:12" ht="12.75">
      <c r="A59" t="s">
        <v>1410</v>
      </c>
      <c r="B59" t="s">
        <v>1411</v>
      </c>
      <c r="C59" t="s">
        <v>1412</v>
      </c>
      <c r="D59" t="s">
        <v>1413</v>
      </c>
      <c r="E59" t="s">
        <v>1414</v>
      </c>
      <c r="F59" t="s">
        <v>1415</v>
      </c>
      <c r="G59" t="s">
        <v>1416</v>
      </c>
      <c r="H59" t="s">
        <v>1417</v>
      </c>
      <c r="I59" t="s">
        <v>1418</v>
      </c>
      <c r="J59" t="s">
        <v>1419</v>
      </c>
      <c r="K59" t="s">
        <v>1420</v>
      </c>
      <c r="L59" t="s">
        <v>1421</v>
      </c>
    </row>
    <row r="60" spans="1:12" ht="12.75">
      <c r="A60" t="s">
        <v>1422</v>
      </c>
      <c r="B60">
        <v>12</v>
      </c>
      <c r="C60" t="s">
        <v>1423</v>
      </c>
      <c r="D60" t="s">
        <v>60</v>
      </c>
      <c r="E60" t="s">
        <v>1424</v>
      </c>
      <c r="F60" t="s">
        <v>1379</v>
      </c>
      <c r="G60" t="s">
        <v>1425</v>
      </c>
      <c r="H60" t="s">
        <v>34</v>
      </c>
      <c r="I60" t="s">
        <v>1426</v>
      </c>
      <c r="J60" t="s">
        <v>34</v>
      </c>
      <c r="K60" t="s">
        <v>1427</v>
      </c>
      <c r="L60" s="1372">
        <v>397900000</v>
      </c>
    </row>
    <row r="61" spans="1:12" ht="12.75">
      <c r="A61" t="s">
        <v>1422</v>
      </c>
      <c r="B61">
        <v>12</v>
      </c>
      <c r="C61" t="s">
        <v>1423</v>
      </c>
      <c r="D61" t="s">
        <v>60</v>
      </c>
      <c r="E61" t="s">
        <v>1428</v>
      </c>
      <c r="F61" t="s">
        <v>1380</v>
      </c>
      <c r="G61" t="s">
        <v>1429</v>
      </c>
      <c r="H61" t="s">
        <v>34</v>
      </c>
      <c r="I61" t="s">
        <v>1426</v>
      </c>
      <c r="J61" t="s">
        <v>34</v>
      </c>
      <c r="K61" t="s">
        <v>1427</v>
      </c>
      <c r="L61" s="1372">
        <v>107673909</v>
      </c>
    </row>
    <row r="62" spans="1:256" ht="12.75">
      <c r="A62" t="s">
        <v>1422</v>
      </c>
      <c r="B62">
        <v>12</v>
      </c>
      <c r="C62" t="s">
        <v>1423</v>
      </c>
      <c r="D62" t="s">
        <v>60</v>
      </c>
      <c r="E62" t="s">
        <v>1428</v>
      </c>
      <c r="F62" t="s">
        <v>1380</v>
      </c>
      <c r="G62" t="s">
        <v>1430</v>
      </c>
      <c r="H62" t="s">
        <v>34</v>
      </c>
      <c r="I62" t="s">
        <v>1426</v>
      </c>
      <c r="J62" t="s">
        <v>34</v>
      </c>
      <c r="K62" t="s">
        <v>1427</v>
      </c>
      <c r="L62" s="1372">
        <v>347896800</v>
      </c>
      <c r="M62" s="1397"/>
      <c r="N62" s="1398"/>
      <c r="O62" s="1398"/>
      <c r="P62" s="1398"/>
      <c r="Q62" s="1398"/>
      <c r="R62" s="1398"/>
      <c r="S62" s="1398"/>
      <c r="T62" s="1398"/>
      <c r="U62" s="1398"/>
      <c r="V62" s="1398"/>
      <c r="W62" s="1398"/>
      <c r="X62" s="1399"/>
      <c r="Y62" s="1397"/>
      <c r="Z62" s="1398"/>
      <c r="AA62" s="1398"/>
      <c r="AB62" s="1398"/>
      <c r="AC62" s="1398"/>
      <c r="AD62" s="1398"/>
      <c r="AE62" s="1398"/>
      <c r="AF62" s="1398"/>
      <c r="AG62" s="1398"/>
      <c r="AH62" s="1398"/>
      <c r="AI62" s="1398"/>
      <c r="AJ62" s="1399"/>
      <c r="AK62" s="1397"/>
      <c r="AL62" s="1398"/>
      <c r="AM62" s="1398"/>
      <c r="AN62" s="1398"/>
      <c r="AO62" s="1398"/>
      <c r="AP62" s="1398"/>
      <c r="AQ62" s="1398"/>
      <c r="AR62" s="1398"/>
      <c r="AS62" s="1398"/>
      <c r="AT62" s="1398"/>
      <c r="AU62" s="1398"/>
      <c r="AV62" s="1399"/>
      <c r="AW62" s="1397"/>
      <c r="AX62" s="1398"/>
      <c r="AY62" s="1398"/>
      <c r="AZ62" s="1398"/>
      <c r="BA62" s="1398"/>
      <c r="BB62" s="1398"/>
      <c r="BC62" s="1398"/>
      <c r="BD62" s="1398"/>
      <c r="BE62" s="1398"/>
      <c r="BF62" s="1398"/>
      <c r="BG62" s="1398"/>
      <c r="BH62" s="1399"/>
      <c r="BI62" s="1397"/>
      <c r="BJ62" s="1398"/>
      <c r="BK62" s="1398"/>
      <c r="BL62" s="1398"/>
      <c r="BM62" s="1398"/>
      <c r="BN62" s="1398"/>
      <c r="BO62" s="1398"/>
      <c r="BP62" s="1398"/>
      <c r="BQ62" s="1398"/>
      <c r="BR62" s="1398"/>
      <c r="BS62" s="1398"/>
      <c r="BT62" s="1399"/>
      <c r="BU62" s="1397"/>
      <c r="BV62" s="1398"/>
      <c r="BW62" s="1398"/>
      <c r="BX62" s="1398"/>
      <c r="BY62" s="1398"/>
      <c r="BZ62" s="1398"/>
      <c r="CA62" s="1398"/>
      <c r="CB62" s="1398"/>
      <c r="CC62" s="1398"/>
      <c r="CD62" s="1398"/>
      <c r="CE62" s="1398"/>
      <c r="CF62" s="1399"/>
      <c r="CG62" s="1397"/>
      <c r="CH62" s="1398"/>
      <c r="CI62" s="1398"/>
      <c r="CJ62" s="1398"/>
      <c r="CK62" s="1398"/>
      <c r="CL62" s="1398"/>
      <c r="CM62" s="1398"/>
      <c r="CN62" s="1398"/>
      <c r="CO62" s="1398"/>
      <c r="CP62" s="1398"/>
      <c r="CQ62" s="1398"/>
      <c r="CR62" s="1399"/>
      <c r="CS62" s="1397"/>
      <c r="CT62" s="1398"/>
      <c r="CU62" s="1398"/>
      <c r="CV62" s="1398"/>
      <c r="CW62" s="1398"/>
      <c r="CX62" s="1398"/>
      <c r="CY62" s="1398"/>
      <c r="CZ62" s="1398"/>
      <c r="DA62" s="1398"/>
      <c r="DB62" s="1398"/>
      <c r="DC62" s="1398"/>
      <c r="DD62" s="1399"/>
      <c r="DE62" s="1397"/>
      <c r="DF62" s="1398"/>
      <c r="DG62" s="1398"/>
      <c r="DH62" s="1398"/>
      <c r="DI62" s="1398"/>
      <c r="DJ62" s="1398"/>
      <c r="DK62" s="1398"/>
      <c r="DL62" s="1398"/>
      <c r="DM62" s="1398"/>
      <c r="DN62" s="1398"/>
      <c r="DO62" s="1398"/>
      <c r="DP62" s="1399"/>
      <c r="DQ62" s="1397"/>
      <c r="DR62" s="1398"/>
      <c r="DS62" s="1398"/>
      <c r="DT62" s="1398"/>
      <c r="DU62" s="1398"/>
      <c r="DV62" s="1398"/>
      <c r="DW62" s="1398"/>
      <c r="DX62" s="1398"/>
      <c r="DY62" s="1398"/>
      <c r="DZ62" s="1398"/>
      <c r="EA62" s="1398"/>
      <c r="EB62" s="1399"/>
      <c r="EC62" s="1397"/>
      <c r="ED62" s="1398"/>
      <c r="EE62" s="1398"/>
      <c r="EF62" s="1398"/>
      <c r="EG62" s="1398"/>
      <c r="EH62" s="1398"/>
      <c r="EI62" s="1398"/>
      <c r="EJ62" s="1398"/>
      <c r="EK62" s="1398"/>
      <c r="EL62" s="1398"/>
      <c r="EM62" s="1398"/>
      <c r="EN62" s="1399"/>
      <c r="EO62" s="1397"/>
      <c r="EP62" s="1398"/>
      <c r="EQ62" s="1398"/>
      <c r="ER62" s="1398"/>
      <c r="ES62" s="1398"/>
      <c r="ET62" s="1398"/>
      <c r="EU62" s="1398"/>
      <c r="EV62" s="1398"/>
      <c r="EW62" s="1398"/>
      <c r="EX62" s="1398"/>
      <c r="EY62" s="1398"/>
      <c r="EZ62" s="1399"/>
      <c r="FA62" s="1397"/>
      <c r="FB62" s="1398"/>
      <c r="FC62" s="1398"/>
      <c r="FD62" s="1398"/>
      <c r="FE62" s="1398"/>
      <c r="FF62" s="1398"/>
      <c r="FG62" s="1398"/>
      <c r="FH62" s="1398"/>
      <c r="FI62" s="1398"/>
      <c r="FJ62" s="1398"/>
      <c r="FK62" s="1398"/>
      <c r="FL62" s="1399"/>
      <c r="FM62" s="1397"/>
      <c r="FN62" s="1398"/>
      <c r="FO62" s="1398"/>
      <c r="FP62" s="1398"/>
      <c r="FQ62" s="1398"/>
      <c r="FR62" s="1398"/>
      <c r="FS62" s="1398"/>
      <c r="FT62" s="1398"/>
      <c r="FU62" s="1398"/>
      <c r="FV62" s="1398"/>
      <c r="FW62" s="1398"/>
      <c r="FX62" s="1399"/>
      <c r="FY62" s="1397"/>
      <c r="FZ62" s="1398"/>
      <c r="GA62" s="1398"/>
      <c r="GB62" s="1398"/>
      <c r="GC62" s="1398"/>
      <c r="GD62" s="1398"/>
      <c r="GE62" s="1398"/>
      <c r="GF62" s="1398"/>
      <c r="GG62" s="1398"/>
      <c r="GH62" s="1398"/>
      <c r="GI62" s="1398"/>
      <c r="GJ62" s="1399"/>
      <c r="GK62" s="1397"/>
      <c r="GL62" s="1398"/>
      <c r="GM62" s="1398"/>
      <c r="GN62" s="1398"/>
      <c r="GO62" s="1398"/>
      <c r="GP62" s="1398"/>
      <c r="GQ62" s="1398"/>
      <c r="GR62" s="1398"/>
      <c r="GS62" s="1398"/>
      <c r="GT62" s="1398"/>
      <c r="GU62" s="1398"/>
      <c r="GV62" s="1399"/>
      <c r="GW62" s="1397"/>
      <c r="GX62" s="1398"/>
      <c r="GY62" s="1398"/>
      <c r="GZ62" s="1398"/>
      <c r="HA62" s="1398"/>
      <c r="HB62" s="1398"/>
      <c r="HC62" s="1398"/>
      <c r="HD62" s="1398"/>
      <c r="HE62" s="1398"/>
      <c r="HF62" s="1398"/>
      <c r="HG62" s="1398"/>
      <c r="HH62" s="1399"/>
      <c r="HI62" s="1397"/>
      <c r="HJ62" s="1398"/>
      <c r="HK62" s="1398"/>
      <c r="HL62" s="1398"/>
      <c r="HM62" s="1398"/>
      <c r="HN62" s="1398"/>
      <c r="HO62" s="1398"/>
      <c r="HP62" s="1398"/>
      <c r="HQ62" s="1398"/>
      <c r="HR62" s="1398"/>
      <c r="HS62" s="1398"/>
      <c r="HT62" s="1399"/>
      <c r="HU62" s="1397"/>
      <c r="HV62" s="1398"/>
      <c r="HW62" s="1398"/>
      <c r="HX62" s="1398"/>
      <c r="HY62" s="1398"/>
      <c r="HZ62" s="1398"/>
      <c r="IA62" s="1398"/>
      <c r="IB62" s="1398"/>
      <c r="IC62" s="1398"/>
      <c r="ID62" s="1398"/>
      <c r="IE62" s="1398"/>
      <c r="IF62" s="1399"/>
      <c r="IG62" s="1397"/>
      <c r="IH62" s="1398"/>
      <c r="II62" s="1398"/>
      <c r="IJ62" s="1398"/>
      <c r="IK62" s="1398"/>
      <c r="IL62" s="1398"/>
      <c r="IM62" s="1398"/>
      <c r="IN62" s="1398"/>
      <c r="IO62" s="1398"/>
      <c r="IP62" s="1398"/>
      <c r="IQ62" s="1398"/>
      <c r="IR62" s="1399"/>
      <c r="IS62" s="1397"/>
      <c r="IT62" s="1398"/>
      <c r="IU62" s="1398"/>
      <c r="IV62" s="1398"/>
    </row>
    <row r="63" spans="1:12" ht="12.75">
      <c r="A63" s="1402"/>
      <c r="B63" s="1404"/>
      <c r="C63" s="1404"/>
      <c r="D63" s="1404"/>
      <c r="E63" s="1404"/>
      <c r="F63" s="1402"/>
      <c r="G63" s="1402"/>
      <c r="H63" s="1402"/>
      <c r="I63" s="1402"/>
      <c r="J63" s="1402"/>
      <c r="K63" s="1402"/>
      <c r="L63" s="1403">
        <f>SUBTOTAL(109,L60:L62)</f>
        <v>853470709</v>
      </c>
    </row>
    <row r="65" ht="12.75">
      <c r="A65" s="1396" t="s">
        <v>1432</v>
      </c>
    </row>
    <row r="66" spans="1:12" ht="12.75">
      <c r="A66" s="1405" t="s">
        <v>1410</v>
      </c>
      <c r="B66" s="1406" t="s">
        <v>1411</v>
      </c>
      <c r="C66" s="1406" t="s">
        <v>1412</v>
      </c>
      <c r="D66" s="1406" t="s">
        <v>1413</v>
      </c>
      <c r="E66" s="1406" t="s">
        <v>1414</v>
      </c>
      <c r="F66" s="1406" t="s">
        <v>1415</v>
      </c>
      <c r="G66" s="1406" t="s">
        <v>1416</v>
      </c>
      <c r="H66" s="1406" t="s">
        <v>1417</v>
      </c>
      <c r="I66" s="1406" t="s">
        <v>1418</v>
      </c>
      <c r="J66" s="1406" t="s">
        <v>1419</v>
      </c>
      <c r="K66" s="1406" t="s">
        <v>1420</v>
      </c>
      <c r="L66" s="1407" t="s">
        <v>1421</v>
      </c>
    </row>
    <row r="67" spans="1:12" ht="12.75">
      <c r="A67" s="1397" t="s">
        <v>1448</v>
      </c>
      <c r="B67" s="1398">
        <v>1</v>
      </c>
      <c r="C67" s="1398" t="s">
        <v>1434</v>
      </c>
      <c r="D67" s="1398" t="s">
        <v>486</v>
      </c>
      <c r="E67" s="1398" t="s">
        <v>1428</v>
      </c>
      <c r="F67" s="1398" t="s">
        <v>1380</v>
      </c>
      <c r="G67" s="1398" t="s">
        <v>1449</v>
      </c>
      <c r="H67" s="1398" t="s">
        <v>1436</v>
      </c>
      <c r="I67" s="1398" t="s">
        <v>128</v>
      </c>
      <c r="J67" s="1398" t="s">
        <v>42</v>
      </c>
      <c r="K67" s="1398" t="s">
        <v>128</v>
      </c>
      <c r="L67" s="1408">
        <v>36945456</v>
      </c>
    </row>
    <row r="68" spans="1:12" ht="12.75">
      <c r="A68" s="1409" t="s">
        <v>1448</v>
      </c>
      <c r="B68" s="1410">
        <v>1</v>
      </c>
      <c r="C68" s="1410" t="s">
        <v>1434</v>
      </c>
      <c r="D68" s="1410" t="s">
        <v>487</v>
      </c>
      <c r="E68" s="1410" t="s">
        <v>1428</v>
      </c>
      <c r="F68" s="1410" t="s">
        <v>1380</v>
      </c>
      <c r="G68" s="1410" t="s">
        <v>1450</v>
      </c>
      <c r="H68" s="1410" t="s">
        <v>1436</v>
      </c>
      <c r="I68" s="1410" t="s">
        <v>128</v>
      </c>
      <c r="J68" s="1410" t="s">
        <v>42</v>
      </c>
      <c r="K68" s="1410" t="s">
        <v>128</v>
      </c>
      <c r="L68" s="1411">
        <v>70879999</v>
      </c>
    </row>
    <row r="69" spans="1:12" ht="12.75">
      <c r="A69" s="1412" t="s">
        <v>1433</v>
      </c>
      <c r="B69" s="1413">
        <v>2</v>
      </c>
      <c r="C69" s="1413" t="s">
        <v>1434</v>
      </c>
      <c r="D69" s="1413" t="s">
        <v>501</v>
      </c>
      <c r="E69" s="1413" t="s">
        <v>1428</v>
      </c>
      <c r="F69" s="1413" t="s">
        <v>1380</v>
      </c>
      <c r="G69" s="1413" t="s">
        <v>1435</v>
      </c>
      <c r="H69" s="1413" t="s">
        <v>1436</v>
      </c>
      <c r="I69" s="1413" t="s">
        <v>128</v>
      </c>
      <c r="J69" s="1413" t="s">
        <v>42</v>
      </c>
      <c r="K69" s="1413" t="s">
        <v>128</v>
      </c>
      <c r="L69" s="1414">
        <v>171818182</v>
      </c>
    </row>
    <row r="70" spans="1:12" ht="12.75">
      <c r="A70" s="1400" t="s">
        <v>1433</v>
      </c>
      <c r="B70" s="1401">
        <v>2</v>
      </c>
      <c r="C70" s="1401" t="s">
        <v>1434</v>
      </c>
      <c r="D70" s="1401" t="s">
        <v>240</v>
      </c>
      <c r="E70" s="1401" t="s">
        <v>1428</v>
      </c>
      <c r="F70" s="1401" t="s">
        <v>1380</v>
      </c>
      <c r="G70" s="1401" t="s">
        <v>1437</v>
      </c>
      <c r="H70" s="1401" t="s">
        <v>1436</v>
      </c>
      <c r="I70" s="1401" t="s">
        <v>128</v>
      </c>
      <c r="J70" s="1401" t="s">
        <v>42</v>
      </c>
      <c r="K70" s="1401" t="s">
        <v>128</v>
      </c>
      <c r="L70" s="1415">
        <v>13363637</v>
      </c>
    </row>
    <row r="71" spans="1:12" ht="12.75">
      <c r="A71" s="1397" t="s">
        <v>1451</v>
      </c>
      <c r="B71" s="1398">
        <v>3</v>
      </c>
      <c r="C71" s="1398" t="s">
        <v>1434</v>
      </c>
      <c r="D71" s="1398" t="s">
        <v>1452</v>
      </c>
      <c r="E71" s="1398" t="s">
        <v>1428</v>
      </c>
      <c r="F71" s="1398" t="s">
        <v>1380</v>
      </c>
      <c r="G71" s="1398" t="s">
        <v>1441</v>
      </c>
      <c r="H71" s="1398" t="s">
        <v>1436</v>
      </c>
      <c r="I71" s="1398" t="s">
        <v>128</v>
      </c>
      <c r="J71" s="1398" t="s">
        <v>42</v>
      </c>
      <c r="K71" s="1398" t="s">
        <v>128</v>
      </c>
      <c r="L71" s="1408">
        <v>21327273</v>
      </c>
    </row>
    <row r="72" spans="1:12" ht="12.75">
      <c r="A72" s="1409" t="s">
        <v>1451</v>
      </c>
      <c r="B72" s="1410">
        <v>3</v>
      </c>
      <c r="C72" s="1410" t="s">
        <v>1434</v>
      </c>
      <c r="D72" s="1410" t="s">
        <v>1453</v>
      </c>
      <c r="E72" s="1410" t="s">
        <v>1428</v>
      </c>
      <c r="F72" s="1410" t="s">
        <v>1380</v>
      </c>
      <c r="G72" s="1410" t="s">
        <v>1437</v>
      </c>
      <c r="H72" s="1410" t="s">
        <v>1436</v>
      </c>
      <c r="I72" s="1410" t="s">
        <v>128</v>
      </c>
      <c r="J72" s="1410" t="s">
        <v>42</v>
      </c>
      <c r="K72" s="1410" t="s">
        <v>128</v>
      </c>
      <c r="L72" s="1411">
        <v>18327275</v>
      </c>
    </row>
    <row r="73" spans="1:12" ht="12.75">
      <c r="A73" s="1409" t="s">
        <v>1451</v>
      </c>
      <c r="B73" s="1410">
        <v>3</v>
      </c>
      <c r="C73" s="1410" t="s">
        <v>1423</v>
      </c>
      <c r="D73" s="1410" t="s">
        <v>1485</v>
      </c>
      <c r="E73" s="1410" t="s">
        <v>1424</v>
      </c>
      <c r="F73" s="1410" t="s">
        <v>1379</v>
      </c>
      <c r="G73" s="1410" t="s">
        <v>1486</v>
      </c>
      <c r="H73" s="1410" t="s">
        <v>1487</v>
      </c>
      <c r="I73" s="1410" t="s">
        <v>128</v>
      </c>
      <c r="J73" s="1410" t="s">
        <v>1467</v>
      </c>
      <c r="K73" s="1410" t="s">
        <v>128</v>
      </c>
      <c r="L73" s="1419">
        <v>79604545</v>
      </c>
    </row>
    <row r="74" spans="1:12" ht="12.75">
      <c r="A74" s="1412" t="s">
        <v>1438</v>
      </c>
      <c r="B74" s="1413">
        <v>4</v>
      </c>
      <c r="C74" s="1413" t="s">
        <v>1434</v>
      </c>
      <c r="D74" s="1413" t="s">
        <v>250</v>
      </c>
      <c r="E74" s="1413" t="s">
        <v>1428</v>
      </c>
      <c r="F74" s="1413" t="s">
        <v>1380</v>
      </c>
      <c r="G74" s="1413" t="s">
        <v>1439</v>
      </c>
      <c r="H74" s="1413" t="s">
        <v>1436</v>
      </c>
      <c r="I74" s="1413" t="s">
        <v>128</v>
      </c>
      <c r="J74" s="1413" t="s">
        <v>42</v>
      </c>
      <c r="K74" s="1413" t="s">
        <v>128</v>
      </c>
      <c r="L74" s="1414">
        <v>20581819</v>
      </c>
    </row>
    <row r="75" spans="1:12" ht="12.75">
      <c r="A75" s="1400" t="s">
        <v>1438</v>
      </c>
      <c r="B75" s="1401">
        <v>4</v>
      </c>
      <c r="C75" s="1401" t="s">
        <v>1434</v>
      </c>
      <c r="D75" s="1401" t="s">
        <v>1440</v>
      </c>
      <c r="E75" s="1401" t="s">
        <v>1428</v>
      </c>
      <c r="F75" s="1401" t="s">
        <v>1380</v>
      </c>
      <c r="G75" s="1401" t="s">
        <v>1441</v>
      </c>
      <c r="H75" s="1401" t="s">
        <v>1436</v>
      </c>
      <c r="I75" s="1401" t="s">
        <v>128</v>
      </c>
      <c r="J75" s="1401" t="s">
        <v>42</v>
      </c>
      <c r="K75" s="1401" t="s">
        <v>128</v>
      </c>
      <c r="L75" s="1415">
        <v>40390909</v>
      </c>
    </row>
    <row r="76" spans="1:12" ht="12.75">
      <c r="A76" s="1412" t="s">
        <v>1438</v>
      </c>
      <c r="B76" s="1413">
        <v>4</v>
      </c>
      <c r="C76" s="1413" t="s">
        <v>1423</v>
      </c>
      <c r="D76" s="1413" t="s">
        <v>1483</v>
      </c>
      <c r="E76" s="1413" t="s">
        <v>1424</v>
      </c>
      <c r="F76" s="1413" t="s">
        <v>1379</v>
      </c>
      <c r="G76" s="1413" t="s">
        <v>1484</v>
      </c>
      <c r="H76" s="1413" t="s">
        <v>1466</v>
      </c>
      <c r="I76" s="1413" t="s">
        <v>128</v>
      </c>
      <c r="J76" s="1413" t="s">
        <v>1467</v>
      </c>
      <c r="K76" s="1413" t="s">
        <v>128</v>
      </c>
      <c r="L76" s="1420">
        <v>20381818</v>
      </c>
    </row>
    <row r="77" spans="1:12" ht="12.75">
      <c r="A77" s="1397" t="s">
        <v>1454</v>
      </c>
      <c r="B77" s="1398">
        <v>5</v>
      </c>
      <c r="C77" s="1398" t="s">
        <v>1434</v>
      </c>
      <c r="D77" s="1398" t="s">
        <v>1455</v>
      </c>
      <c r="E77" s="1398" t="s">
        <v>1428</v>
      </c>
      <c r="F77" s="1398" t="s">
        <v>1380</v>
      </c>
      <c r="G77" s="1398" t="s">
        <v>1437</v>
      </c>
      <c r="H77" s="1398" t="s">
        <v>1436</v>
      </c>
      <c r="I77" s="1398" t="s">
        <v>128</v>
      </c>
      <c r="J77" s="1398" t="s">
        <v>42</v>
      </c>
      <c r="K77" s="1398" t="s">
        <v>128</v>
      </c>
      <c r="L77" s="1408">
        <v>4363636</v>
      </c>
    </row>
    <row r="78" spans="1:12" ht="12.75">
      <c r="A78" s="1400" t="s">
        <v>1454</v>
      </c>
      <c r="B78" s="1401">
        <v>5</v>
      </c>
      <c r="C78" s="1401" t="s">
        <v>1434</v>
      </c>
      <c r="D78" s="1401" t="s">
        <v>1456</v>
      </c>
      <c r="E78" s="1401" t="s">
        <v>1428</v>
      </c>
      <c r="F78" s="1401" t="s">
        <v>1380</v>
      </c>
      <c r="G78" s="1401" t="s">
        <v>1457</v>
      </c>
      <c r="H78" s="1401" t="s">
        <v>1436</v>
      </c>
      <c r="I78" s="1401" t="s">
        <v>128</v>
      </c>
      <c r="J78" s="1401" t="s">
        <v>42</v>
      </c>
      <c r="K78" s="1401" t="s">
        <v>128</v>
      </c>
      <c r="L78" s="1415">
        <v>113072728</v>
      </c>
    </row>
    <row r="79" spans="1:12" ht="12.75">
      <c r="A79" s="1397" t="s">
        <v>1442</v>
      </c>
      <c r="B79" s="1398">
        <v>6</v>
      </c>
      <c r="C79" s="1398" t="s">
        <v>1434</v>
      </c>
      <c r="D79" s="1398" t="s">
        <v>1443</v>
      </c>
      <c r="E79" s="1398" t="s">
        <v>1428</v>
      </c>
      <c r="F79" s="1398" t="s">
        <v>1380</v>
      </c>
      <c r="G79" s="1398" t="s">
        <v>1444</v>
      </c>
      <c r="H79" s="1398" t="s">
        <v>1436</v>
      </c>
      <c r="I79" s="1398" t="s">
        <v>128</v>
      </c>
      <c r="J79" s="1398" t="s">
        <v>42</v>
      </c>
      <c r="K79" s="1398" t="s">
        <v>128</v>
      </c>
      <c r="L79" s="1408">
        <v>27390909</v>
      </c>
    </row>
    <row r="80" spans="1:12" ht="12.75">
      <c r="A80" s="1412" t="s">
        <v>1458</v>
      </c>
      <c r="B80" s="1413">
        <v>7</v>
      </c>
      <c r="C80" s="1413" t="s">
        <v>1434</v>
      </c>
      <c r="D80" s="1413" t="s">
        <v>1459</v>
      </c>
      <c r="E80" s="1413" t="s">
        <v>1428</v>
      </c>
      <c r="F80" s="1413" t="s">
        <v>1380</v>
      </c>
      <c r="G80" s="1413" t="s">
        <v>1460</v>
      </c>
      <c r="H80" s="1413" t="s">
        <v>1436</v>
      </c>
      <c r="I80" s="1413" t="s">
        <v>128</v>
      </c>
      <c r="J80" s="1413" t="s">
        <v>42</v>
      </c>
      <c r="K80" s="1413" t="s">
        <v>128</v>
      </c>
      <c r="L80" s="1414">
        <v>62511363</v>
      </c>
    </row>
    <row r="81" spans="1:12" ht="12.75">
      <c r="A81" s="1400" t="s">
        <v>1458</v>
      </c>
      <c r="B81" s="1401">
        <v>7</v>
      </c>
      <c r="C81" s="1401" t="s">
        <v>1434</v>
      </c>
      <c r="D81" s="1401" t="s">
        <v>31</v>
      </c>
      <c r="E81" s="1401" t="s">
        <v>1428</v>
      </c>
      <c r="F81" s="1401" t="s">
        <v>1380</v>
      </c>
      <c r="G81" s="1401" t="s">
        <v>1461</v>
      </c>
      <c r="H81" s="1401" t="s">
        <v>1436</v>
      </c>
      <c r="I81" s="1401" t="s">
        <v>128</v>
      </c>
      <c r="J81" s="1401" t="s">
        <v>42</v>
      </c>
      <c r="K81" s="1401" t="s">
        <v>128</v>
      </c>
      <c r="L81" s="1415">
        <v>133045455</v>
      </c>
    </row>
    <row r="82" spans="1:12" ht="12.75">
      <c r="A82" s="1397" t="s">
        <v>1458</v>
      </c>
      <c r="B82" s="1398">
        <v>7</v>
      </c>
      <c r="C82" s="1398" t="s">
        <v>1434</v>
      </c>
      <c r="D82" s="1398" t="s">
        <v>131</v>
      </c>
      <c r="E82" s="1398" t="s">
        <v>1428</v>
      </c>
      <c r="F82" s="1398" t="s">
        <v>1380</v>
      </c>
      <c r="G82" s="1398" t="s">
        <v>1462</v>
      </c>
      <c r="H82" s="1398" t="s">
        <v>1436</v>
      </c>
      <c r="I82" s="1398" t="s">
        <v>128</v>
      </c>
      <c r="J82" s="1398" t="s">
        <v>42</v>
      </c>
      <c r="K82" s="1398" t="s">
        <v>128</v>
      </c>
      <c r="L82" s="1408">
        <v>17955909</v>
      </c>
    </row>
    <row r="83" spans="1:12" ht="12.75">
      <c r="A83" s="1400" t="s">
        <v>1463</v>
      </c>
      <c r="B83" s="1401">
        <v>8</v>
      </c>
      <c r="C83" s="1401" t="s">
        <v>1423</v>
      </c>
      <c r="D83" s="1401" t="s">
        <v>1464</v>
      </c>
      <c r="E83" s="1401" t="s">
        <v>1428</v>
      </c>
      <c r="F83" s="1401" t="s">
        <v>1380</v>
      </c>
      <c r="G83" s="1401" t="s">
        <v>1465</v>
      </c>
      <c r="H83" s="1401" t="s">
        <v>1466</v>
      </c>
      <c r="I83" s="1401" t="s">
        <v>128</v>
      </c>
      <c r="J83" s="1401" t="s">
        <v>1467</v>
      </c>
      <c r="K83" s="1401" t="s">
        <v>128</v>
      </c>
      <c r="L83" s="1415">
        <v>40909091</v>
      </c>
    </row>
    <row r="84" spans="1:12" ht="12.75">
      <c r="A84" s="1412" t="s">
        <v>1463</v>
      </c>
      <c r="B84" s="1413">
        <v>8</v>
      </c>
      <c r="C84" s="1413" t="s">
        <v>1434</v>
      </c>
      <c r="D84" s="1413" t="s">
        <v>1468</v>
      </c>
      <c r="E84" s="1413" t="s">
        <v>1428</v>
      </c>
      <c r="F84" s="1413" t="s">
        <v>1380</v>
      </c>
      <c r="G84" s="1413" t="s">
        <v>1447</v>
      </c>
      <c r="H84" s="1413" t="s">
        <v>1436</v>
      </c>
      <c r="I84" s="1413" t="s">
        <v>128</v>
      </c>
      <c r="J84" s="1413" t="s">
        <v>42</v>
      </c>
      <c r="K84" s="1413" t="s">
        <v>128</v>
      </c>
      <c r="L84" s="1414">
        <v>114845454</v>
      </c>
    </row>
    <row r="85" spans="1:12" ht="12.75">
      <c r="A85" s="1409" t="s">
        <v>1463</v>
      </c>
      <c r="B85" s="1410">
        <v>8</v>
      </c>
      <c r="C85" s="1410" t="s">
        <v>1434</v>
      </c>
      <c r="D85" s="1410" t="s">
        <v>1469</v>
      </c>
      <c r="E85" s="1410" t="s">
        <v>1428</v>
      </c>
      <c r="F85" s="1410" t="s">
        <v>1380</v>
      </c>
      <c r="G85" s="1410" t="s">
        <v>1470</v>
      </c>
      <c r="H85" s="1410" t="s">
        <v>1436</v>
      </c>
      <c r="I85" s="1410" t="s">
        <v>128</v>
      </c>
      <c r="J85" s="1410" t="s">
        <v>42</v>
      </c>
      <c r="K85" s="1410" t="s">
        <v>128</v>
      </c>
      <c r="L85" s="1411">
        <v>43027727</v>
      </c>
    </row>
    <row r="86" spans="1:12" ht="12.75">
      <c r="A86" s="1400" t="s">
        <v>1445</v>
      </c>
      <c r="B86" s="1401">
        <v>9</v>
      </c>
      <c r="C86" s="1401" t="s">
        <v>1434</v>
      </c>
      <c r="D86" s="1401" t="s">
        <v>1446</v>
      </c>
      <c r="E86" s="1401" t="s">
        <v>1428</v>
      </c>
      <c r="F86" s="1401" t="s">
        <v>1380</v>
      </c>
      <c r="G86" s="1401" t="s">
        <v>1447</v>
      </c>
      <c r="H86" s="1401" t="s">
        <v>1436</v>
      </c>
      <c r="I86" s="1401" t="s">
        <v>128</v>
      </c>
      <c r="J86" s="1401" t="s">
        <v>42</v>
      </c>
      <c r="K86" s="1401" t="s">
        <v>128</v>
      </c>
      <c r="L86" s="1415">
        <v>128054546</v>
      </c>
    </row>
    <row r="87" spans="1:12" ht="12.75">
      <c r="A87" s="1412" t="s">
        <v>1471</v>
      </c>
      <c r="B87" s="1413">
        <v>10</v>
      </c>
      <c r="C87" s="1413" t="s">
        <v>1434</v>
      </c>
      <c r="D87" s="1413" t="s">
        <v>1472</v>
      </c>
      <c r="E87" s="1413" t="s">
        <v>1428</v>
      </c>
      <c r="F87" s="1413" t="s">
        <v>1380</v>
      </c>
      <c r="G87" s="1413" t="s">
        <v>1473</v>
      </c>
      <c r="H87" s="1413" t="s">
        <v>1436</v>
      </c>
      <c r="I87" s="1413" t="s">
        <v>128</v>
      </c>
      <c r="J87" s="1413" t="s">
        <v>42</v>
      </c>
      <c r="K87" s="1413" t="s">
        <v>128</v>
      </c>
      <c r="L87" s="1414">
        <v>28574092</v>
      </c>
    </row>
    <row r="88" spans="1:12" ht="12.75">
      <c r="A88" s="1409" t="s">
        <v>1471</v>
      </c>
      <c r="B88" s="1410">
        <v>10</v>
      </c>
      <c r="C88" s="1410" t="s">
        <v>1434</v>
      </c>
      <c r="D88" s="1410" t="s">
        <v>1474</v>
      </c>
      <c r="E88" s="1410" t="s">
        <v>1428</v>
      </c>
      <c r="F88" s="1410" t="s">
        <v>1380</v>
      </c>
      <c r="G88" s="1410" t="s">
        <v>1447</v>
      </c>
      <c r="H88" s="1410" t="s">
        <v>1436</v>
      </c>
      <c r="I88" s="1410" t="s">
        <v>128</v>
      </c>
      <c r="J88" s="1410" t="s">
        <v>42</v>
      </c>
      <c r="K88" s="1410" t="s">
        <v>128</v>
      </c>
      <c r="L88" s="1411">
        <v>51636363</v>
      </c>
    </row>
    <row r="89" spans="1:12" ht="12.75">
      <c r="A89" s="1412" t="s">
        <v>1471</v>
      </c>
      <c r="B89" s="1413">
        <v>10</v>
      </c>
      <c r="C89" s="1413" t="s">
        <v>1434</v>
      </c>
      <c r="D89" s="1413" t="s">
        <v>1475</v>
      </c>
      <c r="E89" s="1413" t="s">
        <v>1428</v>
      </c>
      <c r="F89" s="1413" t="s">
        <v>1380</v>
      </c>
      <c r="G89" s="1413" t="s">
        <v>1476</v>
      </c>
      <c r="H89" s="1413" t="s">
        <v>1436</v>
      </c>
      <c r="I89" s="1413" t="s">
        <v>128</v>
      </c>
      <c r="J89" s="1413" t="s">
        <v>42</v>
      </c>
      <c r="K89" s="1413" t="s">
        <v>128</v>
      </c>
      <c r="L89" s="1414">
        <v>58508812</v>
      </c>
    </row>
    <row r="90" spans="1:12" ht="12.75">
      <c r="A90" s="1400" t="s">
        <v>1422</v>
      </c>
      <c r="B90" s="1401">
        <v>12</v>
      </c>
      <c r="C90" s="1401" t="s">
        <v>1434</v>
      </c>
      <c r="D90" s="1401" t="s">
        <v>1477</v>
      </c>
      <c r="E90" s="1401" t="s">
        <v>1428</v>
      </c>
      <c r="F90" s="1401" t="s">
        <v>1380</v>
      </c>
      <c r="G90" s="1401" t="s">
        <v>1478</v>
      </c>
      <c r="H90" s="1401" t="s">
        <v>1436</v>
      </c>
      <c r="I90" s="1401" t="s">
        <v>128</v>
      </c>
      <c r="J90" s="1401" t="s">
        <v>42</v>
      </c>
      <c r="K90" s="1401" t="s">
        <v>128</v>
      </c>
      <c r="L90" s="1415">
        <v>62029091</v>
      </c>
    </row>
    <row r="91" spans="1:12" ht="12.75">
      <c r="A91" s="1412" t="s">
        <v>1422</v>
      </c>
      <c r="B91" s="1413">
        <v>12</v>
      </c>
      <c r="C91" s="1413" t="s">
        <v>1434</v>
      </c>
      <c r="D91" s="1413" t="s">
        <v>1479</v>
      </c>
      <c r="E91" s="1413" t="s">
        <v>1428</v>
      </c>
      <c r="F91" s="1413" t="s">
        <v>1380</v>
      </c>
      <c r="G91" s="1413" t="s">
        <v>1480</v>
      </c>
      <c r="H91" s="1413" t="s">
        <v>1436</v>
      </c>
      <c r="I91" s="1413" t="s">
        <v>128</v>
      </c>
      <c r="J91" s="1413" t="s">
        <v>42</v>
      </c>
      <c r="K91" s="1413" t="s">
        <v>128</v>
      </c>
      <c r="L91" s="1414">
        <v>11272727</v>
      </c>
    </row>
    <row r="92" spans="1:12" ht="12.75">
      <c r="A92" s="1409" t="s">
        <v>1422</v>
      </c>
      <c r="B92" s="1410">
        <v>12</v>
      </c>
      <c r="C92" s="1410" t="s">
        <v>1434</v>
      </c>
      <c r="D92" s="1410" t="s">
        <v>1481</v>
      </c>
      <c r="E92" s="1410" t="s">
        <v>1428</v>
      </c>
      <c r="F92" s="1410" t="s">
        <v>1380</v>
      </c>
      <c r="G92" s="1410" t="s">
        <v>1447</v>
      </c>
      <c r="H92" s="1410" t="s">
        <v>1436</v>
      </c>
      <c r="I92" s="1410" t="s">
        <v>128</v>
      </c>
      <c r="J92" s="1410" t="s">
        <v>42</v>
      </c>
      <c r="K92" s="1410" t="s">
        <v>128</v>
      </c>
      <c r="L92" s="1411">
        <v>225545454</v>
      </c>
    </row>
    <row r="93" spans="1:12" ht="12.75">
      <c r="A93" s="1397" t="s">
        <v>1422</v>
      </c>
      <c r="B93" s="1398">
        <v>12</v>
      </c>
      <c r="C93" s="1398" t="s">
        <v>1434</v>
      </c>
      <c r="D93" s="1398" t="s">
        <v>1464</v>
      </c>
      <c r="E93" s="1398" t="s">
        <v>1428</v>
      </c>
      <c r="F93" s="1398" t="s">
        <v>1380</v>
      </c>
      <c r="G93" s="1398" t="s">
        <v>1482</v>
      </c>
      <c r="H93" s="1398" t="s">
        <v>1436</v>
      </c>
      <c r="I93" s="1398" t="s">
        <v>128</v>
      </c>
      <c r="J93" s="1398" t="s">
        <v>42</v>
      </c>
      <c r="K93" s="1398" t="s">
        <v>128</v>
      </c>
      <c r="L93" s="1408">
        <v>65414190</v>
      </c>
    </row>
    <row r="94" ht="15">
      <c r="L94" s="1417">
        <f>SUM(L67:L93)</f>
        <v>1681778460</v>
      </c>
    </row>
    <row r="95" spans="1:15" ht="12.75">
      <c r="A95" s="1418" t="s">
        <v>1492</v>
      </c>
      <c r="M95" s="1416">
        <f>L94+GDNB!$L$63</f>
        <v>2535249169</v>
      </c>
      <c r="N95" s="1416">
        <f>SUM(L80:L93)</f>
        <v>1043330274</v>
      </c>
      <c r="O95" s="1416">
        <f>N95+GDNB!$L$63</f>
        <v>1896800983</v>
      </c>
    </row>
    <row r="96" spans="1:12" ht="12.75">
      <c r="A96" s="1405" t="s">
        <v>1410</v>
      </c>
      <c r="B96" s="1406" t="s">
        <v>1411</v>
      </c>
      <c r="C96" s="1406" t="s">
        <v>1412</v>
      </c>
      <c r="D96" s="1406" t="s">
        <v>1413</v>
      </c>
      <c r="E96" s="1406" t="s">
        <v>1414</v>
      </c>
      <c r="F96" s="1406" t="s">
        <v>1415</v>
      </c>
      <c r="G96" s="1406" t="s">
        <v>1416</v>
      </c>
      <c r="H96" s="1406" t="s">
        <v>1417</v>
      </c>
      <c r="I96" s="1406" t="s">
        <v>1418</v>
      </c>
      <c r="J96" s="1406" t="s">
        <v>1419</v>
      </c>
      <c r="K96" s="1406" t="s">
        <v>1420</v>
      </c>
      <c r="L96" s="1407" t="s">
        <v>1421</v>
      </c>
    </row>
    <row r="97" spans="1:12" ht="12.75">
      <c r="A97" s="1412" t="s">
        <v>1442</v>
      </c>
      <c r="B97" s="1413">
        <v>6</v>
      </c>
      <c r="C97" s="1413" t="s">
        <v>1423</v>
      </c>
      <c r="D97" s="1413" t="s">
        <v>1472</v>
      </c>
      <c r="E97" s="1413" t="s">
        <v>1488</v>
      </c>
      <c r="F97" s="1413" t="s">
        <v>1489</v>
      </c>
      <c r="G97" s="1413" t="s">
        <v>1490</v>
      </c>
      <c r="H97" s="1413" t="s">
        <v>1491</v>
      </c>
      <c r="I97" s="1413" t="s">
        <v>1388</v>
      </c>
      <c r="J97" s="1413" t="s">
        <v>26</v>
      </c>
      <c r="K97" s="1413" t="s">
        <v>1388</v>
      </c>
      <c r="L97" s="1414">
        <v>4500006000</v>
      </c>
    </row>
    <row r="98" ht="15">
      <c r="L98" s="1417">
        <f>SUM(L97)</f>
        <v>4500006000</v>
      </c>
    </row>
    <row r="100" spans="1:12" ht="12.75">
      <c r="A100" s="1422" t="s">
        <v>1493</v>
      </c>
      <c r="B100" s="1423"/>
      <c r="C100" s="1423"/>
      <c r="D100" s="1423"/>
      <c r="E100" s="1423"/>
      <c r="F100" s="1422"/>
      <c r="G100" s="1422"/>
      <c r="H100" s="1422"/>
      <c r="I100" s="1422"/>
      <c r="J100" s="1422"/>
      <c r="K100" s="1422"/>
      <c r="L100" s="1422"/>
    </row>
    <row r="101" spans="2:5" s="1422" customFormat="1" ht="12.75">
      <c r="B101" s="1423"/>
      <c r="C101" s="1423"/>
      <c r="D101" s="1423"/>
      <c r="E101" s="1423"/>
    </row>
    <row r="102" spans="1:5" s="1422" customFormat="1" ht="12.75">
      <c r="A102" s="1422" t="s">
        <v>1381</v>
      </c>
      <c r="B102" s="1423">
        <v>511</v>
      </c>
      <c r="C102" s="1423">
        <f>M95</f>
        <v>2535249169</v>
      </c>
      <c r="D102" s="1423"/>
      <c r="E102" s="1423"/>
    </row>
    <row r="103" spans="1:5" s="1422" customFormat="1" ht="12.75">
      <c r="A103" s="1422" t="s">
        <v>1383</v>
      </c>
      <c r="B103" s="1423">
        <v>632</v>
      </c>
      <c r="C103" s="1423"/>
      <c r="D103" s="1423">
        <f>C102</f>
        <v>2535249169</v>
      </c>
      <c r="E103" s="1423"/>
    </row>
    <row r="104" spans="2:5" s="1422" customFormat="1" ht="12.75">
      <c r="B104" s="1423"/>
      <c r="C104" s="1423"/>
      <c r="D104" s="1423"/>
      <c r="E104" s="1423"/>
    </row>
    <row r="105" spans="1:5" s="1422" customFormat="1" ht="12.75">
      <c r="A105" s="1422" t="s">
        <v>1494</v>
      </c>
      <c r="B105" s="1423"/>
      <c r="C105" s="1423"/>
      <c r="D105" s="1423"/>
      <c r="E105" s="1423"/>
    </row>
    <row r="106" spans="2:5" s="1422" customFormat="1" ht="12.75">
      <c r="B106" s="1423"/>
      <c r="C106" s="1423"/>
      <c r="D106" s="1423"/>
      <c r="E106" s="1423"/>
    </row>
    <row r="107" spans="1:5" s="1422" customFormat="1" ht="12.75">
      <c r="A107" s="1422" t="s">
        <v>1381</v>
      </c>
      <c r="B107" s="1423">
        <v>515</v>
      </c>
      <c r="C107" s="1423">
        <f>L98</f>
        <v>4500006000</v>
      </c>
      <c r="D107" s="1423"/>
      <c r="E107" s="1423"/>
    </row>
    <row r="108" spans="1:5" s="1422" customFormat="1" ht="12.75">
      <c r="A108" s="1422" t="s">
        <v>1383</v>
      </c>
      <c r="B108" s="1423">
        <v>4212</v>
      </c>
      <c r="C108" s="1423"/>
      <c r="D108" s="1423">
        <f>C107</f>
        <v>4500006000</v>
      </c>
      <c r="E108" s="1423"/>
    </row>
    <row r="109" spans="1:12" s="1422" customFormat="1" ht="12.75">
      <c r="A109"/>
      <c r="B109" s="1382"/>
      <c r="C109" s="1382"/>
      <c r="D109" s="1382"/>
      <c r="E109" s="1382"/>
      <c r="F109"/>
      <c r="G109"/>
      <c r="H109"/>
      <c r="I109"/>
      <c r="J109"/>
      <c r="K109"/>
      <c r="L10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C00000"/>
    <pageSetUpPr fitToPage="1"/>
  </sheetPr>
  <dimension ref="A1:J144"/>
  <sheetViews>
    <sheetView zoomScalePageLayoutView="0" workbookViewId="0" topLeftCell="A1">
      <pane xSplit="3" ySplit="5" topLeftCell="D127" activePane="bottomRight" state="frozen"/>
      <selection pane="topLeft" activeCell="C34" sqref="C34"/>
      <selection pane="topRight" activeCell="C34" sqref="C34"/>
      <selection pane="bottomLeft" activeCell="C34" sqref="C34"/>
      <selection pane="bottomRight" activeCell="C34" sqref="C34"/>
    </sheetView>
  </sheetViews>
  <sheetFormatPr defaultColWidth="9.140625" defaultRowHeight="12.75"/>
  <cols>
    <col min="1" max="1" width="7.00390625" style="17" customWidth="1"/>
    <col min="2" max="2" width="45.421875" style="18" customWidth="1"/>
    <col min="3" max="3" width="4.7109375" style="17" bestFit="1" customWidth="1"/>
    <col min="4" max="4" width="12.421875" style="14" bestFit="1" customWidth="1"/>
    <col min="5" max="5" width="12.28125" style="14" bestFit="1" customWidth="1"/>
    <col min="6" max="6" width="24.00390625" style="14" bestFit="1" customWidth="1"/>
    <col min="7" max="7" width="12.140625" style="14" customWidth="1"/>
    <col min="8" max="8" width="14.8515625" style="14" bestFit="1" customWidth="1"/>
    <col min="9" max="10" width="12.00390625" style="15" bestFit="1" customWidth="1"/>
    <col min="11" max="16384" width="9.140625" style="15" customWidth="1"/>
  </cols>
  <sheetData>
    <row r="1" spans="1:6" ht="18.75" customHeight="1">
      <c r="A1" s="10" t="e">
        <f>#REF!</f>
        <v>#REF!</v>
      </c>
      <c r="B1" s="11"/>
      <c r="C1" s="12"/>
      <c r="D1" s="13"/>
      <c r="E1" s="13"/>
      <c r="F1" s="13"/>
    </row>
    <row r="2" spans="1:6" ht="12.75">
      <c r="A2" s="16" t="e">
        <f>#REF!</f>
        <v>#REF!</v>
      </c>
      <c r="B2" s="11"/>
      <c r="C2" s="12"/>
      <c r="D2" s="13"/>
      <c r="E2" s="13"/>
      <c r="F2" s="13"/>
    </row>
    <row r="3" ht="8.25" customHeight="1"/>
    <row r="4" spans="1:8" ht="12.75">
      <c r="A4" s="19"/>
      <c r="B4" s="20"/>
      <c r="C4" s="19"/>
      <c r="D4" s="21" t="s">
        <v>10</v>
      </c>
      <c r="E4" s="21"/>
      <c r="F4" s="21" t="s">
        <v>11</v>
      </c>
      <c r="G4" s="21" t="s">
        <v>12</v>
      </c>
      <c r="H4" s="21"/>
    </row>
    <row r="5" spans="1:8" s="25" customFormat="1" ht="12.75">
      <c r="A5" s="22" t="s">
        <v>13</v>
      </c>
      <c r="B5" s="23" t="s">
        <v>14</v>
      </c>
      <c r="C5" s="22" t="s">
        <v>15</v>
      </c>
      <c r="D5" s="24" t="s">
        <v>16</v>
      </c>
      <c r="E5" s="24" t="s">
        <v>17</v>
      </c>
      <c r="F5" s="24" t="s">
        <v>18</v>
      </c>
      <c r="G5" s="24" t="s">
        <v>19</v>
      </c>
      <c r="H5" s="24" t="s">
        <v>20</v>
      </c>
    </row>
    <row r="6" spans="1:8" ht="12.75">
      <c r="A6" s="26">
        <v>111</v>
      </c>
      <c r="B6" s="27" t="s">
        <v>21</v>
      </c>
      <c r="C6" s="19" t="s">
        <v>22</v>
      </c>
      <c r="D6" s="28">
        <f>SUMIF('Dieu giai'!$B$9:$B$109,TH!$A6,'Dieu giai'!$E$9:$E$109)</f>
        <v>0</v>
      </c>
      <c r="E6" s="28">
        <f>SUMIF('Dieu giai'!$B$9:$B$109,TH!$A6,'Dieu giai'!$F$9:$F$109)</f>
        <v>0</v>
      </c>
      <c r="F6" s="28">
        <f aca="true" t="shared" si="0" ref="F6:F69">D6-E6</f>
        <v>0</v>
      </c>
      <c r="G6" s="28"/>
      <c r="H6" s="28"/>
    </row>
    <row r="7" spans="1:8" ht="12.75">
      <c r="A7" s="29">
        <v>112</v>
      </c>
      <c r="B7" s="27" t="s">
        <v>23</v>
      </c>
      <c r="C7" s="19" t="s">
        <v>22</v>
      </c>
      <c r="D7" s="28">
        <f>SUMIF('Dieu giai'!$B$9:$B$109,TH!$A7,'Dieu giai'!$E$9:$E$109)</f>
        <v>0</v>
      </c>
      <c r="E7" s="28">
        <f>SUMIF('Dieu giai'!$B$9:$B$109,TH!$A7,'Dieu giai'!$F$9:$F$109)</f>
        <v>0</v>
      </c>
      <c r="F7" s="28">
        <f t="shared" si="0"/>
        <v>0</v>
      </c>
      <c r="G7" s="28"/>
      <c r="H7" s="28"/>
    </row>
    <row r="8" spans="1:8" ht="12.75">
      <c r="A8" s="29">
        <v>113</v>
      </c>
      <c r="B8" s="27" t="s">
        <v>24</v>
      </c>
      <c r="C8" s="19" t="s">
        <v>22</v>
      </c>
      <c r="D8" s="28">
        <f>SUMIF('Dieu giai'!$B$9:$B$109,TH!$A8,'Dieu giai'!$E$9:$E$109)</f>
        <v>0</v>
      </c>
      <c r="E8" s="28">
        <f>SUMIF('Dieu giai'!$B$9:$B$109,TH!$A8,'Dieu giai'!$F$9:$F$109)</f>
        <v>0</v>
      </c>
      <c r="F8" s="28">
        <f t="shared" si="0"/>
        <v>0</v>
      </c>
      <c r="G8" s="28"/>
      <c r="H8" s="28"/>
    </row>
    <row r="9" spans="1:8" ht="12.75">
      <c r="A9" s="29">
        <v>114</v>
      </c>
      <c r="B9" s="27" t="s">
        <v>25</v>
      </c>
      <c r="C9" s="19" t="s">
        <v>26</v>
      </c>
      <c r="D9" s="28">
        <f>SUMIF('Dieu giai'!$B$9:$B$109,TH!$A9,'Dieu giai'!$E$9:$E$109)</f>
        <v>0</v>
      </c>
      <c r="E9" s="28">
        <f>SUMIF('Dieu giai'!$B$9:$B$109,TH!$A9,'Dieu giai'!$F$9:$F$109)</f>
        <v>0</v>
      </c>
      <c r="F9" s="28">
        <f t="shared" si="0"/>
        <v>0</v>
      </c>
      <c r="G9" s="28"/>
      <c r="H9" s="28"/>
    </row>
    <row r="10" spans="1:8" ht="12.75">
      <c r="A10" s="29">
        <v>121</v>
      </c>
      <c r="B10" s="27" t="s">
        <v>27</v>
      </c>
      <c r="C10" s="19" t="s">
        <v>28</v>
      </c>
      <c r="D10" s="28">
        <f>SUMIF('Dieu giai'!$B$9:$B$109,TH!$A10,'Dieu giai'!$E$9:$E$109)</f>
        <v>0</v>
      </c>
      <c r="E10" s="28">
        <f>SUMIF('Dieu giai'!$B$9:$B$109,TH!$A10,'Dieu giai'!$F$9:$F$109)</f>
        <v>0</v>
      </c>
      <c r="F10" s="28">
        <f t="shared" si="0"/>
        <v>0</v>
      </c>
      <c r="G10" s="28"/>
      <c r="H10" s="28"/>
    </row>
    <row r="11" spans="1:8" ht="12.75">
      <c r="A11" s="29">
        <v>128</v>
      </c>
      <c r="B11" s="27" t="s">
        <v>29</v>
      </c>
      <c r="C11" s="19" t="s">
        <v>28</v>
      </c>
      <c r="D11" s="28">
        <f>SUMIF('Dieu giai'!$B$9:$B$109,TH!$A11,'Dieu giai'!$E$9:$E$109)</f>
        <v>0</v>
      </c>
      <c r="E11" s="28">
        <f>SUMIF('Dieu giai'!$B$9:$B$109,TH!$A11,'Dieu giai'!$F$9:$F$109)</f>
        <v>0</v>
      </c>
      <c r="F11" s="28">
        <f t="shared" si="0"/>
        <v>0</v>
      </c>
      <c r="G11" s="28"/>
      <c r="H11" s="28"/>
    </row>
    <row r="12" spans="1:8" ht="12.75">
      <c r="A12" s="29">
        <v>129</v>
      </c>
      <c r="B12" s="27" t="s">
        <v>30</v>
      </c>
      <c r="C12" s="19" t="s">
        <v>31</v>
      </c>
      <c r="D12" s="28">
        <f>SUMIF('Dieu giai'!$B$9:$B$109,TH!$A12,'Dieu giai'!$E$9:$E$109)</f>
        <v>0</v>
      </c>
      <c r="E12" s="28">
        <f>SUMIF('Dieu giai'!$B$9:$B$109,TH!$A12,'Dieu giai'!$F$9:$F$109)</f>
        <v>0</v>
      </c>
      <c r="F12" s="28">
        <f t="shared" si="0"/>
        <v>0</v>
      </c>
      <c r="G12" s="28"/>
      <c r="H12" s="28"/>
    </row>
    <row r="13" spans="1:8" ht="12.75">
      <c r="A13" s="29" t="s">
        <v>32</v>
      </c>
      <c r="B13" s="30" t="s">
        <v>33</v>
      </c>
      <c r="C13" s="19" t="s">
        <v>34</v>
      </c>
      <c r="D13" s="28">
        <f>SUMIF('Dieu giai'!$B$9:$B$109,TH!$A13,'Dieu giai'!$E$9:$E$109)</f>
        <v>415270000</v>
      </c>
      <c r="E13" s="28">
        <f>SUMIF('Dieu giai'!$B$9:$B$109,TH!$A13,'Dieu giai'!$F$9:$F$109)</f>
        <v>1634721301</v>
      </c>
      <c r="F13" s="28">
        <f t="shared" si="0"/>
        <v>-1219451301</v>
      </c>
      <c r="G13" s="28"/>
      <c r="H13" s="28"/>
    </row>
    <row r="14" spans="1:8" ht="12.75">
      <c r="A14" s="29" t="s">
        <v>35</v>
      </c>
      <c r="B14" s="31" t="s">
        <v>36</v>
      </c>
      <c r="C14" s="19" t="s">
        <v>37</v>
      </c>
      <c r="D14" s="28">
        <f>SUMIF('Dieu giai'!$B$9:$B$109,TH!$A14,'Dieu giai'!$E$9:$E$109)</f>
        <v>0</v>
      </c>
      <c r="E14" s="28">
        <f>SUMIF('Dieu giai'!$B$9:$B$109,TH!$A14,'Dieu giai'!$F$9:$F$109)</f>
        <v>0</v>
      </c>
      <c r="F14" s="28">
        <f t="shared" si="0"/>
        <v>0</v>
      </c>
      <c r="G14" s="28"/>
      <c r="H14" s="28"/>
    </row>
    <row r="15" spans="1:8" ht="12.75">
      <c r="A15" s="29" t="s">
        <v>38</v>
      </c>
      <c r="B15" s="27" t="s">
        <v>39</v>
      </c>
      <c r="C15" s="19" t="s">
        <v>40</v>
      </c>
      <c r="D15" s="28">
        <f>SUMIF('Dieu giai'!$B$9:$B$109,TH!$A15,'Dieu giai'!$E$9:$E$109)</f>
        <v>0</v>
      </c>
      <c r="E15" s="28">
        <f>SUMIF('Dieu giai'!$B$9:$B$109,TH!$A15,'Dieu giai'!$F$9:$F$109)</f>
        <v>0</v>
      </c>
      <c r="F15" s="28">
        <f t="shared" si="0"/>
        <v>0</v>
      </c>
      <c r="G15" s="28"/>
      <c r="H15" s="28"/>
    </row>
    <row r="16" spans="1:8" ht="12.75">
      <c r="A16" s="29">
        <v>133</v>
      </c>
      <c r="B16" s="27" t="s">
        <v>41</v>
      </c>
      <c r="C16" s="19" t="s">
        <v>42</v>
      </c>
      <c r="D16" s="28">
        <f>SUMIF('Dieu giai'!$B$9:$B$109,TH!$A16,'Dieu giai'!$E$9:$E$109)</f>
        <v>0</v>
      </c>
      <c r="E16" s="28">
        <f>SUMIF('Dieu giai'!$B$9:$B$109,TH!$A16,'Dieu giai'!$F$9:$F$109)</f>
        <v>0</v>
      </c>
      <c r="F16" s="28">
        <f t="shared" si="0"/>
        <v>0</v>
      </c>
      <c r="G16" s="28"/>
      <c r="H16" s="28"/>
    </row>
    <row r="17" spans="1:8" ht="12.75">
      <c r="A17" s="29">
        <v>136</v>
      </c>
      <c r="B17" s="30" t="s">
        <v>43</v>
      </c>
      <c r="C17" s="32" t="s">
        <v>44</v>
      </c>
      <c r="D17" s="28">
        <f>SUMIF('Dieu giai'!$B$9:$B$109,TH!$A17,'Dieu giai'!$E$9:$E$109)</f>
        <v>0</v>
      </c>
      <c r="E17" s="28">
        <f>SUMIF('Dieu giai'!$B$9:$B$109,TH!$A17,'Dieu giai'!$F$9:$F$109)</f>
        <v>0</v>
      </c>
      <c r="F17" s="28">
        <f t="shared" si="0"/>
        <v>0</v>
      </c>
      <c r="G17" s="28"/>
      <c r="H17" s="28"/>
    </row>
    <row r="18" spans="1:8" ht="12.75">
      <c r="A18" s="29">
        <v>1361</v>
      </c>
      <c r="B18" s="31" t="s">
        <v>45</v>
      </c>
      <c r="C18" s="19" t="s">
        <v>46</v>
      </c>
      <c r="D18" s="28">
        <f>SUMIF('Dieu giai'!$B$9:$B$109,TH!$A18,'Dieu giai'!$E$9:$E$109)</f>
        <v>0</v>
      </c>
      <c r="E18" s="28">
        <f>SUMIF('Dieu giai'!$B$9:$B$109,TH!$A18,'Dieu giai'!$F$9:$F$109)</f>
        <v>0</v>
      </c>
      <c r="F18" s="28">
        <f t="shared" si="0"/>
        <v>0</v>
      </c>
      <c r="G18" s="28"/>
      <c r="H18" s="28"/>
    </row>
    <row r="19" spans="1:8" ht="12.75">
      <c r="A19" s="29">
        <v>1362</v>
      </c>
      <c r="B19" s="31" t="s">
        <v>47</v>
      </c>
      <c r="C19" s="32" t="s">
        <v>48</v>
      </c>
      <c r="D19" s="28">
        <f>SUMIF('Dieu giai'!$B$9:$B$109,TH!$A19,'Dieu giai'!$E$9:$E$109)</f>
        <v>0</v>
      </c>
      <c r="E19" s="28">
        <f>SUMIF('Dieu giai'!$B$9:$B$109,TH!$A19,'Dieu giai'!$F$9:$F$109)</f>
        <v>0</v>
      </c>
      <c r="F19" s="28">
        <f t="shared" si="0"/>
        <v>0</v>
      </c>
      <c r="G19" s="28"/>
      <c r="H19" s="28"/>
    </row>
    <row r="20" spans="1:8" ht="12.75">
      <c r="A20" s="29">
        <v>138</v>
      </c>
      <c r="B20" s="27" t="s">
        <v>49</v>
      </c>
      <c r="C20" s="19" t="s">
        <v>50</v>
      </c>
      <c r="D20" s="28">
        <f>SUMIF('Dieu giai'!$B$9:$B$109,TH!$A20,'Dieu giai'!$E$9:$E$109)</f>
        <v>0</v>
      </c>
      <c r="E20" s="28">
        <f>SUMIF('Dieu giai'!$B$9:$B$109,TH!$A20,'Dieu giai'!$F$9:$F$109)</f>
        <v>0</v>
      </c>
      <c r="F20" s="28">
        <f t="shared" si="0"/>
        <v>0</v>
      </c>
      <c r="G20" s="28"/>
      <c r="H20" s="28"/>
    </row>
    <row r="21" spans="1:8" ht="12.75">
      <c r="A21" s="29">
        <v>1381</v>
      </c>
      <c r="B21" s="27" t="s">
        <v>51</v>
      </c>
      <c r="C21" s="19" t="s">
        <v>52</v>
      </c>
      <c r="D21" s="28">
        <f>SUMIF('Dieu giai'!$B$9:$B$109,TH!$A21,'Dieu giai'!$E$9:$E$109)</f>
        <v>0</v>
      </c>
      <c r="E21" s="28">
        <f>SUMIF('Dieu giai'!$B$9:$B$109,TH!$A21,'Dieu giai'!$F$9:$F$109)</f>
        <v>0</v>
      </c>
      <c r="F21" s="28">
        <f t="shared" si="0"/>
        <v>0</v>
      </c>
      <c r="G21" s="28"/>
      <c r="H21" s="28"/>
    </row>
    <row r="22" spans="1:8" ht="12.75">
      <c r="A22" s="29">
        <v>1385</v>
      </c>
      <c r="B22" s="31" t="s">
        <v>53</v>
      </c>
      <c r="C22" s="19" t="s">
        <v>54</v>
      </c>
      <c r="D22" s="28">
        <f>SUMIF('Dieu giai'!$B$9:$B$109,TH!$A22,'Dieu giai'!$E$9:$E$109)</f>
        <v>0</v>
      </c>
      <c r="E22" s="28">
        <f>SUMIF('Dieu giai'!$B$9:$B$109,TH!$A22,'Dieu giai'!$F$9:$F$109)</f>
        <v>0</v>
      </c>
      <c r="F22" s="28">
        <f t="shared" si="0"/>
        <v>0</v>
      </c>
      <c r="G22" s="28"/>
      <c r="H22" s="28"/>
    </row>
    <row r="23" spans="1:8" ht="12.75">
      <c r="A23" s="29">
        <v>1388</v>
      </c>
      <c r="B23" s="27" t="s">
        <v>55</v>
      </c>
      <c r="C23" s="19" t="s">
        <v>54</v>
      </c>
      <c r="D23" s="28">
        <f>SUMIF('Dieu giai'!$B$9:$B$109,TH!$A23,'Dieu giai'!$E$9:$E$109)</f>
        <v>0</v>
      </c>
      <c r="E23" s="28">
        <f>SUMIF('Dieu giai'!$B$9:$B$109,TH!$A23,'Dieu giai'!$F$9:$F$109)</f>
        <v>0</v>
      </c>
      <c r="F23" s="28">
        <f t="shared" si="0"/>
        <v>0</v>
      </c>
      <c r="G23" s="28"/>
      <c r="H23" s="28"/>
    </row>
    <row r="24" spans="1:8" ht="12.75">
      <c r="A24" s="29" t="s">
        <v>56</v>
      </c>
      <c r="B24" s="27" t="s">
        <v>57</v>
      </c>
      <c r="C24" s="19" t="s">
        <v>54</v>
      </c>
      <c r="D24" s="28">
        <f>SUMIF('Dieu giai'!$B$9:$B$109,TH!$A24,'Dieu giai'!$E$9:$E$109)</f>
        <v>0</v>
      </c>
      <c r="E24" s="28">
        <f>SUMIF('Dieu giai'!$B$9:$B$109,TH!$A24,'Dieu giai'!$F$9:$F$109)</f>
        <v>0</v>
      </c>
      <c r="F24" s="28">
        <f t="shared" si="0"/>
        <v>0</v>
      </c>
      <c r="G24" s="28"/>
      <c r="H24" s="28"/>
    </row>
    <row r="25" spans="1:8" ht="12.75">
      <c r="A25" s="29" t="s">
        <v>58</v>
      </c>
      <c r="B25" s="31" t="s">
        <v>59</v>
      </c>
      <c r="C25" s="19" t="s">
        <v>60</v>
      </c>
      <c r="D25" s="28">
        <f>SUMIF('Dieu giai'!$B$9:$B$109,TH!$A25,'Dieu giai'!$E$9:$E$109)</f>
        <v>0</v>
      </c>
      <c r="E25" s="28">
        <f>SUMIF('Dieu giai'!$B$9:$B$109,TH!$A25,'Dieu giai'!$F$9:$F$109)</f>
        <v>0</v>
      </c>
      <c r="F25" s="28">
        <f t="shared" si="0"/>
        <v>0</v>
      </c>
      <c r="G25" s="28"/>
      <c r="H25" s="28"/>
    </row>
    <row r="26" spans="1:8" ht="12.75">
      <c r="A26" s="29" t="s">
        <v>61</v>
      </c>
      <c r="B26" s="27" t="s">
        <v>62</v>
      </c>
      <c r="C26" s="32">
        <v>139</v>
      </c>
      <c r="D26" s="28">
        <f>SUMIF('Dieu giai'!$B$9:$B$109,TH!$A26,'Dieu giai'!$E$9:$E$109)</f>
        <v>0</v>
      </c>
      <c r="E26" s="28">
        <f>SUMIF('Dieu giai'!$B$9:$B$109,TH!$A26,'Dieu giai'!$F$9:$F$109)</f>
        <v>0</v>
      </c>
      <c r="F26" s="28">
        <f t="shared" si="0"/>
        <v>0</v>
      </c>
      <c r="G26" s="28"/>
      <c r="H26" s="28"/>
    </row>
    <row r="27" spans="1:8" ht="12.75">
      <c r="A27" s="29" t="s">
        <v>63</v>
      </c>
      <c r="B27" s="27" t="s">
        <v>64</v>
      </c>
      <c r="C27" s="32" t="s">
        <v>65</v>
      </c>
      <c r="D27" s="28">
        <f>SUMIF('Dieu giai'!$B$9:$B$109,TH!$A27,'Dieu giai'!$E$9:$E$109)</f>
        <v>0</v>
      </c>
      <c r="E27" s="28">
        <f>SUMIF('Dieu giai'!$B$9:$B$109,TH!$A27,'Dieu giai'!$F$9:$F$109)</f>
        <v>0</v>
      </c>
      <c r="F27" s="28">
        <f t="shared" si="0"/>
        <v>0</v>
      </c>
      <c r="G27" s="28"/>
      <c r="H27" s="28"/>
    </row>
    <row r="28" spans="1:8" ht="12.75">
      <c r="A28" s="29">
        <v>141</v>
      </c>
      <c r="B28" s="27" t="s">
        <v>66</v>
      </c>
      <c r="C28" s="19" t="s">
        <v>52</v>
      </c>
      <c r="D28" s="28">
        <f>SUMIF('Dieu giai'!$B$9:$B$109,TH!$A28,'Dieu giai'!$E$9:$E$109)</f>
        <v>0</v>
      </c>
      <c r="E28" s="28">
        <f>SUMIF('Dieu giai'!$B$9:$B$109,TH!$A28,'Dieu giai'!$F$9:$F$109)</f>
        <v>0</v>
      </c>
      <c r="F28" s="28">
        <f t="shared" si="0"/>
        <v>0</v>
      </c>
      <c r="G28" s="28"/>
      <c r="H28" s="28"/>
    </row>
    <row r="29" spans="1:8" ht="12.75">
      <c r="A29" s="29">
        <v>1421</v>
      </c>
      <c r="B29" s="27" t="s">
        <v>67</v>
      </c>
      <c r="C29" s="19" t="s">
        <v>68</v>
      </c>
      <c r="D29" s="28">
        <f>SUMIF('Dieu giai'!$B$9:$B$109,TH!$A29,'Dieu giai'!$E$9:$E$109)</f>
        <v>0</v>
      </c>
      <c r="E29" s="28">
        <f>SUMIF('Dieu giai'!$B$9:$B$109,TH!$A29,'Dieu giai'!$F$9:$F$109)</f>
        <v>0</v>
      </c>
      <c r="F29" s="28">
        <f t="shared" si="0"/>
        <v>0</v>
      </c>
      <c r="G29" s="28"/>
      <c r="H29" s="28"/>
    </row>
    <row r="30" spans="1:8" ht="12.75">
      <c r="A30" s="29">
        <v>1422</v>
      </c>
      <c r="B30" s="27" t="s">
        <v>69</v>
      </c>
      <c r="C30" s="19" t="s">
        <v>68</v>
      </c>
      <c r="D30" s="28">
        <f>SUMIF('Dieu giai'!$B$9:$B$109,TH!$A30,'Dieu giai'!$E$9:$E$109)</f>
        <v>0</v>
      </c>
      <c r="E30" s="28">
        <f>SUMIF('Dieu giai'!$B$9:$B$109,TH!$A30,'Dieu giai'!$F$9:$F$109)</f>
        <v>0</v>
      </c>
      <c r="F30" s="28">
        <f t="shared" si="0"/>
        <v>0</v>
      </c>
      <c r="G30" s="28"/>
      <c r="H30" s="28"/>
    </row>
    <row r="31" spans="1:8" ht="12.75">
      <c r="A31" s="29">
        <v>144</v>
      </c>
      <c r="B31" s="27" t="s">
        <v>70</v>
      </c>
      <c r="C31" s="19" t="s">
        <v>52</v>
      </c>
      <c r="D31" s="28">
        <f>SUMIF('Dieu giai'!$B$9:$B$109,TH!$A31,'Dieu giai'!$E$9:$E$109)</f>
        <v>0</v>
      </c>
      <c r="E31" s="28">
        <f>SUMIF('Dieu giai'!$B$9:$B$109,TH!$A31,'Dieu giai'!$F$9:$F$109)</f>
        <v>0</v>
      </c>
      <c r="F31" s="28">
        <f t="shared" si="0"/>
        <v>0</v>
      </c>
      <c r="G31" s="28"/>
      <c r="H31" s="28"/>
    </row>
    <row r="32" spans="1:8" ht="12.75">
      <c r="A32" s="29">
        <v>151</v>
      </c>
      <c r="B32" s="27" t="s">
        <v>71</v>
      </c>
      <c r="C32" s="19" t="s">
        <v>72</v>
      </c>
      <c r="D32" s="28">
        <f>SUMIF('Dieu giai'!$B$9:$B$109,TH!$A32,'Dieu giai'!$E$9:$E$109)</f>
        <v>0</v>
      </c>
      <c r="E32" s="28">
        <f>SUMIF('Dieu giai'!$B$9:$B$109,TH!$A32,'Dieu giai'!$F$9:$F$109)</f>
        <v>0</v>
      </c>
      <c r="F32" s="28">
        <f t="shared" si="0"/>
        <v>0</v>
      </c>
      <c r="G32" s="28"/>
      <c r="H32" s="28"/>
    </row>
    <row r="33" spans="1:8" ht="12.75">
      <c r="A33" s="29">
        <v>152</v>
      </c>
      <c r="B33" s="27" t="s">
        <v>73</v>
      </c>
      <c r="C33" s="19" t="s">
        <v>72</v>
      </c>
      <c r="D33" s="28">
        <f>SUMIF('Dieu giai'!$B$9:$B$109,TH!$A33,'Dieu giai'!$E$9:$E$109)</f>
        <v>0</v>
      </c>
      <c r="E33" s="28">
        <f>SUMIF('Dieu giai'!$B$9:$B$109,TH!$A33,'Dieu giai'!$F$9:$F$109)</f>
        <v>0</v>
      </c>
      <c r="F33" s="28">
        <f t="shared" si="0"/>
        <v>0</v>
      </c>
      <c r="G33" s="28"/>
      <c r="H33" s="28"/>
    </row>
    <row r="34" spans="1:8" ht="12.75">
      <c r="A34" s="29">
        <v>153</v>
      </c>
      <c r="B34" s="27" t="s">
        <v>74</v>
      </c>
      <c r="C34" s="19" t="s">
        <v>72</v>
      </c>
      <c r="D34" s="28">
        <f>SUMIF('Dieu giai'!$B$9:$B$109,TH!$A34,'Dieu giai'!$E$9:$E$109)</f>
        <v>0</v>
      </c>
      <c r="E34" s="28">
        <f>SUMIF('Dieu giai'!$B$9:$B$109,TH!$A34,'Dieu giai'!$F$9:$F$109)</f>
        <v>0</v>
      </c>
      <c r="F34" s="28">
        <f t="shared" si="0"/>
        <v>0</v>
      </c>
      <c r="G34" s="28"/>
      <c r="H34" s="28"/>
    </row>
    <row r="35" spans="1:8" ht="12.75">
      <c r="A35" s="29">
        <v>154</v>
      </c>
      <c r="B35" s="27" t="s">
        <v>75</v>
      </c>
      <c r="C35" s="19" t="s">
        <v>72</v>
      </c>
      <c r="D35" s="28">
        <f>SUMIF('Dieu giai'!$B$9:$B$109,TH!$A35,'Dieu giai'!$E$9:$E$109)</f>
        <v>0</v>
      </c>
      <c r="E35" s="28">
        <f>SUMIF('Dieu giai'!$B$9:$B$109,TH!$A35,'Dieu giai'!$F$9:$F$109)</f>
        <v>0</v>
      </c>
      <c r="F35" s="28">
        <f t="shared" si="0"/>
        <v>0</v>
      </c>
      <c r="G35" s="28"/>
      <c r="H35" s="28"/>
    </row>
    <row r="36" spans="1:8" ht="12.75">
      <c r="A36" s="29">
        <v>155</v>
      </c>
      <c r="B36" s="27" t="s">
        <v>76</v>
      </c>
      <c r="C36" s="19" t="s">
        <v>72</v>
      </c>
      <c r="D36" s="28">
        <f>SUMIF('Dieu giai'!$B$9:$B$109,TH!$A36,'Dieu giai'!$E$9:$E$109)</f>
        <v>0</v>
      </c>
      <c r="E36" s="28">
        <f>SUMIF('Dieu giai'!$B$9:$B$109,TH!$A36,'Dieu giai'!$F$9:$F$109)</f>
        <v>0</v>
      </c>
      <c r="F36" s="28">
        <f t="shared" si="0"/>
        <v>0</v>
      </c>
      <c r="G36" s="28"/>
      <c r="H36" s="28"/>
    </row>
    <row r="37" spans="1:8" ht="12.75">
      <c r="A37" s="29">
        <v>156</v>
      </c>
      <c r="B37" s="27" t="s">
        <v>77</v>
      </c>
      <c r="C37" s="19" t="s">
        <v>72</v>
      </c>
      <c r="D37" s="28">
        <f>SUMIF('Dieu giai'!$B$9:$B$109,TH!$A37,'Dieu giai'!$E$9:$E$109)</f>
        <v>0</v>
      </c>
      <c r="E37" s="28">
        <f>SUMIF('Dieu giai'!$B$9:$B$109,TH!$A37,'Dieu giai'!$F$9:$F$109)</f>
        <v>0</v>
      </c>
      <c r="F37" s="28">
        <f t="shared" si="0"/>
        <v>0</v>
      </c>
      <c r="G37" s="28"/>
      <c r="H37" s="28"/>
    </row>
    <row r="38" spans="1:8" ht="12.75">
      <c r="A38" s="29">
        <v>157</v>
      </c>
      <c r="B38" s="27" t="s">
        <v>78</v>
      </c>
      <c r="C38" s="19" t="s">
        <v>72</v>
      </c>
      <c r="D38" s="28">
        <f>SUMIF('Dieu giai'!$B$9:$B$109,TH!$A38,'Dieu giai'!$E$9:$E$109)</f>
        <v>0</v>
      </c>
      <c r="E38" s="28">
        <f>SUMIF('Dieu giai'!$B$9:$B$109,TH!$A38,'Dieu giai'!$F$9:$F$109)</f>
        <v>0</v>
      </c>
      <c r="F38" s="28">
        <f t="shared" si="0"/>
        <v>0</v>
      </c>
      <c r="G38" s="28"/>
      <c r="H38" s="28"/>
    </row>
    <row r="39" spans="1:8" ht="12.75">
      <c r="A39" s="29">
        <v>158</v>
      </c>
      <c r="B39" s="27" t="s">
        <v>79</v>
      </c>
      <c r="C39" s="19" t="s">
        <v>72</v>
      </c>
      <c r="D39" s="28">
        <f>SUMIF('Dieu giai'!$B$9:$B$109,TH!$A39,'Dieu giai'!$E$9:$E$109)</f>
        <v>0</v>
      </c>
      <c r="E39" s="28">
        <f>SUMIF('Dieu giai'!$B$9:$B$109,TH!$A39,'Dieu giai'!$F$9:$F$109)</f>
        <v>0</v>
      </c>
      <c r="F39" s="28">
        <f t="shared" si="0"/>
        <v>0</v>
      </c>
      <c r="G39" s="28"/>
      <c r="H39" s="28"/>
    </row>
    <row r="40" spans="1:8" ht="12.75">
      <c r="A40" s="29">
        <v>159</v>
      </c>
      <c r="B40" s="27" t="s">
        <v>80</v>
      </c>
      <c r="C40" s="32" t="s">
        <v>81</v>
      </c>
      <c r="D40" s="28">
        <f>SUMIF('Dieu giai'!$B$9:$B$109,TH!$A40,'Dieu giai'!$E$9:$E$109)</f>
        <v>0</v>
      </c>
      <c r="E40" s="28">
        <f>SUMIF('Dieu giai'!$B$9:$B$109,TH!$A40,'Dieu giai'!$F$9:$F$109)</f>
        <v>0</v>
      </c>
      <c r="F40" s="28">
        <f t="shared" si="0"/>
        <v>0</v>
      </c>
      <c r="G40" s="28"/>
      <c r="H40" s="28"/>
    </row>
    <row r="41" spans="1:8" ht="12.75">
      <c r="A41" s="29">
        <v>161</v>
      </c>
      <c r="B41" s="31" t="s">
        <v>82</v>
      </c>
      <c r="C41" s="19" t="s">
        <v>83</v>
      </c>
      <c r="D41" s="28">
        <f>SUMIF('Dieu giai'!$B$9:$B$109,TH!$A41,'Dieu giai'!$E$9:$E$109)</f>
        <v>0</v>
      </c>
      <c r="E41" s="28">
        <f>SUMIF('Dieu giai'!$B$9:$B$109,TH!$A41,'Dieu giai'!$F$9:$F$109)</f>
        <v>0</v>
      </c>
      <c r="F41" s="28">
        <f t="shared" si="0"/>
        <v>0</v>
      </c>
      <c r="G41" s="28"/>
      <c r="H41" s="28"/>
    </row>
    <row r="42" spans="1:8" ht="12.75">
      <c r="A42" s="29">
        <v>211</v>
      </c>
      <c r="B42" s="27" t="s">
        <v>84</v>
      </c>
      <c r="C42" s="19" t="s">
        <v>85</v>
      </c>
      <c r="D42" s="28">
        <f>SUMIF('Dieu giai'!$B$9:$B$109,TH!$A42,'Dieu giai'!$E$9:$E$109)</f>
        <v>0</v>
      </c>
      <c r="E42" s="28">
        <f>SUMIF('Dieu giai'!$B$9:$B$109,TH!$A42,'Dieu giai'!$F$9:$F$109)</f>
        <v>727272728</v>
      </c>
      <c r="F42" s="28">
        <f t="shared" si="0"/>
        <v>-727272728</v>
      </c>
      <c r="G42" s="28"/>
      <c r="H42" s="28"/>
    </row>
    <row r="43" spans="1:8" ht="12.75">
      <c r="A43" s="29">
        <v>212</v>
      </c>
      <c r="B43" s="27" t="s">
        <v>86</v>
      </c>
      <c r="C43" s="32" t="s">
        <v>87</v>
      </c>
      <c r="D43" s="28">
        <f>SUMIF('Dieu giai'!$B$9:$B$109,TH!$A43,'Dieu giai'!$E$9:$E$109)</f>
        <v>0</v>
      </c>
      <c r="E43" s="28">
        <f>SUMIF('Dieu giai'!$B$9:$B$109,TH!$A43,'Dieu giai'!$F$9:$F$109)</f>
        <v>0</v>
      </c>
      <c r="F43" s="28">
        <f t="shared" si="0"/>
        <v>0</v>
      </c>
      <c r="G43" s="28"/>
      <c r="H43" s="28"/>
    </row>
    <row r="44" spans="1:8" ht="12.75">
      <c r="A44" s="29">
        <v>213</v>
      </c>
      <c r="B44" s="27" t="s">
        <v>88</v>
      </c>
      <c r="C44" s="19" t="s">
        <v>89</v>
      </c>
      <c r="D44" s="28">
        <f>SUMIF('Dieu giai'!$B$9:$B$109,TH!$A44,'Dieu giai'!$E$9:$E$109)</f>
        <v>0</v>
      </c>
      <c r="E44" s="28">
        <f>SUMIF('Dieu giai'!$B$9:$B$109,TH!$A44,'Dieu giai'!$F$9:$F$109)</f>
        <v>0</v>
      </c>
      <c r="F44" s="28">
        <f t="shared" si="0"/>
        <v>0</v>
      </c>
      <c r="G44" s="28"/>
      <c r="H44" s="28"/>
    </row>
    <row r="45" spans="1:8" ht="12.75">
      <c r="A45" s="29">
        <v>2141</v>
      </c>
      <c r="B45" s="27" t="s">
        <v>90</v>
      </c>
      <c r="C45" s="19" t="s">
        <v>91</v>
      </c>
      <c r="D45" s="28">
        <f>SUMIF('Dieu giai'!$B$9:$B$109,TH!$A45,'Dieu giai'!$E$9:$E$109)</f>
        <v>282828282.6666667</v>
      </c>
      <c r="E45" s="28">
        <f>SUMIF('Dieu giai'!$B$9:$B$109,TH!$A45,'Dieu giai'!$F$9:$F$109)</f>
        <v>0</v>
      </c>
      <c r="F45" s="28">
        <f t="shared" si="0"/>
        <v>282828282.6666667</v>
      </c>
      <c r="G45" s="28"/>
      <c r="H45" s="28"/>
    </row>
    <row r="46" spans="1:8" ht="12.75">
      <c r="A46" s="29">
        <v>2142</v>
      </c>
      <c r="B46" s="27" t="s">
        <v>92</v>
      </c>
      <c r="C46" s="32" t="s">
        <v>93</v>
      </c>
      <c r="D46" s="28">
        <f>SUMIF('Dieu giai'!$B$9:$B$109,TH!$A46,'Dieu giai'!$E$9:$E$109)</f>
        <v>0</v>
      </c>
      <c r="E46" s="28">
        <f>SUMIF('Dieu giai'!$B$9:$B$109,TH!$A46,'Dieu giai'!$F$9:$F$109)</f>
        <v>0</v>
      </c>
      <c r="F46" s="28">
        <f t="shared" si="0"/>
        <v>0</v>
      </c>
      <c r="G46" s="28"/>
      <c r="H46" s="28"/>
    </row>
    <row r="47" spans="1:8" ht="12.75">
      <c r="A47" s="29">
        <v>2143</v>
      </c>
      <c r="B47" s="27" t="s">
        <v>94</v>
      </c>
      <c r="C47" s="19" t="s">
        <v>95</v>
      </c>
      <c r="D47" s="28">
        <f>SUMIF('Dieu giai'!$B$9:$B$109,TH!$A47,'Dieu giai'!$E$9:$E$109)</f>
        <v>0</v>
      </c>
      <c r="E47" s="28">
        <f>SUMIF('Dieu giai'!$B$9:$B$109,TH!$A47,'Dieu giai'!$F$9:$F$109)</f>
        <v>0</v>
      </c>
      <c r="F47" s="28">
        <f t="shared" si="0"/>
        <v>0</v>
      </c>
      <c r="G47" s="28"/>
      <c r="H47" s="28"/>
    </row>
    <row r="48" spans="1:8" ht="12.75">
      <c r="A48" s="29">
        <v>2147</v>
      </c>
      <c r="B48" s="27" t="s">
        <v>96</v>
      </c>
      <c r="C48" s="32" t="s">
        <v>97</v>
      </c>
      <c r="D48" s="28">
        <f>SUMIF('Dieu giai'!$B$9:$B$109,TH!$A48,'Dieu giai'!$E$9:$E$109)</f>
        <v>0</v>
      </c>
      <c r="E48" s="28">
        <f>SUMIF('Dieu giai'!$B$9:$B$109,TH!$A48,'Dieu giai'!$F$9:$F$109)</f>
        <v>0</v>
      </c>
      <c r="F48" s="28">
        <f t="shared" si="0"/>
        <v>0</v>
      </c>
      <c r="G48" s="28"/>
      <c r="H48" s="28"/>
    </row>
    <row r="49" spans="1:8" ht="12.75">
      <c r="A49" s="29">
        <v>217</v>
      </c>
      <c r="B49" s="27" t="s">
        <v>98</v>
      </c>
      <c r="C49" s="32" t="s">
        <v>99</v>
      </c>
      <c r="D49" s="28">
        <f>SUMIF('Dieu giai'!$B$9:$B$109,TH!$A49,'Dieu giai'!$E$9:$E$109)</f>
        <v>0</v>
      </c>
      <c r="E49" s="28">
        <f>SUMIF('Dieu giai'!$B$9:$B$109,TH!$A49,'Dieu giai'!$F$9:$F$109)</f>
        <v>0</v>
      </c>
      <c r="F49" s="28">
        <f t="shared" si="0"/>
        <v>0</v>
      </c>
      <c r="G49" s="28"/>
      <c r="H49" s="28"/>
    </row>
    <row r="50" spans="1:8" ht="12.75">
      <c r="A50" s="29">
        <v>221</v>
      </c>
      <c r="B50" s="27" t="s">
        <v>100</v>
      </c>
      <c r="C50" s="19" t="s">
        <v>101</v>
      </c>
      <c r="D50" s="28">
        <f>SUMIF('Dieu giai'!$B$9:$B$109,TH!$A50,'Dieu giai'!$E$9:$E$109)</f>
        <v>0</v>
      </c>
      <c r="E50" s="28">
        <f>SUMIF('Dieu giai'!$B$9:$B$109,TH!$A50,'Dieu giai'!$F$9:$F$109)</f>
        <v>44822810000</v>
      </c>
      <c r="F50" s="28">
        <f t="shared" si="0"/>
        <v>-44822810000</v>
      </c>
      <c r="G50" s="28"/>
      <c r="H50" s="28"/>
    </row>
    <row r="51" spans="1:9" ht="12.75">
      <c r="A51" s="29">
        <v>222</v>
      </c>
      <c r="B51" s="27" t="s">
        <v>102</v>
      </c>
      <c r="C51" s="32" t="s">
        <v>103</v>
      </c>
      <c r="D51" s="28">
        <f>SUMIF('Dieu giai'!$B$9:$B$109,TH!$A51,'Dieu giai'!$E$9:$E$109)</f>
        <v>0</v>
      </c>
      <c r="E51" s="28">
        <f>SUMIF('Dieu giai'!$B$9:$B$109,TH!$A51,'Dieu giai'!$F$9:$F$109)</f>
        <v>0</v>
      </c>
      <c r="F51" s="28">
        <f t="shared" si="0"/>
        <v>0</v>
      </c>
      <c r="G51" s="28"/>
      <c r="H51" s="28"/>
      <c r="I51" s="33"/>
    </row>
    <row r="52" spans="1:8" ht="12.75">
      <c r="A52" s="29">
        <v>223</v>
      </c>
      <c r="B52" s="27" t="s">
        <v>104</v>
      </c>
      <c r="C52" s="32" t="s">
        <v>103</v>
      </c>
      <c r="D52" s="28">
        <f>SUMIF('Dieu giai'!$B$9:$B$109,TH!$A52,'Dieu giai'!$E$9:$E$109)</f>
        <v>0</v>
      </c>
      <c r="E52" s="28">
        <f>SUMIF('Dieu giai'!$B$9:$B$109,TH!$A52,'Dieu giai'!$F$9:$F$109)</f>
        <v>0</v>
      </c>
      <c r="F52" s="28">
        <f t="shared" si="0"/>
        <v>0</v>
      </c>
      <c r="G52" s="28"/>
      <c r="H52" s="28"/>
    </row>
    <row r="53" spans="1:8" ht="12.75">
      <c r="A53" s="29">
        <v>228</v>
      </c>
      <c r="B53" s="27" t="s">
        <v>105</v>
      </c>
      <c r="C53" s="19" t="s">
        <v>106</v>
      </c>
      <c r="D53" s="28">
        <f>SUMIF('Dieu giai'!$B$9:$B$109,TH!$A53,'Dieu giai'!$E$9:$E$109)</f>
        <v>0</v>
      </c>
      <c r="E53" s="28">
        <f>SUMIF('Dieu giai'!$B$9:$B$109,TH!$A53,'Dieu giai'!$F$9:$F$109)</f>
        <v>0</v>
      </c>
      <c r="F53" s="28">
        <f t="shared" si="0"/>
        <v>0</v>
      </c>
      <c r="G53" s="28"/>
      <c r="H53" s="28"/>
    </row>
    <row r="54" spans="1:8" ht="12.75">
      <c r="A54" s="29">
        <v>229</v>
      </c>
      <c r="B54" s="27" t="s">
        <v>107</v>
      </c>
      <c r="C54" s="19" t="s">
        <v>108</v>
      </c>
      <c r="D54" s="28">
        <f>SUMIF('Dieu giai'!$B$9:$B$109,TH!$A54,'Dieu giai'!$E$9:$E$109)</f>
        <v>0</v>
      </c>
      <c r="E54" s="28">
        <f>SUMIF('Dieu giai'!$B$9:$B$109,TH!$A54,'Dieu giai'!$F$9:$F$109)</f>
        <v>0</v>
      </c>
      <c r="F54" s="28">
        <f t="shared" si="0"/>
        <v>0</v>
      </c>
      <c r="G54" s="28"/>
      <c r="H54" s="28"/>
    </row>
    <row r="55" spans="1:8" ht="12.75">
      <c r="A55" s="29">
        <v>241</v>
      </c>
      <c r="B55" s="27" t="s">
        <v>109</v>
      </c>
      <c r="C55" s="19" t="s">
        <v>110</v>
      </c>
      <c r="D55" s="28">
        <f>SUMIF('Dieu giai'!$B$9:$B$109,TH!$A55,'Dieu giai'!$E$9:$E$109)</f>
        <v>0</v>
      </c>
      <c r="E55" s="28">
        <f>SUMIF('Dieu giai'!$B$9:$B$109,TH!$A55,'Dieu giai'!$F$9:$F$109)</f>
        <v>0</v>
      </c>
      <c r="F55" s="28">
        <f t="shared" si="0"/>
        <v>0</v>
      </c>
      <c r="G55" s="28"/>
      <c r="H55" s="28"/>
    </row>
    <row r="56" spans="1:8" ht="12.75">
      <c r="A56" s="29">
        <v>242</v>
      </c>
      <c r="B56" s="31" t="s">
        <v>111</v>
      </c>
      <c r="C56" s="19" t="s">
        <v>112</v>
      </c>
      <c r="D56" s="28">
        <f>SUMIF('Dieu giai'!$B$9:$B$109,TH!$A56,'Dieu giai'!$E$9:$E$109)</f>
        <v>0</v>
      </c>
      <c r="E56" s="28">
        <f>SUMIF('Dieu giai'!$B$9:$B$109,TH!$A56,'Dieu giai'!$F$9:$F$109)</f>
        <v>0</v>
      </c>
      <c r="F56" s="28">
        <f t="shared" si="0"/>
        <v>0</v>
      </c>
      <c r="G56" s="28"/>
      <c r="H56" s="28"/>
    </row>
    <row r="57" spans="1:8" ht="12.75">
      <c r="A57" s="29" t="s">
        <v>113</v>
      </c>
      <c r="B57" s="31" t="s">
        <v>114</v>
      </c>
      <c r="C57" s="19" t="s">
        <v>115</v>
      </c>
      <c r="D57" s="28">
        <f>SUMIF('Dieu giai'!$B$9:$B$109,TH!$A57,'Dieu giai'!$E$9:$E$109)</f>
        <v>0</v>
      </c>
      <c r="E57" s="28">
        <f>SUMIF('Dieu giai'!$B$9:$B$109,TH!$A57,'Dieu giai'!$F$9:$F$109)</f>
        <v>0</v>
      </c>
      <c r="F57" s="28">
        <f t="shared" si="0"/>
        <v>0</v>
      </c>
      <c r="G57" s="28"/>
      <c r="H57" s="28"/>
    </row>
    <row r="58" spans="1:8" ht="12.75">
      <c r="A58" s="29">
        <v>243</v>
      </c>
      <c r="B58" s="27" t="s">
        <v>116</v>
      </c>
      <c r="C58" s="19" t="s">
        <v>117</v>
      </c>
      <c r="D58" s="28">
        <f>SUMIF('Dieu giai'!$B$9:$B$109,TH!$A58,'Dieu giai'!$E$9:$E$109)</f>
        <v>181818182</v>
      </c>
      <c r="E58" s="28">
        <f>SUMIF('Dieu giai'!$B$9:$B$109,TH!$A58,'Dieu giai'!$F$9:$F$109)</f>
        <v>84040404.02666667</v>
      </c>
      <c r="F58" s="28">
        <f t="shared" si="0"/>
        <v>97777777.97333333</v>
      </c>
      <c r="G58" s="28"/>
      <c r="H58" s="28"/>
    </row>
    <row r="59" spans="1:9" ht="12.75">
      <c r="A59" s="29">
        <v>244</v>
      </c>
      <c r="B59" s="27" t="s">
        <v>118</v>
      </c>
      <c r="C59" s="19" t="s">
        <v>119</v>
      </c>
      <c r="D59" s="28">
        <f>SUMIF('Dieu giai'!$B$9:$B$109,TH!$A59,'Dieu giai'!$E$9:$E$109)</f>
        <v>0</v>
      </c>
      <c r="E59" s="28">
        <f>SUMIF('Dieu giai'!$B$9:$B$109,TH!$A59,'Dieu giai'!$F$9:$F$109)</f>
        <v>0</v>
      </c>
      <c r="F59" s="28">
        <f t="shared" si="0"/>
        <v>0</v>
      </c>
      <c r="G59" s="28"/>
      <c r="H59" s="28"/>
      <c r="I59" s="33"/>
    </row>
    <row r="60" spans="1:9" ht="12.75">
      <c r="A60" s="29">
        <v>311</v>
      </c>
      <c r="B60" s="30" t="s">
        <v>120</v>
      </c>
      <c r="C60" s="19" t="s">
        <v>121</v>
      </c>
      <c r="D60" s="28">
        <f>SUMIF('Dieu giai'!$B$9:$B$109,TH!$A60,'Dieu giai'!$E$9:$E$109)</f>
        <v>0</v>
      </c>
      <c r="E60" s="28">
        <f>SUMIF('Dieu giai'!$B$9:$B$109,TH!$A60,'Dieu giai'!$F$9:$F$109)</f>
        <v>0</v>
      </c>
      <c r="F60" s="28">
        <f t="shared" si="0"/>
        <v>0</v>
      </c>
      <c r="G60" s="28"/>
      <c r="H60" s="28"/>
      <c r="I60" s="33"/>
    </row>
    <row r="61" spans="1:9" ht="12.75">
      <c r="A61" s="29">
        <v>315</v>
      </c>
      <c r="B61" s="30" t="s">
        <v>122</v>
      </c>
      <c r="C61" s="19" t="s">
        <v>121</v>
      </c>
      <c r="D61" s="28">
        <f>SUMIF('Dieu giai'!$B$9:$B$109,TH!$A61,'Dieu giai'!$E$9:$E$109)</f>
        <v>0</v>
      </c>
      <c r="E61" s="28">
        <f>SUMIF('Dieu giai'!$B$9:$B$109,TH!$A61,'Dieu giai'!$F$9:$F$109)</f>
        <v>0</v>
      </c>
      <c r="F61" s="28">
        <f t="shared" si="0"/>
        <v>0</v>
      </c>
      <c r="G61" s="28"/>
      <c r="H61" s="28"/>
      <c r="I61" s="33"/>
    </row>
    <row r="62" spans="1:9" ht="12.75">
      <c r="A62" s="29" t="s">
        <v>123</v>
      </c>
      <c r="B62" s="30" t="s">
        <v>124</v>
      </c>
      <c r="C62" s="19" t="s">
        <v>125</v>
      </c>
      <c r="D62" s="28">
        <f>SUMIF('Dieu giai'!$B$9:$B$109,TH!$A62,'Dieu giai'!$E$9:$E$109)</f>
        <v>1634721301</v>
      </c>
      <c r="E62" s="28">
        <f>SUMIF('Dieu giai'!$B$9:$B$109,TH!$A62,'Dieu giai'!$F$9:$F$109)</f>
        <v>415270000</v>
      </c>
      <c r="F62" s="28">
        <f t="shared" si="0"/>
        <v>1219451301</v>
      </c>
      <c r="G62" s="28"/>
      <c r="H62" s="28"/>
      <c r="I62" s="33"/>
    </row>
    <row r="63" spans="1:9" ht="12.75">
      <c r="A63" s="29" t="s">
        <v>126</v>
      </c>
      <c r="B63" s="34" t="s">
        <v>127</v>
      </c>
      <c r="C63" s="35" t="s">
        <v>128</v>
      </c>
      <c r="D63" s="28">
        <f>SUMIF('Dieu giai'!$B$9:$B$109,TH!$A63,'Dieu giai'!$E$9:$E$109)</f>
        <v>0</v>
      </c>
      <c r="E63" s="28">
        <f>SUMIF('Dieu giai'!$B$9:$B$109,TH!$A63,'Dieu giai'!$F$9:$F$109)</f>
        <v>0</v>
      </c>
      <c r="F63" s="28">
        <f t="shared" si="0"/>
        <v>0</v>
      </c>
      <c r="G63" s="28"/>
      <c r="H63" s="28"/>
      <c r="I63" s="33"/>
    </row>
    <row r="64" spans="1:9" ht="12.75">
      <c r="A64" s="29" t="s">
        <v>129</v>
      </c>
      <c r="B64" s="31" t="s">
        <v>130</v>
      </c>
      <c r="C64" s="19" t="s">
        <v>131</v>
      </c>
      <c r="D64" s="28">
        <f>SUMIF('Dieu giai'!$B$9:$B$109,TH!$A64,'Dieu giai'!$E$9:$E$109)</f>
        <v>0</v>
      </c>
      <c r="E64" s="28">
        <f>SUMIF('Dieu giai'!$B$9:$B$109,TH!$A64,'Dieu giai'!$F$9:$F$109)</f>
        <v>0</v>
      </c>
      <c r="F64" s="28">
        <f t="shared" si="0"/>
        <v>0</v>
      </c>
      <c r="G64" s="28"/>
      <c r="H64" s="28"/>
      <c r="I64" s="33"/>
    </row>
    <row r="65" spans="1:8" ht="12.75">
      <c r="A65" s="29" t="s">
        <v>132</v>
      </c>
      <c r="B65" s="27" t="s">
        <v>133</v>
      </c>
      <c r="C65" s="19" t="s">
        <v>42</v>
      </c>
      <c r="D65" s="28">
        <f>SUMIF('Dieu giai'!$B$9:$B$109,TH!$A65,'Dieu giai'!$E$9:$E$109)</f>
        <v>0</v>
      </c>
      <c r="E65" s="28">
        <f>SUMIF('Dieu giai'!$B$9:$B$109,TH!$A65,'Dieu giai'!$F$9:$F$109)</f>
        <v>0</v>
      </c>
      <c r="F65" s="28">
        <f t="shared" si="0"/>
        <v>0</v>
      </c>
      <c r="G65" s="28"/>
      <c r="H65" s="28"/>
    </row>
    <row r="66" spans="1:8" ht="12.75">
      <c r="A66" s="29" t="s">
        <v>134</v>
      </c>
      <c r="B66" s="36" t="s">
        <v>135</v>
      </c>
      <c r="C66" s="37" t="s">
        <v>136</v>
      </c>
      <c r="D66" s="28">
        <f>SUMIF('Dieu giai'!$B$9:$B$109,TH!$A66,'Dieu giai'!$E$9:$E$109)</f>
        <v>0</v>
      </c>
      <c r="E66" s="28">
        <f>SUMIF('Dieu giai'!$B$9:$B$109,TH!$A66,'Dieu giai'!$F$9:$F$109)</f>
        <v>0</v>
      </c>
      <c r="F66" s="38">
        <f t="shared" si="0"/>
        <v>0</v>
      </c>
      <c r="G66" s="38">
        <f>D66</f>
        <v>0</v>
      </c>
      <c r="H66" s="38">
        <f>E66</f>
        <v>0</v>
      </c>
    </row>
    <row r="67" spans="1:9" ht="12.75">
      <c r="A67" s="29">
        <v>33311</v>
      </c>
      <c r="B67" s="30" t="s">
        <v>137</v>
      </c>
      <c r="C67" s="19" t="s">
        <v>138</v>
      </c>
      <c r="D67" s="28">
        <f>SUMIF('Dieu giai'!$B$9:$B$109,TH!$A67,'Dieu giai'!$E$9:$E$109)</f>
        <v>0</v>
      </c>
      <c r="E67" s="28">
        <f>SUMIF('Dieu giai'!$B$9:$B$109,TH!$A67,'Dieu giai'!$F$9:$F$109)</f>
        <v>0</v>
      </c>
      <c r="F67" s="28">
        <f t="shared" si="0"/>
        <v>0</v>
      </c>
      <c r="G67" s="28"/>
      <c r="H67" s="28"/>
      <c r="I67" s="33"/>
    </row>
    <row r="68" spans="1:9" ht="12.75">
      <c r="A68" s="29">
        <v>33312</v>
      </c>
      <c r="B68" s="30" t="s">
        <v>139</v>
      </c>
      <c r="C68" s="19" t="s">
        <v>138</v>
      </c>
      <c r="D68" s="28">
        <f>SUMIF('Dieu giai'!$B$9:$B$109,TH!$A68,'Dieu giai'!$E$9:$E$109)</f>
        <v>0</v>
      </c>
      <c r="E68" s="28">
        <f>SUMIF('Dieu giai'!$B$9:$B$109,TH!$A68,'Dieu giai'!$F$9:$F$109)</f>
        <v>0</v>
      </c>
      <c r="F68" s="28">
        <f t="shared" si="0"/>
        <v>0</v>
      </c>
      <c r="G68" s="28"/>
      <c r="H68" s="28"/>
      <c r="I68" s="33"/>
    </row>
    <row r="69" spans="1:8" ht="12.75">
      <c r="A69" s="29">
        <v>3332</v>
      </c>
      <c r="B69" s="27" t="s">
        <v>140</v>
      </c>
      <c r="C69" s="19" t="s">
        <v>138</v>
      </c>
      <c r="D69" s="28">
        <f>SUMIF('Dieu giai'!$B$9:$B$109,TH!$A69,'Dieu giai'!$E$9:$E$109)</f>
        <v>0</v>
      </c>
      <c r="E69" s="28">
        <f>SUMIF('Dieu giai'!$B$9:$B$109,TH!$A69,'Dieu giai'!$F$9:$F$109)</f>
        <v>0</v>
      </c>
      <c r="F69" s="28">
        <f t="shared" si="0"/>
        <v>0</v>
      </c>
      <c r="G69" s="28"/>
      <c r="H69" s="28"/>
    </row>
    <row r="70" spans="1:8" ht="12.75">
      <c r="A70" s="29">
        <v>3333</v>
      </c>
      <c r="B70" s="27" t="s">
        <v>141</v>
      </c>
      <c r="C70" s="19" t="s">
        <v>138</v>
      </c>
      <c r="D70" s="28">
        <f>SUMIF('Dieu giai'!$B$9:$B$109,TH!$A70,'Dieu giai'!$E$9:$E$109)</f>
        <v>0</v>
      </c>
      <c r="E70" s="28">
        <f>SUMIF('Dieu giai'!$B$9:$B$109,TH!$A70,'Dieu giai'!$F$9:$F$109)</f>
        <v>0</v>
      </c>
      <c r="F70" s="28">
        <f aca="true" t="shared" si="1" ref="F70:F133">D70-E70</f>
        <v>0</v>
      </c>
      <c r="G70" s="28"/>
      <c r="H70" s="28"/>
    </row>
    <row r="71" spans="1:8" ht="12.75">
      <c r="A71" s="29">
        <v>3334</v>
      </c>
      <c r="B71" s="27" t="s">
        <v>142</v>
      </c>
      <c r="C71" s="19" t="s">
        <v>138</v>
      </c>
      <c r="D71" s="28">
        <f>SUMIF('Dieu giai'!$B$9:$B$109,TH!$A71,'Dieu giai'!$E$9:$E$109)</f>
        <v>0</v>
      </c>
      <c r="E71" s="28">
        <f>SUMIF('Dieu giai'!$B$9:$B$109,TH!$A71,'Dieu giai'!$F$9:$F$109)</f>
        <v>0</v>
      </c>
      <c r="F71" s="28">
        <f t="shared" si="1"/>
        <v>0</v>
      </c>
      <c r="G71" s="28"/>
      <c r="H71" s="28"/>
    </row>
    <row r="72" spans="1:8" ht="12.75">
      <c r="A72" s="29">
        <v>3335</v>
      </c>
      <c r="B72" s="27" t="s">
        <v>143</v>
      </c>
      <c r="C72" s="19" t="s">
        <v>138</v>
      </c>
      <c r="D72" s="28">
        <f>SUMIF('Dieu giai'!$B$9:$B$109,TH!$A72,'Dieu giai'!$E$9:$E$109)</f>
        <v>0</v>
      </c>
      <c r="E72" s="28">
        <f>SUMIF('Dieu giai'!$B$9:$B$109,TH!$A72,'Dieu giai'!$F$9:$F$109)</f>
        <v>0</v>
      </c>
      <c r="F72" s="28">
        <f t="shared" si="1"/>
        <v>0</v>
      </c>
      <c r="G72" s="28"/>
      <c r="H72" s="28"/>
    </row>
    <row r="73" spans="1:8" ht="12.75">
      <c r="A73" s="29">
        <v>3336</v>
      </c>
      <c r="B73" s="27" t="s">
        <v>144</v>
      </c>
      <c r="C73" s="19" t="s">
        <v>138</v>
      </c>
      <c r="D73" s="28">
        <f>SUMIF('Dieu giai'!$B$9:$B$109,TH!$A73,'Dieu giai'!$E$9:$E$109)</f>
        <v>0</v>
      </c>
      <c r="E73" s="28">
        <f>SUMIF('Dieu giai'!$B$9:$B$109,TH!$A73,'Dieu giai'!$F$9:$F$109)</f>
        <v>0</v>
      </c>
      <c r="F73" s="28">
        <f t="shared" si="1"/>
        <v>0</v>
      </c>
      <c r="G73" s="28"/>
      <c r="H73" s="28"/>
    </row>
    <row r="74" spans="1:8" ht="12.75">
      <c r="A74" s="29">
        <v>3337</v>
      </c>
      <c r="B74" s="27" t="s">
        <v>145</v>
      </c>
      <c r="C74" s="19" t="s">
        <v>138</v>
      </c>
      <c r="D74" s="28">
        <f>SUMIF('Dieu giai'!$B$9:$B$109,TH!$A74,'Dieu giai'!$E$9:$E$109)</f>
        <v>0</v>
      </c>
      <c r="E74" s="28">
        <f>SUMIF('Dieu giai'!$B$9:$B$109,TH!$A74,'Dieu giai'!$F$9:$F$109)</f>
        <v>0</v>
      </c>
      <c r="F74" s="28">
        <f t="shared" si="1"/>
        <v>0</v>
      </c>
      <c r="G74" s="28"/>
      <c r="H74" s="28"/>
    </row>
    <row r="75" spans="1:8" ht="12.75">
      <c r="A75" s="29">
        <v>3338</v>
      </c>
      <c r="B75" s="27" t="s">
        <v>146</v>
      </c>
      <c r="C75" s="19" t="s">
        <v>138</v>
      </c>
      <c r="D75" s="28">
        <f>SUMIF('Dieu giai'!$B$9:$B$109,TH!$A75,'Dieu giai'!$E$9:$E$109)</f>
        <v>0</v>
      </c>
      <c r="E75" s="28">
        <f>SUMIF('Dieu giai'!$B$9:$B$109,TH!$A75,'Dieu giai'!$F$9:$F$109)</f>
        <v>0</v>
      </c>
      <c r="F75" s="28">
        <f t="shared" si="1"/>
        <v>0</v>
      </c>
      <c r="G75" s="28"/>
      <c r="H75" s="28"/>
    </row>
    <row r="76" spans="1:8" ht="12.75">
      <c r="A76" s="29">
        <v>3339</v>
      </c>
      <c r="B76" s="27" t="s">
        <v>147</v>
      </c>
      <c r="C76" s="19" t="s">
        <v>138</v>
      </c>
      <c r="D76" s="28">
        <f>SUMIF('Dieu giai'!$B$9:$B$109,TH!$A76,'Dieu giai'!$E$9:$E$109)</f>
        <v>0</v>
      </c>
      <c r="E76" s="28">
        <f>SUMIF('Dieu giai'!$B$9:$B$109,TH!$A76,'Dieu giai'!$F$9:$F$109)</f>
        <v>0</v>
      </c>
      <c r="F76" s="28">
        <f t="shared" si="1"/>
        <v>0</v>
      </c>
      <c r="G76" s="28"/>
      <c r="H76" s="28"/>
    </row>
    <row r="77" spans="1:8" ht="12.75">
      <c r="A77" s="29" t="s">
        <v>148</v>
      </c>
      <c r="B77" s="27" t="s">
        <v>149</v>
      </c>
      <c r="C77" s="19" t="s">
        <v>150</v>
      </c>
      <c r="D77" s="28">
        <f>SUMIF('Dieu giai'!$B$9:$B$109,TH!$A77,'Dieu giai'!$E$9:$E$109)</f>
        <v>0</v>
      </c>
      <c r="E77" s="28">
        <f>SUMIF('Dieu giai'!$B$9:$B$109,TH!$A77,'Dieu giai'!$F$9:$F$109)</f>
        <v>0</v>
      </c>
      <c r="F77" s="28">
        <f t="shared" si="1"/>
        <v>0</v>
      </c>
      <c r="G77" s="28"/>
      <c r="H77" s="28"/>
    </row>
    <row r="78" spans="1:8" ht="12.75">
      <c r="A78" s="29">
        <v>334</v>
      </c>
      <c r="B78" s="27" t="s">
        <v>151</v>
      </c>
      <c r="C78" s="19" t="s">
        <v>54</v>
      </c>
      <c r="D78" s="28">
        <f>SUMIF('Dieu giai'!$B$9:$B$109,TH!$A78,'Dieu giai'!$E$9:$E$109)</f>
        <v>0</v>
      </c>
      <c r="E78" s="28">
        <f>SUMIF('Dieu giai'!$B$9:$B$109,TH!$A78,'Dieu giai'!$F$9:$F$109)</f>
        <v>0</v>
      </c>
      <c r="F78" s="28">
        <f t="shared" si="1"/>
        <v>0</v>
      </c>
      <c r="G78" s="28"/>
      <c r="H78" s="28"/>
    </row>
    <row r="79" spans="1:8" ht="12.75">
      <c r="A79" s="29">
        <v>334</v>
      </c>
      <c r="B79" s="27" t="s">
        <v>152</v>
      </c>
      <c r="C79" s="19" t="s">
        <v>153</v>
      </c>
      <c r="D79" s="28">
        <f>SUMIF('Dieu giai'!$B$9:$B$109,TH!$A79,'Dieu giai'!$E$9:$E$109)</f>
        <v>0</v>
      </c>
      <c r="E79" s="28">
        <f>SUMIF('Dieu giai'!$B$9:$B$109,TH!$A79,'Dieu giai'!$F$9:$F$109)</f>
        <v>0</v>
      </c>
      <c r="F79" s="28">
        <f t="shared" si="1"/>
        <v>0</v>
      </c>
      <c r="G79" s="28"/>
      <c r="H79" s="28"/>
    </row>
    <row r="80" spans="1:8" ht="12.75">
      <c r="A80" s="29">
        <v>335</v>
      </c>
      <c r="B80" s="27" t="s">
        <v>154</v>
      </c>
      <c r="C80" s="19" t="s">
        <v>155</v>
      </c>
      <c r="D80" s="28">
        <f>SUMIF('Dieu giai'!$B$9:$B$109,TH!$A80,'Dieu giai'!$E$9:$E$109)</f>
        <v>0</v>
      </c>
      <c r="E80" s="28">
        <f>SUMIF('Dieu giai'!$B$9:$B$109,TH!$A80,'Dieu giai'!$F$9:$F$109)</f>
        <v>0</v>
      </c>
      <c r="F80" s="28">
        <f t="shared" si="1"/>
        <v>0</v>
      </c>
      <c r="G80" s="28"/>
      <c r="H80" s="28"/>
    </row>
    <row r="81" spans="1:9" ht="12.75">
      <c r="A81" s="29">
        <v>336</v>
      </c>
      <c r="B81" s="27" t="s">
        <v>156</v>
      </c>
      <c r="C81" s="32" t="s">
        <v>157</v>
      </c>
      <c r="D81" s="28">
        <f>SUMIF('Dieu giai'!$B$9:$B$109,TH!$A81,'Dieu giai'!$E$9:$E$109)</f>
        <v>0</v>
      </c>
      <c r="E81" s="28">
        <f>SUMIF('Dieu giai'!$B$9:$B$109,TH!$A81,'Dieu giai'!$F$9:$F$109)</f>
        <v>0</v>
      </c>
      <c r="F81" s="28">
        <f t="shared" si="1"/>
        <v>0</v>
      </c>
      <c r="G81" s="28"/>
      <c r="H81" s="28"/>
      <c r="I81" s="33"/>
    </row>
    <row r="82" spans="1:9" ht="12.75">
      <c r="A82" s="29">
        <v>3362</v>
      </c>
      <c r="B82" s="34" t="s">
        <v>158</v>
      </c>
      <c r="C82" s="35" t="s">
        <v>159</v>
      </c>
      <c r="D82" s="28">
        <f>SUMIF('Dieu giai'!$B$9:$B$109,TH!$A82,'Dieu giai'!$E$9:$E$109)</f>
        <v>0</v>
      </c>
      <c r="E82" s="28">
        <f>SUMIF('Dieu giai'!$B$9:$B$109,TH!$A82,'Dieu giai'!$F$9:$F$109)</f>
        <v>0</v>
      </c>
      <c r="F82" s="28">
        <f t="shared" si="1"/>
        <v>0</v>
      </c>
      <c r="G82" s="28"/>
      <c r="H82" s="28"/>
      <c r="I82" s="33"/>
    </row>
    <row r="83" spans="1:9" ht="12.75">
      <c r="A83" s="29">
        <v>337</v>
      </c>
      <c r="B83" s="31" t="s">
        <v>160</v>
      </c>
      <c r="C83" s="32" t="s">
        <v>161</v>
      </c>
      <c r="D83" s="28">
        <f>SUMIF('Dieu giai'!$B$9:$B$109,TH!$A83,'Dieu giai'!$E$9:$E$109)</f>
        <v>0</v>
      </c>
      <c r="E83" s="28">
        <f>SUMIF('Dieu giai'!$B$9:$B$109,TH!$A83,'Dieu giai'!$F$9:$F$109)</f>
        <v>0</v>
      </c>
      <c r="F83" s="28">
        <f t="shared" si="1"/>
        <v>0</v>
      </c>
      <c r="G83" s="28"/>
      <c r="H83" s="28"/>
      <c r="I83" s="33"/>
    </row>
    <row r="84" spans="1:8" ht="12.75">
      <c r="A84" s="29">
        <v>3372</v>
      </c>
      <c r="B84" s="27" t="s">
        <v>162</v>
      </c>
      <c r="C84" s="32" t="s">
        <v>163</v>
      </c>
      <c r="D84" s="28">
        <f>SUMIF('Dieu giai'!$B$9:$B$109,TH!$A84,'Dieu giai'!$E$9:$E$109)</f>
        <v>0</v>
      </c>
      <c r="E84" s="28">
        <f>SUMIF('Dieu giai'!$B$9:$B$109,TH!$A84,'Dieu giai'!$F$9:$F$109)</f>
        <v>0</v>
      </c>
      <c r="F84" s="28">
        <f t="shared" si="1"/>
        <v>0</v>
      </c>
      <c r="G84" s="28"/>
      <c r="H84" s="28"/>
    </row>
    <row r="85" spans="1:8" ht="12.75">
      <c r="A85" s="29">
        <v>338</v>
      </c>
      <c r="B85" s="31" t="s">
        <v>164</v>
      </c>
      <c r="C85" s="19" t="s">
        <v>165</v>
      </c>
      <c r="D85" s="28">
        <f>SUMIF('Dieu giai'!$B$9:$B$109,TH!$A85,'Dieu giai'!$E$9:$E$109)</f>
        <v>0</v>
      </c>
      <c r="E85" s="28">
        <f>SUMIF('Dieu giai'!$B$9:$B$109,TH!$A85,'Dieu giai'!$F$9:$F$109)</f>
        <v>0</v>
      </c>
      <c r="F85" s="28">
        <f t="shared" si="1"/>
        <v>0</v>
      </c>
      <c r="G85" s="28"/>
      <c r="H85" s="28"/>
    </row>
    <row r="86" spans="1:8" ht="12.75">
      <c r="A86" s="29">
        <v>3381</v>
      </c>
      <c r="B86" s="27" t="s">
        <v>166</v>
      </c>
      <c r="C86" s="19" t="s">
        <v>60</v>
      </c>
      <c r="D86" s="28">
        <f>SUMIF('Dieu giai'!$B$9:$B$109,TH!$A86,'Dieu giai'!$E$9:$E$109)</f>
        <v>0</v>
      </c>
      <c r="E86" s="28">
        <f>SUMIF('Dieu giai'!$B$9:$B$109,TH!$A86,'Dieu giai'!$F$9:$F$109)</f>
        <v>0</v>
      </c>
      <c r="F86" s="28">
        <f t="shared" si="1"/>
        <v>0</v>
      </c>
      <c r="G86" s="28"/>
      <c r="H86" s="28"/>
    </row>
    <row r="87" spans="1:8" ht="12.75">
      <c r="A87" s="29">
        <v>3382</v>
      </c>
      <c r="B87" s="27" t="s">
        <v>167</v>
      </c>
      <c r="C87" s="19" t="s">
        <v>60</v>
      </c>
      <c r="D87" s="28">
        <f>SUMIF('Dieu giai'!$B$9:$B$109,TH!$A87,'Dieu giai'!$E$9:$E$109)</f>
        <v>0</v>
      </c>
      <c r="E87" s="28">
        <f>SUMIF('Dieu giai'!$B$9:$B$109,TH!$A87,'Dieu giai'!$F$9:$F$109)</f>
        <v>0</v>
      </c>
      <c r="F87" s="28">
        <f t="shared" si="1"/>
        <v>0</v>
      </c>
      <c r="G87" s="28"/>
      <c r="H87" s="28"/>
    </row>
    <row r="88" spans="1:8" ht="12.75">
      <c r="A88" s="29">
        <v>3383</v>
      </c>
      <c r="B88" s="27" t="s">
        <v>168</v>
      </c>
      <c r="C88" s="19" t="s">
        <v>60</v>
      </c>
      <c r="D88" s="28">
        <f>SUMIF('Dieu giai'!$B$9:$B$109,TH!$A88,'Dieu giai'!$E$9:$E$109)</f>
        <v>0</v>
      </c>
      <c r="E88" s="28">
        <f>SUMIF('Dieu giai'!$B$9:$B$109,TH!$A88,'Dieu giai'!$F$9:$F$109)</f>
        <v>0</v>
      </c>
      <c r="F88" s="28">
        <f t="shared" si="1"/>
        <v>0</v>
      </c>
      <c r="G88" s="28"/>
      <c r="H88" s="28"/>
    </row>
    <row r="89" spans="1:8" ht="12.75">
      <c r="A89" s="29">
        <v>3384</v>
      </c>
      <c r="B89" s="27" t="s">
        <v>169</v>
      </c>
      <c r="C89" s="19" t="s">
        <v>60</v>
      </c>
      <c r="D89" s="28">
        <f>SUMIF('Dieu giai'!$B$9:$B$109,TH!$A89,'Dieu giai'!$E$9:$E$109)</f>
        <v>0</v>
      </c>
      <c r="E89" s="28">
        <f>SUMIF('Dieu giai'!$B$9:$B$109,TH!$A89,'Dieu giai'!$F$9:$F$109)</f>
        <v>0</v>
      </c>
      <c r="F89" s="28">
        <f t="shared" si="1"/>
        <v>0</v>
      </c>
      <c r="G89" s="28"/>
      <c r="H89" s="28"/>
    </row>
    <row r="90" spans="1:8" ht="12.75">
      <c r="A90" s="29">
        <v>3385</v>
      </c>
      <c r="B90" s="27" t="s">
        <v>170</v>
      </c>
      <c r="C90" s="19" t="s">
        <v>60</v>
      </c>
      <c r="D90" s="28">
        <f>SUMIF('Dieu giai'!$B$9:$B$109,TH!$A90,'Dieu giai'!$E$9:$E$109)</f>
        <v>0</v>
      </c>
      <c r="E90" s="28">
        <f>SUMIF('Dieu giai'!$B$9:$B$109,TH!$A90,'Dieu giai'!$F$9:$F$109)</f>
        <v>0</v>
      </c>
      <c r="F90" s="28">
        <f t="shared" si="1"/>
        <v>0</v>
      </c>
      <c r="G90" s="28"/>
      <c r="H90" s="28"/>
    </row>
    <row r="91" spans="1:8" ht="12.75">
      <c r="A91" s="29">
        <v>3387</v>
      </c>
      <c r="B91" s="27" t="s">
        <v>171</v>
      </c>
      <c r="C91" s="19" t="s">
        <v>172</v>
      </c>
      <c r="D91" s="28">
        <f>SUMIF('Dieu giai'!$B$9:$B$109,TH!$A91,'Dieu giai'!$E$9:$E$109)</f>
        <v>0</v>
      </c>
      <c r="E91" s="28">
        <f>SUMIF('Dieu giai'!$B$9:$B$109,TH!$A91,'Dieu giai'!$F$9:$F$109)</f>
        <v>0</v>
      </c>
      <c r="F91" s="28">
        <f t="shared" si="1"/>
        <v>0</v>
      </c>
      <c r="G91" s="28"/>
      <c r="H91" s="28"/>
    </row>
    <row r="92" spans="1:8" ht="12.75">
      <c r="A92" s="29">
        <v>3388</v>
      </c>
      <c r="B92" s="27" t="s">
        <v>173</v>
      </c>
      <c r="C92" s="19" t="s">
        <v>60</v>
      </c>
      <c r="D92" s="28">
        <f>SUMIF('Dieu giai'!$B$9:$B$109,TH!$A92,'Dieu giai'!$E$9:$E$109)</f>
        <v>0</v>
      </c>
      <c r="E92" s="28">
        <f>SUMIF('Dieu giai'!$B$9:$B$109,TH!$A92,'Dieu giai'!$F$9:$F$109)</f>
        <v>0</v>
      </c>
      <c r="F92" s="28">
        <f t="shared" si="1"/>
        <v>0</v>
      </c>
      <c r="G92" s="28"/>
      <c r="H92" s="28"/>
    </row>
    <row r="93" spans="1:8" ht="12.75">
      <c r="A93" s="29" t="s">
        <v>174</v>
      </c>
      <c r="B93" s="27" t="s">
        <v>175</v>
      </c>
      <c r="C93" s="19" t="s">
        <v>54</v>
      </c>
      <c r="D93" s="28">
        <f>SUMIF('Dieu giai'!$B$9:$B$109,TH!$A93,'Dieu giai'!$E$9:$E$109)</f>
        <v>0</v>
      </c>
      <c r="E93" s="28">
        <f>SUMIF('Dieu giai'!$B$9:$B$109,TH!$A93,'Dieu giai'!$F$9:$F$109)</f>
        <v>0</v>
      </c>
      <c r="F93" s="28">
        <f t="shared" si="1"/>
        <v>0</v>
      </c>
      <c r="G93" s="28"/>
      <c r="H93" s="28"/>
    </row>
    <row r="94" spans="1:8" ht="12.75">
      <c r="A94" s="29">
        <v>341</v>
      </c>
      <c r="B94" s="30" t="s">
        <v>176</v>
      </c>
      <c r="C94" s="19" t="s">
        <v>177</v>
      </c>
      <c r="D94" s="28">
        <f>SUMIF('Dieu giai'!$B$9:$B$109,TH!$A94,'Dieu giai'!$E$9:$E$109)</f>
        <v>0</v>
      </c>
      <c r="E94" s="28">
        <f>SUMIF('Dieu giai'!$B$9:$B$109,TH!$A94,'Dieu giai'!$F$9:$F$109)</f>
        <v>0</v>
      </c>
      <c r="F94" s="28">
        <f t="shared" si="1"/>
        <v>0</v>
      </c>
      <c r="G94" s="28"/>
      <c r="H94" s="28"/>
    </row>
    <row r="95" spans="1:8" ht="12.75">
      <c r="A95" s="29">
        <v>342</v>
      </c>
      <c r="B95" s="30" t="s">
        <v>178</v>
      </c>
      <c r="C95" s="19" t="s">
        <v>177</v>
      </c>
      <c r="D95" s="28">
        <f>SUMIF('Dieu giai'!$B$9:$B$109,TH!$A95,'Dieu giai'!$E$9:$E$109)</f>
        <v>0</v>
      </c>
      <c r="E95" s="28">
        <f>SUMIF('Dieu giai'!$B$9:$B$109,TH!$A95,'Dieu giai'!$F$9:$F$109)</f>
        <v>0</v>
      </c>
      <c r="F95" s="28">
        <f t="shared" si="1"/>
        <v>0</v>
      </c>
      <c r="G95" s="28"/>
      <c r="H95" s="28"/>
    </row>
    <row r="96" spans="1:8" ht="12.75">
      <c r="A96" s="29">
        <v>344</v>
      </c>
      <c r="B96" s="30" t="s">
        <v>179</v>
      </c>
      <c r="C96" s="19" t="s">
        <v>165</v>
      </c>
      <c r="D96" s="28">
        <f>SUMIF('Dieu giai'!$B$9:$B$109,TH!$A96,'Dieu giai'!$E$9:$E$109)</f>
        <v>0</v>
      </c>
      <c r="E96" s="28">
        <f>SUMIF('Dieu giai'!$B$9:$B$109,TH!$A96,'Dieu giai'!$F$9:$F$109)</f>
        <v>0</v>
      </c>
      <c r="F96" s="28">
        <f t="shared" si="1"/>
        <v>0</v>
      </c>
      <c r="G96" s="28"/>
      <c r="H96" s="28"/>
    </row>
    <row r="97" spans="1:8" ht="12.75">
      <c r="A97" s="29">
        <v>347</v>
      </c>
      <c r="B97" s="31" t="s">
        <v>180</v>
      </c>
      <c r="C97" s="19" t="s">
        <v>181</v>
      </c>
      <c r="D97" s="28">
        <f>SUMIF('Dieu giai'!$B$9:$B$109,TH!$A97,'Dieu giai'!$E$9:$E$109)</f>
        <v>0</v>
      </c>
      <c r="E97" s="28">
        <f>SUMIF('Dieu giai'!$B$9:$B$109,TH!$A97,'Dieu giai'!$F$9:$F$109)</f>
        <v>0</v>
      </c>
      <c r="F97" s="28">
        <f t="shared" si="1"/>
        <v>0</v>
      </c>
      <c r="G97" s="28"/>
      <c r="H97" s="28"/>
    </row>
    <row r="98" spans="1:8" ht="12.75">
      <c r="A98" s="29">
        <v>351</v>
      </c>
      <c r="B98" s="31" t="s">
        <v>182</v>
      </c>
      <c r="C98" s="19" t="s">
        <v>183</v>
      </c>
      <c r="D98" s="28">
        <f>SUMIF('Dieu giai'!$B$9:$B$109,TH!$A98,'Dieu giai'!$E$9:$E$109)</f>
        <v>0</v>
      </c>
      <c r="E98" s="28">
        <f>SUMIF('Dieu giai'!$B$9:$B$109,TH!$A98,'Dieu giai'!$F$9:$F$109)</f>
        <v>0</v>
      </c>
      <c r="F98" s="28">
        <f t="shared" si="1"/>
        <v>0</v>
      </c>
      <c r="G98" s="28"/>
      <c r="H98" s="28"/>
    </row>
    <row r="99" spans="1:8" ht="12.75">
      <c r="A99" s="29">
        <v>352</v>
      </c>
      <c r="B99" s="39" t="s">
        <v>184</v>
      </c>
      <c r="C99" s="19" t="s">
        <v>185</v>
      </c>
      <c r="D99" s="28">
        <f>SUMIF('Dieu giai'!$B$9:$B$109,TH!$A99,'Dieu giai'!$E$9:$E$109)</f>
        <v>0</v>
      </c>
      <c r="E99" s="28">
        <f>SUMIF('Dieu giai'!$B$9:$B$109,TH!$A99,'Dieu giai'!$F$9:$F$109)</f>
        <v>0</v>
      </c>
      <c r="F99" s="28">
        <f t="shared" si="1"/>
        <v>0</v>
      </c>
      <c r="G99" s="28"/>
      <c r="H99" s="28"/>
    </row>
    <row r="100" spans="1:8" ht="12.75">
      <c r="A100" s="29">
        <v>3522</v>
      </c>
      <c r="B100" s="34" t="s">
        <v>186</v>
      </c>
      <c r="C100" s="35" t="s">
        <v>187</v>
      </c>
      <c r="D100" s="28">
        <f>SUMIF('Dieu giai'!$B$9:$B$109,TH!$A100,'Dieu giai'!$E$9:$E$109)</f>
        <v>0</v>
      </c>
      <c r="E100" s="28">
        <f>SUMIF('Dieu giai'!$B$9:$B$109,TH!$A100,'Dieu giai'!$F$9:$F$109)</f>
        <v>0</v>
      </c>
      <c r="F100" s="28">
        <f t="shared" si="1"/>
        <v>0</v>
      </c>
      <c r="G100" s="28"/>
      <c r="H100" s="28"/>
    </row>
    <row r="101" spans="1:8" ht="12.75">
      <c r="A101" s="29">
        <v>353</v>
      </c>
      <c r="B101" s="34" t="s">
        <v>188</v>
      </c>
      <c r="C101" s="35" t="s">
        <v>189</v>
      </c>
      <c r="D101" s="28">
        <f>SUMIF('Dieu giai'!$B$9:$B$109,TH!$A101,'Dieu giai'!$E$9:$E$109)</f>
        <v>0</v>
      </c>
      <c r="E101" s="28">
        <f>SUMIF('Dieu giai'!$B$9:$B$109,TH!$A101,'Dieu giai'!$F$9:$F$109)</f>
        <v>0</v>
      </c>
      <c r="F101" s="28">
        <f t="shared" si="1"/>
        <v>0</v>
      </c>
      <c r="G101" s="28"/>
      <c r="H101" s="28"/>
    </row>
    <row r="102" spans="1:8" ht="12.75">
      <c r="A102" s="29">
        <v>356</v>
      </c>
      <c r="B102" s="34" t="s">
        <v>190</v>
      </c>
      <c r="C102" s="35" t="s">
        <v>191</v>
      </c>
      <c r="D102" s="28">
        <f>SUMIF('Dieu giai'!$B$9:$B$109,TH!$A102,'Dieu giai'!$E$9:$E$109)</f>
        <v>0</v>
      </c>
      <c r="E102" s="28">
        <f>SUMIF('Dieu giai'!$B$9:$B$109,TH!$A102,'Dieu giai'!$F$9:$F$109)</f>
        <v>0</v>
      </c>
      <c r="F102" s="28">
        <f t="shared" si="1"/>
        <v>0</v>
      </c>
      <c r="G102" s="28"/>
      <c r="H102" s="28"/>
    </row>
    <row r="103" spans="1:8" ht="12.75">
      <c r="A103" s="29">
        <v>4111</v>
      </c>
      <c r="B103" s="27" t="s">
        <v>192</v>
      </c>
      <c r="C103" s="19" t="s">
        <v>193</v>
      </c>
      <c r="D103" s="28">
        <f>SUMIF('Dieu giai'!$B$9:$B$109,TH!$A103,'Dieu giai'!$E$9:$E$109)</f>
        <v>85000000000</v>
      </c>
      <c r="E103" s="28">
        <f>SUMIF('Dieu giai'!$B$9:$B$109,TH!$A103,'Dieu giai'!$F$9:$F$109)</f>
        <v>0</v>
      </c>
      <c r="F103" s="28">
        <f t="shared" si="1"/>
        <v>85000000000</v>
      </c>
      <c r="G103" s="28"/>
      <c r="H103" s="28"/>
    </row>
    <row r="104" spans="1:8" ht="12.75">
      <c r="A104" s="29">
        <v>4112</v>
      </c>
      <c r="B104" s="27" t="s">
        <v>194</v>
      </c>
      <c r="C104" s="19" t="s">
        <v>195</v>
      </c>
      <c r="D104" s="28">
        <f>SUMIF('Dieu giai'!$B$9:$B$109,TH!$A104,'Dieu giai'!$E$9:$E$109)</f>
        <v>21378566720</v>
      </c>
      <c r="E104" s="28">
        <f>SUMIF('Dieu giai'!$B$9:$B$109,TH!$A104,'Dieu giai'!$F$9:$F$109)</f>
        <v>0</v>
      </c>
      <c r="F104" s="28">
        <f t="shared" si="1"/>
        <v>21378566720</v>
      </c>
      <c r="G104" s="28"/>
      <c r="H104" s="28"/>
    </row>
    <row r="105" spans="1:8" ht="12.75">
      <c r="A105" s="29">
        <v>4113</v>
      </c>
      <c r="B105" s="40" t="s">
        <v>196</v>
      </c>
      <c r="C105" s="19" t="s">
        <v>197</v>
      </c>
      <c r="D105" s="28">
        <f>SUMIF('Dieu giai'!$B$9:$B$109,TH!$A105,'Dieu giai'!$E$9:$E$109)</f>
        <v>0</v>
      </c>
      <c r="E105" s="28">
        <f>SUMIF('Dieu giai'!$B$9:$B$109,TH!$A105,'Dieu giai'!$F$9:$F$109)</f>
        <v>0</v>
      </c>
      <c r="F105" s="28">
        <f t="shared" si="1"/>
        <v>0</v>
      </c>
      <c r="G105" s="28"/>
      <c r="H105" s="28"/>
    </row>
    <row r="106" spans="1:8" ht="12.75">
      <c r="A106" s="29">
        <v>412</v>
      </c>
      <c r="B106" s="30" t="s">
        <v>198</v>
      </c>
      <c r="C106" s="19" t="s">
        <v>199</v>
      </c>
      <c r="D106" s="28">
        <f>SUMIF('Dieu giai'!$B$9:$B$109,TH!$A106,'Dieu giai'!$E$9:$E$109)</f>
        <v>0</v>
      </c>
      <c r="E106" s="28">
        <f>SUMIF('Dieu giai'!$B$9:$B$109,TH!$A106,'Dieu giai'!$F$9:$F$109)</f>
        <v>0</v>
      </c>
      <c r="F106" s="28">
        <f t="shared" si="1"/>
        <v>0</v>
      </c>
      <c r="G106" s="28"/>
      <c r="H106" s="28"/>
    </row>
    <row r="107" spans="1:8" ht="12.75">
      <c r="A107" s="29">
        <v>413</v>
      </c>
      <c r="B107" s="27" t="s">
        <v>200</v>
      </c>
      <c r="C107" s="19" t="s">
        <v>201</v>
      </c>
      <c r="D107" s="28">
        <f>SUMIF('Dieu giai'!$B$9:$B$109,TH!$A107,'Dieu giai'!$E$9:$E$109)</f>
        <v>0</v>
      </c>
      <c r="E107" s="28">
        <f>SUMIF('Dieu giai'!$B$9:$B$109,TH!$A107,'Dieu giai'!$F$9:$F$109)</f>
        <v>0</v>
      </c>
      <c r="F107" s="28">
        <f t="shared" si="1"/>
        <v>0</v>
      </c>
      <c r="G107" s="28"/>
      <c r="H107" s="28"/>
    </row>
    <row r="108" spans="1:8" ht="12.75">
      <c r="A108" s="29">
        <v>414</v>
      </c>
      <c r="B108" s="27" t="s">
        <v>202</v>
      </c>
      <c r="C108" s="19" t="s">
        <v>203</v>
      </c>
      <c r="D108" s="28">
        <f>SUMIF('Dieu giai'!$B$9:$B$109,TH!$A108,'Dieu giai'!$E$9:$E$109)</f>
        <v>12256703244</v>
      </c>
      <c r="E108" s="28">
        <f>SUMIF('Dieu giai'!$B$9:$B$109,TH!$A108,'Dieu giai'!$F$9:$F$109)</f>
        <v>0</v>
      </c>
      <c r="F108" s="28">
        <f t="shared" si="1"/>
        <v>12256703244</v>
      </c>
      <c r="G108" s="28"/>
      <c r="H108" s="28"/>
    </row>
    <row r="109" spans="1:8" ht="12.75">
      <c r="A109" s="29">
        <v>415</v>
      </c>
      <c r="B109" s="27" t="s">
        <v>204</v>
      </c>
      <c r="C109" s="19" t="s">
        <v>205</v>
      </c>
      <c r="D109" s="28">
        <f>SUMIF('Dieu giai'!$B$9:$B$109,TH!$A109,'Dieu giai'!$E$9:$E$109)</f>
        <v>4766433027</v>
      </c>
      <c r="E109" s="28">
        <f>SUMIF('Dieu giai'!$B$9:$B$109,TH!$A109,'Dieu giai'!$F$9:$F$109)</f>
        <v>0</v>
      </c>
      <c r="F109" s="28">
        <f t="shared" si="1"/>
        <v>4766433027</v>
      </c>
      <c r="G109" s="28"/>
      <c r="H109" s="28"/>
    </row>
    <row r="110" spans="1:8" ht="12.75">
      <c r="A110" s="29">
        <v>417</v>
      </c>
      <c r="B110" s="27" t="s">
        <v>206</v>
      </c>
      <c r="C110" s="19" t="s">
        <v>207</v>
      </c>
      <c r="D110" s="28">
        <f>SUMIF('Dieu giai'!$B$9:$B$109,TH!$A110,'Dieu giai'!$E$9:$E$109)</f>
        <v>0</v>
      </c>
      <c r="E110" s="28">
        <f>SUMIF('Dieu giai'!$B$9:$B$109,TH!$A110,'Dieu giai'!$F$9:$F$109)</f>
        <v>0</v>
      </c>
      <c r="F110" s="28">
        <f t="shared" si="1"/>
        <v>0</v>
      </c>
      <c r="G110" s="28"/>
      <c r="H110" s="28"/>
    </row>
    <row r="111" spans="1:8" ht="12.75">
      <c r="A111" s="29">
        <v>418</v>
      </c>
      <c r="B111" s="27" t="s">
        <v>208</v>
      </c>
      <c r="C111" s="19" t="s">
        <v>209</v>
      </c>
      <c r="D111" s="28">
        <f>SUMIF('Dieu giai'!$B$9:$B$109,TH!$A111,'Dieu giai'!$E$9:$E$109)</f>
        <v>0</v>
      </c>
      <c r="E111" s="28">
        <f>SUMIF('Dieu giai'!$B$9:$B$109,TH!$A111,'Dieu giai'!$F$9:$F$109)</f>
        <v>0</v>
      </c>
      <c r="F111" s="28">
        <f t="shared" si="1"/>
        <v>0</v>
      </c>
      <c r="G111" s="28"/>
      <c r="H111" s="28"/>
    </row>
    <row r="112" spans="1:8" ht="12.75">
      <c r="A112" s="29">
        <v>419</v>
      </c>
      <c r="B112" s="31" t="s">
        <v>210</v>
      </c>
      <c r="C112" s="19" t="s">
        <v>211</v>
      </c>
      <c r="D112" s="28">
        <f>SUMIF('Dieu giai'!$B$9:$B$109,TH!$A112,'Dieu giai'!$E$9:$E$109)</f>
        <v>-4372135515</v>
      </c>
      <c r="E112" s="28">
        <f>SUMIF('Dieu giai'!$B$9:$B$109,TH!$A112,'Dieu giai'!$F$9:$F$109)</f>
        <v>0</v>
      </c>
      <c r="F112" s="28">
        <f t="shared" si="1"/>
        <v>-4372135515</v>
      </c>
      <c r="G112" s="28"/>
      <c r="H112" s="28"/>
    </row>
    <row r="113" spans="1:8" ht="12.75">
      <c r="A113" s="29">
        <v>4211</v>
      </c>
      <c r="B113" s="27" t="s">
        <v>212</v>
      </c>
      <c r="C113" s="19" t="s">
        <v>213</v>
      </c>
      <c r="D113" s="28">
        <f>SUMIF('Dieu giai'!$B$9:$B$109,TH!$A113,'Dieu giai'!$E$9:$E$109)</f>
        <v>7637900557.155196</v>
      </c>
      <c r="E113" s="28">
        <f>SUMIF('Dieu giai'!$B$9:$B$109,TH!$A113,'Dieu giai'!$F$9:$F$109)</f>
        <v>26240942760</v>
      </c>
      <c r="F113" s="28">
        <f>D113-E113</f>
        <v>-18603042202.844803</v>
      </c>
      <c r="G113" s="28"/>
      <c r="H113" s="28"/>
    </row>
    <row r="114" spans="1:8" ht="12.75">
      <c r="A114" s="29">
        <v>4212</v>
      </c>
      <c r="B114" s="27" t="s">
        <v>214</v>
      </c>
      <c r="C114" s="19" t="s">
        <v>213</v>
      </c>
      <c r="D114" s="28">
        <f>SUMIF('Dieu giai'!$B$9:$B$109,TH!$A114,'Dieu giai'!$E$9:$E$109)</f>
        <v>0</v>
      </c>
      <c r="E114" s="28">
        <f>SUMIF('Dieu giai'!$B$9:$B$109,TH!$A114,'Dieu giai'!$F$9:$F$109)</f>
        <v>4500006000</v>
      </c>
      <c r="F114" s="28">
        <f t="shared" si="1"/>
        <v>-4500006000</v>
      </c>
      <c r="G114" s="28"/>
      <c r="H114" s="28"/>
    </row>
    <row r="115" spans="1:8" ht="12.75">
      <c r="A115" s="29">
        <v>441</v>
      </c>
      <c r="B115" s="40" t="s">
        <v>215</v>
      </c>
      <c r="C115" s="19" t="s">
        <v>216</v>
      </c>
      <c r="D115" s="28">
        <f>SUMIF('Dieu giai'!$B$9:$B$109,TH!$A115,'Dieu giai'!$E$9:$E$109)</f>
        <v>0</v>
      </c>
      <c r="E115" s="28">
        <f>SUMIF('Dieu giai'!$B$9:$B$109,TH!$A115,'Dieu giai'!$F$9:$F$109)</f>
        <v>0</v>
      </c>
      <c r="F115" s="28">
        <f t="shared" si="1"/>
        <v>0</v>
      </c>
      <c r="G115" s="28"/>
      <c r="H115" s="28"/>
    </row>
    <row r="116" spans="1:8" ht="12.75">
      <c r="A116" s="29">
        <v>451</v>
      </c>
      <c r="B116" s="31" t="s">
        <v>217</v>
      </c>
      <c r="C116" s="19" t="s">
        <v>60</v>
      </c>
      <c r="D116" s="28">
        <f>SUMIF('Dieu giai'!$B$9:$B$109,TH!$A116,'Dieu giai'!$E$9:$E$109)</f>
        <v>0</v>
      </c>
      <c r="E116" s="28">
        <f>SUMIF('Dieu giai'!$B$9:$B$109,TH!$A116,'Dieu giai'!$F$9:$F$109)</f>
        <v>0</v>
      </c>
      <c r="F116" s="28">
        <f t="shared" si="1"/>
        <v>0</v>
      </c>
      <c r="G116" s="28"/>
      <c r="H116" s="28"/>
    </row>
    <row r="117" spans="1:8" ht="12.75">
      <c r="A117" s="29">
        <v>461</v>
      </c>
      <c r="B117" s="31" t="s">
        <v>218</v>
      </c>
      <c r="C117" s="19" t="s">
        <v>83</v>
      </c>
      <c r="D117" s="28">
        <f>SUMIF('Dieu giai'!$B$9:$B$109,TH!$A117,'Dieu giai'!$E$9:$E$109)</f>
        <v>0</v>
      </c>
      <c r="E117" s="28">
        <f>SUMIF('Dieu giai'!$B$9:$B$109,TH!$A117,'Dieu giai'!$F$9:$F$109)</f>
        <v>0</v>
      </c>
      <c r="F117" s="28">
        <f t="shared" si="1"/>
        <v>0</v>
      </c>
      <c r="G117" s="28"/>
      <c r="H117" s="28"/>
    </row>
    <row r="118" spans="1:8" ht="12.75">
      <c r="A118" s="29">
        <v>466</v>
      </c>
      <c r="B118" s="30" t="s">
        <v>219</v>
      </c>
      <c r="C118" s="19" t="s">
        <v>220</v>
      </c>
      <c r="D118" s="28">
        <f>SUMIF('Dieu giai'!$B$9:$B$109,TH!$A118,'Dieu giai'!$E$9:$E$109)</f>
        <v>0</v>
      </c>
      <c r="E118" s="28">
        <f>SUMIF('Dieu giai'!$B$9:$B$109,TH!$A118,'Dieu giai'!$F$9:$F$109)</f>
        <v>0</v>
      </c>
      <c r="F118" s="28">
        <f t="shared" si="1"/>
        <v>0</v>
      </c>
      <c r="G118" s="28"/>
      <c r="H118" s="28"/>
    </row>
    <row r="119" spans="1:10" s="25" customFormat="1" ht="12.75">
      <c r="A119" s="29">
        <v>470</v>
      </c>
      <c r="B119" s="31" t="s">
        <v>221</v>
      </c>
      <c r="C119" s="19" t="s">
        <v>222</v>
      </c>
      <c r="D119" s="28">
        <f>SUMIF('Dieu giai'!$B$9:$B$109,TH!$A119,'Dieu giai'!$E$9:$E$109)</f>
        <v>0</v>
      </c>
      <c r="E119" s="28">
        <f>SUMIF('Dieu giai'!$B$9:$B$109,TH!$A119,'Dieu giai'!$F$9:$F$109)</f>
        <v>59791671961.268394</v>
      </c>
      <c r="F119" s="28">
        <f t="shared" si="1"/>
        <v>-59791671961.268394</v>
      </c>
      <c r="G119" s="28"/>
      <c r="H119" s="28"/>
      <c r="I119" s="41"/>
      <c r="J119" s="15"/>
    </row>
    <row r="120" spans="1:10" s="43" customFormat="1" ht="12.75">
      <c r="A120" s="29">
        <v>511</v>
      </c>
      <c r="B120" s="42" t="s">
        <v>223</v>
      </c>
      <c r="C120" s="37" t="s">
        <v>224</v>
      </c>
      <c r="D120" s="28">
        <f>SUMIF('Dieu giai'!$B$9:$B$109,TH!$A120,'Dieu giai'!$E$9:$E$109)</f>
        <v>2535249169</v>
      </c>
      <c r="E120" s="28">
        <f>SUMIF('Dieu giai'!$B$9:$B$109,TH!$A120,'Dieu giai'!$F$9:$F$109)</f>
        <v>0</v>
      </c>
      <c r="F120" s="28">
        <f t="shared" si="1"/>
        <v>2535249169</v>
      </c>
      <c r="G120" s="38">
        <f aca="true" t="shared" si="2" ref="G120:H135">D120</f>
        <v>2535249169</v>
      </c>
      <c r="H120" s="38">
        <f t="shared" si="2"/>
        <v>0</v>
      </c>
      <c r="J120" s="15"/>
    </row>
    <row r="121" spans="1:10" s="43" customFormat="1" ht="12.75">
      <c r="A121" s="29">
        <v>515</v>
      </c>
      <c r="B121" s="42" t="s">
        <v>225</v>
      </c>
      <c r="C121" s="37" t="s">
        <v>226</v>
      </c>
      <c r="D121" s="28">
        <f>SUMIF('Dieu giai'!$B$9:$B$109,TH!$A121,'Dieu giai'!$E$9:$E$109)</f>
        <v>4500006000</v>
      </c>
      <c r="E121" s="28">
        <f>SUMIF('Dieu giai'!$B$9:$B$109,TH!$A121,'Dieu giai'!$F$9:$F$109)</f>
        <v>0</v>
      </c>
      <c r="F121" s="28">
        <f t="shared" si="1"/>
        <v>4500006000</v>
      </c>
      <c r="G121" s="38">
        <f t="shared" si="2"/>
        <v>4500006000</v>
      </c>
      <c r="H121" s="38">
        <f t="shared" si="2"/>
        <v>0</v>
      </c>
      <c r="J121" s="15"/>
    </row>
    <row r="122" spans="1:10" s="43" customFormat="1" ht="12.75">
      <c r="A122" s="29" t="s">
        <v>227</v>
      </c>
      <c r="B122" s="42" t="s">
        <v>228</v>
      </c>
      <c r="C122" s="37" t="s">
        <v>229</v>
      </c>
      <c r="D122" s="28">
        <f>SUMIF('Dieu giai'!$B$9:$B$109,TH!$A122,'Dieu giai'!$E$9:$E$109)</f>
        <v>0</v>
      </c>
      <c r="E122" s="28">
        <f>SUMIF('Dieu giai'!$B$9:$B$109,TH!$A122,'Dieu giai'!$F$9:$F$109)</f>
        <v>0</v>
      </c>
      <c r="F122" s="28">
        <f t="shared" si="1"/>
        <v>0</v>
      </c>
      <c r="G122" s="38">
        <f t="shared" si="2"/>
        <v>0</v>
      </c>
      <c r="H122" s="38">
        <f t="shared" si="2"/>
        <v>0</v>
      </c>
      <c r="J122" s="15"/>
    </row>
    <row r="123" spans="1:10" s="43" customFormat="1" ht="12.75">
      <c r="A123" s="29">
        <v>521</v>
      </c>
      <c r="B123" s="42" t="s">
        <v>230</v>
      </c>
      <c r="C123" s="37" t="s">
        <v>136</v>
      </c>
      <c r="D123" s="28">
        <f>SUMIF('Dieu giai'!$B$9:$B$109,TH!$A123,'Dieu giai'!$E$9:$E$109)</f>
        <v>0</v>
      </c>
      <c r="E123" s="28">
        <f>SUMIF('Dieu giai'!$B$9:$B$109,TH!$A123,'Dieu giai'!$F$9:$F$109)</f>
        <v>0</v>
      </c>
      <c r="F123" s="28">
        <f t="shared" si="1"/>
        <v>0</v>
      </c>
      <c r="G123" s="38">
        <f t="shared" si="2"/>
        <v>0</v>
      </c>
      <c r="H123" s="38">
        <f t="shared" si="2"/>
        <v>0</v>
      </c>
      <c r="J123" s="15"/>
    </row>
    <row r="124" spans="1:10" s="43" customFormat="1" ht="12.75">
      <c r="A124" s="29">
        <v>531</v>
      </c>
      <c r="B124" s="44" t="s">
        <v>231</v>
      </c>
      <c r="C124" s="37" t="s">
        <v>136</v>
      </c>
      <c r="D124" s="28">
        <f>SUMIF('Dieu giai'!$B$9:$B$109,TH!$A124,'Dieu giai'!$E$9:$E$109)</f>
        <v>0</v>
      </c>
      <c r="E124" s="28">
        <f>SUMIF('Dieu giai'!$B$9:$B$109,TH!$A124,'Dieu giai'!$F$9:$F$109)</f>
        <v>0</v>
      </c>
      <c r="F124" s="28">
        <f t="shared" si="1"/>
        <v>0</v>
      </c>
      <c r="G124" s="38">
        <f t="shared" si="2"/>
        <v>0</v>
      </c>
      <c r="H124" s="38">
        <f t="shared" si="2"/>
        <v>0</v>
      </c>
      <c r="J124" s="15"/>
    </row>
    <row r="125" spans="1:10" s="43" customFormat="1" ht="12.75">
      <c r="A125" s="29">
        <v>532</v>
      </c>
      <c r="B125" s="44" t="s">
        <v>232</v>
      </c>
      <c r="C125" s="37" t="s">
        <v>136</v>
      </c>
      <c r="D125" s="28">
        <f>SUMIF('Dieu giai'!$B$9:$B$109,TH!$A125,'Dieu giai'!$E$9:$E$109)</f>
        <v>0</v>
      </c>
      <c r="E125" s="28">
        <f>SUMIF('Dieu giai'!$B$9:$B$109,TH!$A125,'Dieu giai'!$F$9:$F$109)</f>
        <v>0</v>
      </c>
      <c r="F125" s="28">
        <f t="shared" si="1"/>
        <v>0</v>
      </c>
      <c r="G125" s="38">
        <f t="shared" si="2"/>
        <v>0</v>
      </c>
      <c r="H125" s="38">
        <f t="shared" si="2"/>
        <v>0</v>
      </c>
      <c r="J125" s="15"/>
    </row>
    <row r="126" spans="1:10" s="43" customFormat="1" ht="12.75">
      <c r="A126" s="29">
        <v>632</v>
      </c>
      <c r="B126" s="42" t="s">
        <v>233</v>
      </c>
      <c r="C126" s="37" t="s">
        <v>234</v>
      </c>
      <c r="D126" s="28">
        <f>SUMIF('Dieu giai'!$B$9:$B$109,TH!$A126,'Dieu giai'!$E$9:$E$109)</f>
        <v>0</v>
      </c>
      <c r="E126" s="28">
        <f>SUMIF('Dieu giai'!$B$9:$B$109,TH!$A126,'Dieu giai'!$F$9:$F$109)</f>
        <v>2777673411.6666665</v>
      </c>
      <c r="F126" s="28">
        <f t="shared" si="1"/>
        <v>-2777673411.6666665</v>
      </c>
      <c r="G126" s="38">
        <f t="shared" si="2"/>
        <v>0</v>
      </c>
      <c r="H126" s="38">
        <f t="shared" si="2"/>
        <v>2777673411.6666665</v>
      </c>
      <c r="J126" s="15"/>
    </row>
    <row r="127" spans="1:10" s="43" customFormat="1" ht="12.75">
      <c r="A127" s="29">
        <v>635</v>
      </c>
      <c r="B127" s="42" t="s">
        <v>235</v>
      </c>
      <c r="C127" s="37" t="s">
        <v>236</v>
      </c>
      <c r="D127" s="28">
        <f>SUMIF('Dieu giai'!$B$9:$B$109,TH!$A127,'Dieu giai'!$E$9:$E$109)</f>
        <v>0</v>
      </c>
      <c r="E127" s="28">
        <f>SUMIF('Dieu giai'!$B$9:$B$109,TH!$A127,'Dieu giai'!$F$9:$F$109)</f>
        <v>0</v>
      </c>
      <c r="F127" s="28">
        <f t="shared" si="1"/>
        <v>0</v>
      </c>
      <c r="G127" s="38">
        <f t="shared" si="2"/>
        <v>0</v>
      </c>
      <c r="H127" s="38">
        <f t="shared" si="2"/>
        <v>0</v>
      </c>
      <c r="J127" s="15"/>
    </row>
    <row r="128" spans="1:10" s="43" customFormat="1" ht="12.75">
      <c r="A128" s="29" t="s">
        <v>237</v>
      </c>
      <c r="B128" s="42" t="s">
        <v>238</v>
      </c>
      <c r="C128" s="37" t="s">
        <v>229</v>
      </c>
      <c r="D128" s="28">
        <f>SUMIF('Dieu giai'!$B$9:$B$109,TH!$A128,'Dieu giai'!$E$9:$E$109)</f>
        <v>0</v>
      </c>
      <c r="E128" s="28">
        <f>SUMIF('Dieu giai'!$B$9:$B$109,TH!$A128,'Dieu giai'!$F$9:$F$109)</f>
        <v>0</v>
      </c>
      <c r="F128" s="28">
        <f t="shared" si="1"/>
        <v>0</v>
      </c>
      <c r="G128" s="38">
        <f t="shared" si="2"/>
        <v>0</v>
      </c>
      <c r="H128" s="38">
        <f t="shared" si="2"/>
        <v>0</v>
      </c>
      <c r="J128" s="15"/>
    </row>
    <row r="129" spans="1:10" s="43" customFormat="1" ht="12.75">
      <c r="A129" s="29">
        <v>641</v>
      </c>
      <c r="B129" s="42" t="s">
        <v>239</v>
      </c>
      <c r="C129" s="37" t="s">
        <v>240</v>
      </c>
      <c r="D129" s="28">
        <f>SUMIF('Dieu giai'!$B$9:$B$109,TH!$A129,'Dieu giai'!$E$9:$E$109)</f>
        <v>0</v>
      </c>
      <c r="E129" s="28">
        <f>SUMIF('Dieu giai'!$B$9:$B$109,TH!$A129,'Dieu giai'!$F$9:$F$109)</f>
        <v>0</v>
      </c>
      <c r="F129" s="28">
        <f t="shared" si="1"/>
        <v>0</v>
      </c>
      <c r="G129" s="38">
        <f t="shared" si="2"/>
        <v>0</v>
      </c>
      <c r="H129" s="38">
        <f t="shared" si="2"/>
        <v>0</v>
      </c>
      <c r="J129" s="15"/>
    </row>
    <row r="130" spans="1:10" s="43" customFormat="1" ht="12.75">
      <c r="A130" s="29">
        <v>642</v>
      </c>
      <c r="B130" s="42" t="s">
        <v>241</v>
      </c>
      <c r="C130" s="37" t="s">
        <v>242</v>
      </c>
      <c r="D130" s="28">
        <f>SUMIF('Dieu giai'!$B$9:$B$109,TH!$A130,'Dieu giai'!$E$9:$E$109)</f>
        <v>0</v>
      </c>
      <c r="E130" s="28">
        <f>SUMIF('Dieu giai'!$B$9:$B$109,TH!$A130,'Dieu giai'!$F$9:$F$109)</f>
        <v>0</v>
      </c>
      <c r="F130" s="28">
        <f t="shared" si="1"/>
        <v>0</v>
      </c>
      <c r="G130" s="38">
        <f t="shared" si="2"/>
        <v>0</v>
      </c>
      <c r="H130" s="38">
        <f t="shared" si="2"/>
        <v>0</v>
      </c>
      <c r="J130" s="15"/>
    </row>
    <row r="131" spans="1:10" s="43" customFormat="1" ht="12.75">
      <c r="A131" s="29">
        <v>711</v>
      </c>
      <c r="B131" s="42" t="s">
        <v>243</v>
      </c>
      <c r="C131" s="37" t="s">
        <v>244</v>
      </c>
      <c r="D131" s="28">
        <f>SUMIF('Dieu giai'!$B$9:$B$109,TH!$A131,'Dieu giai'!$E$9:$E$109)</f>
        <v>0</v>
      </c>
      <c r="E131" s="28">
        <f>SUMIF('Dieu giai'!$B$9:$B$109,TH!$A131,'Dieu giai'!$F$9:$F$109)</f>
        <v>0</v>
      </c>
      <c r="F131" s="28">
        <f t="shared" si="1"/>
        <v>0</v>
      </c>
      <c r="G131" s="38">
        <f t="shared" si="2"/>
        <v>0</v>
      </c>
      <c r="H131" s="38">
        <f t="shared" si="2"/>
        <v>0</v>
      </c>
      <c r="J131" s="15"/>
    </row>
    <row r="132" spans="1:10" s="43" customFormat="1" ht="12.75">
      <c r="A132" s="29">
        <v>811</v>
      </c>
      <c r="B132" s="42" t="s">
        <v>245</v>
      </c>
      <c r="C132" s="37" t="s">
        <v>246</v>
      </c>
      <c r="D132" s="28">
        <f>SUMIF('Dieu giai'!$B$9:$B$109,TH!$A132,'Dieu giai'!$E$9:$E$109)</f>
        <v>0</v>
      </c>
      <c r="E132" s="28">
        <f>SUMIF('Dieu giai'!$B$9:$B$109,TH!$A132,'Dieu giai'!$F$9:$F$109)</f>
        <v>0</v>
      </c>
      <c r="F132" s="28">
        <f t="shared" si="1"/>
        <v>0</v>
      </c>
      <c r="G132" s="38">
        <f t="shared" si="2"/>
        <v>0</v>
      </c>
      <c r="H132" s="38">
        <f t="shared" si="2"/>
        <v>0</v>
      </c>
      <c r="J132" s="15"/>
    </row>
    <row r="133" spans="1:10" s="43" customFormat="1" ht="12.75">
      <c r="A133" s="29">
        <v>8211</v>
      </c>
      <c r="B133" s="45" t="s">
        <v>247</v>
      </c>
      <c r="C133" s="46" t="s">
        <v>248</v>
      </c>
      <c r="D133" s="28">
        <f>SUMIF('Dieu giai'!$B$9:$B$109,TH!$A133,'Dieu giai'!$E$9:$E$109)</f>
        <v>0</v>
      </c>
      <c r="E133" s="28">
        <f>SUMIF('Dieu giai'!$B$9:$B$109,TH!$A133,'Dieu giai'!$F$9:$F$109)</f>
        <v>0</v>
      </c>
      <c r="F133" s="28">
        <f t="shared" si="1"/>
        <v>0</v>
      </c>
      <c r="G133" s="38">
        <f t="shared" si="2"/>
        <v>0</v>
      </c>
      <c r="H133" s="38">
        <f t="shared" si="2"/>
        <v>0</v>
      </c>
      <c r="J133" s="15"/>
    </row>
    <row r="134" spans="1:10" s="43" customFormat="1" ht="12.75">
      <c r="A134" s="29">
        <v>8212</v>
      </c>
      <c r="B134" s="45" t="s">
        <v>249</v>
      </c>
      <c r="C134" s="46" t="s">
        <v>250</v>
      </c>
      <c r="D134" s="28">
        <f>SUMIF('Dieu giai'!$B$9:$B$109,TH!$A134,'Dieu giai'!$E$9:$E$109)</f>
        <v>73939394.02666667</v>
      </c>
      <c r="E134" s="28">
        <f>SUMIF('Dieu giai'!$B$9:$B$109,TH!$A134,'Dieu giai'!$F$9:$F$109)</f>
        <v>0</v>
      </c>
      <c r="F134" s="28">
        <f>D134-E134</f>
        <v>73939394.02666667</v>
      </c>
      <c r="G134" s="38">
        <f t="shared" si="2"/>
        <v>73939394.02666667</v>
      </c>
      <c r="H134" s="38">
        <f t="shared" si="2"/>
        <v>0</v>
      </c>
      <c r="J134" s="15"/>
    </row>
    <row r="135" spans="1:10" s="43" customFormat="1" ht="12.75">
      <c r="A135" s="29">
        <v>822</v>
      </c>
      <c r="B135" s="45" t="s">
        <v>251</v>
      </c>
      <c r="C135" s="46" t="s">
        <v>252</v>
      </c>
      <c r="D135" s="28">
        <f>SUMIF('Dieu giai'!$B$9:$B$109,TH!$A135,'Dieu giai'!$E$9:$E$109)</f>
        <v>4703108204.1132</v>
      </c>
      <c r="E135" s="28">
        <f>SUMIF('Dieu giai'!$B$9:$B$109,TH!$A135,'Dieu giai'!$F$9:$F$109)</f>
        <v>0</v>
      </c>
      <c r="F135" s="28">
        <f>D135-E135</f>
        <v>4703108204.1132</v>
      </c>
      <c r="G135" s="38">
        <f t="shared" si="2"/>
        <v>4703108204.1132</v>
      </c>
      <c r="H135" s="38">
        <f t="shared" si="2"/>
        <v>0</v>
      </c>
      <c r="J135" s="15"/>
    </row>
    <row r="136" spans="1:10" s="43" customFormat="1" ht="12.75">
      <c r="A136" s="29">
        <v>911</v>
      </c>
      <c r="B136" s="42" t="s">
        <v>253</v>
      </c>
      <c r="C136" s="37"/>
      <c r="D136" s="38">
        <f>-SUM(D120:D135)</f>
        <v>-11812302767.139866</v>
      </c>
      <c r="E136" s="38">
        <f>-SUM(E120:E135)</f>
        <v>-2777673411.6666665</v>
      </c>
      <c r="F136" s="38"/>
      <c r="G136" s="38"/>
      <c r="H136" s="38"/>
      <c r="J136" s="15"/>
    </row>
    <row r="137" spans="1:10" s="52" customFormat="1" ht="29.25" customHeight="1" thickBot="1">
      <c r="A137" s="47" t="s">
        <v>254</v>
      </c>
      <c r="B137" s="48"/>
      <c r="C137" s="49"/>
      <c r="D137" s="50">
        <f>SUM(D120:D136)</f>
        <v>0</v>
      </c>
      <c r="E137" s="50">
        <f>SUM(E120:E136)</f>
        <v>0</v>
      </c>
      <c r="F137" s="50">
        <f>SUM(F6:F135)</f>
        <v>0</v>
      </c>
      <c r="G137" s="50">
        <f>SUM(G6:G135)</f>
        <v>11812302767.139866</v>
      </c>
      <c r="H137" s="51">
        <f>SUM(H6:H135)</f>
        <v>2777673411.6666665</v>
      </c>
      <c r="J137" s="15"/>
    </row>
    <row r="138" spans="2:8" ht="12.75">
      <c r="B138" s="53" t="s">
        <v>255</v>
      </c>
      <c r="E138" s="54">
        <f>D137-E137</f>
        <v>0</v>
      </c>
      <c r="H138" s="14">
        <f>G137-H137</f>
        <v>9034629355.4732</v>
      </c>
    </row>
    <row r="139" spans="2:5" ht="12.75">
      <c r="B139" s="53" t="s">
        <v>256</v>
      </c>
      <c r="E139" s="54">
        <f>D137-E137</f>
        <v>0</v>
      </c>
    </row>
    <row r="140" spans="2:8" ht="12.75">
      <c r="B140" s="53" t="s">
        <v>257</v>
      </c>
      <c r="G140" s="55" t="s">
        <v>258</v>
      </c>
      <c r="H140" s="54">
        <f>SUM(H120:H135)-G120-G121</f>
        <v>-4257581757.3333335</v>
      </c>
    </row>
    <row r="141" spans="6:8" ht="13.5" thickBot="1">
      <c r="F141" s="14" t="s">
        <v>259</v>
      </c>
      <c r="G141" s="55" t="s">
        <v>260</v>
      </c>
      <c r="H141" s="54">
        <f>SUM(G123:G135)</f>
        <v>4777047598.139867</v>
      </c>
    </row>
    <row r="142" spans="1:8" ht="12.75">
      <c r="A142" s="56"/>
      <c r="B142" s="57" t="s">
        <v>261</v>
      </c>
      <c r="C142" s="58"/>
      <c r="G142" s="55" t="s">
        <v>262</v>
      </c>
      <c r="H142" s="54">
        <f>H140-H141</f>
        <v>-9034629355.4732</v>
      </c>
    </row>
    <row r="143" spans="2:3" ht="12.75">
      <c r="B143" s="59" t="s">
        <v>263</v>
      </c>
      <c r="C143" s="60"/>
    </row>
    <row r="144" spans="2:3" ht="13.5" thickBot="1">
      <c r="B144" s="61" t="s">
        <v>264</v>
      </c>
      <c r="C144" s="62"/>
    </row>
  </sheetData>
  <sheetProtection/>
  <autoFilter ref="A5:H118">
    <sortState ref="A6:H144">
      <sortCondition sortBy="value" ref="A6:A144"/>
    </sortState>
  </autoFilter>
  <conditionalFormatting sqref="E138:E139">
    <cfRule type="cellIs" priority="1" dxfId="0" operator="notEqual">
      <formula>0</formula>
    </cfRule>
  </conditionalFormatting>
  <printOptions horizontalCentered="1"/>
  <pageMargins left="0.03937007874015748" right="0" top="0.15748031496062992" bottom="0.5118110236220472" header="0.1968503937007874" footer="0"/>
  <pageSetup fitToHeight="2" fitToWidth="1" horizontalDpi="600" verticalDpi="600" orientation="portrait" paperSize="9" scale="79" r:id="rId3"/>
  <headerFooter alignWithMargins="0">
    <oddHeader>&amp;C&amp;"VNI-Palatin,Bold"&amp;12BAÛNG CAÂN ÑOÁI  TAØI KHOAÛN&amp;R&amp;"VNI-Palatin,Normal"&amp;A</oddHeader>
    <oddFooter>&amp;R&amp;"VNI-Palatin,Normal"Page &amp;P</oddFooter>
  </headerFooter>
  <legacyDrawing r:id="rId2"/>
</worksheet>
</file>

<file path=xl/worksheets/sheet20.xml><?xml version="1.0" encoding="utf-8"?>
<worksheet xmlns="http://schemas.openxmlformats.org/spreadsheetml/2006/main" xmlns:r="http://schemas.openxmlformats.org/officeDocument/2006/relationships">
  <sheetPr>
    <tabColor theme="8" tint="0.39998000860214233"/>
  </sheetPr>
  <dimension ref="A1:BE90"/>
  <sheetViews>
    <sheetView showGridLines="0" zoomScaleSheetLayoutView="100" zoomScalePageLayoutView="0" workbookViewId="0" topLeftCell="A59">
      <selection activeCell="C59" sqref="C59"/>
    </sheetView>
  </sheetViews>
  <sheetFormatPr defaultColWidth="9.140625" defaultRowHeight="18" customHeight="1"/>
  <cols>
    <col min="1" max="1" width="6.28125" style="384" customWidth="1"/>
    <col min="2" max="2" width="2.7109375" style="370" customWidth="1"/>
    <col min="3" max="3" width="6.28125" style="370" customWidth="1"/>
    <col min="4" max="4" width="13.421875" style="370" customWidth="1"/>
    <col min="5" max="5" width="1.7109375" style="370" customWidth="1"/>
    <col min="6" max="6" width="18.57421875" style="370" customWidth="1"/>
    <col min="7" max="7" width="0.5625" style="370" customWidth="1"/>
    <col min="8" max="8" width="18.57421875" style="370" customWidth="1"/>
    <col min="9" max="9" width="1.7109375" style="370" customWidth="1"/>
    <col min="10" max="10" width="18.57421875" style="370" bestFit="1" customWidth="1"/>
    <col min="11" max="11" width="0.5625" style="370" customWidth="1"/>
    <col min="12" max="12" width="18.140625" style="370" bestFit="1" customWidth="1"/>
    <col min="13" max="13" width="1.7109375" style="370" customWidth="1"/>
    <col min="14" max="14" width="18.57421875" style="370" bestFit="1" customWidth="1"/>
    <col min="15" max="15" width="0.5625" style="372" customWidth="1"/>
    <col min="16" max="16" width="18.140625" style="370" bestFit="1" customWidth="1"/>
    <col min="17" max="17" width="1.7109375" style="370" customWidth="1"/>
    <col min="18" max="18" width="15.7109375" style="372" customWidth="1"/>
    <col min="19" max="19" width="0.5625" style="372" customWidth="1"/>
    <col min="20" max="20" width="15.7109375" style="372" customWidth="1"/>
    <col min="21" max="21" width="1.7109375" style="370" customWidth="1"/>
    <col min="22" max="22" width="15.7109375" style="370" customWidth="1"/>
    <col min="23" max="23" width="0.5625" style="370" customWidth="1"/>
    <col min="24" max="24" width="15.7109375" style="370" customWidth="1"/>
    <col min="25" max="25" width="1.7109375" style="370" customWidth="1"/>
    <col min="26" max="26" width="15.7109375" style="370" customWidth="1"/>
    <col min="27" max="27" width="0.5625" style="372" customWidth="1"/>
    <col min="28" max="28" width="15.7109375" style="370" customWidth="1"/>
    <col min="29" max="29" width="1.7109375" style="370" customWidth="1"/>
    <col min="30" max="30" width="14.00390625" style="647" bestFit="1" customWidth="1"/>
    <col min="31" max="57" width="12.7109375" style="647" customWidth="1"/>
    <col min="58" max="59" width="16.57421875" style="370" bestFit="1" customWidth="1"/>
    <col min="60" max="61" width="9.140625" style="370" customWidth="1"/>
    <col min="62" max="62" width="11.7109375" style="370" bestFit="1" customWidth="1"/>
    <col min="63" max="16384" width="9.140625" style="370" customWidth="1"/>
  </cols>
  <sheetData>
    <row r="1" ht="18" customHeight="1">
      <c r="A1" s="369" t="e">
        <v>#REF!</v>
      </c>
    </row>
    <row r="2" ht="18" customHeight="1">
      <c r="A2" s="369" t="s">
        <v>524</v>
      </c>
    </row>
    <row r="3" ht="15" customHeight="1">
      <c r="A3" s="376" t="e">
        <v>#REF!</v>
      </c>
    </row>
    <row r="4" spans="1:57" s="382" customFormat="1" ht="18" customHeight="1">
      <c r="A4" s="648" t="e">
        <v>#REF!</v>
      </c>
      <c r="B4" s="379"/>
      <c r="C4" s="379"/>
      <c r="D4" s="379"/>
      <c r="E4" s="379"/>
      <c r="F4" s="379"/>
      <c r="G4" s="379"/>
      <c r="H4" s="379"/>
      <c r="I4" s="379"/>
      <c r="J4" s="379"/>
      <c r="K4" s="379"/>
      <c r="L4" s="379"/>
      <c r="M4" s="379"/>
      <c r="N4" s="379"/>
      <c r="O4" s="394"/>
      <c r="P4" s="379"/>
      <c r="Q4" s="379"/>
      <c r="R4" s="379"/>
      <c r="S4" s="394"/>
      <c r="T4" s="379"/>
      <c r="U4" s="379"/>
      <c r="V4" s="379"/>
      <c r="W4" s="379"/>
      <c r="X4" s="379"/>
      <c r="Y4" s="379"/>
      <c r="Z4" s="379"/>
      <c r="AA4" s="394"/>
      <c r="AB4" s="379"/>
      <c r="AC4" s="379"/>
      <c r="AD4" s="649"/>
      <c r="AE4" s="649"/>
      <c r="AF4" s="649"/>
      <c r="AG4" s="649"/>
      <c r="AH4" s="649"/>
      <c r="AI4" s="649"/>
      <c r="AJ4" s="649"/>
      <c r="AK4" s="649"/>
      <c r="AL4" s="649"/>
      <c r="AM4" s="649"/>
      <c r="AN4" s="649"/>
      <c r="AO4" s="649"/>
      <c r="AP4" s="649"/>
      <c r="AQ4" s="649"/>
      <c r="AR4" s="649"/>
      <c r="AS4" s="649"/>
      <c r="AT4" s="649"/>
      <c r="AU4" s="649"/>
      <c r="AV4" s="649"/>
      <c r="AW4" s="649"/>
      <c r="AX4" s="649"/>
      <c r="AY4" s="649"/>
      <c r="AZ4" s="649"/>
      <c r="BA4" s="649"/>
      <c r="BB4" s="649"/>
      <c r="BC4" s="649"/>
      <c r="BD4" s="649"/>
      <c r="BE4" s="433"/>
    </row>
    <row r="5" ht="9.75" customHeight="1"/>
    <row r="6" spans="1:57" s="382" customFormat="1" ht="4.5" customHeight="1">
      <c r="A6" s="386"/>
      <c r="B6" s="388"/>
      <c r="C6" s="388"/>
      <c r="D6" s="388"/>
      <c r="E6" s="388"/>
      <c r="F6" s="388"/>
      <c r="G6" s="388"/>
      <c r="H6" s="388"/>
      <c r="I6" s="388"/>
      <c r="J6" s="388"/>
      <c r="K6" s="388"/>
      <c r="L6" s="388"/>
      <c r="M6" s="388"/>
      <c r="N6" s="388"/>
      <c r="O6" s="390"/>
      <c r="P6" s="388"/>
      <c r="Q6" s="388"/>
      <c r="R6" s="390"/>
      <c r="S6" s="390"/>
      <c r="T6" s="390"/>
      <c r="U6" s="388"/>
      <c r="V6" s="388"/>
      <c r="W6" s="388"/>
      <c r="X6" s="388"/>
      <c r="Y6" s="388"/>
      <c r="Z6" s="388"/>
      <c r="AA6" s="390"/>
      <c r="AB6" s="388"/>
      <c r="AC6" s="388"/>
      <c r="AD6" s="650"/>
      <c r="AE6" s="650"/>
      <c r="AF6" s="650"/>
      <c r="AG6" s="650"/>
      <c r="AH6" s="433"/>
      <c r="AI6" s="433"/>
      <c r="AJ6" s="433"/>
      <c r="AK6" s="433"/>
      <c r="AL6" s="433"/>
      <c r="AM6" s="433"/>
      <c r="AN6" s="433"/>
      <c r="AO6" s="433"/>
      <c r="AP6" s="433"/>
      <c r="AQ6" s="433"/>
      <c r="AR6" s="433"/>
      <c r="AS6" s="433"/>
      <c r="AT6" s="433"/>
      <c r="AU6" s="433"/>
      <c r="AV6" s="433"/>
      <c r="AW6" s="433"/>
      <c r="AX6" s="433"/>
      <c r="AY6" s="433"/>
      <c r="AZ6" s="433"/>
      <c r="BA6" s="433"/>
      <c r="BB6" s="433"/>
      <c r="BC6" s="433"/>
      <c r="BD6" s="433"/>
      <c r="BE6" s="433"/>
    </row>
    <row r="7" spans="1:57" s="382" customFormat="1" ht="15" customHeight="1">
      <c r="A7" s="395" t="s">
        <v>919</v>
      </c>
      <c r="B7" s="396" t="s">
        <v>937</v>
      </c>
      <c r="O7" s="394"/>
      <c r="R7" s="394"/>
      <c r="S7" s="394"/>
      <c r="T7" s="394"/>
      <c r="AA7" s="394"/>
      <c r="AD7" s="433"/>
      <c r="AE7" s="433"/>
      <c r="AF7" s="433"/>
      <c r="AG7" s="433"/>
      <c r="AH7" s="433"/>
      <c r="AI7" s="433"/>
      <c r="AJ7" s="433"/>
      <c r="AK7" s="433"/>
      <c r="AL7" s="433"/>
      <c r="AM7" s="433"/>
      <c r="AN7" s="433"/>
      <c r="AO7" s="433"/>
      <c r="AP7" s="433"/>
      <c r="AQ7" s="433"/>
      <c r="AR7" s="433"/>
      <c r="AS7" s="433"/>
      <c r="AT7" s="433"/>
      <c r="AU7" s="433"/>
      <c r="AV7" s="433"/>
      <c r="AW7" s="433"/>
      <c r="AX7" s="433"/>
      <c r="AY7" s="433"/>
      <c r="AZ7" s="433"/>
      <c r="BA7" s="433"/>
      <c r="BB7" s="433"/>
      <c r="BC7" s="433"/>
      <c r="BD7" s="433"/>
      <c r="BE7" s="433"/>
    </row>
    <row r="8" spans="1:57" s="382" customFormat="1" ht="4.5" customHeight="1">
      <c r="A8" s="395"/>
      <c r="B8" s="396"/>
      <c r="O8" s="394"/>
      <c r="R8" s="394"/>
      <c r="S8" s="394"/>
      <c r="T8" s="394"/>
      <c r="AA8" s="394"/>
      <c r="AD8" s="433"/>
      <c r="AE8" s="433"/>
      <c r="AF8" s="433"/>
      <c r="AG8" s="433"/>
      <c r="AH8" s="433"/>
      <c r="AI8" s="433"/>
      <c r="AJ8" s="433"/>
      <c r="AK8" s="433"/>
      <c r="AL8" s="433"/>
      <c r="AM8" s="433"/>
      <c r="AN8" s="433"/>
      <c r="AO8" s="433"/>
      <c r="AP8" s="433"/>
      <c r="AQ8" s="433"/>
      <c r="AR8" s="433"/>
      <c r="AS8" s="433"/>
      <c r="AT8" s="433"/>
      <c r="AU8" s="433"/>
      <c r="AV8" s="433"/>
      <c r="AW8" s="433"/>
      <c r="AX8" s="433"/>
      <c r="AY8" s="433"/>
      <c r="AZ8" s="433"/>
      <c r="BA8" s="433"/>
      <c r="BB8" s="433"/>
      <c r="BC8" s="433"/>
      <c r="BD8" s="433"/>
      <c r="BE8" s="433"/>
    </row>
    <row r="9" spans="1:57" s="382" customFormat="1" ht="15" customHeight="1">
      <c r="A9" s="397"/>
      <c r="B9" s="386" t="s">
        <v>962</v>
      </c>
      <c r="C9" s="401"/>
      <c r="D9" s="401"/>
      <c r="E9" s="401"/>
      <c r="F9" s="401"/>
      <c r="G9" s="401"/>
      <c r="H9" s="401"/>
      <c r="O9" s="394"/>
      <c r="R9" s="394"/>
      <c r="S9" s="394"/>
      <c r="T9" s="394"/>
      <c r="AA9" s="394"/>
      <c r="AD9" s="433"/>
      <c r="AE9" s="433"/>
      <c r="AF9" s="433"/>
      <c r="AG9" s="651"/>
      <c r="AH9" s="433"/>
      <c r="AI9" s="433"/>
      <c r="AJ9" s="433"/>
      <c r="AK9" s="433"/>
      <c r="AL9" s="433"/>
      <c r="AM9" s="433"/>
      <c r="AN9" s="433"/>
      <c r="AO9" s="433"/>
      <c r="AP9" s="433"/>
      <c r="AQ9" s="433"/>
      <c r="AR9" s="433"/>
      <c r="AS9" s="433"/>
      <c r="AT9" s="433"/>
      <c r="AU9" s="433"/>
      <c r="AV9" s="433"/>
      <c r="AW9" s="433"/>
      <c r="AX9" s="433"/>
      <c r="AY9" s="433"/>
      <c r="AZ9" s="433"/>
      <c r="BB9" s="651"/>
      <c r="BC9" s="433"/>
      <c r="BE9" s="433"/>
    </row>
    <row r="10" spans="1:57" s="382" customFormat="1" ht="3" customHeight="1">
      <c r="A10" s="397"/>
      <c r="B10" s="401"/>
      <c r="C10" s="401"/>
      <c r="D10" s="401"/>
      <c r="E10" s="401"/>
      <c r="F10" s="401"/>
      <c r="G10" s="401"/>
      <c r="H10" s="401"/>
      <c r="O10" s="394"/>
      <c r="R10" s="394"/>
      <c r="S10" s="394"/>
      <c r="T10" s="394"/>
      <c r="AA10" s="394"/>
      <c r="AD10" s="433"/>
      <c r="AE10" s="433"/>
      <c r="AF10" s="433"/>
      <c r="AG10" s="651"/>
      <c r="AH10" s="433"/>
      <c r="AI10" s="433"/>
      <c r="AJ10" s="433"/>
      <c r="AK10" s="433"/>
      <c r="AL10" s="433"/>
      <c r="AM10" s="433"/>
      <c r="AN10" s="433"/>
      <c r="AO10" s="433"/>
      <c r="AP10" s="433"/>
      <c r="AQ10" s="433"/>
      <c r="AR10" s="433"/>
      <c r="AS10" s="433"/>
      <c r="AT10" s="433"/>
      <c r="AU10" s="433"/>
      <c r="AV10" s="433"/>
      <c r="AW10" s="433"/>
      <c r="AX10" s="433"/>
      <c r="AY10" s="433"/>
      <c r="AZ10" s="433"/>
      <c r="BA10" s="433"/>
      <c r="BB10" s="433"/>
      <c r="BC10" s="433"/>
      <c r="BD10" s="651"/>
      <c r="BE10" s="433"/>
    </row>
    <row r="11" spans="1:57" s="382" customFormat="1" ht="18" customHeight="1">
      <c r="A11" s="397"/>
      <c r="B11" s="386" t="s">
        <v>963</v>
      </c>
      <c r="C11" s="401"/>
      <c r="D11" s="401"/>
      <c r="E11" s="401"/>
      <c r="F11" s="401"/>
      <c r="G11" s="401"/>
      <c r="H11" s="401"/>
      <c r="O11" s="394"/>
      <c r="R11" s="394"/>
      <c r="S11" s="394"/>
      <c r="T11" s="394"/>
      <c r="AA11" s="394"/>
      <c r="AD11" s="433"/>
      <c r="AE11" s="433"/>
      <c r="AF11" s="433"/>
      <c r="AG11" s="651"/>
      <c r="AH11" s="433"/>
      <c r="AI11" s="433"/>
      <c r="AJ11" s="433"/>
      <c r="AK11" s="433"/>
      <c r="AL11" s="433"/>
      <c r="AM11" s="433"/>
      <c r="AN11" s="433"/>
      <c r="AO11" s="433"/>
      <c r="AP11" s="433"/>
      <c r="AQ11" s="433"/>
      <c r="AR11" s="433"/>
      <c r="AS11" s="433"/>
      <c r="AT11" s="433"/>
      <c r="AU11" s="433"/>
      <c r="AV11" s="433"/>
      <c r="AW11" s="433"/>
      <c r="AX11" s="433"/>
      <c r="AY11" s="433"/>
      <c r="AZ11" s="433"/>
      <c r="BA11" s="433"/>
      <c r="BB11" s="433"/>
      <c r="BC11" s="433"/>
      <c r="BD11" s="651"/>
      <c r="BE11" s="433"/>
    </row>
    <row r="12" spans="1:57" s="382" customFormat="1" ht="3" customHeight="1">
      <c r="A12" s="397"/>
      <c r="B12" s="401"/>
      <c r="C12" s="401"/>
      <c r="D12" s="401"/>
      <c r="E12" s="401"/>
      <c r="F12" s="401"/>
      <c r="G12" s="401"/>
      <c r="H12" s="401"/>
      <c r="O12" s="394"/>
      <c r="R12" s="394"/>
      <c r="S12" s="394"/>
      <c r="T12" s="394"/>
      <c r="AA12" s="394"/>
      <c r="AD12" s="433"/>
      <c r="AE12" s="433"/>
      <c r="AF12" s="433"/>
      <c r="AG12" s="651"/>
      <c r="AH12" s="433"/>
      <c r="AI12" s="433"/>
      <c r="AJ12" s="433"/>
      <c r="AK12" s="433"/>
      <c r="AL12" s="433"/>
      <c r="AM12" s="433"/>
      <c r="AN12" s="433"/>
      <c r="AO12" s="433"/>
      <c r="AP12" s="433"/>
      <c r="AQ12" s="433"/>
      <c r="AR12" s="433"/>
      <c r="AS12" s="433"/>
      <c r="AT12" s="433"/>
      <c r="AU12" s="433"/>
      <c r="AV12" s="433"/>
      <c r="AW12" s="433"/>
      <c r="AX12" s="433"/>
      <c r="AY12" s="433"/>
      <c r="AZ12" s="433"/>
      <c r="BA12" s="433"/>
      <c r="BB12" s="433"/>
      <c r="BC12" s="433"/>
      <c r="BD12" s="651"/>
      <c r="BE12" s="433"/>
    </row>
    <row r="13" spans="1:54" s="382" customFormat="1" ht="18" customHeight="1" hidden="1">
      <c r="A13" s="397"/>
      <c r="B13" s="386" t="s">
        <v>964</v>
      </c>
      <c r="C13" s="404"/>
      <c r="D13" s="404"/>
      <c r="E13" s="445"/>
      <c r="F13" s="1643" t="s">
        <v>965</v>
      </c>
      <c r="G13" s="1643"/>
      <c r="H13" s="1643"/>
      <c r="I13" s="489"/>
      <c r="J13" s="1643" t="s">
        <v>966</v>
      </c>
      <c r="K13" s="1643"/>
      <c r="L13" s="1643"/>
      <c r="M13" s="489"/>
      <c r="N13" s="1643"/>
      <c r="O13" s="1643"/>
      <c r="P13" s="1643"/>
      <c r="Q13" s="489"/>
      <c r="R13" s="1643"/>
      <c r="S13" s="1643"/>
      <c r="T13" s="1643"/>
      <c r="U13" s="489"/>
      <c r="V13" s="1643"/>
      <c r="W13" s="1643"/>
      <c r="X13" s="1643"/>
      <c r="Y13" s="489"/>
      <c r="Z13" s="1642" t="s">
        <v>283</v>
      </c>
      <c r="AA13" s="1642"/>
      <c r="AB13" s="1642"/>
      <c r="AC13" s="489"/>
      <c r="AD13" s="605" t="s">
        <v>446</v>
      </c>
      <c r="AE13" s="489"/>
      <c r="AF13" s="489"/>
      <c r="AG13" s="489"/>
      <c r="AH13" s="489"/>
      <c r="AI13" s="489"/>
      <c r="AJ13" s="489"/>
      <c r="AK13" s="515"/>
      <c r="AL13" s="1641"/>
      <c r="AM13" s="1641"/>
      <c r="AN13" s="1641"/>
      <c r="AO13" s="1641"/>
      <c r="AP13" s="1641"/>
      <c r="AQ13" s="1641"/>
      <c r="AR13" s="1641"/>
      <c r="AS13" s="1641"/>
      <c r="AT13" s="515"/>
      <c r="AU13" s="1641"/>
      <c r="AV13" s="1641"/>
      <c r="AW13" s="1641"/>
      <c r="AX13" s="1641"/>
      <c r="AY13" s="1641"/>
      <c r="AZ13" s="1641"/>
      <c r="BA13" s="1641"/>
      <c r="BB13" s="1641"/>
    </row>
    <row r="14" spans="1:54" s="382" customFormat="1" ht="18" customHeight="1" hidden="1">
      <c r="A14" s="397"/>
      <c r="B14" s="652"/>
      <c r="C14" s="404"/>
      <c r="D14" s="404"/>
      <c r="E14" s="653"/>
      <c r="F14" s="676" t="s">
        <v>457</v>
      </c>
      <c r="G14" s="676"/>
      <c r="H14" s="676" t="s">
        <v>458</v>
      </c>
      <c r="I14" s="676"/>
      <c r="J14" s="676" t="s">
        <v>457</v>
      </c>
      <c r="K14" s="676"/>
      <c r="L14" s="676" t="s">
        <v>458</v>
      </c>
      <c r="M14" s="676"/>
      <c r="N14" s="676" t="s">
        <v>457</v>
      </c>
      <c r="O14" s="676"/>
      <c r="P14" s="676" t="s">
        <v>458</v>
      </c>
      <c r="Q14" s="676"/>
      <c r="R14" s="676" t="s">
        <v>457</v>
      </c>
      <c r="S14" s="676"/>
      <c r="T14" s="676" t="s">
        <v>458</v>
      </c>
      <c r="U14" s="676"/>
      <c r="V14" s="676" t="s">
        <v>457</v>
      </c>
      <c r="W14" s="676"/>
      <c r="X14" s="676" t="s">
        <v>458</v>
      </c>
      <c r="Y14" s="676"/>
      <c r="Z14" s="676" t="s">
        <v>457</v>
      </c>
      <c r="AA14" s="676"/>
      <c r="AB14" s="676" t="s">
        <v>458</v>
      </c>
      <c r="AC14" s="489"/>
      <c r="AD14" s="605"/>
      <c r="AE14" s="489"/>
      <c r="AF14" s="489"/>
      <c r="AG14" s="489"/>
      <c r="AH14" s="489"/>
      <c r="AI14" s="489"/>
      <c r="AJ14" s="489"/>
      <c r="AK14" s="658"/>
      <c r="AL14" s="676"/>
      <c r="AM14" s="676"/>
      <c r="AN14" s="676"/>
      <c r="AO14" s="676"/>
      <c r="AP14" s="676"/>
      <c r="AQ14" s="676"/>
      <c r="AR14" s="676"/>
      <c r="AS14" s="676"/>
      <c r="AT14" s="658"/>
      <c r="AU14" s="676"/>
      <c r="AV14" s="676"/>
      <c r="AW14" s="676"/>
      <c r="AX14" s="676"/>
      <c r="AY14" s="676"/>
      <c r="AZ14" s="676"/>
      <c r="BA14" s="676"/>
      <c r="BB14" s="676"/>
    </row>
    <row r="15" spans="1:54" s="382" customFormat="1" ht="18" customHeight="1" hidden="1">
      <c r="A15" s="397"/>
      <c r="B15" s="396" t="s">
        <v>964</v>
      </c>
      <c r="C15" s="401"/>
      <c r="D15" s="401"/>
      <c r="F15" s="407"/>
      <c r="G15" s="407"/>
      <c r="H15" s="407"/>
      <c r="I15" s="407"/>
      <c r="J15" s="407"/>
      <c r="K15" s="407"/>
      <c r="L15" s="407"/>
      <c r="M15" s="407"/>
      <c r="N15" s="407"/>
      <c r="O15" s="407"/>
      <c r="P15" s="407"/>
      <c r="Q15" s="407"/>
      <c r="R15" s="407"/>
      <c r="S15" s="407"/>
      <c r="T15" s="407"/>
      <c r="U15" s="407"/>
      <c r="V15" s="407"/>
      <c r="W15" s="407"/>
      <c r="X15" s="407"/>
      <c r="Y15" s="407"/>
      <c r="Z15" s="439"/>
      <c r="AA15" s="439"/>
      <c r="AB15" s="439"/>
      <c r="AC15" s="659"/>
      <c r="AD15" s="659"/>
      <c r="AE15" s="659"/>
      <c r="AF15" s="659"/>
      <c r="AG15" s="659"/>
      <c r="AH15" s="659"/>
      <c r="AI15" s="439"/>
      <c r="AJ15" s="439"/>
      <c r="AK15" s="439"/>
      <c r="AL15" s="439"/>
      <c r="AM15" s="439"/>
      <c r="AN15" s="439"/>
      <c r="AO15" s="439"/>
      <c r="AP15" s="439"/>
      <c r="AQ15" s="439"/>
      <c r="AR15" s="439"/>
      <c r="AS15" s="439"/>
      <c r="AT15" s="439"/>
      <c r="AU15" s="439"/>
      <c r="AV15" s="659"/>
      <c r="AW15" s="659"/>
      <c r="AX15" s="659"/>
      <c r="AY15" s="659"/>
      <c r="AZ15" s="659"/>
      <c r="BA15" s="659"/>
      <c r="BB15" s="383"/>
    </row>
    <row r="16" spans="1:54" s="382" customFormat="1" ht="18" customHeight="1" hidden="1">
      <c r="A16" s="397"/>
      <c r="B16" s="404" t="s">
        <v>967</v>
      </c>
      <c r="C16" s="401"/>
      <c r="D16" s="401"/>
      <c r="F16" s="488">
        <v>4465760890</v>
      </c>
      <c r="G16" s="488"/>
      <c r="H16" s="488"/>
      <c r="I16" s="488"/>
      <c r="J16" s="488">
        <v>88178262923</v>
      </c>
      <c r="K16" s="488"/>
      <c r="L16" s="488"/>
      <c r="M16" s="488"/>
      <c r="N16" s="488">
        <v>16770141771</v>
      </c>
      <c r="O16" s="488"/>
      <c r="P16" s="488"/>
      <c r="Q16" s="488"/>
      <c r="R16" s="488">
        <v>788657697</v>
      </c>
      <c r="S16" s="488"/>
      <c r="T16" s="488"/>
      <c r="U16" s="488"/>
      <c r="V16" s="488">
        <v>1096660800</v>
      </c>
      <c r="W16" s="488"/>
      <c r="X16" s="488"/>
      <c r="Y16" s="488"/>
      <c r="Z16" s="526">
        <f>SUM(F16:V16)</f>
        <v>111299484081</v>
      </c>
      <c r="AA16" s="526"/>
      <c r="AB16" s="526"/>
      <c r="AC16" s="488"/>
      <c r="AD16" s="488">
        <f>Z16-CDKT!E44</f>
        <v>-134626224979</v>
      </c>
      <c r="AE16" s="488"/>
      <c r="AF16" s="488"/>
      <c r="AG16" s="488"/>
      <c r="AH16" s="488"/>
      <c r="AI16" s="488"/>
      <c r="AJ16" s="488"/>
      <c r="AK16" s="526"/>
      <c r="AL16" s="1580"/>
      <c r="AM16" s="1580"/>
      <c r="AN16" s="1580"/>
      <c r="AO16" s="1580"/>
      <c r="AP16" s="1580"/>
      <c r="AQ16" s="1580"/>
      <c r="AR16" s="1580"/>
      <c r="AS16" s="1580"/>
      <c r="AT16" s="526"/>
      <c r="AU16" s="1580"/>
      <c r="AV16" s="1580"/>
      <c r="AW16" s="1580"/>
      <c r="AX16" s="1580"/>
      <c r="AY16" s="1580"/>
      <c r="AZ16" s="1580"/>
      <c r="BA16" s="1580"/>
      <c r="BB16" s="1580"/>
    </row>
    <row r="17" spans="1:54" s="382" customFormat="1" ht="18" customHeight="1" hidden="1">
      <c r="A17" s="397"/>
      <c r="B17" s="404" t="s">
        <v>968</v>
      </c>
      <c r="C17" s="401"/>
      <c r="D17" s="401"/>
      <c r="F17" s="488"/>
      <c r="G17" s="488"/>
      <c r="H17" s="488"/>
      <c r="I17" s="488"/>
      <c r="J17" s="488">
        <v>160300000</v>
      </c>
      <c r="K17" s="488"/>
      <c r="L17" s="488"/>
      <c r="M17" s="488"/>
      <c r="N17" s="488">
        <v>51000000</v>
      </c>
      <c r="O17" s="488"/>
      <c r="P17" s="488"/>
      <c r="Q17" s="488"/>
      <c r="R17" s="488">
        <v>0</v>
      </c>
      <c r="S17" s="488"/>
      <c r="T17" s="488"/>
      <c r="U17" s="488"/>
      <c r="V17" s="488">
        <v>0</v>
      </c>
      <c r="W17" s="488"/>
      <c r="X17" s="488"/>
      <c r="Y17" s="488"/>
      <c r="Z17" s="526">
        <f>SUM(F17:V17)</f>
        <v>211300000</v>
      </c>
      <c r="AA17" s="526"/>
      <c r="AB17" s="526"/>
      <c r="AC17" s="488"/>
      <c r="AD17" s="488"/>
      <c r="AE17" s="488"/>
      <c r="AF17" s="488"/>
      <c r="AG17" s="488"/>
      <c r="AH17" s="488"/>
      <c r="AI17" s="488"/>
      <c r="AJ17" s="488"/>
      <c r="AK17" s="526"/>
      <c r="AL17" s="1580"/>
      <c r="AM17" s="1580"/>
      <c r="AN17" s="1580"/>
      <c r="AO17" s="1580"/>
      <c r="AP17" s="1580"/>
      <c r="AQ17" s="1580"/>
      <c r="AR17" s="1580"/>
      <c r="AS17" s="1580"/>
      <c r="AT17" s="526"/>
      <c r="AU17" s="1580"/>
      <c r="AV17" s="1580"/>
      <c r="AW17" s="1580"/>
      <c r="AX17" s="1580"/>
      <c r="AY17" s="1580"/>
      <c r="AZ17" s="1580"/>
      <c r="BA17" s="1580"/>
      <c r="BB17" s="1580"/>
    </row>
    <row r="18" spans="1:54" s="396" customFormat="1" ht="18" customHeight="1" hidden="1" thickBot="1">
      <c r="A18" s="395"/>
      <c r="B18" s="677"/>
      <c r="C18" s="395" t="s">
        <v>283</v>
      </c>
      <c r="D18" s="677"/>
      <c r="F18" s="419">
        <v>401983518593</v>
      </c>
      <c r="G18" s="446"/>
      <c r="H18" s="419"/>
      <c r="I18" s="446"/>
      <c r="J18" s="419">
        <v>143378475134</v>
      </c>
      <c r="K18" s="446"/>
      <c r="L18" s="419"/>
      <c r="M18" s="446"/>
      <c r="N18" s="419">
        <v>0</v>
      </c>
      <c r="O18" s="446"/>
      <c r="P18" s="419"/>
      <c r="Q18" s="446"/>
      <c r="R18" s="419">
        <v>0</v>
      </c>
      <c r="S18" s="446"/>
      <c r="T18" s="419"/>
      <c r="U18" s="446"/>
      <c r="V18" s="419">
        <v>0</v>
      </c>
      <c r="W18" s="446"/>
      <c r="X18" s="419"/>
      <c r="Y18" s="446"/>
      <c r="Z18" s="471">
        <f>SUM(F18:V18)</f>
        <v>545361993727</v>
      </c>
      <c r="AA18" s="660"/>
      <c r="AB18" s="471"/>
      <c r="AC18" s="446"/>
      <c r="AD18" s="446"/>
      <c r="AE18" s="446"/>
      <c r="AF18" s="446"/>
      <c r="AG18" s="446"/>
      <c r="AH18" s="446"/>
      <c r="AI18" s="446"/>
      <c r="AJ18" s="446"/>
      <c r="AK18" s="660"/>
      <c r="AL18" s="1581"/>
      <c r="AM18" s="1581"/>
      <c r="AN18" s="1581"/>
      <c r="AO18" s="1581"/>
      <c r="AP18" s="1581"/>
      <c r="AQ18" s="1581"/>
      <c r="AR18" s="1581"/>
      <c r="AS18" s="1581"/>
      <c r="AT18" s="660"/>
      <c r="AU18" s="1581"/>
      <c r="AV18" s="1581"/>
      <c r="AW18" s="1581"/>
      <c r="AX18" s="1581"/>
      <c r="AY18" s="1581"/>
      <c r="AZ18" s="1581"/>
      <c r="BA18" s="1581"/>
      <c r="BB18" s="1581"/>
    </row>
    <row r="19" spans="1:54" s="382" customFormat="1" ht="18" customHeight="1" hidden="1" thickTop="1">
      <c r="A19" s="397"/>
      <c r="B19" s="395" t="s">
        <v>12</v>
      </c>
      <c r="C19" s="388"/>
      <c r="D19" s="388"/>
      <c r="F19" s="488"/>
      <c r="G19" s="488"/>
      <c r="H19" s="488"/>
      <c r="I19" s="488"/>
      <c r="J19" s="488"/>
      <c r="K19" s="488"/>
      <c r="L19" s="488"/>
      <c r="M19" s="488"/>
      <c r="N19" s="488"/>
      <c r="O19" s="488"/>
      <c r="P19" s="488"/>
      <c r="Q19" s="488"/>
      <c r="R19" s="488"/>
      <c r="S19" s="488"/>
      <c r="T19" s="488"/>
      <c r="U19" s="488"/>
      <c r="V19" s="488"/>
      <c r="W19" s="488"/>
      <c r="X19" s="488"/>
      <c r="Y19" s="488"/>
      <c r="Z19" s="526"/>
      <c r="AA19" s="526"/>
      <c r="AB19" s="526"/>
      <c r="AC19" s="488"/>
      <c r="AD19" s="488"/>
      <c r="AE19" s="488"/>
      <c r="AF19" s="488"/>
      <c r="AG19" s="488"/>
      <c r="AH19" s="488"/>
      <c r="AI19" s="488"/>
      <c r="AJ19" s="488"/>
      <c r="AK19" s="526"/>
      <c r="AL19" s="488"/>
      <c r="AM19" s="488"/>
      <c r="AN19" s="488"/>
      <c r="AO19" s="488"/>
      <c r="AP19" s="488"/>
      <c r="AQ19" s="488"/>
      <c r="AR19" s="488"/>
      <c r="AS19" s="488"/>
      <c r="AT19" s="526"/>
      <c r="AU19" s="488"/>
      <c r="AV19" s="488"/>
      <c r="AW19" s="488"/>
      <c r="AX19" s="488"/>
      <c r="AY19" s="488"/>
      <c r="AZ19" s="488"/>
      <c r="BA19" s="488"/>
      <c r="BB19" s="488"/>
    </row>
    <row r="20" spans="1:54" s="382" customFormat="1" ht="18" customHeight="1" hidden="1">
      <c r="A20" s="397"/>
      <c r="B20" s="386" t="s">
        <v>969</v>
      </c>
      <c r="C20" s="445"/>
      <c r="D20" s="445"/>
      <c r="F20" s="488">
        <v>-98915363</v>
      </c>
      <c r="G20" s="488"/>
      <c r="H20" s="488"/>
      <c r="I20" s="488"/>
      <c r="J20" s="488">
        <v>-728434138</v>
      </c>
      <c r="K20" s="488"/>
      <c r="L20" s="488"/>
      <c r="M20" s="488"/>
      <c r="N20" s="488">
        <v>-75799000</v>
      </c>
      <c r="O20" s="488"/>
      <c r="P20" s="488"/>
      <c r="Q20" s="488"/>
      <c r="R20" s="488">
        <v>-406129847</v>
      </c>
      <c r="S20" s="488"/>
      <c r="T20" s="488"/>
      <c r="U20" s="488"/>
      <c r="V20" s="488">
        <v>0</v>
      </c>
      <c r="W20" s="488"/>
      <c r="X20" s="488"/>
      <c r="Y20" s="488"/>
      <c r="Z20" s="526">
        <f>SUM(F20:V20)</f>
        <v>-1309278348</v>
      </c>
      <c r="AA20" s="526"/>
      <c r="AB20" s="526"/>
      <c r="AC20" s="488"/>
      <c r="AD20" s="488"/>
      <c r="AE20" s="488"/>
      <c r="AF20" s="488"/>
      <c r="AG20" s="488"/>
      <c r="AH20" s="488"/>
      <c r="AI20" s="488"/>
      <c r="AJ20" s="488"/>
      <c r="AK20" s="526"/>
      <c r="AL20" s="1580"/>
      <c r="AM20" s="1580"/>
      <c r="AN20" s="1580"/>
      <c r="AO20" s="1580"/>
      <c r="AP20" s="1580"/>
      <c r="AQ20" s="1580"/>
      <c r="AR20" s="1580"/>
      <c r="AS20" s="1580"/>
      <c r="AT20" s="526"/>
      <c r="AU20" s="1580"/>
      <c r="AV20" s="1580"/>
      <c r="AW20" s="1580"/>
      <c r="AX20" s="1580"/>
      <c r="AY20" s="1580"/>
      <c r="AZ20" s="1580"/>
      <c r="BA20" s="1580"/>
      <c r="BB20" s="1580"/>
    </row>
    <row r="21" spans="1:54" s="382" customFormat="1" ht="18" customHeight="1" hidden="1">
      <c r="A21" s="397"/>
      <c r="B21" s="404" t="s">
        <v>970</v>
      </c>
      <c r="C21" s="401"/>
      <c r="D21" s="401"/>
      <c r="F21" s="488">
        <v>0</v>
      </c>
      <c r="G21" s="488"/>
      <c r="H21" s="488"/>
      <c r="I21" s="488"/>
      <c r="J21" s="488">
        <v>0</v>
      </c>
      <c r="K21" s="488"/>
      <c r="L21" s="488"/>
      <c r="M21" s="488"/>
      <c r="N21" s="488">
        <v>-1871166666</v>
      </c>
      <c r="O21" s="488"/>
      <c r="P21" s="488"/>
      <c r="Q21" s="488"/>
      <c r="R21" s="488">
        <v>0</v>
      </c>
      <c r="S21" s="488"/>
      <c r="T21" s="488"/>
      <c r="U21" s="488"/>
      <c r="V21" s="488">
        <v>0</v>
      </c>
      <c r="W21" s="488"/>
      <c r="X21" s="488"/>
      <c r="Y21" s="488"/>
      <c r="Z21" s="526">
        <f>SUM(F21:V21)</f>
        <v>-1871166666</v>
      </c>
      <c r="AA21" s="526"/>
      <c r="AB21" s="526"/>
      <c r="AC21" s="488"/>
      <c r="AD21" s="488"/>
      <c r="AE21" s="488"/>
      <c r="AF21" s="488"/>
      <c r="AG21" s="488"/>
      <c r="AH21" s="488"/>
      <c r="AI21" s="488"/>
      <c r="AJ21" s="488"/>
      <c r="AK21" s="526"/>
      <c r="AL21" s="1580"/>
      <c r="AM21" s="1580"/>
      <c r="AN21" s="1580"/>
      <c r="AO21" s="1580"/>
      <c r="AP21" s="1580"/>
      <c r="AQ21" s="1580"/>
      <c r="AR21" s="1580"/>
      <c r="AS21" s="1580"/>
      <c r="AT21" s="526"/>
      <c r="AU21" s="1580"/>
      <c r="AV21" s="1580"/>
      <c r="AW21" s="1580"/>
      <c r="AX21" s="1580"/>
      <c r="AY21" s="1580"/>
      <c r="AZ21" s="1580"/>
      <c r="BA21" s="1580"/>
      <c r="BB21" s="1580"/>
    </row>
    <row r="22" spans="1:54" s="382" customFormat="1" ht="18" customHeight="1" hidden="1">
      <c r="A22" s="397"/>
      <c r="B22" s="404" t="s">
        <v>971</v>
      </c>
      <c r="C22" s="399"/>
      <c r="D22" s="399"/>
      <c r="F22" s="488"/>
      <c r="G22" s="488"/>
      <c r="H22" s="488"/>
      <c r="I22" s="488"/>
      <c r="J22" s="488"/>
      <c r="K22" s="488"/>
      <c r="L22" s="488"/>
      <c r="M22" s="488"/>
      <c r="N22" s="488"/>
      <c r="O22" s="488"/>
      <c r="P22" s="488"/>
      <c r="Q22" s="488"/>
      <c r="R22" s="488"/>
      <c r="S22" s="488"/>
      <c r="T22" s="488"/>
      <c r="U22" s="488"/>
      <c r="V22" s="488"/>
      <c r="W22" s="488"/>
      <c r="X22" s="488"/>
      <c r="Y22" s="488"/>
      <c r="Z22" s="526"/>
      <c r="AA22" s="526"/>
      <c r="AB22" s="526"/>
      <c r="AC22" s="488"/>
      <c r="AD22" s="488"/>
      <c r="AE22" s="488"/>
      <c r="AF22" s="488"/>
      <c r="AG22" s="488"/>
      <c r="AH22" s="488"/>
      <c r="AI22" s="488"/>
      <c r="AJ22" s="488"/>
      <c r="AK22" s="526"/>
      <c r="AL22" s="1580"/>
      <c r="AM22" s="1580"/>
      <c r="AN22" s="1580"/>
      <c r="AO22" s="1580"/>
      <c r="AP22" s="1580"/>
      <c r="AQ22" s="1580"/>
      <c r="AR22" s="1580"/>
      <c r="AS22" s="1580"/>
      <c r="AT22" s="526"/>
      <c r="AU22" s="1580"/>
      <c r="AV22" s="1580"/>
      <c r="AW22" s="1580"/>
      <c r="AX22" s="1580"/>
      <c r="AY22" s="1580"/>
      <c r="AZ22" s="1580"/>
      <c r="BA22" s="1580"/>
      <c r="BB22" s="1580"/>
    </row>
    <row r="23" spans="2:16" ht="18" customHeight="1" hidden="1">
      <c r="B23" s="678" t="s">
        <v>972</v>
      </c>
      <c r="C23" s="431"/>
      <c r="N23" s="673"/>
      <c r="O23" s="679"/>
      <c r="P23" s="673"/>
    </row>
    <row r="24" spans="2:16" ht="18" customHeight="1" hidden="1">
      <c r="B24" s="370" t="s">
        <v>973</v>
      </c>
      <c r="C24" s="674"/>
      <c r="N24" s="673"/>
      <c r="O24" s="679"/>
      <c r="P24" s="673"/>
    </row>
    <row r="25" spans="2:16" ht="18" customHeight="1" hidden="1">
      <c r="B25" s="370" t="s">
        <v>974</v>
      </c>
      <c r="C25" s="431"/>
      <c r="N25" s="673"/>
      <c r="O25" s="679"/>
      <c r="P25" s="673"/>
    </row>
    <row r="26" spans="2:16" ht="18" customHeight="1" hidden="1">
      <c r="B26" s="370" t="s">
        <v>142</v>
      </c>
      <c r="C26" s="431"/>
      <c r="N26" s="673"/>
      <c r="O26" s="679"/>
      <c r="P26" s="673"/>
    </row>
    <row r="27" spans="2:16" ht="18" customHeight="1" hidden="1">
      <c r="B27" s="370" t="s">
        <v>257</v>
      </c>
      <c r="C27" s="431"/>
      <c r="N27" s="673"/>
      <c r="O27" s="679"/>
      <c r="P27" s="673"/>
    </row>
    <row r="28" spans="2:16" ht="18" customHeight="1" hidden="1">
      <c r="B28" s="431" t="s">
        <v>221</v>
      </c>
      <c r="C28" s="675"/>
      <c r="N28" s="673"/>
      <c r="O28" s="679"/>
      <c r="P28" s="673"/>
    </row>
    <row r="29" spans="2:16" ht="18" customHeight="1" hidden="1">
      <c r="B29" s="431" t="s">
        <v>975</v>
      </c>
      <c r="C29" s="431"/>
      <c r="N29" s="673"/>
      <c r="O29" s="679"/>
      <c r="P29" s="673"/>
    </row>
    <row r="30" spans="2:16" ht="18" customHeight="1" hidden="1">
      <c r="B30" s="370" t="s">
        <v>976</v>
      </c>
      <c r="C30" s="431"/>
      <c r="N30" s="673"/>
      <c r="O30" s="679"/>
      <c r="P30" s="673"/>
    </row>
    <row r="31" spans="3:28" ht="18" customHeight="1" hidden="1" thickBot="1">
      <c r="C31" s="581" t="s">
        <v>977</v>
      </c>
      <c r="F31" s="372"/>
      <c r="G31" s="372"/>
      <c r="H31" s="372"/>
      <c r="I31" s="372"/>
      <c r="J31" s="372"/>
      <c r="K31" s="372"/>
      <c r="L31" s="372"/>
      <c r="M31" s="372"/>
      <c r="N31" s="372"/>
      <c r="P31" s="372"/>
      <c r="Q31" s="372"/>
      <c r="U31" s="372"/>
      <c r="V31" s="372"/>
      <c r="W31" s="372"/>
      <c r="X31" s="372"/>
      <c r="Z31" s="680"/>
      <c r="AB31" s="680"/>
    </row>
    <row r="32" ht="18" customHeight="1" hidden="1" thickTop="1">
      <c r="B32" s="581" t="s">
        <v>978</v>
      </c>
    </row>
    <row r="33" ht="18" customHeight="1" hidden="1">
      <c r="B33" s="370" t="s">
        <v>979</v>
      </c>
    </row>
    <row r="34" ht="18" customHeight="1" hidden="1">
      <c r="B34" s="370" t="s">
        <v>980</v>
      </c>
    </row>
    <row r="35" ht="18" customHeight="1" hidden="1">
      <c r="B35" s="370" t="s">
        <v>981</v>
      </c>
    </row>
    <row r="36" spans="3:28" ht="18" customHeight="1" hidden="1" thickBot="1">
      <c r="C36" s="581" t="s">
        <v>982</v>
      </c>
      <c r="F36" s="372"/>
      <c r="G36" s="372"/>
      <c r="H36" s="372"/>
      <c r="I36" s="372"/>
      <c r="J36" s="372"/>
      <c r="K36" s="372"/>
      <c r="L36" s="372"/>
      <c r="M36" s="372"/>
      <c r="N36" s="372"/>
      <c r="P36" s="372"/>
      <c r="Q36" s="372"/>
      <c r="U36" s="372"/>
      <c r="V36" s="372"/>
      <c r="W36" s="372"/>
      <c r="X36" s="372"/>
      <c r="Z36" s="680"/>
      <c r="AB36" s="680"/>
    </row>
    <row r="37" ht="18" customHeight="1" hidden="1" thickTop="1">
      <c r="B37" s="370" t="s">
        <v>983</v>
      </c>
    </row>
    <row r="38" ht="18" customHeight="1" hidden="1">
      <c r="B38" s="370" t="s">
        <v>984</v>
      </c>
    </row>
    <row r="39" spans="3:28" ht="18" customHeight="1" hidden="1" thickBot="1">
      <c r="C39" s="581" t="s">
        <v>985</v>
      </c>
      <c r="F39" s="372"/>
      <c r="G39" s="372"/>
      <c r="H39" s="372"/>
      <c r="I39" s="372"/>
      <c r="J39" s="372"/>
      <c r="K39" s="372"/>
      <c r="L39" s="372"/>
      <c r="M39" s="372"/>
      <c r="N39" s="372"/>
      <c r="P39" s="372"/>
      <c r="Q39" s="372"/>
      <c r="U39" s="372"/>
      <c r="V39" s="372"/>
      <c r="W39" s="372"/>
      <c r="X39" s="372"/>
      <c r="Z39" s="680"/>
      <c r="AB39" s="680"/>
    </row>
    <row r="40" spans="2:22" ht="18" customHeight="1" hidden="1" thickTop="1">
      <c r="B40" s="370" t="s">
        <v>986</v>
      </c>
      <c r="V40" s="372"/>
    </row>
    <row r="41" ht="18" customHeight="1" hidden="1">
      <c r="B41" s="370" t="s">
        <v>987</v>
      </c>
    </row>
    <row r="42" ht="18" customHeight="1" hidden="1"/>
    <row r="43" ht="18" customHeight="1">
      <c r="B43" s="370" t="s">
        <v>988</v>
      </c>
    </row>
    <row r="44" ht="18" customHeight="1">
      <c r="B44" s="370" t="s">
        <v>989</v>
      </c>
    </row>
    <row r="45" ht="15" customHeight="1">
      <c r="P45" s="544" t="s">
        <v>540</v>
      </c>
    </row>
    <row r="46" spans="6:16" ht="18" customHeight="1">
      <c r="F46" s="1640" t="s">
        <v>990</v>
      </c>
      <c r="G46" s="1640"/>
      <c r="H46" s="1640"/>
      <c r="J46" s="1640" t="s">
        <v>991</v>
      </c>
      <c r="K46" s="1640"/>
      <c r="L46" s="1640"/>
      <c r="N46" s="1640" t="s">
        <v>283</v>
      </c>
      <c r="O46" s="1640"/>
      <c r="P46" s="1640"/>
    </row>
    <row r="47" spans="2:16" ht="18" customHeight="1">
      <c r="B47" s="382" t="s">
        <v>992</v>
      </c>
      <c r="C47" s="382"/>
      <c r="D47" s="382"/>
      <c r="E47" s="382"/>
      <c r="F47" s="681" t="s">
        <v>457</v>
      </c>
      <c r="G47" s="682"/>
      <c r="H47" s="681" t="s">
        <v>458</v>
      </c>
      <c r="I47" s="682"/>
      <c r="J47" s="681" t="str">
        <f>F47</f>
        <v>Kỳ này</v>
      </c>
      <c r="K47" s="682"/>
      <c r="L47" s="681" t="str">
        <f>H47</f>
        <v>Kỳ trước</v>
      </c>
      <c r="M47" s="382"/>
      <c r="N47" s="681" t="str">
        <f>F47</f>
        <v>Kỳ này</v>
      </c>
      <c r="O47" s="682"/>
      <c r="P47" s="681" t="str">
        <f>H47</f>
        <v>Kỳ trước</v>
      </c>
    </row>
    <row r="48" spans="2:20" ht="18" customHeight="1">
      <c r="B48" s="382" t="s">
        <v>967</v>
      </c>
      <c r="C48" s="382"/>
      <c r="D48" s="382"/>
      <c r="E48" s="382"/>
      <c r="F48" s="449">
        <v>293387372335</v>
      </c>
      <c r="G48" s="449"/>
      <c r="H48" s="449">
        <v>256530644643</v>
      </c>
      <c r="I48" s="449"/>
      <c r="J48" s="449" t="e">
        <f>#REF!-BCBP!F48</f>
        <v>#REF!</v>
      </c>
      <c r="K48" s="449"/>
      <c r="L48" s="449">
        <v>245190595429</v>
      </c>
      <c r="M48" s="449"/>
      <c r="N48" s="449" t="e">
        <f>F48+J48</f>
        <v>#REF!</v>
      </c>
      <c r="O48" s="612"/>
      <c r="P48" s="449">
        <f>H48+L48</f>
        <v>501721240072</v>
      </c>
      <c r="R48" s="672" t="e">
        <f>N48-#REF!</f>
        <v>#REF!</v>
      </c>
      <c r="T48" s="672" t="e">
        <f>P48-#REF!</f>
        <v>#REF!</v>
      </c>
    </row>
    <row r="49" spans="2:16" ht="18" customHeight="1" hidden="1">
      <c r="B49" s="382" t="s">
        <v>968</v>
      </c>
      <c r="C49" s="382"/>
      <c r="D49" s="382"/>
      <c r="E49" s="382"/>
      <c r="F49" s="449">
        <v>0</v>
      </c>
      <c r="G49" s="449"/>
      <c r="H49" s="449">
        <v>0</v>
      </c>
      <c r="I49" s="449"/>
      <c r="J49" s="449">
        <v>0</v>
      </c>
      <c r="K49" s="449"/>
      <c r="L49" s="449">
        <v>0</v>
      </c>
      <c r="M49" s="449"/>
      <c r="N49" s="449">
        <f>F49+J49</f>
        <v>0</v>
      </c>
      <c r="O49" s="612"/>
      <c r="P49" s="449">
        <f>H49+L49</f>
        <v>0</v>
      </c>
    </row>
    <row r="50" spans="2:16" ht="18" customHeight="1" thickBot="1">
      <c r="B50" s="382"/>
      <c r="C50" s="396" t="s">
        <v>283</v>
      </c>
      <c r="D50" s="382"/>
      <c r="E50" s="382"/>
      <c r="F50" s="456">
        <f>SUM(F48:F49)</f>
        <v>293387372335</v>
      </c>
      <c r="G50" s="400"/>
      <c r="H50" s="456">
        <f>SUM(H48:H49)</f>
        <v>256530644643</v>
      </c>
      <c r="I50" s="400"/>
      <c r="J50" s="456" t="e">
        <f>SUM(J48:J49)</f>
        <v>#REF!</v>
      </c>
      <c r="K50" s="400"/>
      <c r="L50" s="456">
        <f>SUM(L48:L49)</f>
        <v>245190595429</v>
      </c>
      <c r="M50" s="400"/>
      <c r="N50" s="456" t="e">
        <f>SUM(N48:N49)</f>
        <v>#REF!</v>
      </c>
      <c r="O50" s="605"/>
      <c r="P50" s="456">
        <f>SUM(P48:P49)</f>
        <v>501721240072</v>
      </c>
    </row>
    <row r="51" spans="1:54" s="451" customFormat="1" ht="18" customHeight="1" thickTop="1">
      <c r="A51" s="384"/>
      <c r="B51" s="580" t="s">
        <v>12</v>
      </c>
      <c r="C51" s="540"/>
      <c r="D51" s="540"/>
      <c r="F51" s="683"/>
      <c r="G51" s="683"/>
      <c r="H51" s="683"/>
      <c r="I51" s="683"/>
      <c r="J51" s="683"/>
      <c r="K51" s="683"/>
      <c r="L51" s="683"/>
      <c r="M51" s="683"/>
      <c r="N51" s="683"/>
      <c r="O51" s="683"/>
      <c r="P51" s="683"/>
      <c r="Q51" s="683"/>
      <c r="R51" s="683"/>
      <c r="S51" s="683"/>
      <c r="T51" s="683"/>
      <c r="U51" s="683"/>
      <c r="V51" s="683"/>
      <c r="W51" s="683"/>
      <c r="X51" s="683"/>
      <c r="Y51" s="683"/>
      <c r="Z51" s="684"/>
      <c r="AA51" s="684"/>
      <c r="AB51" s="684"/>
      <c r="AC51" s="683"/>
      <c r="AD51" s="683"/>
      <c r="AE51" s="683"/>
      <c r="AF51" s="683"/>
      <c r="AG51" s="683"/>
      <c r="AH51" s="683"/>
      <c r="AI51" s="683"/>
      <c r="AJ51" s="683"/>
      <c r="AK51" s="684"/>
      <c r="AL51" s="683"/>
      <c r="AM51" s="683"/>
      <c r="AN51" s="683"/>
      <c r="AO51" s="683"/>
      <c r="AP51" s="683"/>
      <c r="AQ51" s="683"/>
      <c r="AR51" s="683"/>
      <c r="AS51" s="683"/>
      <c r="AT51" s="684"/>
      <c r="AU51" s="683"/>
      <c r="AV51" s="683"/>
      <c r="AW51" s="683"/>
      <c r="AX51" s="683"/>
      <c r="AY51" s="683"/>
      <c r="AZ51" s="683"/>
      <c r="BA51" s="683"/>
      <c r="BB51" s="683"/>
    </row>
    <row r="52" spans="1:54" s="382" customFormat="1" ht="18" customHeight="1">
      <c r="A52" s="397"/>
      <c r="B52" s="386" t="s">
        <v>233</v>
      </c>
      <c r="C52" s="388"/>
      <c r="D52" s="388"/>
      <c r="F52" s="488" t="e">
        <f>ROUND(-($F$48/$N$48*#REF!),0)</f>
        <v>#REF!</v>
      </c>
      <c r="G52" s="488"/>
      <c r="H52" s="612" t="e">
        <f>-ROUND((#REF!/#REF!)*H48,0)</f>
        <v>#REF!</v>
      </c>
      <c r="I52" s="488"/>
      <c r="J52" s="488" t="e">
        <f>-(#REF!+BCBP!F52)</f>
        <v>#REF!</v>
      </c>
      <c r="K52" s="488"/>
      <c r="L52" s="612" t="e">
        <f>-ROUND((#REF!/#REF!)*L48,0)</f>
        <v>#REF!</v>
      </c>
      <c r="M52" s="488"/>
      <c r="N52" s="449" t="e">
        <f>F52+J52</f>
        <v>#REF!</v>
      </c>
      <c r="O52" s="488"/>
      <c r="P52" s="449" t="e">
        <f>H52+L52</f>
        <v>#REF!</v>
      </c>
      <c r="Q52" s="488"/>
      <c r="R52" s="488" t="e">
        <f>N52+#REF!</f>
        <v>#REF!</v>
      </c>
      <c r="S52" s="488"/>
      <c r="T52" s="488"/>
      <c r="U52" s="488"/>
      <c r="V52" s="488"/>
      <c r="W52" s="488"/>
      <c r="X52" s="488"/>
      <c r="Y52" s="488"/>
      <c r="Z52" s="526"/>
      <c r="AA52" s="526"/>
      <c r="AB52" s="526"/>
      <c r="AC52" s="488"/>
      <c r="AD52" s="488"/>
      <c r="AE52" s="488"/>
      <c r="AF52" s="488"/>
      <c r="AG52" s="488"/>
      <c r="AH52" s="488"/>
      <c r="AI52" s="488"/>
      <c r="AJ52" s="488"/>
      <c r="AK52" s="526"/>
      <c r="AL52" s="488"/>
      <c r="AM52" s="488"/>
      <c r="AN52" s="488"/>
      <c r="AO52" s="488"/>
      <c r="AP52" s="488"/>
      <c r="AQ52" s="488"/>
      <c r="AR52" s="488"/>
      <c r="AS52" s="488"/>
      <c r="AT52" s="526"/>
      <c r="AU52" s="488"/>
      <c r="AV52" s="488"/>
      <c r="AW52" s="488"/>
      <c r="AX52" s="488"/>
      <c r="AY52" s="488"/>
      <c r="AZ52" s="488"/>
      <c r="BA52" s="488"/>
      <c r="BB52" s="488"/>
    </row>
    <row r="53" spans="1:54" s="382" customFormat="1" ht="18" customHeight="1">
      <c r="A53" s="397"/>
      <c r="B53" s="386" t="s">
        <v>239</v>
      </c>
      <c r="C53" s="388"/>
      <c r="D53" s="388"/>
      <c r="F53" s="488" t="e">
        <f>-ROUND(($F$48/$N$48)*#REF!,0)</f>
        <v>#REF!</v>
      </c>
      <c r="G53" s="488"/>
      <c r="H53" s="488" t="e">
        <f>-ROUND(($H$48/$P$48)*#REF!,0)</f>
        <v>#REF!</v>
      </c>
      <c r="I53" s="488"/>
      <c r="J53" s="488" t="e">
        <f>-(#REF!+BCBP!F53)</f>
        <v>#REF!</v>
      </c>
      <c r="K53" s="488"/>
      <c r="L53" s="488" t="e">
        <f>-(#REF!+BCBP!H53)</f>
        <v>#REF!</v>
      </c>
      <c r="M53" s="488"/>
      <c r="N53" s="449" t="e">
        <f>F53+J53</f>
        <v>#REF!</v>
      </c>
      <c r="O53" s="488"/>
      <c r="P53" s="449" t="e">
        <f>H53+L53</f>
        <v>#REF!</v>
      </c>
      <c r="Q53" s="488"/>
      <c r="R53" s="488" t="e">
        <f>N53+#REF!</f>
        <v>#REF!</v>
      </c>
      <c r="S53" s="488"/>
      <c r="T53" s="488"/>
      <c r="U53" s="488"/>
      <c r="V53" s="488"/>
      <c r="W53" s="488"/>
      <c r="X53" s="488"/>
      <c r="Y53" s="488"/>
      <c r="Z53" s="526"/>
      <c r="AA53" s="526"/>
      <c r="AB53" s="526"/>
      <c r="AC53" s="488"/>
      <c r="AD53" s="488"/>
      <c r="AE53" s="488"/>
      <c r="AF53" s="488"/>
      <c r="AG53" s="488"/>
      <c r="AH53" s="488"/>
      <c r="AI53" s="488"/>
      <c r="AJ53" s="488"/>
      <c r="AK53" s="526"/>
      <c r="AL53" s="488"/>
      <c r="AM53" s="488"/>
      <c r="AN53" s="488"/>
      <c r="AO53" s="488"/>
      <c r="AP53" s="488"/>
      <c r="AQ53" s="488"/>
      <c r="AR53" s="488"/>
      <c r="AS53" s="488"/>
      <c r="AT53" s="526"/>
      <c r="AU53" s="488"/>
      <c r="AV53" s="488"/>
      <c r="AW53" s="488"/>
      <c r="AX53" s="488"/>
      <c r="AY53" s="488"/>
      <c r="AZ53" s="488"/>
      <c r="BA53" s="488"/>
      <c r="BB53" s="488"/>
    </row>
    <row r="54" spans="1:54" s="382" customFormat="1" ht="18" customHeight="1">
      <c r="A54" s="397"/>
      <c r="B54" s="386" t="s">
        <v>241</v>
      </c>
      <c r="C54" s="388"/>
      <c r="D54" s="388"/>
      <c r="F54" s="488" t="e">
        <f>-ROUND(($F$48/$N$48)*#REF!,0)</f>
        <v>#REF!</v>
      </c>
      <c r="G54" s="488"/>
      <c r="H54" s="488" t="e">
        <f>-ROUND(($H$48/$P$48)*#REF!,0)</f>
        <v>#REF!</v>
      </c>
      <c r="I54" s="488"/>
      <c r="J54" s="488" t="e">
        <f>-(#REF!+BCBP!F54)</f>
        <v>#REF!</v>
      </c>
      <c r="K54" s="488"/>
      <c r="L54" s="488" t="e">
        <f>-(#REF!+BCBP!H54)</f>
        <v>#REF!</v>
      </c>
      <c r="M54" s="488"/>
      <c r="N54" s="449" t="e">
        <f>F54+J54</f>
        <v>#REF!</v>
      </c>
      <c r="O54" s="488"/>
      <c r="P54" s="449" t="e">
        <f>H54+L54</f>
        <v>#REF!</v>
      </c>
      <c r="Q54" s="488"/>
      <c r="R54" s="488" t="e">
        <f>N54+#REF!</f>
        <v>#REF!</v>
      </c>
      <c r="S54" s="488"/>
      <c r="T54" s="488"/>
      <c r="U54" s="488"/>
      <c r="V54" s="488"/>
      <c r="W54" s="488"/>
      <c r="X54" s="488"/>
      <c r="Y54" s="488"/>
      <c r="Z54" s="526"/>
      <c r="AA54" s="526"/>
      <c r="AB54" s="526"/>
      <c r="AC54" s="488"/>
      <c r="AD54" s="488"/>
      <c r="AE54" s="488"/>
      <c r="AF54" s="488"/>
      <c r="AG54" s="488"/>
      <c r="AH54" s="488"/>
      <c r="AI54" s="488"/>
      <c r="AJ54" s="488"/>
      <c r="AK54" s="526"/>
      <c r="AL54" s="488"/>
      <c r="AM54" s="488"/>
      <c r="AN54" s="488"/>
      <c r="AO54" s="488"/>
      <c r="AP54" s="488"/>
      <c r="AQ54" s="488"/>
      <c r="AR54" s="488"/>
      <c r="AS54" s="488"/>
      <c r="AT54" s="526"/>
      <c r="AU54" s="488"/>
      <c r="AV54" s="488"/>
      <c r="AW54" s="488"/>
      <c r="AX54" s="488"/>
      <c r="AY54" s="488"/>
      <c r="AZ54" s="488"/>
      <c r="BA54" s="488"/>
      <c r="BB54" s="488"/>
    </row>
    <row r="55" spans="1:54" s="382" customFormat="1" ht="18" customHeight="1">
      <c r="A55" s="397"/>
      <c r="B55" s="386" t="s">
        <v>969</v>
      </c>
      <c r="C55" s="445"/>
      <c r="D55" s="445"/>
      <c r="F55" s="685" t="e">
        <f>SUM(F50:F54)</f>
        <v>#REF!</v>
      </c>
      <c r="G55" s="488"/>
      <c r="H55" s="686" t="e">
        <f>SUM(H50:H54)</f>
        <v>#REF!</v>
      </c>
      <c r="I55" s="488"/>
      <c r="J55" s="686" t="e">
        <f>SUM(J50:J54)</f>
        <v>#REF!</v>
      </c>
      <c r="K55" s="488"/>
      <c r="L55" s="686" t="e">
        <f>SUM(L50:L54)</f>
        <v>#REF!</v>
      </c>
      <c r="M55" s="488"/>
      <c r="N55" s="686" t="e">
        <f>F55+J55</f>
        <v>#REF!</v>
      </c>
      <c r="O55" s="488"/>
      <c r="P55" s="685" t="e">
        <f>H55+L55</f>
        <v>#REF!</v>
      </c>
      <c r="Q55" s="488"/>
      <c r="R55" s="488"/>
      <c r="S55" s="488"/>
      <c r="T55" s="488"/>
      <c r="U55" s="488"/>
      <c r="V55" s="488"/>
      <c r="W55" s="488"/>
      <c r="X55" s="488"/>
      <c r="Y55" s="488"/>
      <c r="Z55" s="526"/>
      <c r="AA55" s="526"/>
      <c r="AB55" s="526"/>
      <c r="AC55" s="488"/>
      <c r="AD55" s="488"/>
      <c r="AE55" s="488"/>
      <c r="AF55" s="488"/>
      <c r="AG55" s="488"/>
      <c r="AH55" s="488"/>
      <c r="AI55" s="488"/>
      <c r="AJ55" s="488"/>
      <c r="AK55" s="526"/>
      <c r="AL55" s="1580"/>
      <c r="AM55" s="1580"/>
      <c r="AN55" s="1580"/>
      <c r="AO55" s="1580"/>
      <c r="AP55" s="1580"/>
      <c r="AQ55" s="1580"/>
      <c r="AR55" s="1580"/>
      <c r="AS55" s="1580"/>
      <c r="AT55" s="526"/>
      <c r="AU55" s="1580"/>
      <c r="AV55" s="1580"/>
      <c r="AW55" s="1580"/>
      <c r="AX55" s="1580"/>
      <c r="AY55" s="1580"/>
      <c r="AZ55" s="1580"/>
      <c r="BA55" s="1580"/>
      <c r="BB55" s="1580"/>
    </row>
    <row r="56" spans="1:54" s="382" customFormat="1" ht="18" customHeight="1">
      <c r="A56" s="397"/>
      <c r="B56" s="404" t="s">
        <v>970</v>
      </c>
      <c r="C56" s="401"/>
      <c r="D56" s="401"/>
      <c r="F56" s="488"/>
      <c r="G56" s="488"/>
      <c r="H56" s="488"/>
      <c r="I56" s="488"/>
      <c r="J56" s="488"/>
      <c r="K56" s="488"/>
      <c r="L56" s="488"/>
      <c r="M56" s="488"/>
      <c r="N56" s="488">
        <v>0</v>
      </c>
      <c r="O56" s="488"/>
      <c r="P56" s="488">
        <v>0</v>
      </c>
      <c r="Q56" s="488"/>
      <c r="R56" s="488"/>
      <c r="S56" s="488"/>
      <c r="T56" s="488"/>
      <c r="U56" s="488"/>
      <c r="V56" s="488"/>
      <c r="W56" s="488"/>
      <c r="X56" s="488"/>
      <c r="Y56" s="488"/>
      <c r="Z56" s="526"/>
      <c r="AA56" s="526"/>
      <c r="AB56" s="526"/>
      <c r="AC56" s="488"/>
      <c r="AD56" s="488"/>
      <c r="AE56" s="488"/>
      <c r="AF56" s="488"/>
      <c r="AG56" s="488"/>
      <c r="AH56" s="488"/>
      <c r="AI56" s="488"/>
      <c r="AJ56" s="488"/>
      <c r="AK56" s="526"/>
      <c r="AL56" s="1580"/>
      <c r="AM56" s="1580"/>
      <c r="AN56" s="1580"/>
      <c r="AO56" s="1580"/>
      <c r="AP56" s="1580"/>
      <c r="AQ56" s="1580"/>
      <c r="AR56" s="1580"/>
      <c r="AS56" s="1580"/>
      <c r="AT56" s="526"/>
      <c r="AU56" s="1580"/>
      <c r="AV56" s="1580"/>
      <c r="AW56" s="1580"/>
      <c r="AX56" s="1580"/>
      <c r="AY56" s="1580"/>
      <c r="AZ56" s="1580"/>
      <c r="BA56" s="1580"/>
      <c r="BB56" s="1580"/>
    </row>
    <row r="57" spans="1:54" s="382" customFormat="1" ht="19.5" customHeight="1">
      <c r="A57" s="397"/>
      <c r="B57" s="404" t="s">
        <v>971</v>
      </c>
      <c r="C57" s="404"/>
      <c r="D57" s="404"/>
      <c r="F57" s="488"/>
      <c r="G57" s="488"/>
      <c r="H57" s="488"/>
      <c r="I57" s="488"/>
      <c r="J57" s="488"/>
      <c r="K57" s="488"/>
      <c r="L57" s="488"/>
      <c r="M57" s="488"/>
      <c r="N57" s="686" t="e">
        <f>N55-N56</f>
        <v>#REF!</v>
      </c>
      <c r="O57" s="488"/>
      <c r="P57" s="685" t="e">
        <f>P55-P56</f>
        <v>#REF!</v>
      </c>
      <c r="Q57" s="488"/>
      <c r="R57" s="488" t="e">
        <f>N57-#REF!</f>
        <v>#REF!</v>
      </c>
      <c r="S57" s="488"/>
      <c r="T57" s="488"/>
      <c r="U57" s="488"/>
      <c r="V57" s="488"/>
      <c r="W57" s="488"/>
      <c r="X57" s="488"/>
      <c r="Y57" s="488"/>
      <c r="Z57" s="526"/>
      <c r="AA57" s="526"/>
      <c r="AB57" s="526"/>
      <c r="AC57" s="488"/>
      <c r="AD57" s="488"/>
      <c r="AE57" s="488"/>
      <c r="AF57" s="488"/>
      <c r="AG57" s="488"/>
      <c r="AH57" s="488"/>
      <c r="AI57" s="488"/>
      <c r="AJ57" s="488"/>
      <c r="AK57" s="526"/>
      <c r="AL57" s="1580"/>
      <c r="AM57" s="1580"/>
      <c r="AN57" s="1580"/>
      <c r="AO57" s="1580"/>
      <c r="AP57" s="1580"/>
      <c r="AQ57" s="1580"/>
      <c r="AR57" s="1580"/>
      <c r="AS57" s="1580"/>
      <c r="AT57" s="526"/>
      <c r="AU57" s="1580"/>
      <c r="AV57" s="1580"/>
      <c r="AW57" s="1580"/>
      <c r="AX57" s="1580"/>
      <c r="AY57" s="1580"/>
      <c r="AZ57" s="1580"/>
      <c r="BA57" s="1580"/>
      <c r="BB57" s="1580"/>
    </row>
    <row r="58" spans="2:16" ht="18" customHeight="1">
      <c r="B58" s="547" t="s">
        <v>972</v>
      </c>
      <c r="C58" s="404"/>
      <c r="D58" s="382"/>
      <c r="E58" s="382"/>
      <c r="F58" s="382"/>
      <c r="G58" s="382"/>
      <c r="H58" s="382"/>
      <c r="I58" s="382"/>
      <c r="J58" s="382"/>
      <c r="K58" s="382"/>
      <c r="L58" s="382"/>
      <c r="M58" s="382"/>
      <c r="N58" s="449" t="e">
        <f>#REF!</f>
        <v>#REF!</v>
      </c>
      <c r="O58" s="612"/>
      <c r="P58" s="449" t="e">
        <f>#REF!</f>
        <v>#REF!</v>
      </c>
    </row>
    <row r="59" spans="2:16" ht="18" customHeight="1">
      <c r="B59" s="382" t="s">
        <v>973</v>
      </c>
      <c r="C59" s="687"/>
      <c r="D59" s="382"/>
      <c r="E59" s="382"/>
      <c r="F59" s="382"/>
      <c r="G59" s="382"/>
      <c r="H59" s="382"/>
      <c r="I59" s="382"/>
      <c r="J59" s="382"/>
      <c r="K59" s="382"/>
      <c r="L59" s="382"/>
      <c r="M59" s="382"/>
      <c r="N59" s="449" t="e">
        <f>-#REF!</f>
        <v>#REF!</v>
      </c>
      <c r="O59" s="612"/>
      <c r="P59" s="449" t="e">
        <f>-#REF!</f>
        <v>#REF!</v>
      </c>
    </row>
    <row r="60" spans="2:16" ht="18" customHeight="1">
      <c r="B60" s="382" t="s">
        <v>993</v>
      </c>
      <c r="C60" s="687"/>
      <c r="D60" s="382"/>
      <c r="E60" s="382"/>
      <c r="F60" s="382"/>
      <c r="G60" s="382"/>
      <c r="H60" s="382"/>
      <c r="I60" s="382"/>
      <c r="J60" s="382"/>
      <c r="K60" s="382"/>
      <c r="L60" s="382"/>
      <c r="M60" s="382"/>
      <c r="N60" s="685" t="e">
        <f>SUM(N58:N59)</f>
        <v>#REF!</v>
      </c>
      <c r="O60" s="612"/>
      <c r="P60" s="685" t="e">
        <f>SUM(P58:P59)</f>
        <v>#REF!</v>
      </c>
    </row>
    <row r="61" spans="2:16" ht="18" customHeight="1">
      <c r="B61" s="382" t="s">
        <v>855</v>
      </c>
      <c r="C61" s="404"/>
      <c r="D61" s="382"/>
      <c r="E61" s="382"/>
      <c r="F61" s="382"/>
      <c r="G61" s="382"/>
      <c r="H61" s="382"/>
      <c r="I61" s="382"/>
      <c r="J61" s="382"/>
      <c r="K61" s="382"/>
      <c r="L61" s="382"/>
      <c r="M61" s="382"/>
      <c r="N61" s="449" t="e">
        <f>#REF!</f>
        <v>#REF!</v>
      </c>
      <c r="O61" s="612"/>
      <c r="P61" s="449" t="e">
        <f>#REF!</f>
        <v>#REF!</v>
      </c>
    </row>
    <row r="62" spans="2:16" ht="18" customHeight="1">
      <c r="B62" s="382" t="s">
        <v>245</v>
      </c>
      <c r="C62" s="404"/>
      <c r="D62" s="382"/>
      <c r="E62" s="382"/>
      <c r="F62" s="382"/>
      <c r="G62" s="382"/>
      <c r="H62" s="382"/>
      <c r="I62" s="382"/>
      <c r="J62" s="382"/>
      <c r="K62" s="382"/>
      <c r="L62" s="382"/>
      <c r="M62" s="382"/>
      <c r="N62" s="449" t="e">
        <f>-#REF!</f>
        <v>#REF!</v>
      </c>
      <c r="O62" s="612"/>
      <c r="P62" s="449" t="e">
        <f>-#REF!</f>
        <v>#REF!</v>
      </c>
    </row>
    <row r="63" spans="2:16" ht="18" customHeight="1">
      <c r="B63" s="382" t="s">
        <v>994</v>
      </c>
      <c r="C63" s="404"/>
      <c r="D63" s="382"/>
      <c r="E63" s="382"/>
      <c r="F63" s="382"/>
      <c r="G63" s="382"/>
      <c r="H63" s="382"/>
      <c r="I63" s="382"/>
      <c r="J63" s="382"/>
      <c r="K63" s="382"/>
      <c r="L63" s="382"/>
      <c r="M63" s="382"/>
      <c r="N63" s="685" t="e">
        <f>SUM(N61:N62)</f>
        <v>#REF!</v>
      </c>
      <c r="O63" s="612"/>
      <c r="P63" s="685" t="e">
        <f>SUM(P61:P62)</f>
        <v>#REF!</v>
      </c>
    </row>
    <row r="64" spans="2:16" ht="18" customHeight="1">
      <c r="B64" s="382" t="s">
        <v>995</v>
      </c>
      <c r="C64" s="404"/>
      <c r="D64" s="382"/>
      <c r="E64" s="382"/>
      <c r="F64" s="382"/>
      <c r="G64" s="382"/>
      <c r="H64" s="382"/>
      <c r="I64" s="382"/>
      <c r="J64" s="382"/>
      <c r="K64" s="382"/>
      <c r="L64" s="382"/>
      <c r="M64" s="382"/>
      <c r="N64" s="612" t="e">
        <f>N57+N60+N63</f>
        <v>#REF!</v>
      </c>
      <c r="O64" s="612"/>
      <c r="P64" s="612" t="e">
        <f>P57+P60+P63</f>
        <v>#REF!</v>
      </c>
    </row>
    <row r="65" spans="2:16" ht="18" customHeight="1">
      <c r="B65" s="382" t="s">
        <v>142</v>
      </c>
      <c r="C65" s="404"/>
      <c r="D65" s="382"/>
      <c r="E65" s="382"/>
      <c r="F65" s="382"/>
      <c r="G65" s="382"/>
      <c r="H65" s="382"/>
      <c r="I65" s="382"/>
      <c r="J65" s="382"/>
      <c r="K65" s="382"/>
      <c r="L65" s="382"/>
      <c r="M65" s="382"/>
      <c r="N65" s="609" t="e">
        <f>-(#REF!+#REF!)</f>
        <v>#REF!</v>
      </c>
      <c r="O65" s="612"/>
      <c r="P65" s="609" t="e">
        <f>-#REF!</f>
        <v>#REF!</v>
      </c>
    </row>
    <row r="66" spans="2:20" ht="18" customHeight="1">
      <c r="B66" s="382" t="s">
        <v>257</v>
      </c>
      <c r="C66" s="404"/>
      <c r="D66" s="382"/>
      <c r="E66" s="382"/>
      <c r="F66" s="382"/>
      <c r="G66" s="382"/>
      <c r="H66" s="382"/>
      <c r="I66" s="382"/>
      <c r="J66" s="382"/>
      <c r="K66" s="382"/>
      <c r="L66" s="382"/>
      <c r="M66" s="382"/>
      <c r="N66" s="612" t="e">
        <f>N64+N65</f>
        <v>#REF!</v>
      </c>
      <c r="O66" s="612"/>
      <c r="P66" s="612" t="e">
        <f>P57+P60+P63+P65</f>
        <v>#REF!</v>
      </c>
      <c r="R66" s="672" t="e">
        <f>N66-#REF!</f>
        <v>#REF!</v>
      </c>
      <c r="T66" s="672" t="e">
        <f>P66-#REF!</f>
        <v>#REF!</v>
      </c>
    </row>
    <row r="67" spans="2:16" ht="18" customHeight="1">
      <c r="B67" s="404" t="s">
        <v>221</v>
      </c>
      <c r="C67" s="688"/>
      <c r="D67" s="382"/>
      <c r="E67" s="382"/>
      <c r="F67" s="382"/>
      <c r="G67" s="382"/>
      <c r="H67" s="382"/>
      <c r="I67" s="382"/>
      <c r="J67" s="382"/>
      <c r="K67" s="382"/>
      <c r="L67" s="382"/>
      <c r="M67" s="382"/>
      <c r="N67" s="449" t="e">
        <f>#REF!</f>
        <v>#REF!</v>
      </c>
      <c r="O67" s="612"/>
      <c r="P67" s="449" t="e">
        <f>#REF!</f>
        <v>#REF!</v>
      </c>
    </row>
    <row r="68" spans="1:57" s="581" customFormat="1" ht="18" customHeight="1" thickBot="1">
      <c r="A68" s="580"/>
      <c r="B68" s="396"/>
      <c r="C68" s="396" t="s">
        <v>996</v>
      </c>
      <c r="D68" s="396"/>
      <c r="E68" s="396"/>
      <c r="F68" s="396"/>
      <c r="G68" s="396"/>
      <c r="H68" s="396"/>
      <c r="I68" s="396"/>
      <c r="J68" s="396"/>
      <c r="K68" s="396"/>
      <c r="L68" s="396"/>
      <c r="M68" s="396"/>
      <c r="N68" s="575" t="e">
        <f>N66-N67</f>
        <v>#REF!</v>
      </c>
      <c r="O68" s="689"/>
      <c r="P68" s="575" t="e">
        <f>P66-P67</f>
        <v>#REF!</v>
      </c>
      <c r="R68" s="690"/>
      <c r="S68" s="690"/>
      <c r="T68" s="690"/>
      <c r="AA68" s="690"/>
      <c r="AD68" s="691"/>
      <c r="AE68" s="691"/>
      <c r="AF68" s="691"/>
      <c r="AG68" s="691"/>
      <c r="AH68" s="691"/>
      <c r="AI68" s="691"/>
      <c r="AJ68" s="691"/>
      <c r="AK68" s="691"/>
      <c r="AL68" s="691"/>
      <c r="AM68" s="691"/>
      <c r="AN68" s="691"/>
      <c r="AO68" s="691"/>
      <c r="AP68" s="691"/>
      <c r="AQ68" s="691"/>
      <c r="AR68" s="691"/>
      <c r="AS68" s="691"/>
      <c r="AT68" s="691"/>
      <c r="AU68" s="691"/>
      <c r="AV68" s="691"/>
      <c r="AW68" s="691"/>
      <c r="AX68" s="691"/>
      <c r="AY68" s="691"/>
      <c r="AZ68" s="691"/>
      <c r="BA68" s="691"/>
      <c r="BB68" s="691"/>
      <c r="BC68" s="691"/>
      <c r="BD68" s="691"/>
      <c r="BE68" s="691"/>
    </row>
    <row r="69" spans="2:16" ht="4.5" customHeight="1" thickTop="1">
      <c r="B69" s="404"/>
      <c r="C69" s="404"/>
      <c r="D69" s="382"/>
      <c r="E69" s="382"/>
      <c r="F69" s="382"/>
      <c r="G69" s="382"/>
      <c r="H69" s="382"/>
      <c r="I69" s="382"/>
      <c r="J69" s="382"/>
      <c r="K69" s="382"/>
      <c r="L69" s="382"/>
      <c r="M69" s="382"/>
      <c r="N69" s="692"/>
      <c r="O69" s="693"/>
      <c r="P69" s="692"/>
    </row>
    <row r="70" spans="2:16" ht="18" customHeight="1" hidden="1">
      <c r="B70" s="382" t="s">
        <v>976</v>
      </c>
      <c r="C70" s="404"/>
      <c r="D70" s="382"/>
      <c r="E70" s="382"/>
      <c r="F70" s="382"/>
      <c r="G70" s="382"/>
      <c r="H70" s="382"/>
      <c r="I70" s="382"/>
      <c r="J70" s="382"/>
      <c r="K70" s="382"/>
      <c r="L70" s="382"/>
      <c r="M70" s="382"/>
      <c r="N70" s="694"/>
      <c r="O70" s="693"/>
      <c r="P70" s="694"/>
    </row>
    <row r="71" spans="2:16" ht="18" customHeight="1" hidden="1">
      <c r="B71" s="396" t="s">
        <v>978</v>
      </c>
      <c r="C71" s="382"/>
      <c r="D71" s="382"/>
      <c r="E71" s="382"/>
      <c r="F71" s="382"/>
      <c r="G71" s="382"/>
      <c r="H71" s="382"/>
      <c r="I71" s="382"/>
      <c r="J71" s="382"/>
      <c r="K71" s="382"/>
      <c r="L71" s="382"/>
      <c r="M71" s="382"/>
      <c r="N71" s="422" t="e">
        <f>N68-#REF!</f>
        <v>#REF!</v>
      </c>
      <c r="O71" s="394"/>
      <c r="P71" s="422" t="e">
        <f>P68-#REF!</f>
        <v>#REF!</v>
      </c>
    </row>
    <row r="72" spans="2:16" ht="18" customHeight="1" hidden="1">
      <c r="B72" s="382" t="s">
        <v>979</v>
      </c>
      <c r="C72" s="382"/>
      <c r="D72" s="382"/>
      <c r="E72" s="382"/>
      <c r="F72" s="382"/>
      <c r="G72" s="382"/>
      <c r="H72" s="382"/>
      <c r="I72" s="382"/>
      <c r="J72" s="382"/>
      <c r="K72" s="382"/>
      <c r="L72" s="382"/>
      <c r="M72" s="382"/>
      <c r="N72" s="382"/>
      <c r="O72" s="394"/>
      <c r="P72" s="382"/>
    </row>
    <row r="73" spans="2:16" ht="18" customHeight="1" hidden="1">
      <c r="B73" s="382" t="s">
        <v>980</v>
      </c>
      <c r="C73" s="382"/>
      <c r="D73" s="382"/>
      <c r="E73" s="382"/>
      <c r="F73" s="382"/>
      <c r="G73" s="382"/>
      <c r="H73" s="382"/>
      <c r="I73" s="382"/>
      <c r="J73" s="382"/>
      <c r="K73" s="382"/>
      <c r="L73" s="382"/>
      <c r="M73" s="382"/>
      <c r="N73" s="382"/>
      <c r="O73" s="394"/>
      <c r="P73" s="382"/>
    </row>
    <row r="74" spans="2:16" ht="18" customHeight="1" hidden="1">
      <c r="B74" s="382" t="s">
        <v>981</v>
      </c>
      <c r="C74" s="382"/>
      <c r="D74" s="382"/>
      <c r="E74" s="382"/>
      <c r="F74" s="382"/>
      <c r="G74" s="382"/>
      <c r="H74" s="382"/>
      <c r="I74" s="382"/>
      <c r="J74" s="382"/>
      <c r="K74" s="382"/>
      <c r="L74" s="382"/>
      <c r="M74" s="382"/>
      <c r="N74" s="382"/>
      <c r="O74" s="394"/>
      <c r="P74" s="382"/>
    </row>
    <row r="75" spans="2:28" ht="18" customHeight="1" hidden="1" thickBot="1">
      <c r="B75" s="382"/>
      <c r="C75" s="396" t="s">
        <v>982</v>
      </c>
      <c r="D75" s="382"/>
      <c r="E75" s="382"/>
      <c r="F75" s="394"/>
      <c r="G75" s="394"/>
      <c r="H75" s="394"/>
      <c r="I75" s="394"/>
      <c r="J75" s="394"/>
      <c r="K75" s="394"/>
      <c r="L75" s="394"/>
      <c r="M75" s="394"/>
      <c r="N75" s="394"/>
      <c r="O75" s="394"/>
      <c r="P75" s="394"/>
      <c r="Q75" s="372"/>
      <c r="U75" s="372"/>
      <c r="V75" s="372"/>
      <c r="W75" s="372"/>
      <c r="X75" s="372"/>
      <c r="Z75" s="680"/>
      <c r="AB75" s="680"/>
    </row>
    <row r="76" spans="2:16" ht="18" customHeight="1" hidden="1" thickTop="1">
      <c r="B76" s="382" t="s">
        <v>983</v>
      </c>
      <c r="C76" s="382"/>
      <c r="D76" s="382"/>
      <c r="E76" s="382"/>
      <c r="F76" s="382"/>
      <c r="G76" s="382"/>
      <c r="H76" s="382"/>
      <c r="I76" s="382"/>
      <c r="J76" s="382"/>
      <c r="K76" s="382"/>
      <c r="L76" s="382"/>
      <c r="M76" s="382"/>
      <c r="N76" s="382"/>
      <c r="O76" s="394"/>
      <c r="P76" s="382"/>
    </row>
    <row r="77" spans="2:16" ht="18" customHeight="1" hidden="1">
      <c r="B77" s="382" t="s">
        <v>984</v>
      </c>
      <c r="C77" s="382"/>
      <c r="D77" s="382"/>
      <c r="E77" s="382"/>
      <c r="F77" s="382"/>
      <c r="G77" s="382"/>
      <c r="H77" s="382"/>
      <c r="I77" s="382"/>
      <c r="J77" s="382"/>
      <c r="K77" s="382"/>
      <c r="L77" s="382"/>
      <c r="M77" s="382"/>
      <c r="N77" s="382"/>
      <c r="O77" s="394"/>
      <c r="P77" s="382"/>
    </row>
    <row r="78" spans="2:28" ht="18" customHeight="1" hidden="1" thickBot="1">
      <c r="B78" s="382"/>
      <c r="C78" s="396" t="s">
        <v>985</v>
      </c>
      <c r="D78" s="382"/>
      <c r="E78" s="382"/>
      <c r="F78" s="394"/>
      <c r="G78" s="394"/>
      <c r="H78" s="394"/>
      <c r="I78" s="394"/>
      <c r="J78" s="394"/>
      <c r="K78" s="394"/>
      <c r="L78" s="394"/>
      <c r="M78" s="394"/>
      <c r="N78" s="394"/>
      <c r="O78" s="394"/>
      <c r="P78" s="394"/>
      <c r="Q78" s="372"/>
      <c r="U78" s="372"/>
      <c r="V78" s="372"/>
      <c r="W78" s="372"/>
      <c r="X78" s="372"/>
      <c r="Z78" s="680"/>
      <c r="AB78" s="680"/>
    </row>
    <row r="79" spans="2:22" ht="18" customHeight="1" hidden="1" thickTop="1">
      <c r="B79" s="382" t="s">
        <v>986</v>
      </c>
      <c r="C79" s="382"/>
      <c r="D79" s="382"/>
      <c r="E79" s="382"/>
      <c r="F79" s="382"/>
      <c r="G79" s="382"/>
      <c r="H79" s="382"/>
      <c r="I79" s="382"/>
      <c r="J79" s="382"/>
      <c r="K79" s="382"/>
      <c r="L79" s="382"/>
      <c r="M79" s="382"/>
      <c r="N79" s="382"/>
      <c r="O79" s="394"/>
      <c r="P79" s="382"/>
      <c r="V79" s="372"/>
    </row>
    <row r="80" spans="2:16" ht="18" customHeight="1" hidden="1">
      <c r="B80" s="382" t="s">
        <v>987</v>
      </c>
      <c r="C80" s="382"/>
      <c r="D80" s="382"/>
      <c r="E80" s="382"/>
      <c r="F80" s="382"/>
      <c r="G80" s="382"/>
      <c r="H80" s="382"/>
      <c r="I80" s="382"/>
      <c r="J80" s="382"/>
      <c r="K80" s="382"/>
      <c r="L80" s="382"/>
      <c r="M80" s="382"/>
      <c r="N80" s="382"/>
      <c r="O80" s="394"/>
      <c r="P80" s="382"/>
    </row>
    <row r="81" ht="4.5" customHeight="1" hidden="1"/>
    <row r="82" ht="18" customHeight="1" hidden="1">
      <c r="B82" s="370" t="s">
        <v>997</v>
      </c>
    </row>
    <row r="83" ht="18" customHeight="1" hidden="1"/>
    <row r="84" ht="18" customHeight="1" hidden="1"/>
    <row r="85" ht="18" customHeight="1" hidden="1">
      <c r="D85" s="370" t="s">
        <v>998</v>
      </c>
    </row>
    <row r="86" ht="18" customHeight="1" hidden="1">
      <c r="D86" s="370" t="s">
        <v>999</v>
      </c>
    </row>
    <row r="87" ht="18" customHeight="1" hidden="1">
      <c r="D87" s="370" t="s">
        <v>1000</v>
      </c>
    </row>
    <row r="88" ht="18" customHeight="1" hidden="1"/>
    <row r="89" ht="18" customHeight="1" hidden="1">
      <c r="D89" s="370" t="s">
        <v>1001</v>
      </c>
    </row>
    <row r="90" ht="18" customHeight="1" hidden="1">
      <c r="D90" s="370" t="s">
        <v>1002</v>
      </c>
    </row>
  </sheetData>
  <sheetProtection/>
  <mergeCells count="29">
    <mergeCell ref="Z13:AB13"/>
    <mergeCell ref="F13:H13"/>
    <mergeCell ref="J13:L13"/>
    <mergeCell ref="N13:P13"/>
    <mergeCell ref="R13:T13"/>
    <mergeCell ref="V13:X13"/>
    <mergeCell ref="AL13:AS13"/>
    <mergeCell ref="AU13:BB13"/>
    <mergeCell ref="AL16:AS16"/>
    <mergeCell ref="AU16:BB16"/>
    <mergeCell ref="AL17:AS17"/>
    <mergeCell ref="AU17:BB17"/>
    <mergeCell ref="AU56:BB56"/>
    <mergeCell ref="AL18:AS18"/>
    <mergeCell ref="AU18:BB18"/>
    <mergeCell ref="AL20:AS20"/>
    <mergeCell ref="AU20:BB20"/>
    <mergeCell ref="AL21:AS21"/>
    <mergeCell ref="AU21:BB21"/>
    <mergeCell ref="AL57:AS57"/>
    <mergeCell ref="AU57:BB57"/>
    <mergeCell ref="AL22:AS22"/>
    <mergeCell ref="AU22:BB22"/>
    <mergeCell ref="F46:H46"/>
    <mergeCell ref="J46:L46"/>
    <mergeCell ref="N46:P46"/>
    <mergeCell ref="AL55:AS55"/>
    <mergeCell ref="AU55:BB55"/>
    <mergeCell ref="AL56:AS56"/>
  </mergeCells>
  <conditionalFormatting sqref="BF1:BG65524">
    <cfRule type="cellIs" priority="1" dxfId="0" operator="notEqual">
      <formula>0</formula>
    </cfRule>
  </conditionalFormatting>
  <printOptions/>
  <pageMargins left="0.8" right="0.2" top="0.2" bottom="0.4"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86"/>
  <sheetViews>
    <sheetView zoomScalePageLayoutView="0" workbookViewId="0" topLeftCell="B1">
      <selection activeCell="D14" sqref="D14"/>
    </sheetView>
  </sheetViews>
  <sheetFormatPr defaultColWidth="9.140625" defaultRowHeight="12.75"/>
  <cols>
    <col min="1" max="1" width="9.140625" style="162" customWidth="1"/>
    <col min="2" max="2" width="12.7109375" style="162" customWidth="1"/>
    <col min="3" max="3" width="16.8515625" style="162" customWidth="1"/>
    <col min="4" max="4" width="18.140625" style="162" bestFit="1" customWidth="1"/>
    <col min="5" max="5" width="17.8515625" style="184" bestFit="1" customWidth="1"/>
    <col min="6" max="6" width="18.7109375" style="162" bestFit="1" customWidth="1"/>
    <col min="7" max="7" width="17.8515625" style="162" bestFit="1" customWidth="1"/>
    <col min="8" max="8" width="18.7109375" style="162" bestFit="1" customWidth="1"/>
    <col min="9" max="9" width="14.57421875" style="162" bestFit="1" customWidth="1"/>
    <col min="10" max="11" width="15.00390625" style="162" bestFit="1" customWidth="1"/>
    <col min="12" max="12" width="9.140625" style="162" customWidth="1"/>
    <col min="13" max="13" width="13.8515625" style="162" bestFit="1" customWidth="1"/>
    <col min="14" max="16384" width="9.140625" style="162" customWidth="1"/>
  </cols>
  <sheetData>
    <row r="1" ht="12.75">
      <c r="E1" s="162"/>
    </row>
    <row r="2" spans="1:5" ht="12.75">
      <c r="A2" s="163"/>
      <c r="E2" s="162"/>
    </row>
    <row r="3" ht="12.75">
      <c r="E3" s="162"/>
    </row>
    <row r="4" spans="2:5" ht="12.75">
      <c r="B4" s="162" t="s">
        <v>286</v>
      </c>
      <c r="E4" s="162"/>
    </row>
    <row r="5" ht="12.75">
      <c r="E5" s="162"/>
    </row>
    <row r="6" spans="2:5" ht="12.75">
      <c r="B6" s="164" t="s">
        <v>287</v>
      </c>
      <c r="C6" s="164"/>
      <c r="D6" s="165">
        <f>15947050000/20000000000</f>
        <v>0.7973525</v>
      </c>
      <c r="E6" s="164"/>
    </row>
    <row r="7" spans="1:5" ht="15.75">
      <c r="A7" s="162">
        <v>7</v>
      </c>
      <c r="B7" s="166">
        <v>7</v>
      </c>
      <c r="E7" s="162"/>
    </row>
    <row r="8" spans="4:9" ht="38.25">
      <c r="D8" s="163" t="s">
        <v>288</v>
      </c>
      <c r="E8" s="167" t="s">
        <v>1298</v>
      </c>
      <c r="F8" s="168" t="s">
        <v>1</v>
      </c>
      <c r="G8" s="167" t="s">
        <v>1299</v>
      </c>
      <c r="I8" s="167" t="s">
        <v>1299</v>
      </c>
    </row>
    <row r="9" spans="4:10" ht="12.75">
      <c r="D9" s="169">
        <v>41426</v>
      </c>
      <c r="E9" s="170"/>
      <c r="F9" s="169">
        <v>41456</v>
      </c>
      <c r="H9" s="169">
        <v>41557</v>
      </c>
      <c r="J9" s="169">
        <v>41639</v>
      </c>
    </row>
    <row r="10" spans="2:10" ht="12.75">
      <c r="B10" s="162" t="s">
        <v>289</v>
      </c>
      <c r="D10" s="171">
        <v>8500000</v>
      </c>
      <c r="E10" s="170"/>
      <c r="F10" s="171">
        <v>8500000</v>
      </c>
      <c r="G10" s="172"/>
      <c r="H10" s="171">
        <v>8500000</v>
      </c>
      <c r="I10" s="172"/>
      <c r="J10" s="171">
        <v>8500000</v>
      </c>
    </row>
    <row r="11" spans="2:10" ht="12.75">
      <c r="B11" s="173" t="s">
        <v>290</v>
      </c>
      <c r="D11" s="174">
        <v>4376347.042598836</v>
      </c>
      <c r="E11" s="174">
        <v>155852.95740116425</v>
      </c>
      <c r="F11" s="174">
        <f>D11+E11</f>
        <v>4532200</v>
      </c>
      <c r="G11" s="174">
        <v>156400</v>
      </c>
      <c r="H11" s="174">
        <f>F11+G11</f>
        <v>4688600</v>
      </c>
      <c r="I11" s="174">
        <v>0</v>
      </c>
      <c r="J11" s="174">
        <f>H11+I11</f>
        <v>4688600</v>
      </c>
    </row>
    <row r="12" spans="2:10" ht="12.75">
      <c r="B12" s="173" t="s">
        <v>291</v>
      </c>
      <c r="D12" s="174">
        <v>85000000000</v>
      </c>
      <c r="E12" s="174">
        <v>0</v>
      </c>
      <c r="F12" s="174">
        <v>85000000000</v>
      </c>
      <c r="H12" s="174">
        <v>85000000000</v>
      </c>
      <c r="J12" s="174">
        <v>85000000000</v>
      </c>
    </row>
    <row r="13" spans="2:10" ht="12.75">
      <c r="B13" s="173" t="s">
        <v>292</v>
      </c>
      <c r="D13" s="174">
        <f>D11*10000</f>
        <v>43763470425.98836</v>
      </c>
      <c r="E13" s="174">
        <v>1558529574.0116425</v>
      </c>
      <c r="F13" s="1253">
        <f>D13+E13</f>
        <v>45322000000</v>
      </c>
      <c r="G13" s="174">
        <v>1564000000</v>
      </c>
      <c r="H13" s="175">
        <f>F13+G13</f>
        <v>46886000000</v>
      </c>
      <c r="I13" s="174">
        <v>0</v>
      </c>
      <c r="J13" s="175">
        <f>H13+I13</f>
        <v>46886000000</v>
      </c>
    </row>
    <row r="14" spans="2:10" ht="12.75">
      <c r="B14" s="173" t="s">
        <v>293</v>
      </c>
      <c r="D14" s="174">
        <f>D12-D13</f>
        <v>41236529574.01164</v>
      </c>
      <c r="E14" s="174"/>
      <c r="F14" s="174">
        <f>F12-F13</f>
        <v>39678000000</v>
      </c>
      <c r="G14" s="174"/>
      <c r="H14" s="174">
        <f>H12-H13</f>
        <v>38114000000</v>
      </c>
      <c r="I14" s="174"/>
      <c r="J14" s="174">
        <f>J12-J13</f>
        <v>38114000000</v>
      </c>
    </row>
    <row r="15" spans="2:10" ht="12.75">
      <c r="B15" s="173" t="s">
        <v>294</v>
      </c>
      <c r="D15" s="177">
        <f>D13/D12</f>
        <v>0.5148643579528042</v>
      </c>
      <c r="E15" s="1255">
        <v>0.5332</v>
      </c>
      <c r="F15" s="177">
        <f>F13/F12</f>
        <v>0.5332</v>
      </c>
      <c r="H15" s="178">
        <v>0.5516</v>
      </c>
      <c r="J15" s="178">
        <v>0.5516</v>
      </c>
    </row>
    <row r="16" spans="2:10" ht="12.75">
      <c r="B16" s="173" t="s">
        <v>295</v>
      </c>
      <c r="D16" s="177">
        <f>100%-D15</f>
        <v>0.48513564204719584</v>
      </c>
      <c r="E16" s="1255">
        <v>0.4668</v>
      </c>
      <c r="F16" s="177">
        <f>100%-F15</f>
        <v>0.4668</v>
      </c>
      <c r="H16" s="178">
        <f>100%-H15</f>
        <v>0.4484</v>
      </c>
      <c r="J16" s="178">
        <f>100%-J15</f>
        <v>0.4484</v>
      </c>
    </row>
    <row r="17" spans="2:11" ht="12.75">
      <c r="B17" s="173" t="s">
        <v>296</v>
      </c>
      <c r="D17" s="174">
        <v>10154972118.5</v>
      </c>
      <c r="E17" s="174">
        <v>1615252390</v>
      </c>
      <c r="F17" s="174">
        <v>11770224508.5</v>
      </c>
      <c r="G17" s="174">
        <v>4294617220.5</v>
      </c>
      <c r="H17" s="174">
        <f>F17+G17</f>
        <v>16064841729</v>
      </c>
      <c r="I17" s="174">
        <f>J17-H17</f>
        <v>-2998658692</v>
      </c>
      <c r="J17" s="174">
        <v>13066183037</v>
      </c>
      <c r="K17" s="175">
        <f>F13+F31</f>
        <v>51597883707.9322</v>
      </c>
    </row>
    <row r="18" spans="2:11" ht="12.75">
      <c r="B18" s="173" t="s">
        <v>1285</v>
      </c>
      <c r="D18" s="174">
        <v>21378566720</v>
      </c>
      <c r="E18" s="174"/>
      <c r="F18" s="174">
        <v>21378566720</v>
      </c>
      <c r="G18" s="174"/>
      <c r="H18" s="1264">
        <v>21378566720</v>
      </c>
      <c r="I18" s="174">
        <f>J18-H18</f>
        <v>0</v>
      </c>
      <c r="J18" s="1264">
        <v>21378566720</v>
      </c>
      <c r="K18" s="175"/>
    </row>
    <row r="19" spans="2:11" ht="12.75">
      <c r="B19" s="173" t="s">
        <v>1286</v>
      </c>
      <c r="D19" s="174">
        <v>-4372135515</v>
      </c>
      <c r="E19" s="174"/>
      <c r="F19" s="174">
        <v>-4372135515</v>
      </c>
      <c r="G19" s="174"/>
      <c r="H19" s="1264">
        <v>-4372135515</v>
      </c>
      <c r="I19" s="174">
        <f>J19-H19</f>
        <v>0</v>
      </c>
      <c r="J19" s="1264">
        <v>-4372135515</v>
      </c>
      <c r="K19" s="175"/>
    </row>
    <row r="20" spans="2:11" ht="12.75">
      <c r="B20" s="173" t="s">
        <v>1287</v>
      </c>
      <c r="D20" s="174">
        <v>12201803203</v>
      </c>
      <c r="E20" s="174"/>
      <c r="F20" s="174">
        <v>12201803203</v>
      </c>
      <c r="G20" s="174"/>
      <c r="H20" s="1264">
        <v>12201803203</v>
      </c>
      <c r="I20" s="174">
        <f>J20-H20</f>
        <v>-23978888</v>
      </c>
      <c r="J20" s="1264">
        <v>12177824315</v>
      </c>
      <c r="K20" s="175"/>
    </row>
    <row r="21" spans="2:10" ht="12.75">
      <c r="B21" s="173" t="s">
        <v>1288</v>
      </c>
      <c r="D21" s="174">
        <v>3815133298</v>
      </c>
      <c r="E21" s="162"/>
      <c r="F21" s="1258">
        <v>3815133298</v>
      </c>
      <c r="H21" s="1259">
        <v>3815133298</v>
      </c>
      <c r="I21" s="174">
        <f>J21-H21</f>
        <v>-15728759</v>
      </c>
      <c r="J21" s="1259">
        <v>3799404539</v>
      </c>
    </row>
    <row r="22" spans="2:10" s="1249" customFormat="1" ht="12.75">
      <c r="B22" s="1250" t="s">
        <v>297</v>
      </c>
      <c r="D22" s="1251">
        <v>40474760000</v>
      </c>
      <c r="E22" s="1252">
        <v>2097800000</v>
      </c>
      <c r="F22" s="1252">
        <f>D22+E22</f>
        <v>42572560000</v>
      </c>
      <c r="G22" s="1252">
        <v>2250250000</v>
      </c>
      <c r="H22" s="1252">
        <f>F22+G22</f>
        <v>44822810000</v>
      </c>
      <c r="I22" s="1252">
        <v>0</v>
      </c>
      <c r="J22" s="1252">
        <f>H22+I22</f>
        <v>44822810000</v>
      </c>
    </row>
    <row r="23" spans="2:10" s="1249" customFormat="1" ht="12.75">
      <c r="B23" s="1250" t="s">
        <v>1289</v>
      </c>
      <c r="D23" s="1251">
        <f>$D$18*D15</f>
        <v>11007062028.243986</v>
      </c>
      <c r="E23" s="1252"/>
      <c r="F23" s="1256">
        <f>F$18*F15</f>
        <v>11399051775.104</v>
      </c>
      <c r="G23" s="1252"/>
      <c r="H23" s="1256">
        <f>H$18*H15</f>
        <v>11792417402.751999</v>
      </c>
      <c r="I23" s="1252"/>
      <c r="J23" s="1256">
        <f>J$18*J15</f>
        <v>11792417402.751999</v>
      </c>
    </row>
    <row r="24" spans="2:10" ht="12.75">
      <c r="B24" s="173" t="s">
        <v>1290</v>
      </c>
      <c r="D24" s="174">
        <f>$D$18*D16</f>
        <v>10371504691.756014</v>
      </c>
      <c r="E24" s="175"/>
      <c r="F24" s="1257">
        <f>F$18*F16</f>
        <v>9979514944.896</v>
      </c>
      <c r="G24" s="175"/>
      <c r="H24" s="1257">
        <f>H$18*H16</f>
        <v>9586149317.248001</v>
      </c>
      <c r="I24" s="175"/>
      <c r="J24" s="1257">
        <f>J$18*J16</f>
        <v>9586149317.248001</v>
      </c>
    </row>
    <row r="25" spans="2:10" s="1249" customFormat="1" ht="12.75">
      <c r="B25" s="1250" t="s">
        <v>1291</v>
      </c>
      <c r="D25" s="1251">
        <f>$D$19*D15</f>
        <v>-2251056744.813128</v>
      </c>
      <c r="E25" s="1252"/>
      <c r="F25" s="1252">
        <f>F$19*F15</f>
        <v>-2331222656.598</v>
      </c>
      <c r="G25" s="1252"/>
      <c r="H25" s="1252">
        <f>H$19*H15</f>
        <v>-2411669950.074</v>
      </c>
      <c r="I25" s="1252"/>
      <c r="J25" s="1252">
        <f>J$19*J15</f>
        <v>-2411669950.074</v>
      </c>
    </row>
    <row r="26" spans="2:10" ht="12.75">
      <c r="B26" s="173" t="s">
        <v>1292</v>
      </c>
      <c r="D26" s="174">
        <f>$D$19*D16</f>
        <v>-2121078770.1868722</v>
      </c>
      <c r="E26" s="175"/>
      <c r="F26" s="1253">
        <f>F$19*F16</f>
        <v>-2040912858.402</v>
      </c>
      <c r="G26" s="175"/>
      <c r="H26" s="1253">
        <f>H$19*H16</f>
        <v>-1960465564.926</v>
      </c>
      <c r="I26" s="175"/>
      <c r="J26" s="1253">
        <f>J$19*J16</f>
        <v>-1960465564.926</v>
      </c>
    </row>
    <row r="27" spans="2:10" s="1249" customFormat="1" ht="12.75">
      <c r="B27" s="1250" t="s">
        <v>1293</v>
      </c>
      <c r="D27" s="1251">
        <f>$D$20*D15</f>
        <v>6282273571.979064</v>
      </c>
      <c r="E27" s="1252"/>
      <c r="F27" s="1252">
        <f>F$20*F15</f>
        <v>6506001467.839601</v>
      </c>
      <c r="G27" s="1252"/>
      <c r="H27" s="1252">
        <f>H$20*H15</f>
        <v>6730514646.774799</v>
      </c>
      <c r="I27" s="1252"/>
      <c r="J27" s="1252">
        <f>J$20*J15</f>
        <v>6717287892.153999</v>
      </c>
    </row>
    <row r="28" spans="2:10" ht="12.75">
      <c r="B28" s="173" t="s">
        <v>1294</v>
      </c>
      <c r="D28" s="174">
        <f>$D$20*D16</f>
        <v>5919529631.020936</v>
      </c>
      <c r="E28" s="175"/>
      <c r="F28" s="1253">
        <f>F$20*F16</f>
        <v>5695801735.160399</v>
      </c>
      <c r="G28" s="175"/>
      <c r="H28" s="1253">
        <f>H$20*H16</f>
        <v>5471288556.225201</v>
      </c>
      <c r="I28" s="175"/>
      <c r="J28" s="1253">
        <f>J$20*J16</f>
        <v>5460536422.846001</v>
      </c>
    </row>
    <row r="29" spans="2:10" s="1249" customFormat="1" ht="12.75">
      <c r="B29" s="1250" t="s">
        <v>1295</v>
      </c>
      <c r="D29" s="1251">
        <f>$D$21*D15</f>
        <v>1964276155.9791343</v>
      </c>
      <c r="E29" s="1252"/>
      <c r="F29" s="1252">
        <f>F$21*F15</f>
        <v>2034229074.4936001</v>
      </c>
      <c r="G29" s="1252"/>
      <c r="H29" s="1252">
        <f>H$21*H15</f>
        <v>2104427527.1768</v>
      </c>
      <c r="I29" s="1252"/>
      <c r="J29" s="1252">
        <f>J$21*J15</f>
        <v>2095751543.7124</v>
      </c>
    </row>
    <row r="30" spans="2:10" ht="12.75">
      <c r="B30" s="173" t="s">
        <v>1296</v>
      </c>
      <c r="D30" s="174">
        <f>$D$21*D16</f>
        <v>1850857142.0208657</v>
      </c>
      <c r="E30" s="175"/>
      <c r="F30" s="1253">
        <f>F$21*F16</f>
        <v>1780904223.5063999</v>
      </c>
      <c r="G30" s="175"/>
      <c r="H30" s="1253">
        <f>H$21*H16</f>
        <v>1710705770.8232</v>
      </c>
      <c r="I30" s="175"/>
      <c r="J30" s="1253">
        <f>J$21*J16</f>
        <v>1703652995.2876</v>
      </c>
    </row>
    <row r="31" spans="2:10" s="1249" customFormat="1" ht="12.75">
      <c r="B31" s="1250" t="s">
        <v>298</v>
      </c>
      <c r="D31" s="1251">
        <f>D17*D15</f>
        <v>5228433199.82013</v>
      </c>
      <c r="E31" s="1252">
        <f>E17*D15</f>
        <v>831635884.7090825</v>
      </c>
      <c r="F31" s="1251">
        <f>F17*F15</f>
        <v>6275883707.9322</v>
      </c>
      <c r="G31" s="1252">
        <f>G17*F15</f>
        <v>2289889901.9706</v>
      </c>
      <c r="H31" s="1251">
        <f>H17*H15</f>
        <v>8861366697.7164</v>
      </c>
      <c r="I31" s="1252">
        <f>I17*H15</f>
        <v>-1654060134.5072</v>
      </c>
      <c r="J31" s="1251">
        <f>J17*J15</f>
        <v>7207306563.2092</v>
      </c>
    </row>
    <row r="32" spans="2:10" ht="12.75">
      <c r="B32" s="173" t="s">
        <v>299</v>
      </c>
      <c r="D32" s="174">
        <f>D17*D16</f>
        <v>4926538918.67987</v>
      </c>
      <c r="E32" s="1253">
        <f>E17*D16</f>
        <v>783616505.2909175</v>
      </c>
      <c r="F32" s="1254">
        <f>F17*F16</f>
        <v>5494340800.5678</v>
      </c>
      <c r="G32" s="1253">
        <f>G17*F16</f>
        <v>2004727318.5293999</v>
      </c>
      <c r="H32" s="1254">
        <f>H17*H16</f>
        <v>7203475031.283601</v>
      </c>
      <c r="I32" s="1253">
        <f>I17*H16</f>
        <v>-1344598557.4928</v>
      </c>
      <c r="J32" s="1254">
        <f>J17*J16</f>
        <v>5858876473.7908</v>
      </c>
    </row>
    <row r="33" spans="2:10" ht="12.75">
      <c r="B33" s="179" t="s">
        <v>300</v>
      </c>
      <c r="C33" s="163"/>
      <c r="D33" s="180">
        <f>D14+D32+D30+D28+D26+D24</f>
        <v>62183881187.30245</v>
      </c>
      <c r="E33" s="163"/>
      <c r="F33" s="180">
        <f>F14+F32+F30+F28+F26+F24</f>
        <v>60587648845.72861</v>
      </c>
      <c r="G33" s="163"/>
      <c r="H33" s="180">
        <f>H14+H32+H30+H28+H26+H24</f>
        <v>60125153110.654</v>
      </c>
      <c r="I33" s="163"/>
      <c r="J33" s="180">
        <f>J14+J32+J30+J28+J26+J24</f>
        <v>58762749644.2464</v>
      </c>
    </row>
    <row r="34" spans="2:10" ht="12.75">
      <c r="B34" s="173" t="s">
        <v>1297</v>
      </c>
      <c r="D34" s="174">
        <f>D13+D31-D22+D23+D25+D27+D29</f>
        <v>25519698637.197544</v>
      </c>
      <c r="E34" s="162"/>
      <c r="F34" s="174">
        <f>F13+F31-F22+F23+F25+F27+F29</f>
        <v>26633383368.771397</v>
      </c>
      <c r="H34" s="174">
        <f>H13+H31-H22+H23+H25+H27+H29</f>
        <v>29140246324.345997</v>
      </c>
      <c r="J34" s="174">
        <f>J13+J31-J22+J23+J25+J27+J29</f>
        <v>27464283451.753593</v>
      </c>
    </row>
    <row r="35" spans="2:6" ht="12.75">
      <c r="B35" s="173"/>
      <c r="D35" s="174"/>
      <c r="E35" s="162"/>
      <c r="F35" s="174"/>
    </row>
    <row r="36" spans="2:6" ht="12.75">
      <c r="B36" s="173"/>
      <c r="D36" s="174"/>
      <c r="E36" s="162"/>
      <c r="F36" s="174"/>
    </row>
    <row r="37" spans="2:6" ht="12.75">
      <c r="B37" s="173"/>
      <c r="D37" s="174"/>
      <c r="E37" s="162"/>
      <c r="F37" s="174"/>
    </row>
    <row r="38" spans="2:6" ht="12.75">
      <c r="B38" s="173"/>
      <c r="D38" s="174"/>
      <c r="E38" s="162"/>
      <c r="F38" s="174"/>
    </row>
    <row r="39" spans="1:10" ht="12.75">
      <c r="A39" s="181" t="s">
        <v>301</v>
      </c>
      <c r="D39" s="182" t="s">
        <v>288</v>
      </c>
      <c r="E39" s="162"/>
      <c r="F39" s="183">
        <f>F9</f>
        <v>41456</v>
      </c>
      <c r="H39" s="183">
        <f>H9</f>
        <v>41557</v>
      </c>
      <c r="J39" s="183">
        <f>J9</f>
        <v>41639</v>
      </c>
    </row>
    <row r="40" spans="1:6" ht="12.75">
      <c r="A40" s="181"/>
      <c r="B40" s="162" t="s">
        <v>302</v>
      </c>
      <c r="D40" s="163"/>
      <c r="E40" s="162"/>
      <c r="F40" s="168"/>
    </row>
    <row r="41" spans="1:11" ht="12.75" customHeight="1">
      <c r="A41" s="1548" t="s">
        <v>303</v>
      </c>
      <c r="B41" s="1548"/>
      <c r="C41" s="1260" t="s">
        <v>320</v>
      </c>
      <c r="D41" s="175">
        <f>D13</f>
        <v>43763470425.98836</v>
      </c>
      <c r="E41" s="1260" t="s">
        <v>320</v>
      </c>
      <c r="F41" s="175">
        <f>D41</f>
        <v>43763470425.98836</v>
      </c>
      <c r="G41" s="1260" t="s">
        <v>320</v>
      </c>
      <c r="H41" s="175">
        <f>D41</f>
        <v>43763470425.98836</v>
      </c>
      <c r="I41" s="1260" t="s">
        <v>320</v>
      </c>
      <c r="J41" s="175">
        <f>F41</f>
        <v>43763470425.98836</v>
      </c>
      <c r="K41" s="175"/>
    </row>
    <row r="42" spans="1:11" ht="12.75">
      <c r="A42" s="1548"/>
      <c r="B42" s="1548"/>
      <c r="C42" s="162" t="s">
        <v>305</v>
      </c>
      <c r="D42" s="175">
        <f>D31</f>
        <v>5228433199.82013</v>
      </c>
      <c r="E42" s="162" t="s">
        <v>305</v>
      </c>
      <c r="F42" s="175">
        <f aca="true" t="shared" si="0" ref="F42:F48">D42</f>
        <v>5228433199.82013</v>
      </c>
      <c r="G42" s="162" t="s">
        <v>305</v>
      </c>
      <c r="H42" s="175">
        <f aca="true" t="shared" si="1" ref="H42:H48">D42</f>
        <v>5228433199.82013</v>
      </c>
      <c r="I42" s="162" t="s">
        <v>305</v>
      </c>
      <c r="J42" s="175">
        <f aca="true" t="shared" si="2" ref="J42:J48">F42</f>
        <v>5228433199.82013</v>
      </c>
      <c r="K42" s="175"/>
    </row>
    <row r="43" spans="1:11" ht="12.75">
      <c r="A43" s="1248"/>
      <c r="B43" s="1248"/>
      <c r="C43" s="1260" t="s">
        <v>1301</v>
      </c>
      <c r="D43" s="175">
        <f>D23</f>
        <v>11007062028.243986</v>
      </c>
      <c r="E43" s="1260" t="s">
        <v>1301</v>
      </c>
      <c r="F43" s="175">
        <f t="shared" si="0"/>
        <v>11007062028.243986</v>
      </c>
      <c r="G43" s="1260" t="s">
        <v>1301</v>
      </c>
      <c r="H43" s="175">
        <f t="shared" si="1"/>
        <v>11007062028.243986</v>
      </c>
      <c r="I43" s="1260" t="s">
        <v>1301</v>
      </c>
      <c r="J43" s="175">
        <f t="shared" si="2"/>
        <v>11007062028.243986</v>
      </c>
      <c r="K43" s="175"/>
    </row>
    <row r="44" spans="1:11" ht="12.75">
      <c r="A44" s="1248"/>
      <c r="B44" s="1248"/>
      <c r="C44" s="1260" t="s">
        <v>1302</v>
      </c>
      <c r="D44" s="175">
        <f>D25</f>
        <v>-2251056744.813128</v>
      </c>
      <c r="E44" s="1260" t="s">
        <v>1302</v>
      </c>
      <c r="F44" s="175">
        <f t="shared" si="0"/>
        <v>-2251056744.813128</v>
      </c>
      <c r="G44" s="1260" t="s">
        <v>1302</v>
      </c>
      <c r="H44" s="175">
        <f t="shared" si="1"/>
        <v>-2251056744.813128</v>
      </c>
      <c r="I44" s="1260" t="s">
        <v>1302</v>
      </c>
      <c r="J44" s="175">
        <f t="shared" si="2"/>
        <v>-2251056744.813128</v>
      </c>
      <c r="K44" s="175"/>
    </row>
    <row r="45" spans="1:11" ht="12.75">
      <c r="A45" s="1248"/>
      <c r="B45" s="1248"/>
      <c r="C45" s="1260" t="s">
        <v>1304</v>
      </c>
      <c r="D45" s="175">
        <f>D27</f>
        <v>6282273571.979064</v>
      </c>
      <c r="E45" s="1260" t="s">
        <v>1304</v>
      </c>
      <c r="F45" s="175">
        <f t="shared" si="0"/>
        <v>6282273571.979064</v>
      </c>
      <c r="G45" s="1260" t="s">
        <v>1304</v>
      </c>
      <c r="H45" s="175">
        <f t="shared" si="1"/>
        <v>6282273571.979064</v>
      </c>
      <c r="I45" s="1260" t="s">
        <v>1304</v>
      </c>
      <c r="J45" s="175">
        <f t="shared" si="2"/>
        <v>6282273571.979064</v>
      </c>
      <c r="K45" s="175"/>
    </row>
    <row r="46" spans="1:11" ht="12.75">
      <c r="A46" s="1248"/>
      <c r="B46" s="1248"/>
      <c r="C46" s="1260" t="s">
        <v>1303</v>
      </c>
      <c r="D46" s="175">
        <f>D29</f>
        <v>1964276155.9791343</v>
      </c>
      <c r="E46" s="1260" t="s">
        <v>1303</v>
      </c>
      <c r="F46" s="175">
        <f t="shared" si="0"/>
        <v>1964276155.9791343</v>
      </c>
      <c r="G46" s="1260" t="s">
        <v>1303</v>
      </c>
      <c r="H46" s="175">
        <f t="shared" si="1"/>
        <v>1964276155.9791343</v>
      </c>
      <c r="I46" s="1260" t="s">
        <v>1303</v>
      </c>
      <c r="J46" s="175">
        <f t="shared" si="2"/>
        <v>1964276155.9791343</v>
      </c>
      <c r="K46" s="175"/>
    </row>
    <row r="47" spans="2:11" ht="12.75">
      <c r="B47" s="162" t="s">
        <v>306</v>
      </c>
      <c r="C47" s="1260" t="s">
        <v>1305</v>
      </c>
      <c r="D47" s="175">
        <f>D34</f>
        <v>25519698637.197544</v>
      </c>
      <c r="E47" s="1260" t="s">
        <v>1305</v>
      </c>
      <c r="F47" s="175">
        <f t="shared" si="0"/>
        <v>25519698637.197544</v>
      </c>
      <c r="G47" s="1260" t="s">
        <v>1305</v>
      </c>
      <c r="H47" s="175">
        <f t="shared" si="1"/>
        <v>25519698637.197544</v>
      </c>
      <c r="I47" s="1260" t="s">
        <v>1305</v>
      </c>
      <c r="J47" s="175">
        <f t="shared" si="2"/>
        <v>25519698637.197544</v>
      </c>
      <c r="K47" s="175"/>
    </row>
    <row r="48" spans="3:13" ht="12.75">
      <c r="C48" s="162" t="s">
        <v>307</v>
      </c>
      <c r="D48" s="175">
        <f>D22</f>
        <v>40474760000</v>
      </c>
      <c r="E48" s="162" t="s">
        <v>307</v>
      </c>
      <c r="F48" s="175">
        <f t="shared" si="0"/>
        <v>40474760000</v>
      </c>
      <c r="G48" s="162" t="s">
        <v>307</v>
      </c>
      <c r="H48" s="175">
        <f t="shared" si="1"/>
        <v>40474760000</v>
      </c>
      <c r="I48" s="162" t="s">
        <v>307</v>
      </c>
      <c r="J48" s="175">
        <f t="shared" si="2"/>
        <v>40474760000</v>
      </c>
      <c r="K48" s="175"/>
      <c r="M48" s="175"/>
    </row>
    <row r="49" spans="5:11" ht="12.75">
      <c r="E49" s="162"/>
      <c r="F49" s="175"/>
      <c r="K49" s="175"/>
    </row>
    <row r="50" spans="2:11" ht="12.75">
      <c r="B50" s="162" t="s">
        <v>281</v>
      </c>
      <c r="D50" s="175"/>
      <c r="E50" s="162"/>
      <c r="F50" s="175"/>
      <c r="K50" s="175"/>
    </row>
    <row r="51" spans="3:11" ht="12.75">
      <c r="C51" s="1260" t="s">
        <v>320</v>
      </c>
      <c r="D51" s="175">
        <f>D14</f>
        <v>41236529574.01164</v>
      </c>
      <c r="E51" s="1260" t="s">
        <v>320</v>
      </c>
      <c r="F51" s="175">
        <f aca="true" t="shared" si="3" ref="F51:F57">D51</f>
        <v>41236529574.01164</v>
      </c>
      <c r="G51" s="1260" t="s">
        <v>320</v>
      </c>
      <c r="H51" s="175">
        <f aca="true" t="shared" si="4" ref="H51:H57">D51</f>
        <v>41236529574.01164</v>
      </c>
      <c r="I51" s="1260" t="s">
        <v>320</v>
      </c>
      <c r="J51" s="175">
        <f aca="true" t="shared" si="5" ref="J51:J57">F51</f>
        <v>41236529574.01164</v>
      </c>
      <c r="K51" s="175"/>
    </row>
    <row r="52" spans="3:11" ht="12.75">
      <c r="C52" s="162" t="s">
        <v>305</v>
      </c>
      <c r="D52" s="175">
        <f>D32</f>
        <v>4926538918.67987</v>
      </c>
      <c r="E52" s="162" t="s">
        <v>305</v>
      </c>
      <c r="F52" s="175">
        <f t="shared" si="3"/>
        <v>4926538918.67987</v>
      </c>
      <c r="G52" s="162" t="s">
        <v>305</v>
      </c>
      <c r="H52" s="175">
        <f t="shared" si="4"/>
        <v>4926538918.67987</v>
      </c>
      <c r="I52" s="162" t="s">
        <v>305</v>
      </c>
      <c r="J52" s="175">
        <f t="shared" si="5"/>
        <v>4926538918.67987</v>
      </c>
      <c r="K52" s="175"/>
    </row>
    <row r="53" spans="3:11" ht="12.75">
      <c r="C53" s="1260" t="s">
        <v>1301</v>
      </c>
      <c r="D53" s="175">
        <f>D24</f>
        <v>10371504691.756014</v>
      </c>
      <c r="E53" s="1260" t="s">
        <v>1301</v>
      </c>
      <c r="F53" s="175">
        <f t="shared" si="3"/>
        <v>10371504691.756014</v>
      </c>
      <c r="G53" s="1260" t="s">
        <v>1301</v>
      </c>
      <c r="H53" s="175">
        <f t="shared" si="4"/>
        <v>10371504691.756014</v>
      </c>
      <c r="I53" s="1260" t="s">
        <v>1301</v>
      </c>
      <c r="J53" s="175">
        <f t="shared" si="5"/>
        <v>10371504691.756014</v>
      </c>
      <c r="K53" s="175"/>
    </row>
    <row r="54" spans="3:11" ht="12.75">
      <c r="C54" s="1260" t="s">
        <v>1302</v>
      </c>
      <c r="D54" s="175">
        <f>D26</f>
        <v>-2121078770.1868722</v>
      </c>
      <c r="E54" s="1260" t="s">
        <v>1302</v>
      </c>
      <c r="F54" s="175">
        <f t="shared" si="3"/>
        <v>-2121078770.1868722</v>
      </c>
      <c r="G54" s="1260" t="s">
        <v>1302</v>
      </c>
      <c r="H54" s="175">
        <f t="shared" si="4"/>
        <v>-2121078770.1868722</v>
      </c>
      <c r="I54" s="1260" t="s">
        <v>1302</v>
      </c>
      <c r="J54" s="175">
        <f t="shared" si="5"/>
        <v>-2121078770.1868722</v>
      </c>
      <c r="K54" s="175"/>
    </row>
    <row r="55" spans="3:11" ht="12.75">
      <c r="C55" s="1260" t="s">
        <v>1304</v>
      </c>
      <c r="D55" s="175">
        <f>D28</f>
        <v>5919529631.020936</v>
      </c>
      <c r="E55" s="1260" t="s">
        <v>1304</v>
      </c>
      <c r="F55" s="175">
        <f t="shared" si="3"/>
        <v>5919529631.020936</v>
      </c>
      <c r="G55" s="1260" t="s">
        <v>1304</v>
      </c>
      <c r="H55" s="175">
        <f t="shared" si="4"/>
        <v>5919529631.020936</v>
      </c>
      <c r="I55" s="1260" t="s">
        <v>1304</v>
      </c>
      <c r="J55" s="175">
        <f t="shared" si="5"/>
        <v>5919529631.020936</v>
      </c>
      <c r="K55" s="175"/>
    </row>
    <row r="56" spans="3:11" ht="12.75">
      <c r="C56" s="1260" t="s">
        <v>1303</v>
      </c>
      <c r="D56" s="175">
        <f>D30</f>
        <v>1850857142.0208657</v>
      </c>
      <c r="E56" s="1260" t="s">
        <v>1303</v>
      </c>
      <c r="F56" s="175">
        <f t="shared" si="3"/>
        <v>1850857142.0208657</v>
      </c>
      <c r="G56" s="1260" t="s">
        <v>1303</v>
      </c>
      <c r="H56" s="175">
        <f t="shared" si="4"/>
        <v>1850857142.0208657</v>
      </c>
      <c r="I56" s="1260" t="s">
        <v>1303</v>
      </c>
      <c r="J56" s="175">
        <f t="shared" si="5"/>
        <v>1850857142.0208657</v>
      </c>
      <c r="K56" s="175"/>
    </row>
    <row r="57" spans="3:11" ht="12.75">
      <c r="C57" s="162" t="s">
        <v>309</v>
      </c>
      <c r="D57" s="175">
        <f>D33</f>
        <v>62183881187.30245</v>
      </c>
      <c r="E57" s="162" t="s">
        <v>309</v>
      </c>
      <c r="F57" s="175">
        <f t="shared" si="3"/>
        <v>62183881187.30245</v>
      </c>
      <c r="G57" s="162" t="s">
        <v>309</v>
      </c>
      <c r="H57" s="175">
        <f t="shared" si="4"/>
        <v>62183881187.30245</v>
      </c>
      <c r="I57" s="162" t="s">
        <v>309</v>
      </c>
      <c r="J57" s="175">
        <f t="shared" si="5"/>
        <v>62183881187.30245</v>
      </c>
      <c r="K57" s="175"/>
    </row>
    <row r="58" ht="12.75">
      <c r="K58" s="175"/>
    </row>
    <row r="59" spans="2:11" ht="12.75">
      <c r="B59" s="162" t="s">
        <v>310</v>
      </c>
      <c r="F59" s="175"/>
      <c r="G59" s="175"/>
      <c r="K59" s="175"/>
    </row>
    <row r="60" spans="2:11" ht="12.75">
      <c r="B60" s="1261">
        <v>41426</v>
      </c>
      <c r="K60" s="175"/>
    </row>
    <row r="61" spans="3:11" ht="12.75">
      <c r="C61" s="162" t="s">
        <v>311</v>
      </c>
      <c r="E61" s="184" t="s">
        <v>304</v>
      </c>
      <c r="F61" s="175">
        <f>E13</f>
        <v>1558529574.0116425</v>
      </c>
      <c r="G61" s="184" t="s">
        <v>304</v>
      </c>
      <c r="H61" s="175">
        <f>F61</f>
        <v>1558529574.0116425</v>
      </c>
      <c r="I61" s="184" t="s">
        <v>304</v>
      </c>
      <c r="J61" s="175">
        <f>H61</f>
        <v>1558529574.0116425</v>
      </c>
      <c r="K61" s="175"/>
    </row>
    <row r="62" spans="4:11" ht="12.75">
      <c r="D62" s="184" t="s">
        <v>312</v>
      </c>
      <c r="E62" s="184" t="s">
        <v>313</v>
      </c>
      <c r="F62" s="175">
        <f>(F15-D15)*D17</f>
        <v>186197933.76407006</v>
      </c>
      <c r="G62" s="184" t="s">
        <v>313</v>
      </c>
      <c r="H62" s="175">
        <f>F62</f>
        <v>186197933.76407006</v>
      </c>
      <c r="I62" s="184" t="s">
        <v>313</v>
      </c>
      <c r="J62" s="175">
        <f>H62</f>
        <v>186197933.76407006</v>
      </c>
      <c r="K62" s="175"/>
    </row>
    <row r="63" spans="4:11" ht="12.75">
      <c r="D63" s="184" t="s">
        <v>314</v>
      </c>
      <c r="E63" s="1265" t="s">
        <v>1300</v>
      </c>
      <c r="F63" s="175">
        <f>F64-F61-F62</f>
        <v>353072492.2242875</v>
      </c>
      <c r="G63" s="185" t="s">
        <v>1300</v>
      </c>
      <c r="H63" s="175">
        <f>F63</f>
        <v>353072492.2242875</v>
      </c>
      <c r="I63" s="185" t="s">
        <v>1300</v>
      </c>
      <c r="J63" s="175">
        <f>H63</f>
        <v>353072492.2242875</v>
      </c>
      <c r="K63" s="175">
        <f>H86</f>
        <v>0</v>
      </c>
    </row>
    <row r="64" spans="5:11" ht="12.75">
      <c r="E64" s="184" t="s">
        <v>307</v>
      </c>
      <c r="F64" s="175">
        <f>E22</f>
        <v>2097800000</v>
      </c>
      <c r="G64" s="184" t="s">
        <v>307</v>
      </c>
      <c r="H64" s="175">
        <f>F64</f>
        <v>2097800000</v>
      </c>
      <c r="I64" s="184" t="s">
        <v>307</v>
      </c>
      <c r="J64" s="175">
        <f>H64</f>
        <v>2097800000</v>
      </c>
      <c r="K64" s="175">
        <f>H86</f>
        <v>0</v>
      </c>
    </row>
    <row r="65" spans="3:10" ht="12.75">
      <c r="C65" s="162" t="s">
        <v>315</v>
      </c>
      <c r="F65" s="175" t="s">
        <v>316</v>
      </c>
      <c r="G65" s="184"/>
      <c r="H65" s="175"/>
      <c r="I65" s="184"/>
      <c r="J65" s="175"/>
    </row>
    <row r="66" spans="5:10" s="1262" customFormat="1" ht="12.75">
      <c r="E66" s="1263" t="s">
        <v>317</v>
      </c>
      <c r="F66" s="1253">
        <f>F67</f>
        <v>783616505.2909175</v>
      </c>
      <c r="G66" s="1266" t="s">
        <v>308</v>
      </c>
      <c r="H66" s="1253">
        <f>F66</f>
        <v>783616505.2909175</v>
      </c>
      <c r="I66" s="1266" t="s">
        <v>308</v>
      </c>
      <c r="J66" s="1253">
        <f>H66</f>
        <v>783616505.2909175</v>
      </c>
    </row>
    <row r="67" spans="5:10" s="1262" customFormat="1" ht="12.75">
      <c r="E67" s="1263" t="s">
        <v>309</v>
      </c>
      <c r="F67" s="1253">
        <f>E32</f>
        <v>783616505.2909175</v>
      </c>
      <c r="G67" s="1263" t="s">
        <v>309</v>
      </c>
      <c r="H67" s="1253">
        <f>F67</f>
        <v>783616505.2909175</v>
      </c>
      <c r="I67" s="1263" t="s">
        <v>309</v>
      </c>
      <c r="J67" s="1253">
        <f>H67</f>
        <v>783616505.2909175</v>
      </c>
    </row>
    <row r="68" spans="6:10" ht="12.75">
      <c r="F68" s="175"/>
      <c r="G68" s="184"/>
      <c r="H68" s="175"/>
      <c r="I68" s="184"/>
      <c r="J68" s="175"/>
    </row>
    <row r="69" ht="12.75">
      <c r="B69" s="181" t="s">
        <v>318</v>
      </c>
    </row>
    <row r="70" ht="12.75">
      <c r="C70" s="162" t="s">
        <v>319</v>
      </c>
    </row>
    <row r="71" spans="7:10" ht="12.75">
      <c r="G71" s="184" t="s">
        <v>320</v>
      </c>
      <c r="H71" s="175">
        <f>G13</f>
        <v>1564000000</v>
      </c>
      <c r="I71" s="184" t="s">
        <v>320</v>
      </c>
      <c r="J71" s="175">
        <f>H71</f>
        <v>1564000000</v>
      </c>
    </row>
    <row r="72" spans="7:10" ht="12.75">
      <c r="G72" s="184" t="s">
        <v>313</v>
      </c>
      <c r="H72" s="175">
        <f>(H15-F15)*F17</f>
        <v>216572130.95639968</v>
      </c>
      <c r="I72" s="184" t="s">
        <v>313</v>
      </c>
      <c r="J72" s="175">
        <f>H72</f>
        <v>216572130.95639968</v>
      </c>
    </row>
    <row r="73" spans="6:10" ht="12.75">
      <c r="F73" s="184" t="s">
        <v>314</v>
      </c>
      <c r="G73" s="185" t="s">
        <v>1300</v>
      </c>
      <c r="H73" s="175">
        <f>H74-H71-H72</f>
        <v>469677869.0436003</v>
      </c>
      <c r="I73" s="185" t="s">
        <v>1300</v>
      </c>
      <c r="J73" s="175">
        <f>H73</f>
        <v>469677869.0436003</v>
      </c>
    </row>
    <row r="74" spans="7:10" ht="12.75">
      <c r="G74" s="184" t="s">
        <v>307</v>
      </c>
      <c r="H74" s="175">
        <f>G22</f>
        <v>2250250000</v>
      </c>
      <c r="I74" s="184" t="s">
        <v>307</v>
      </c>
      <c r="J74" s="175">
        <f>H74</f>
        <v>2250250000</v>
      </c>
    </row>
    <row r="75" ht="12.75">
      <c r="C75" s="162" t="s">
        <v>315</v>
      </c>
    </row>
    <row r="76" spans="7:10" ht="12.75">
      <c r="G76" s="184" t="s">
        <v>308</v>
      </c>
      <c r="H76" s="176">
        <f>G32</f>
        <v>2004727318.5293999</v>
      </c>
      <c r="I76" s="184" t="s">
        <v>308</v>
      </c>
      <c r="J76" s="175">
        <f>H76</f>
        <v>2004727318.5293999</v>
      </c>
    </row>
    <row r="77" spans="7:10" ht="12.75">
      <c r="G77" s="184" t="s">
        <v>309</v>
      </c>
      <c r="H77" s="176">
        <f>G32</f>
        <v>2004727318.5293999</v>
      </c>
      <c r="I77" s="184" t="s">
        <v>309</v>
      </c>
      <c r="J77" s="175">
        <f>H77</f>
        <v>2004727318.5293999</v>
      </c>
    </row>
    <row r="79" spans="7:10" ht="12.75">
      <c r="G79" s="184"/>
      <c r="H79" s="176"/>
      <c r="I79" s="184" t="s">
        <v>308</v>
      </c>
      <c r="J79" s="175">
        <f>I32</f>
        <v>-1344598557.4928</v>
      </c>
    </row>
    <row r="80" spans="7:10" ht="12.75">
      <c r="G80" s="184"/>
      <c r="H80" s="175"/>
      <c r="I80" s="184" t="s">
        <v>309</v>
      </c>
      <c r="J80" s="175">
        <f>J79</f>
        <v>-1344598557.4928</v>
      </c>
    </row>
    <row r="81" ht="12.75">
      <c r="G81" s="184"/>
    </row>
    <row r="82" spans="7:8" ht="12.75">
      <c r="G82" s="184"/>
      <c r="H82" s="176"/>
    </row>
    <row r="83" spans="7:8" ht="12.75">
      <c r="G83" s="184"/>
      <c r="H83" s="175"/>
    </row>
    <row r="84" ht="12.75">
      <c r="G84" s="184"/>
    </row>
    <row r="85" ht="12.75">
      <c r="G85" s="184"/>
    </row>
    <row r="86" ht="12.75">
      <c r="G86" s="184"/>
    </row>
  </sheetData>
  <sheetProtection/>
  <mergeCells count="1">
    <mergeCell ref="A41:B42"/>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rgb="FFFF0000"/>
  </sheetPr>
  <dimension ref="A1:U115"/>
  <sheetViews>
    <sheetView zoomScalePageLayoutView="0" workbookViewId="0" topLeftCell="G72">
      <selection activeCell="J90" sqref="J90"/>
    </sheetView>
  </sheetViews>
  <sheetFormatPr defaultColWidth="9.140625" defaultRowHeight="12.75"/>
  <cols>
    <col min="1" max="1" width="6.57421875" style="162" customWidth="1"/>
    <col min="2" max="2" width="12.7109375" style="162" customWidth="1"/>
    <col min="3" max="3" width="16.8515625" style="162" customWidth="1"/>
    <col min="4" max="4" width="18.140625" style="162" bestFit="1" customWidth="1"/>
    <col min="5" max="5" width="1.57421875" style="162" customWidth="1"/>
    <col min="6" max="6" width="17.8515625" style="184" bestFit="1" customWidth="1"/>
    <col min="7" max="7" width="18.7109375" style="162" bestFit="1" customWidth="1"/>
    <col min="8" max="8" width="1.7109375" style="162" customWidth="1"/>
    <col min="9" max="9" width="17.8515625" style="162" bestFit="1" customWidth="1"/>
    <col min="10" max="10" width="18.7109375" style="162" bestFit="1" customWidth="1"/>
    <col min="11" max="11" width="1.421875" style="162" customWidth="1"/>
    <col min="12" max="12" width="16.57421875" style="162" customWidth="1"/>
    <col min="13" max="13" width="15.00390625" style="162" bestFit="1" customWidth="1"/>
    <col min="14" max="14" width="17.28125" style="162" bestFit="1" customWidth="1"/>
    <col min="15" max="18" width="17.7109375" style="162" bestFit="1" customWidth="1"/>
    <col min="19" max="19" width="12.28125" style="162" bestFit="1" customWidth="1"/>
    <col min="20" max="20" width="9.140625" style="162" customWidth="1"/>
    <col min="21" max="21" width="15.00390625" style="162" bestFit="1" customWidth="1"/>
    <col min="22" max="16384" width="9.140625" style="162" customWidth="1"/>
  </cols>
  <sheetData>
    <row r="1" ht="12.75">
      <c r="F1" s="162"/>
    </row>
    <row r="2" spans="1:14" s="1328" customFormat="1" ht="38.25">
      <c r="A2" s="1325"/>
      <c r="B2" s="1325"/>
      <c r="C2" s="1325"/>
      <c r="D2" s="1326" t="s">
        <v>288</v>
      </c>
      <c r="E2" s="1326"/>
      <c r="F2" s="1327" t="s">
        <v>1298</v>
      </c>
      <c r="G2" s="1326" t="s">
        <v>1322</v>
      </c>
      <c r="H2" s="1326"/>
      <c r="I2" s="1327" t="s">
        <v>1299</v>
      </c>
      <c r="J2" s="1326" t="s">
        <v>1323</v>
      </c>
      <c r="K2" s="1325"/>
      <c r="L2" s="1327" t="s">
        <v>1299</v>
      </c>
      <c r="M2" s="1325"/>
      <c r="N2" s="1361" t="s">
        <v>1299</v>
      </c>
    </row>
    <row r="3" spans="4:17" ht="12.75">
      <c r="D3" s="169">
        <v>41426</v>
      </c>
      <c r="E3" s="169"/>
      <c r="F3" s="170"/>
      <c r="G3" s="169">
        <v>41456</v>
      </c>
      <c r="H3" s="169"/>
      <c r="J3" s="169">
        <v>41557</v>
      </c>
      <c r="K3" s="169"/>
      <c r="M3" s="169">
        <v>41639</v>
      </c>
      <c r="N3" s="1360"/>
      <c r="O3" s="1261">
        <v>42004</v>
      </c>
      <c r="Q3" s="1259">
        <v>10154972118.5</v>
      </c>
    </row>
    <row r="4" spans="2:17" ht="12.75">
      <c r="B4" s="162" t="s">
        <v>289</v>
      </c>
      <c r="D4" s="171">
        <v>8500000</v>
      </c>
      <c r="E4" s="171"/>
      <c r="F4" s="170"/>
      <c r="G4" s="171">
        <v>8500000</v>
      </c>
      <c r="H4" s="171"/>
      <c r="I4" s="172"/>
      <c r="J4" s="171">
        <v>8500000</v>
      </c>
      <c r="K4" s="171"/>
      <c r="L4" s="172"/>
      <c r="M4" s="171">
        <v>8500000</v>
      </c>
      <c r="O4" s="1259">
        <v>8500000</v>
      </c>
      <c r="Q4" s="1259">
        <v>6825733818.5</v>
      </c>
    </row>
    <row r="5" spans="2:17" ht="12.75">
      <c r="B5" s="173" t="s">
        <v>290</v>
      </c>
      <c r="D5" s="174">
        <v>4376347.042598836</v>
      </c>
      <c r="E5" s="174"/>
      <c r="F5" s="174">
        <v>155852.95740116425</v>
      </c>
      <c r="G5" s="174">
        <f>D5+F5</f>
        <v>4532200</v>
      </c>
      <c r="H5" s="174"/>
      <c r="I5" s="174">
        <v>156400</v>
      </c>
      <c r="J5" s="174">
        <f>G5+I5</f>
        <v>4688600</v>
      </c>
      <c r="K5" s="174"/>
      <c r="L5" s="174">
        <v>0</v>
      </c>
      <c r="M5" s="174">
        <f>J5+L5</f>
        <v>4688600</v>
      </c>
      <c r="O5" s="175">
        <f>M5</f>
        <v>4688600</v>
      </c>
      <c r="Q5" s="1259">
        <v>-3914522900</v>
      </c>
    </row>
    <row r="6" spans="1:17" ht="12.75">
      <c r="A6" s="162">
        <v>4111</v>
      </c>
      <c r="B6" s="173" t="s">
        <v>1324</v>
      </c>
      <c r="D6" s="174">
        <v>85000000000</v>
      </c>
      <c r="E6" s="174"/>
      <c r="F6" s="174">
        <v>0</v>
      </c>
      <c r="G6" s="174">
        <v>85000000000</v>
      </c>
      <c r="H6" s="174"/>
      <c r="J6" s="174">
        <v>85000000000</v>
      </c>
      <c r="K6" s="174"/>
      <c r="M6" s="174">
        <v>85000000000</v>
      </c>
      <c r="O6" s="175">
        <f>M6</f>
        <v>85000000000</v>
      </c>
      <c r="Q6" s="175">
        <f>SUM(Q3:Q5)</f>
        <v>13066183037</v>
      </c>
    </row>
    <row r="7" spans="2:15" ht="12.75">
      <c r="B7" s="173" t="s">
        <v>1325</v>
      </c>
      <c r="D7" s="174">
        <f>D5*10000</f>
        <v>43763470425.98836</v>
      </c>
      <c r="E7" s="174"/>
      <c r="F7" s="174">
        <v>1558529574.0116425</v>
      </c>
      <c r="G7" s="1253">
        <f>D7+F7</f>
        <v>45322000000</v>
      </c>
      <c r="H7" s="1253"/>
      <c r="I7" s="174">
        <v>1564000000</v>
      </c>
      <c r="J7" s="175">
        <f>G7+I7</f>
        <v>46886000000</v>
      </c>
      <c r="K7" s="175"/>
      <c r="L7" s="174">
        <v>0</v>
      </c>
      <c r="M7" s="175">
        <f>J7+L7</f>
        <v>46886000000</v>
      </c>
      <c r="O7" s="175">
        <f>M7+N7</f>
        <v>46886000000</v>
      </c>
    </row>
    <row r="8" spans="2:15" ht="12.75">
      <c r="B8" s="173" t="s">
        <v>293</v>
      </c>
      <c r="D8" s="174">
        <f>D6-D7</f>
        <v>41236529574.01164</v>
      </c>
      <c r="E8" s="174"/>
      <c r="F8" s="174"/>
      <c r="G8" s="174">
        <f>G6-G7</f>
        <v>39678000000</v>
      </c>
      <c r="H8" s="174"/>
      <c r="I8" s="174"/>
      <c r="J8" s="174">
        <f>J6-J7</f>
        <v>38114000000</v>
      </c>
      <c r="K8" s="174"/>
      <c r="L8" s="174"/>
      <c r="M8" s="174">
        <f>M6-M7</f>
        <v>38114000000</v>
      </c>
      <c r="O8" s="175">
        <f>M8+N8</f>
        <v>38114000000</v>
      </c>
    </row>
    <row r="9" spans="2:15" ht="12.75">
      <c r="B9" s="173" t="s">
        <v>294</v>
      </c>
      <c r="D9" s="177">
        <f>D7/D6</f>
        <v>0.5148643579528042</v>
      </c>
      <c r="E9" s="177"/>
      <c r="F9" s="1255"/>
      <c r="G9" s="177">
        <f>G7/G6</f>
        <v>0.5332</v>
      </c>
      <c r="H9" s="177"/>
      <c r="J9" s="178">
        <v>0.5516</v>
      </c>
      <c r="K9" s="178"/>
      <c r="M9" s="178">
        <v>0.5516</v>
      </c>
      <c r="O9" s="178">
        <v>0.5516</v>
      </c>
    </row>
    <row r="10" spans="2:15" ht="12.75">
      <c r="B10" s="173" t="s">
        <v>295</v>
      </c>
      <c r="D10" s="177">
        <f>100%-D9</f>
        <v>0.48513564204719584</v>
      </c>
      <c r="E10" s="177"/>
      <c r="F10" s="1255"/>
      <c r="G10" s="177">
        <f>100%-G9</f>
        <v>0.4668</v>
      </c>
      <c r="H10" s="177"/>
      <c r="J10" s="178">
        <f>100%-J9</f>
        <v>0.4484</v>
      </c>
      <c r="K10" s="178"/>
      <c r="M10" s="178">
        <f>100%-M9</f>
        <v>0.4484</v>
      </c>
      <c r="O10" s="178">
        <f>100%-O9</f>
        <v>0.4484</v>
      </c>
    </row>
    <row r="11" spans="2:13" ht="12.75">
      <c r="B11" s="173"/>
      <c r="D11" s="177"/>
      <c r="E11" s="177"/>
      <c r="F11" s="1255"/>
      <c r="G11" s="177"/>
      <c r="H11" s="177"/>
      <c r="J11" s="178"/>
      <c r="K11" s="178"/>
      <c r="M11" s="178"/>
    </row>
    <row r="12" spans="1:17" ht="12.75">
      <c r="A12" s="162">
        <v>4112</v>
      </c>
      <c r="B12" s="173" t="s">
        <v>1285</v>
      </c>
      <c r="D12" s="174">
        <v>21378566720</v>
      </c>
      <c r="E12" s="174"/>
      <c r="F12" s="174"/>
      <c r="G12" s="1264">
        <v>21378566720</v>
      </c>
      <c r="H12" s="174"/>
      <c r="I12" s="174"/>
      <c r="J12" s="1264">
        <v>21378566720</v>
      </c>
      <c r="K12" s="1264"/>
      <c r="L12" s="174">
        <f>M12-J12</f>
        <v>0</v>
      </c>
      <c r="M12" s="1264">
        <v>21378566720</v>
      </c>
      <c r="N12" s="175">
        <f>O12-M12</f>
        <v>0</v>
      </c>
      <c r="O12" s="1259">
        <v>21378566720</v>
      </c>
      <c r="Q12" s="1487">
        <v>4256912557.188971</v>
      </c>
    </row>
    <row r="13" spans="1:19" ht="12.75">
      <c r="A13" s="162">
        <v>419</v>
      </c>
      <c r="B13" s="173" t="s">
        <v>1286</v>
      </c>
      <c r="D13" s="174">
        <v>-4372135515</v>
      </c>
      <c r="E13" s="174"/>
      <c r="F13" s="174"/>
      <c r="G13" s="1264">
        <v>-4372135515</v>
      </c>
      <c r="H13" s="174"/>
      <c r="I13" s="174"/>
      <c r="J13" s="1264">
        <v>-4372135515</v>
      </c>
      <c r="K13" s="1264"/>
      <c r="L13" s="174">
        <f>M13-J13</f>
        <v>0</v>
      </c>
      <c r="M13" s="1264">
        <v>-4372135515</v>
      </c>
      <c r="N13" s="175">
        <f>O13-M13</f>
        <v>0</v>
      </c>
      <c r="O13" s="1259">
        <v>-4372135515</v>
      </c>
      <c r="Q13" s="1259">
        <v>10488644522.94</v>
      </c>
      <c r="R13" s="1487">
        <f>Q13*44.84%</f>
        <v>4703108204.086296</v>
      </c>
      <c r="S13" s="1488">
        <f>R13-Q12</f>
        <v>446195646.89732504</v>
      </c>
    </row>
    <row r="14" spans="1:15" ht="12.75">
      <c r="A14" s="162">
        <v>414</v>
      </c>
      <c r="B14" s="173" t="s">
        <v>1287</v>
      </c>
      <c r="D14" s="174">
        <v>12201803203</v>
      </c>
      <c r="E14" s="174"/>
      <c r="F14" s="174"/>
      <c r="G14" s="1264">
        <v>12201803203</v>
      </c>
      <c r="H14" s="174"/>
      <c r="I14" s="174"/>
      <c r="J14" s="1264">
        <v>12201803203</v>
      </c>
      <c r="K14" s="1264"/>
      <c r="L14" s="174">
        <f>M14-J14</f>
        <v>-23978888</v>
      </c>
      <c r="M14" s="1264">
        <v>12177824315</v>
      </c>
      <c r="N14" s="175">
        <f>O14-M14</f>
        <v>78878929</v>
      </c>
      <c r="O14" s="1259">
        <v>12256703244</v>
      </c>
    </row>
    <row r="15" spans="1:15" ht="12.75">
      <c r="A15" s="162">
        <v>415</v>
      </c>
      <c r="B15" s="173" t="s">
        <v>1288</v>
      </c>
      <c r="D15" s="174">
        <v>3815133298</v>
      </c>
      <c r="E15" s="174"/>
      <c r="F15" s="162"/>
      <c r="G15" s="1259">
        <v>3815133298</v>
      </c>
      <c r="H15" s="1258"/>
      <c r="J15" s="1259">
        <v>3815133298</v>
      </c>
      <c r="K15" s="1259"/>
      <c r="L15" s="174">
        <f>M15-J15</f>
        <v>-15728759</v>
      </c>
      <c r="M15" s="1259">
        <v>3799404539</v>
      </c>
      <c r="N15" s="175">
        <f>O15-M15</f>
        <v>967028488</v>
      </c>
      <c r="O15" s="1259">
        <v>4766433027</v>
      </c>
    </row>
    <row r="16" spans="1:17" ht="12.75">
      <c r="A16" s="162">
        <v>421</v>
      </c>
      <c r="B16" s="173" t="s">
        <v>296</v>
      </c>
      <c r="D16" s="174">
        <v>10154972118.5</v>
      </c>
      <c r="E16" s="174"/>
      <c r="F16" s="174"/>
      <c r="G16" s="1264">
        <f>D16+F16</f>
        <v>10154972118.5</v>
      </c>
      <c r="H16" s="174"/>
      <c r="I16" s="174">
        <v>0</v>
      </c>
      <c r="J16" s="174">
        <f>G16+I16</f>
        <v>10154972118.5</v>
      </c>
      <c r="K16" s="174"/>
      <c r="L16" s="174">
        <v>0</v>
      </c>
      <c r="M16" s="174">
        <f>J16+L16</f>
        <v>10154972118.5</v>
      </c>
      <c r="N16" s="175">
        <v>-995083958.2902031</v>
      </c>
      <c r="O16" s="1259">
        <f>M16+N16</f>
        <v>9159888160.209797</v>
      </c>
      <c r="P16" s="1259">
        <v>14238016501.6498</v>
      </c>
      <c r="Q16" s="175" t="e">
        <f>P16-O16-O17-O18</f>
        <v>#REF!</v>
      </c>
    </row>
    <row r="17" spans="2:18" ht="12.75">
      <c r="B17" s="173"/>
      <c r="C17" s="1260" t="s">
        <v>1326</v>
      </c>
      <c r="D17" s="174"/>
      <c r="E17" s="174"/>
      <c r="F17" s="174">
        <v>1615252390</v>
      </c>
      <c r="G17" s="1264">
        <f>D17+F17</f>
        <v>1615252390</v>
      </c>
      <c r="H17" s="174"/>
      <c r="I17" s="174">
        <v>4294617220.5</v>
      </c>
      <c r="J17" s="174">
        <f>G17+I17</f>
        <v>5909869610.5</v>
      </c>
      <c r="K17" s="174"/>
      <c r="L17" s="174">
        <v>915864208</v>
      </c>
      <c r="M17" s="174">
        <f>J17+L17</f>
        <v>6825733818.5</v>
      </c>
      <c r="N17" s="175" t="e">
        <f>#REF!</f>
        <v>#REF!</v>
      </c>
      <c r="O17" s="1259" t="e">
        <f>M17+N17</f>
        <v>#REF!</v>
      </c>
      <c r="P17" s="175"/>
      <c r="Q17" s="175"/>
      <c r="R17" s="175"/>
    </row>
    <row r="18" spans="2:17" ht="12.75">
      <c r="B18" s="173"/>
      <c r="C18" s="1260" t="s">
        <v>798</v>
      </c>
      <c r="D18" s="174"/>
      <c r="E18" s="174"/>
      <c r="F18" s="174"/>
      <c r="G18" s="174"/>
      <c r="H18" s="174"/>
      <c r="I18" s="174"/>
      <c r="J18" s="174"/>
      <c r="K18" s="174"/>
      <c r="L18" s="174">
        <v>-3914522900</v>
      </c>
      <c r="M18" s="174">
        <f>J18+L18</f>
        <v>-3914522900</v>
      </c>
      <c r="N18" s="175">
        <v>-8321727100</v>
      </c>
      <c r="O18" s="1259">
        <f>M18+N18</f>
        <v>-12236250000</v>
      </c>
      <c r="Q18" s="1259">
        <v>20374425793</v>
      </c>
    </row>
    <row r="19" spans="1:17" ht="12.75">
      <c r="A19" s="181" t="s">
        <v>1327</v>
      </c>
      <c r="B19" s="173"/>
      <c r="D19" s="174"/>
      <c r="E19" s="174"/>
      <c r="F19" s="162"/>
      <c r="G19" s="1258"/>
      <c r="H19" s="1258"/>
      <c r="J19" s="1259"/>
      <c r="K19" s="1259"/>
      <c r="L19" s="174"/>
      <c r="M19" s="1259"/>
      <c r="N19" s="175"/>
      <c r="O19" s="1259"/>
      <c r="Q19" s="1489">
        <f>Q18+N28</f>
        <v>15874419793</v>
      </c>
    </row>
    <row r="20" spans="2:18" s="1262" customFormat="1" ht="12.75">
      <c r="B20" s="173" t="s">
        <v>1328</v>
      </c>
      <c r="D20" s="1254">
        <v>40474760000</v>
      </c>
      <c r="E20" s="1254"/>
      <c r="F20" s="1253">
        <v>2097800000</v>
      </c>
      <c r="G20" s="1253">
        <f>D20+F20</f>
        <v>42572560000</v>
      </c>
      <c r="H20" s="1253"/>
      <c r="I20" s="1253">
        <v>2250250000</v>
      </c>
      <c r="J20" s="1253">
        <f>G20+I20</f>
        <v>44822810000</v>
      </c>
      <c r="K20" s="1253"/>
      <c r="L20" s="1253">
        <v>0</v>
      </c>
      <c r="M20" s="1253">
        <f>J20+L20</f>
        <v>44822810000</v>
      </c>
      <c r="O20" s="1253">
        <v>44822810000</v>
      </c>
      <c r="R20" s="1362">
        <v>10488644522.94</v>
      </c>
    </row>
    <row r="21" spans="2:18" s="1262" customFormat="1" ht="12.75">
      <c r="B21" s="173"/>
      <c r="D21" s="1254"/>
      <c r="E21" s="1254"/>
      <c r="F21" s="1253"/>
      <c r="G21" s="1253"/>
      <c r="H21" s="1253"/>
      <c r="I21" s="1253"/>
      <c r="J21" s="1253"/>
      <c r="K21" s="1253"/>
      <c r="L21" s="1253"/>
      <c r="M21" s="1253"/>
      <c r="O21" s="1362"/>
      <c r="R21" s="1490">
        <v>0.5516</v>
      </c>
    </row>
    <row r="22" spans="2:21" s="1262" customFormat="1" ht="12.75">
      <c r="B22" s="173" t="s">
        <v>1289</v>
      </c>
      <c r="D22" s="1254">
        <f>$D$12*D9</f>
        <v>11007062028.243986</v>
      </c>
      <c r="E22" s="1254"/>
      <c r="F22" s="1253">
        <f aca="true" t="shared" si="0" ref="F22:F27">G22-D22</f>
        <v>391989746.86001396</v>
      </c>
      <c r="G22" s="1257">
        <f>D12*G$9</f>
        <v>11399051775.104</v>
      </c>
      <c r="H22" s="1257"/>
      <c r="I22" s="1253">
        <f aca="true" t="shared" si="1" ref="I22:I27">J22-G22</f>
        <v>393365627.6479988</v>
      </c>
      <c r="J22" s="1257">
        <f>J$12*J9</f>
        <v>11792417402.751999</v>
      </c>
      <c r="K22" s="1257"/>
      <c r="L22" s="1253">
        <f aca="true" t="shared" si="2" ref="L22:L27">M22-J22</f>
        <v>0</v>
      </c>
      <c r="M22" s="1257">
        <f>M$12*M9</f>
        <v>11792417402.751999</v>
      </c>
      <c r="N22" s="1332">
        <f aca="true" t="shared" si="3" ref="N22:N27">O22-M22</f>
        <v>0</v>
      </c>
      <c r="O22" s="1257">
        <f>O$12*O9</f>
        <v>11792417402.751999</v>
      </c>
      <c r="R22" s="1491">
        <f>R20*R21</f>
        <v>5785536318.853704</v>
      </c>
      <c r="U22" s="1371" t="s">
        <v>1579</v>
      </c>
    </row>
    <row r="23" spans="2:21" s="1262" customFormat="1" ht="15">
      <c r="B23" s="173" t="s">
        <v>1291</v>
      </c>
      <c r="D23" s="1254">
        <f>$D$13*D9</f>
        <v>-2251056744.813128</v>
      </c>
      <c r="E23" s="1254"/>
      <c r="F23" s="1253">
        <f t="shared" si="0"/>
        <v>-80165911.78487206</v>
      </c>
      <c r="G23" s="1257">
        <f>D13*G$9</f>
        <v>-2331222656.598</v>
      </c>
      <c r="H23" s="1253"/>
      <c r="I23" s="1253">
        <f t="shared" si="1"/>
        <v>-80447293.47599983</v>
      </c>
      <c r="J23" s="1253">
        <f>J$13*J9</f>
        <v>-2411669950.074</v>
      </c>
      <c r="K23" s="1253"/>
      <c r="L23" s="1253">
        <f t="shared" si="2"/>
        <v>0</v>
      </c>
      <c r="M23" s="1253">
        <f>M$13*M9</f>
        <v>-2411669950.074</v>
      </c>
      <c r="N23" s="1332">
        <f t="shared" si="3"/>
        <v>0</v>
      </c>
      <c r="O23" s="1253">
        <f>O$13*O9</f>
        <v>-2411669950.074</v>
      </c>
      <c r="Q23" s="1362">
        <f>Q19+R22</f>
        <v>21659956111.853706</v>
      </c>
      <c r="R23" s="1371" t="s">
        <v>1581</v>
      </c>
      <c r="S23" s="1371" t="s">
        <v>1582</v>
      </c>
      <c r="U23" s="1493">
        <f>Q23</f>
        <v>21659956111.853706</v>
      </c>
    </row>
    <row r="24" spans="2:21" s="1262" customFormat="1" ht="15">
      <c r="B24" s="173" t="s">
        <v>1293</v>
      </c>
      <c r="D24" s="1254">
        <f>$D$14*D9</f>
        <v>6282273571.979064</v>
      </c>
      <c r="E24" s="1254"/>
      <c r="F24" s="1253">
        <f t="shared" si="0"/>
        <v>223727895.86053658</v>
      </c>
      <c r="G24" s="1257">
        <f>D14*G$9</f>
        <v>6506001467.839601</v>
      </c>
      <c r="H24" s="1253"/>
      <c r="I24" s="1253">
        <f t="shared" si="1"/>
        <v>224513178.93519878</v>
      </c>
      <c r="J24" s="1253">
        <f>J$14*J9</f>
        <v>6730514646.774799</v>
      </c>
      <c r="K24" s="1253"/>
      <c r="L24" s="1253">
        <f t="shared" si="2"/>
        <v>-13226754.620800018</v>
      </c>
      <c r="M24" s="1253">
        <f>M$14*M9</f>
        <v>6717287892.153999</v>
      </c>
      <c r="N24" s="1332">
        <f t="shared" si="3"/>
        <v>43509617.236400604</v>
      </c>
      <c r="O24" s="1253">
        <f>O$14*O9</f>
        <v>6760797509.3904</v>
      </c>
      <c r="Q24" s="1362">
        <v>22287969940.751038</v>
      </c>
      <c r="S24" s="1371" t="s">
        <v>1583</v>
      </c>
      <c r="U24" s="1493">
        <f>R20*44.84%</f>
        <v>4703108204.086296</v>
      </c>
    </row>
    <row r="25" spans="2:21" s="1262" customFormat="1" ht="15">
      <c r="B25" s="173" t="s">
        <v>1295</v>
      </c>
      <c r="D25" s="1254">
        <f>$D$15*D9</f>
        <v>1964276155.9791343</v>
      </c>
      <c r="E25" s="1254"/>
      <c r="F25" s="1253">
        <f t="shared" si="0"/>
        <v>69952918.51446581</v>
      </c>
      <c r="G25" s="1257">
        <f>D15*G$9</f>
        <v>2034229074.4936001</v>
      </c>
      <c r="H25" s="1253"/>
      <c r="I25" s="1253">
        <f t="shared" si="1"/>
        <v>70198452.68319988</v>
      </c>
      <c r="J25" s="1253">
        <f>J$15*J9</f>
        <v>2104427527.1768</v>
      </c>
      <c r="K25" s="1253"/>
      <c r="L25" s="1253">
        <f t="shared" si="2"/>
        <v>-8675983.464400053</v>
      </c>
      <c r="M25" s="1253">
        <f>M$15*M9</f>
        <v>2095751543.7124</v>
      </c>
      <c r="N25" s="1332">
        <f t="shared" si="3"/>
        <v>533412913.98080015</v>
      </c>
      <c r="O25" s="1253">
        <f>O$15*O9</f>
        <v>2629164457.6932</v>
      </c>
      <c r="Q25" s="1492">
        <f>Q23-Q24</f>
        <v>-628013828.8973312</v>
      </c>
      <c r="R25" s="1371" t="s">
        <v>1580</v>
      </c>
      <c r="U25" s="1493">
        <f>SUM(U23:U24)</f>
        <v>26363064315.940002</v>
      </c>
    </row>
    <row r="26" spans="1:15" s="1330" customFormat="1" ht="12.75" customHeight="1">
      <c r="A26" s="1549" t="s">
        <v>1329</v>
      </c>
      <c r="B26" s="1329" t="s">
        <v>298</v>
      </c>
      <c r="D26" s="1331">
        <f>D16*D9</f>
        <v>5228433199.82013</v>
      </c>
      <c r="E26" s="1331"/>
      <c r="F26" s="1332">
        <f t="shared" si="0"/>
        <v>186197933.76406956</v>
      </c>
      <c r="G26" s="1257">
        <f>D16*G$9</f>
        <v>5414631133.5842</v>
      </c>
      <c r="H26" s="1331"/>
      <c r="I26" s="1332">
        <f t="shared" si="1"/>
        <v>186851486.9804001</v>
      </c>
      <c r="J26" s="1253">
        <f>J16*J9</f>
        <v>5601482620.5646</v>
      </c>
      <c r="K26" s="1331"/>
      <c r="L26" s="1332">
        <f t="shared" si="2"/>
        <v>0</v>
      </c>
      <c r="M26" s="1257">
        <f>J16*M$9</f>
        <v>5601482620.5646</v>
      </c>
      <c r="N26" s="1332">
        <f t="shared" si="3"/>
        <v>-548888311.3928766</v>
      </c>
      <c r="O26" s="1257">
        <f>$O$9*O16</f>
        <v>5052594309.171723</v>
      </c>
    </row>
    <row r="27" spans="1:15" s="1330" customFormat="1" ht="12.75">
      <c r="A27" s="1549"/>
      <c r="B27" s="1329"/>
      <c r="C27" s="1333" t="s">
        <v>1326</v>
      </c>
      <c r="D27" s="1331"/>
      <c r="E27" s="1331"/>
      <c r="F27" s="1332">
        <f t="shared" si="0"/>
        <v>861252574.348</v>
      </c>
      <c r="G27" s="1331">
        <f>G17*G9</f>
        <v>861252574.348</v>
      </c>
      <c r="H27" s="1331"/>
      <c r="I27" s="1332">
        <f t="shared" si="1"/>
        <v>2398631502.8037996</v>
      </c>
      <c r="J27" s="1331">
        <f>J17*J9</f>
        <v>3259884077.1517997</v>
      </c>
      <c r="K27" s="1331"/>
      <c r="L27" s="1332">
        <f t="shared" si="2"/>
        <v>505190697.1328001</v>
      </c>
      <c r="M27" s="1331">
        <f>M17*M9</f>
        <v>3765074774.2846</v>
      </c>
      <c r="N27" s="1332" t="e">
        <f t="shared" si="3"/>
        <v>#REF!</v>
      </c>
      <c r="O27" s="1331" t="e">
        <f>O17*O9</f>
        <v>#REF!</v>
      </c>
    </row>
    <row r="28" spans="1:16" s="1262" customFormat="1" ht="12.75">
      <c r="A28" s="1549"/>
      <c r="B28" s="173"/>
      <c r="C28" s="1333" t="s">
        <v>798</v>
      </c>
      <c r="D28" s="1254"/>
      <c r="E28" s="1254"/>
      <c r="F28" s="1253"/>
      <c r="G28" s="1253"/>
      <c r="H28" s="1253"/>
      <c r="I28" s="1253"/>
      <c r="J28" s="1253"/>
      <c r="K28" s="1253"/>
      <c r="L28" s="1332">
        <v>-2250003000</v>
      </c>
      <c r="M28" s="1331">
        <f>M18*M10</f>
        <v>-1755272068.3600001</v>
      </c>
      <c r="N28" s="1253">
        <v>-4500006000</v>
      </c>
      <c r="O28" s="1331">
        <f>O18*O10</f>
        <v>-5486734500</v>
      </c>
      <c r="P28" s="1362"/>
    </row>
    <row r="29" spans="2:15" s="1262" customFormat="1" ht="12.75">
      <c r="B29" s="173"/>
      <c r="C29" s="1260"/>
      <c r="D29" s="1254"/>
      <c r="E29" s="1254"/>
      <c r="F29" s="1253"/>
      <c r="G29" s="1253"/>
      <c r="H29" s="1253"/>
      <c r="I29" s="1253"/>
      <c r="J29" s="1253"/>
      <c r="K29" s="1253"/>
      <c r="L29" s="1253"/>
      <c r="M29" s="1253"/>
      <c r="O29" s="1362"/>
    </row>
    <row r="30" spans="2:15" s="1262" customFormat="1" ht="12.75">
      <c r="B30" s="173" t="s">
        <v>1290</v>
      </c>
      <c r="D30" s="1254">
        <f>$D$12*D10</f>
        <v>10371504691.756014</v>
      </c>
      <c r="E30" s="1254"/>
      <c r="F30" s="1253">
        <f aca="true" t="shared" si="4" ref="F30:F35">G30-D30</f>
        <v>-391989746.86001396</v>
      </c>
      <c r="G30" s="1257">
        <f>D12*G$10</f>
        <v>9979514944.896</v>
      </c>
      <c r="H30" s="1257"/>
      <c r="I30" s="1253">
        <f aca="true" t="shared" si="5" ref="I30:I35">J30-G30</f>
        <v>-393365627.6479988</v>
      </c>
      <c r="J30" s="1257">
        <f>J$12*J10</f>
        <v>9586149317.248001</v>
      </c>
      <c r="K30" s="1257"/>
      <c r="L30" s="1253">
        <f aca="true" t="shared" si="6" ref="L30:L35">M30-J30</f>
        <v>0</v>
      </c>
      <c r="M30" s="1257">
        <f>M$12*M10</f>
        <v>9586149317.248001</v>
      </c>
      <c r="N30" s="1253">
        <f aca="true" t="shared" si="7" ref="N30:N35">O30-M30</f>
        <v>0</v>
      </c>
      <c r="O30" s="1257">
        <f>O$12*O10</f>
        <v>9586149317.248001</v>
      </c>
    </row>
    <row r="31" spans="2:15" s="1262" customFormat="1" ht="12.75">
      <c r="B31" s="173" t="s">
        <v>1292</v>
      </c>
      <c r="D31" s="1254">
        <f>$D$13*D10</f>
        <v>-2121078770.1868722</v>
      </c>
      <c r="E31" s="1254"/>
      <c r="F31" s="1253">
        <f t="shared" si="4"/>
        <v>80165911.7848723</v>
      </c>
      <c r="G31" s="1257">
        <f>D13*G$10</f>
        <v>-2040912858.402</v>
      </c>
      <c r="H31" s="1253"/>
      <c r="I31" s="1253">
        <f t="shared" si="5"/>
        <v>80447293.47599983</v>
      </c>
      <c r="J31" s="1253">
        <f>J$13*J10</f>
        <v>-1960465564.926</v>
      </c>
      <c r="K31" s="1253"/>
      <c r="L31" s="1253">
        <f t="shared" si="6"/>
        <v>0</v>
      </c>
      <c r="M31" s="1253">
        <f>M$13*M10</f>
        <v>-1960465564.926</v>
      </c>
      <c r="N31" s="1253">
        <f t="shared" si="7"/>
        <v>0</v>
      </c>
      <c r="O31" s="1253">
        <f>O$13*O10</f>
        <v>-1960465564.926</v>
      </c>
    </row>
    <row r="32" spans="2:15" s="1262" customFormat="1" ht="12.75">
      <c r="B32" s="173" t="s">
        <v>1294</v>
      </c>
      <c r="D32" s="1254">
        <f>$D$14*D10</f>
        <v>5919529631.020936</v>
      </c>
      <c r="E32" s="1254"/>
      <c r="F32" s="1253">
        <f t="shared" si="4"/>
        <v>-223727895.86053658</v>
      </c>
      <c r="G32" s="1257">
        <f>D14*G$10</f>
        <v>5695801735.160399</v>
      </c>
      <c r="H32" s="1253"/>
      <c r="I32" s="1253">
        <f t="shared" si="5"/>
        <v>-224513178.93519878</v>
      </c>
      <c r="J32" s="1253">
        <f>J$14*J10</f>
        <v>5471288556.225201</v>
      </c>
      <c r="K32" s="1253"/>
      <c r="L32" s="1253">
        <f t="shared" si="6"/>
        <v>-10752133.379199982</v>
      </c>
      <c r="M32" s="1253">
        <f>M$14*M10</f>
        <v>5460536422.846001</v>
      </c>
      <c r="N32" s="1253">
        <f t="shared" si="7"/>
        <v>35369311.763599396</v>
      </c>
      <c r="O32" s="1253">
        <f>O$14*O10</f>
        <v>5495905734.6096</v>
      </c>
    </row>
    <row r="33" spans="2:15" s="1262" customFormat="1" ht="12.75">
      <c r="B33" s="173" t="s">
        <v>1296</v>
      </c>
      <c r="D33" s="1254">
        <f>$D$15*D10</f>
        <v>1850857142.0208657</v>
      </c>
      <c r="E33" s="1254"/>
      <c r="F33" s="1253">
        <f t="shared" si="4"/>
        <v>-69952918.51446581</v>
      </c>
      <c r="G33" s="1257">
        <f>D15*G$10</f>
        <v>1780904223.5063999</v>
      </c>
      <c r="H33" s="1253"/>
      <c r="I33" s="1253">
        <f t="shared" si="5"/>
        <v>-70198452.68319988</v>
      </c>
      <c r="J33" s="1253">
        <f>J$15*J10</f>
        <v>1710705770.8232</v>
      </c>
      <c r="K33" s="1253"/>
      <c r="L33" s="1253">
        <f t="shared" si="6"/>
        <v>-7052775.535599947</v>
      </c>
      <c r="M33" s="1253">
        <f>M$15*M10</f>
        <v>1703652995.2876</v>
      </c>
      <c r="N33" s="1253">
        <f t="shared" si="7"/>
        <v>433615574.0192001</v>
      </c>
      <c r="O33" s="1253">
        <f>O$15*O10</f>
        <v>2137268569.3068001</v>
      </c>
    </row>
    <row r="34" spans="1:15" s="1334" customFormat="1" ht="12.75" customHeight="1">
      <c r="A34" s="1549" t="s">
        <v>1329</v>
      </c>
      <c r="B34" s="1329" t="s">
        <v>299</v>
      </c>
      <c r="D34" s="1335">
        <f>D16*D10</f>
        <v>4926538918.67987</v>
      </c>
      <c r="E34" s="1335"/>
      <c r="F34" s="1332">
        <f t="shared" si="4"/>
        <v>-186197933.76406956</v>
      </c>
      <c r="G34" s="1257">
        <f>D16*G$10</f>
        <v>4740340984.9158</v>
      </c>
      <c r="H34" s="1331"/>
      <c r="I34" s="1332">
        <f t="shared" si="5"/>
        <v>-186851486.9804001</v>
      </c>
      <c r="J34" s="1257">
        <f>G16*J$10</f>
        <v>4553489497.9354</v>
      </c>
      <c r="K34" s="1331"/>
      <c r="L34" s="1332">
        <f t="shared" si="6"/>
        <v>0</v>
      </c>
      <c r="M34" s="1253">
        <f>M16*M10</f>
        <v>4553489497.9354</v>
      </c>
      <c r="N34" s="1253">
        <f t="shared" si="7"/>
        <v>-446195646.89732695</v>
      </c>
      <c r="O34" s="1253">
        <f>O16*O10</f>
        <v>4107293851.038073</v>
      </c>
    </row>
    <row r="35" spans="1:15" ht="12.75">
      <c r="A35" s="1549"/>
      <c r="B35" s="173"/>
      <c r="C35" s="1333" t="s">
        <v>1326</v>
      </c>
      <c r="D35" s="174"/>
      <c r="E35" s="174"/>
      <c r="F35" s="1332">
        <f t="shared" si="4"/>
        <v>753999815.652</v>
      </c>
      <c r="G35" s="1254">
        <f>G17*G10</f>
        <v>753999815.652</v>
      </c>
      <c r="H35" s="1254"/>
      <c r="I35" s="1332">
        <f t="shared" si="5"/>
        <v>1895985717.6962004</v>
      </c>
      <c r="J35" s="1254">
        <f>J17*J10</f>
        <v>2649985533.3482003</v>
      </c>
      <c r="K35" s="1254"/>
      <c r="L35" s="1332">
        <f t="shared" si="6"/>
        <v>410673510.8671999</v>
      </c>
      <c r="M35" s="1254">
        <f>M17*M10</f>
        <v>3060659044.2154</v>
      </c>
      <c r="N35" s="1253" t="e">
        <f t="shared" si="7"/>
        <v>#REF!</v>
      </c>
      <c r="O35" s="1254" t="e">
        <f>O17*O10</f>
        <v>#REF!</v>
      </c>
    </row>
    <row r="36" spans="1:15" ht="12.75">
      <c r="A36" s="1549"/>
      <c r="B36" s="173"/>
      <c r="C36" s="1333" t="s">
        <v>798</v>
      </c>
      <c r="D36" s="174"/>
      <c r="E36" s="174"/>
      <c r="F36" s="1253"/>
      <c r="G36" s="1254"/>
      <c r="H36" s="1254"/>
      <c r="I36" s="1253"/>
      <c r="J36" s="1254"/>
      <c r="K36" s="1254"/>
      <c r="L36" s="1253">
        <f>L18-L28</f>
        <v>-1664519900</v>
      </c>
      <c r="M36" s="1254">
        <f>SUM(J36:L36)</f>
        <v>-1664519900</v>
      </c>
      <c r="N36" s="1253">
        <f>N18-N28</f>
        <v>-3821721100</v>
      </c>
      <c r="O36" s="1254">
        <f>SUM(M36:N36)</f>
        <v>-5486241000</v>
      </c>
    </row>
    <row r="37" spans="2:15" ht="12.75">
      <c r="B37" s="173"/>
      <c r="C37" s="1260"/>
      <c r="D37" s="174"/>
      <c r="E37" s="174"/>
      <c r="F37" s="1253"/>
      <c r="G37" s="1254"/>
      <c r="H37" s="1254"/>
      <c r="I37" s="1253"/>
      <c r="J37" s="1254"/>
      <c r="K37" s="1254"/>
      <c r="L37" s="1253"/>
      <c r="M37" s="1254"/>
      <c r="N37" s="1369"/>
      <c r="O37" s="1259"/>
    </row>
    <row r="38" spans="2:17" ht="12.75">
      <c r="B38" s="179" t="s">
        <v>300</v>
      </c>
      <c r="C38" s="163"/>
      <c r="D38" s="180">
        <f>D8+D34+D33+D32+D31+D30+D35+D36</f>
        <v>62183881187.30245</v>
      </c>
      <c r="E38" s="180"/>
      <c r="F38" s="1336"/>
      <c r="G38" s="180">
        <f>G8+G34+G33+G32+G31+G30+G35+G36</f>
        <v>60587648845.7286</v>
      </c>
      <c r="H38" s="180"/>
      <c r="I38" s="163"/>
      <c r="J38" s="180">
        <f>J8+J34+J33+J32+J31+J30+J35+J36</f>
        <v>60125153110.65399</v>
      </c>
      <c r="K38" s="180"/>
      <c r="L38" s="163"/>
      <c r="M38" s="180">
        <f>M8+M34+M33+M32+M31+M30+M35+M36</f>
        <v>58853501812.6064</v>
      </c>
      <c r="N38" s="1369"/>
      <c r="O38" s="180" t="e">
        <f>O8+O34+O33+O32+O31+O30+O35+O36</f>
        <v>#REF!</v>
      </c>
      <c r="P38" s="1259" t="e">
        <f>CDKT!#REF!</f>
        <v>#REF!</v>
      </c>
      <c r="Q38" s="175" t="e">
        <f>O38-P38</f>
        <v>#REF!</v>
      </c>
    </row>
    <row r="39" spans="2:17" ht="12.75">
      <c r="B39" s="173" t="s">
        <v>1297</v>
      </c>
      <c r="D39" s="174">
        <f>D7+D26-D20+D22+D23+D24+D25+D27</f>
        <v>25519698637.197544</v>
      </c>
      <c r="E39" s="174"/>
      <c r="F39" s="175">
        <f>G73</f>
        <v>252432157.22585535</v>
      </c>
      <c r="G39" s="174">
        <f>D39+F39</f>
        <v>25772130794.4234</v>
      </c>
      <c r="H39" s="174"/>
      <c r="I39" s="175">
        <f>J87</f>
        <v>108231452.77079868</v>
      </c>
      <c r="J39" s="174">
        <f>G39+I39</f>
        <v>25880362247.1942</v>
      </c>
      <c r="K39" s="174"/>
      <c r="M39" s="174">
        <f>J39+L39</f>
        <v>25880362247.1942</v>
      </c>
      <c r="N39" s="175"/>
      <c r="O39" s="174" t="e">
        <f>O7+O26-O20+O22+O23+O24+O25+O27</f>
        <v>#REF!</v>
      </c>
      <c r="Q39" s="1259"/>
    </row>
    <row r="40" spans="2:18" ht="12.75">
      <c r="B40" s="173"/>
      <c r="C40" s="1260" t="s">
        <v>523</v>
      </c>
      <c r="D40" s="174">
        <f>SUM(D6,D12:D17)*D10-D38</f>
        <v>0</v>
      </c>
      <c r="E40" s="174"/>
      <c r="F40" s="162"/>
      <c r="G40" s="174">
        <f>SUM(G6,G12:G17)*G10-G38</f>
        <v>0</v>
      </c>
      <c r="H40" s="174"/>
      <c r="J40" s="174">
        <f>SUM(J6,J12:J18)*J10-J38</f>
        <v>0</v>
      </c>
      <c r="M40" s="174">
        <f>SUM(M6,M12:M18)*M10-M38</f>
        <v>-90752168.36000061</v>
      </c>
      <c r="O40" s="174" t="e">
        <f>SUM(O6,O12:O18)*O10-O38</f>
        <v>#REF!</v>
      </c>
      <c r="P40" s="174" t="e">
        <f>SUM(P6,P12:P18)*P10-P38</f>
        <v>#REF!</v>
      </c>
      <c r="R40" s="175" t="e">
        <f>P40-Q40</f>
        <v>#REF!</v>
      </c>
    </row>
    <row r="41" spans="2:15" ht="12.75">
      <c r="B41" s="173"/>
      <c r="D41" s="174"/>
      <c r="E41" s="174"/>
      <c r="F41" s="162"/>
      <c r="G41" s="174"/>
      <c r="H41" s="174"/>
      <c r="J41" s="174"/>
      <c r="M41" s="174">
        <f>L28-(L18*M9)</f>
        <v>-90752168.36000013</v>
      </c>
      <c r="O41" s="1483">
        <f>N28-(N18*O9)</f>
        <v>90258668.35999966</v>
      </c>
    </row>
    <row r="42" spans="2:15" ht="12.75">
      <c r="B42" s="173"/>
      <c r="D42" s="174"/>
      <c r="E42" s="174"/>
      <c r="F42" s="162"/>
      <c r="G42" s="174"/>
      <c r="H42" s="174"/>
      <c r="M42" s="175">
        <f>M40-M41</f>
        <v>-4.76837158203125E-07</v>
      </c>
      <c r="O42" s="175" t="e">
        <f>O40-O41</f>
        <v>#REF!</v>
      </c>
    </row>
    <row r="43" spans="1:16" ht="12.75">
      <c r="A43" s="1355"/>
      <c r="B43" s="1485"/>
      <c r="C43" s="1355"/>
      <c r="D43" s="1486"/>
      <c r="E43" s="1486"/>
      <c r="F43" s="1355"/>
      <c r="G43" s="1486"/>
      <c r="H43" s="1486"/>
      <c r="I43" s="1355"/>
      <c r="J43" s="1355"/>
      <c r="K43" s="1355"/>
      <c r="L43" s="1355"/>
      <c r="M43" s="1355"/>
      <c r="N43" s="1260" t="s">
        <v>1576</v>
      </c>
      <c r="O43" s="1259"/>
      <c r="P43" s="1259">
        <v>191618069.984451</v>
      </c>
    </row>
    <row r="44" spans="1:16" ht="12.75">
      <c r="A44" s="1337"/>
      <c r="B44" s="1338"/>
      <c r="C44" s="1337"/>
      <c r="D44" s="1339"/>
      <c r="E44" s="1339"/>
      <c r="F44" s="1337"/>
      <c r="G44" s="1339"/>
      <c r="H44" s="1339"/>
      <c r="I44" s="1337"/>
      <c r="J44" s="1337"/>
      <c r="K44" s="1337"/>
      <c r="L44" s="1337"/>
      <c r="M44" s="1337"/>
      <c r="N44" s="1260"/>
      <c r="O44" s="1259"/>
      <c r="P44" s="1259"/>
    </row>
    <row r="45" spans="1:15" ht="12.75">
      <c r="A45" s="181" t="s">
        <v>301</v>
      </c>
      <c r="D45" s="182" t="s">
        <v>288</v>
      </c>
      <c r="E45" s="182"/>
      <c r="F45" s="162"/>
      <c r="G45" s="183">
        <f>G3</f>
        <v>41456</v>
      </c>
      <c r="H45" s="183"/>
      <c r="J45" s="183">
        <f>J3</f>
        <v>41557</v>
      </c>
      <c r="K45" s="183"/>
      <c r="M45" s="183">
        <f>M3</f>
        <v>41639</v>
      </c>
      <c r="N45" s="1363"/>
      <c r="O45" s="1364">
        <f>O3</f>
        <v>42004</v>
      </c>
    </row>
    <row r="46" spans="1:11" ht="12.75">
      <c r="A46" s="181"/>
      <c r="B46" s="162" t="s">
        <v>302</v>
      </c>
      <c r="D46" s="163"/>
      <c r="E46" s="163"/>
      <c r="F46" s="162"/>
      <c r="G46" s="168"/>
      <c r="H46" s="168"/>
      <c r="K46" s="1260" t="s">
        <v>1330</v>
      </c>
    </row>
    <row r="47" spans="1:16" ht="12.75" customHeight="1">
      <c r="A47" s="1340"/>
      <c r="B47" s="1550" t="s">
        <v>303</v>
      </c>
      <c r="C47" s="1260" t="s">
        <v>320</v>
      </c>
      <c r="D47" s="175">
        <f>D7</f>
        <v>43763470425.98836</v>
      </c>
      <c r="E47" s="175"/>
      <c r="F47" s="1260" t="s">
        <v>320</v>
      </c>
      <c r="G47" s="175">
        <f>D47</f>
        <v>43763470425.98836</v>
      </c>
      <c r="H47" s="175"/>
      <c r="I47" s="1260" t="s">
        <v>320</v>
      </c>
      <c r="J47" s="175">
        <f>D47</f>
        <v>43763470425.98836</v>
      </c>
      <c r="K47" s="175"/>
      <c r="L47" s="1260" t="s">
        <v>320</v>
      </c>
      <c r="M47" s="175">
        <f>G47</f>
        <v>43763470425.98836</v>
      </c>
      <c r="N47" s="1260" t="s">
        <v>320</v>
      </c>
      <c r="O47" s="175">
        <f>M47</f>
        <v>43763470425.98836</v>
      </c>
      <c r="P47" s="1260" t="s">
        <v>1330</v>
      </c>
    </row>
    <row r="48" spans="1:15" ht="12.75">
      <c r="A48" s="1340"/>
      <c r="B48" s="1550"/>
      <c r="C48" s="162" t="s">
        <v>305</v>
      </c>
      <c r="D48" s="175">
        <f>D26</f>
        <v>5228433199.82013</v>
      </c>
      <c r="E48" s="175"/>
      <c r="F48" s="162" t="s">
        <v>305</v>
      </c>
      <c r="G48" s="175">
        <f aca="true" t="shared" si="8" ref="G48:G54">D48</f>
        <v>5228433199.82013</v>
      </c>
      <c r="H48" s="175"/>
      <c r="I48" s="162" t="s">
        <v>305</v>
      </c>
      <c r="J48" s="175">
        <f aca="true" t="shared" si="9" ref="J48:J54">D48</f>
        <v>5228433199.82013</v>
      </c>
      <c r="K48" s="175"/>
      <c r="L48" s="162" t="s">
        <v>305</v>
      </c>
      <c r="M48" s="175">
        <f aca="true" t="shared" si="10" ref="M48:M54">G48</f>
        <v>5228433199.82013</v>
      </c>
      <c r="N48" s="1260" t="s">
        <v>1352</v>
      </c>
      <c r="O48" s="175">
        <f aca="true" t="shared" si="11" ref="O48:O54">M48</f>
        <v>5228433199.82013</v>
      </c>
    </row>
    <row r="49" spans="1:15" ht="12.75">
      <c r="A49" s="1340"/>
      <c r="B49" s="1550"/>
      <c r="C49" s="1260" t="s">
        <v>1331</v>
      </c>
      <c r="D49" s="175">
        <f>D22</f>
        <v>11007062028.243986</v>
      </c>
      <c r="E49" s="175"/>
      <c r="F49" s="1260" t="s">
        <v>1331</v>
      </c>
      <c r="G49" s="175">
        <f t="shared" si="8"/>
        <v>11007062028.243986</v>
      </c>
      <c r="H49" s="175"/>
      <c r="I49" s="1260" t="s">
        <v>1331</v>
      </c>
      <c r="J49" s="175">
        <f t="shared" si="9"/>
        <v>11007062028.243986</v>
      </c>
      <c r="K49" s="175"/>
      <c r="L49" s="1260" t="s">
        <v>1331</v>
      </c>
      <c r="M49" s="175">
        <f t="shared" si="10"/>
        <v>11007062028.243986</v>
      </c>
      <c r="N49" s="1260" t="s">
        <v>1331</v>
      </c>
      <c r="O49" s="175">
        <f t="shared" si="11"/>
        <v>11007062028.243986</v>
      </c>
    </row>
    <row r="50" spans="1:15" ht="12.75">
      <c r="A50" s="1340"/>
      <c r="B50" s="1550"/>
      <c r="C50" s="1260" t="s">
        <v>1332</v>
      </c>
      <c r="D50" s="175">
        <f>D23</f>
        <v>-2251056744.813128</v>
      </c>
      <c r="E50" s="175"/>
      <c r="F50" s="1260" t="s">
        <v>1332</v>
      </c>
      <c r="G50" s="175">
        <f t="shared" si="8"/>
        <v>-2251056744.813128</v>
      </c>
      <c r="H50" s="175"/>
      <c r="I50" s="1260" t="s">
        <v>1332</v>
      </c>
      <c r="J50" s="175">
        <f t="shared" si="9"/>
        <v>-2251056744.813128</v>
      </c>
      <c r="K50" s="175"/>
      <c r="L50" s="1260" t="s">
        <v>1332</v>
      </c>
      <c r="M50" s="175">
        <f t="shared" si="10"/>
        <v>-2251056744.813128</v>
      </c>
      <c r="N50" s="1260" t="s">
        <v>1332</v>
      </c>
      <c r="O50" s="175">
        <f t="shared" si="11"/>
        <v>-2251056744.813128</v>
      </c>
    </row>
    <row r="51" spans="1:15" ht="12.75">
      <c r="A51" s="1340"/>
      <c r="B51" s="1550"/>
      <c r="C51" s="1260" t="s">
        <v>1333</v>
      </c>
      <c r="D51" s="175">
        <f>D24</f>
        <v>6282273571.979064</v>
      </c>
      <c r="E51" s="175"/>
      <c r="F51" s="1260" t="s">
        <v>1333</v>
      </c>
      <c r="G51" s="175">
        <f t="shared" si="8"/>
        <v>6282273571.979064</v>
      </c>
      <c r="H51" s="175"/>
      <c r="I51" s="1260" t="s">
        <v>1333</v>
      </c>
      <c r="J51" s="175">
        <f t="shared" si="9"/>
        <v>6282273571.979064</v>
      </c>
      <c r="K51" s="175"/>
      <c r="L51" s="1260" t="s">
        <v>1333</v>
      </c>
      <c r="M51" s="175">
        <f t="shared" si="10"/>
        <v>6282273571.979064</v>
      </c>
      <c r="N51" s="1260" t="s">
        <v>1333</v>
      </c>
      <c r="O51" s="175">
        <f t="shared" si="11"/>
        <v>6282273571.979064</v>
      </c>
    </row>
    <row r="52" spans="1:15" ht="12.75">
      <c r="A52" s="1340"/>
      <c r="B52" s="1550"/>
      <c r="C52" s="1260" t="s">
        <v>1334</v>
      </c>
      <c r="D52" s="175">
        <f>D25</f>
        <v>1964276155.9791343</v>
      </c>
      <c r="E52" s="175"/>
      <c r="F52" s="1260" t="s">
        <v>1334</v>
      </c>
      <c r="G52" s="175">
        <f t="shared" si="8"/>
        <v>1964276155.9791343</v>
      </c>
      <c r="H52" s="175"/>
      <c r="I52" s="1260" t="s">
        <v>1334</v>
      </c>
      <c r="J52" s="175">
        <f t="shared" si="9"/>
        <v>1964276155.9791343</v>
      </c>
      <c r="K52" s="175"/>
      <c r="L52" s="1260" t="s">
        <v>1334</v>
      </c>
      <c r="M52" s="175">
        <f t="shared" si="10"/>
        <v>1964276155.9791343</v>
      </c>
      <c r="N52" s="1260" t="s">
        <v>1334</v>
      </c>
      <c r="O52" s="175">
        <f t="shared" si="11"/>
        <v>1964276155.9791343</v>
      </c>
    </row>
    <row r="53" spans="2:15" ht="12.75">
      <c r="B53" s="162" t="s">
        <v>306</v>
      </c>
      <c r="C53" s="1265" t="s">
        <v>1335</v>
      </c>
      <c r="D53" s="175">
        <f>D39</f>
        <v>25519698637.197544</v>
      </c>
      <c r="E53" s="175"/>
      <c r="F53" s="1265" t="s">
        <v>1335</v>
      </c>
      <c r="G53" s="175">
        <f t="shared" si="8"/>
        <v>25519698637.197544</v>
      </c>
      <c r="H53" s="175"/>
      <c r="I53" s="1265" t="s">
        <v>1335</v>
      </c>
      <c r="J53" s="175">
        <f t="shared" si="9"/>
        <v>25519698637.197544</v>
      </c>
      <c r="K53" s="175"/>
      <c r="L53" s="1341" t="s">
        <v>1335</v>
      </c>
      <c r="M53" s="1342">
        <f t="shared" si="10"/>
        <v>25519698637.197544</v>
      </c>
      <c r="N53" s="1341" t="s">
        <v>1351</v>
      </c>
      <c r="O53" s="175">
        <f t="shared" si="11"/>
        <v>25519698637.197544</v>
      </c>
    </row>
    <row r="54" spans="3:16" ht="12.75">
      <c r="C54" s="184" t="s">
        <v>307</v>
      </c>
      <c r="D54" s="175">
        <f>D20</f>
        <v>40474760000</v>
      </c>
      <c r="E54" s="175"/>
      <c r="F54" s="184" t="s">
        <v>307</v>
      </c>
      <c r="G54" s="175">
        <f t="shared" si="8"/>
        <v>40474760000</v>
      </c>
      <c r="H54" s="175"/>
      <c r="I54" s="184" t="s">
        <v>307</v>
      </c>
      <c r="J54" s="175">
        <f t="shared" si="9"/>
        <v>40474760000</v>
      </c>
      <c r="K54" s="175"/>
      <c r="L54" s="1341" t="s">
        <v>307</v>
      </c>
      <c r="M54" s="1342">
        <f t="shared" si="10"/>
        <v>40474760000</v>
      </c>
      <c r="N54" s="1341" t="s">
        <v>307</v>
      </c>
      <c r="O54" s="175">
        <f t="shared" si="11"/>
        <v>40474760000</v>
      </c>
      <c r="P54" s="175"/>
    </row>
    <row r="55" spans="6:16" ht="12.75">
      <c r="F55" s="162"/>
      <c r="G55" s="175"/>
      <c r="H55" s="175"/>
      <c r="N55" s="175"/>
      <c r="O55" s="1259"/>
      <c r="P55" s="175" t="e">
        <f>O63-SUM(O67:O72)+O77-SUM(O81:O86)+O91+O97+O100+O103+O106+O111+O115</f>
        <v>#REF!</v>
      </c>
    </row>
    <row r="56" spans="2:15" ht="12.75">
      <c r="B56" s="162" t="s">
        <v>281</v>
      </c>
      <c r="D56" s="175"/>
      <c r="E56" s="175"/>
      <c r="F56" s="162"/>
      <c r="G56" s="175"/>
      <c r="H56" s="175"/>
      <c r="K56" s="1260" t="s">
        <v>1336</v>
      </c>
      <c r="N56" s="175"/>
      <c r="O56" s="1259"/>
    </row>
    <row r="57" spans="3:16" ht="12.75">
      <c r="C57" s="1260" t="s">
        <v>320</v>
      </c>
      <c r="D57" s="175">
        <f>D8</f>
        <v>41236529574.01164</v>
      </c>
      <c r="E57" s="175"/>
      <c r="F57" s="1260" t="s">
        <v>320</v>
      </c>
      <c r="G57" s="175">
        <f aca="true" t="shared" si="12" ref="G57:G63">D57</f>
        <v>41236529574.01164</v>
      </c>
      <c r="H57" s="175"/>
      <c r="I57" s="1260" t="s">
        <v>320</v>
      </c>
      <c r="J57" s="175">
        <f aca="true" t="shared" si="13" ref="J57:J63">D57</f>
        <v>41236529574.01164</v>
      </c>
      <c r="K57" s="175"/>
      <c r="L57" s="1260" t="s">
        <v>320</v>
      </c>
      <c r="M57" s="175">
        <f aca="true" t="shared" si="14" ref="M57:M63">G57</f>
        <v>41236529574.01164</v>
      </c>
      <c r="N57" s="1260" t="s">
        <v>320</v>
      </c>
      <c r="O57" s="1259">
        <f>M57</f>
        <v>41236529574.01164</v>
      </c>
      <c r="P57" s="1260" t="s">
        <v>1336</v>
      </c>
    </row>
    <row r="58" spans="3:15" ht="12.75">
      <c r="C58" s="162" t="s">
        <v>305</v>
      </c>
      <c r="D58" s="175">
        <f>D34</f>
        <v>4926538918.67987</v>
      </c>
      <c r="E58" s="175"/>
      <c r="F58" s="162" t="s">
        <v>305</v>
      </c>
      <c r="G58" s="175">
        <f t="shared" si="12"/>
        <v>4926538918.67987</v>
      </c>
      <c r="H58" s="175"/>
      <c r="I58" s="162" t="s">
        <v>305</v>
      </c>
      <c r="J58" s="175">
        <f t="shared" si="13"/>
        <v>4926538918.67987</v>
      </c>
      <c r="K58" s="175"/>
      <c r="L58" s="162" t="s">
        <v>305</v>
      </c>
      <c r="M58" s="175">
        <f t="shared" si="14"/>
        <v>4926538918.67987</v>
      </c>
      <c r="N58" s="1260" t="s">
        <v>1352</v>
      </c>
      <c r="O58" s="1259">
        <f aca="true" t="shared" si="15" ref="O58:O63">M58</f>
        <v>4926538918.67987</v>
      </c>
    </row>
    <row r="59" spans="3:15" ht="12.75">
      <c r="C59" s="1260" t="s">
        <v>1301</v>
      </c>
      <c r="D59" s="175">
        <f>D30</f>
        <v>10371504691.756014</v>
      </c>
      <c r="E59" s="175"/>
      <c r="F59" s="1260" t="s">
        <v>1301</v>
      </c>
      <c r="G59" s="175">
        <f t="shared" si="12"/>
        <v>10371504691.756014</v>
      </c>
      <c r="H59" s="175"/>
      <c r="I59" s="1260" t="s">
        <v>1301</v>
      </c>
      <c r="J59" s="175">
        <f t="shared" si="13"/>
        <v>10371504691.756014</v>
      </c>
      <c r="K59" s="175"/>
      <c r="L59" s="1260" t="s">
        <v>1301</v>
      </c>
      <c r="M59" s="175">
        <f t="shared" si="14"/>
        <v>10371504691.756014</v>
      </c>
      <c r="N59" s="1260" t="s">
        <v>1301</v>
      </c>
      <c r="O59" s="1259">
        <f t="shared" si="15"/>
        <v>10371504691.756014</v>
      </c>
    </row>
    <row r="60" spans="3:15" ht="12.75">
      <c r="C60" s="1260" t="s">
        <v>1302</v>
      </c>
      <c r="D60" s="175">
        <f>D31</f>
        <v>-2121078770.1868722</v>
      </c>
      <c r="E60" s="175"/>
      <c r="F60" s="1260" t="s">
        <v>1302</v>
      </c>
      <c r="G60" s="175">
        <f t="shared" si="12"/>
        <v>-2121078770.1868722</v>
      </c>
      <c r="H60" s="175"/>
      <c r="I60" s="1260" t="s">
        <v>1302</v>
      </c>
      <c r="J60" s="175">
        <f t="shared" si="13"/>
        <v>-2121078770.1868722</v>
      </c>
      <c r="K60" s="175"/>
      <c r="L60" s="1260" t="s">
        <v>1302</v>
      </c>
      <c r="M60" s="175">
        <f t="shared" si="14"/>
        <v>-2121078770.1868722</v>
      </c>
      <c r="N60" s="1260" t="s">
        <v>1302</v>
      </c>
      <c r="O60" s="1259">
        <f t="shared" si="15"/>
        <v>-2121078770.1868722</v>
      </c>
    </row>
    <row r="61" spans="3:15" ht="12.75">
      <c r="C61" s="1260" t="s">
        <v>1304</v>
      </c>
      <c r="D61" s="175">
        <f>D32</f>
        <v>5919529631.020936</v>
      </c>
      <c r="E61" s="175"/>
      <c r="F61" s="1260" t="s">
        <v>1304</v>
      </c>
      <c r="G61" s="175">
        <f t="shared" si="12"/>
        <v>5919529631.020936</v>
      </c>
      <c r="H61" s="175"/>
      <c r="I61" s="1260" t="s">
        <v>1304</v>
      </c>
      <c r="J61" s="175">
        <f t="shared" si="13"/>
        <v>5919529631.020936</v>
      </c>
      <c r="K61" s="175"/>
      <c r="L61" s="1260" t="s">
        <v>1304</v>
      </c>
      <c r="M61" s="175">
        <f t="shared" si="14"/>
        <v>5919529631.020936</v>
      </c>
      <c r="N61" s="1260" t="s">
        <v>1304</v>
      </c>
      <c r="O61" s="1259">
        <f t="shared" si="15"/>
        <v>5919529631.020936</v>
      </c>
    </row>
    <row r="62" spans="3:15" ht="12.75">
      <c r="C62" s="1260" t="s">
        <v>1303</v>
      </c>
      <c r="D62" s="175">
        <f>D33</f>
        <v>1850857142.0208657</v>
      </c>
      <c r="E62" s="175"/>
      <c r="F62" s="1260" t="s">
        <v>1303</v>
      </c>
      <c r="G62" s="175">
        <f t="shared" si="12"/>
        <v>1850857142.0208657</v>
      </c>
      <c r="H62" s="175"/>
      <c r="I62" s="1260" t="s">
        <v>1303</v>
      </c>
      <c r="J62" s="175">
        <f t="shared" si="13"/>
        <v>1850857142.0208657</v>
      </c>
      <c r="K62" s="175"/>
      <c r="L62" s="1260" t="s">
        <v>1303</v>
      </c>
      <c r="M62" s="175">
        <f t="shared" si="14"/>
        <v>1850857142.0208657</v>
      </c>
      <c r="N62" s="1260" t="s">
        <v>1303</v>
      </c>
      <c r="O62" s="1259">
        <f t="shared" si="15"/>
        <v>1850857142.0208657</v>
      </c>
    </row>
    <row r="63" spans="3:15" ht="12.75">
      <c r="C63" s="184" t="s">
        <v>309</v>
      </c>
      <c r="D63" s="175">
        <f>D38</f>
        <v>62183881187.30245</v>
      </c>
      <c r="E63" s="175"/>
      <c r="F63" s="184" t="s">
        <v>309</v>
      </c>
      <c r="G63" s="175">
        <f t="shared" si="12"/>
        <v>62183881187.30245</v>
      </c>
      <c r="H63" s="175"/>
      <c r="I63" s="184" t="s">
        <v>309</v>
      </c>
      <c r="J63" s="175">
        <f t="shared" si="13"/>
        <v>62183881187.30245</v>
      </c>
      <c r="K63" s="175"/>
      <c r="L63" s="1341" t="s">
        <v>309</v>
      </c>
      <c r="M63" s="1342">
        <f t="shared" si="14"/>
        <v>62183881187.30245</v>
      </c>
      <c r="N63" s="1341" t="s">
        <v>309</v>
      </c>
      <c r="O63" s="1259">
        <f t="shared" si="15"/>
        <v>62183881187.30245</v>
      </c>
    </row>
    <row r="64" spans="14:15" ht="12.75">
      <c r="N64" s="175"/>
      <c r="O64" s="1259"/>
    </row>
    <row r="65" spans="2:15" ht="12.75">
      <c r="B65" s="162" t="s">
        <v>310</v>
      </c>
      <c r="G65" s="175"/>
      <c r="H65" s="175"/>
      <c r="I65" s="175"/>
      <c r="N65" s="175"/>
      <c r="O65" s="1259"/>
    </row>
    <row r="66" spans="2:15" ht="12.75">
      <c r="B66" s="1343">
        <v>41456</v>
      </c>
      <c r="C66" s="1337"/>
      <c r="D66" s="1337"/>
      <c r="E66" s="1337"/>
      <c r="F66" s="1344"/>
      <c r="G66" s="1337"/>
      <c r="H66" s="1337"/>
      <c r="I66" s="1337"/>
      <c r="J66" s="1337"/>
      <c r="K66" s="1345" t="s">
        <v>1337</v>
      </c>
      <c r="L66" s="1337"/>
      <c r="M66" s="1337"/>
      <c r="N66" s="175"/>
      <c r="O66" s="1259"/>
    </row>
    <row r="67" spans="4:16" ht="12.75">
      <c r="D67" s="184" t="s">
        <v>314</v>
      </c>
      <c r="F67" s="1265" t="s">
        <v>313</v>
      </c>
      <c r="G67" s="175">
        <f>(D$10-G$10)*D12</f>
        <v>391989746.8600137</v>
      </c>
      <c r="H67" s="175"/>
      <c r="I67" s="1265" t="s">
        <v>313</v>
      </c>
      <c r="J67" s="175">
        <f aca="true" t="shared" si="16" ref="J67:J75">G67</f>
        <v>391989746.8600137</v>
      </c>
      <c r="K67" s="175"/>
      <c r="L67" s="1265" t="s">
        <v>313</v>
      </c>
      <c r="M67" s="175">
        <f aca="true" t="shared" si="17" ref="M67:M74">J67</f>
        <v>391989746.8600137</v>
      </c>
      <c r="N67" s="1365" t="s">
        <v>313</v>
      </c>
      <c r="O67" s="1366">
        <f>M67</f>
        <v>391989746.8600137</v>
      </c>
      <c r="P67" s="1260" t="s">
        <v>1337</v>
      </c>
    </row>
    <row r="68" spans="4:15" ht="12.75">
      <c r="D68" s="184" t="s">
        <v>314</v>
      </c>
      <c r="F68" s="1265" t="s">
        <v>313</v>
      </c>
      <c r="G68" s="175">
        <f>(D$10-G$10)*D13</f>
        <v>-80165911.78487225</v>
      </c>
      <c r="H68" s="175"/>
      <c r="I68" s="1265" t="s">
        <v>313</v>
      </c>
      <c r="J68" s="175">
        <f t="shared" si="16"/>
        <v>-80165911.78487225</v>
      </c>
      <c r="K68" s="175"/>
      <c r="L68" s="1265" t="s">
        <v>313</v>
      </c>
      <c r="M68" s="175">
        <f t="shared" si="17"/>
        <v>-80165911.78487225</v>
      </c>
      <c r="N68" s="1265" t="s">
        <v>313</v>
      </c>
      <c r="O68" s="1259">
        <f aca="true" t="shared" si="18" ref="O68:O77">M68</f>
        <v>-80165911.78487225</v>
      </c>
    </row>
    <row r="69" spans="4:15" ht="12.75">
      <c r="D69" s="184" t="s">
        <v>314</v>
      </c>
      <c r="F69" s="1265" t="s">
        <v>313</v>
      </c>
      <c r="G69" s="175">
        <f>(D$10-G$10)*D14</f>
        <v>223727895.8605357</v>
      </c>
      <c r="H69" s="175"/>
      <c r="I69" s="1265" t="s">
        <v>313</v>
      </c>
      <c r="J69" s="175">
        <f t="shared" si="16"/>
        <v>223727895.8605357</v>
      </c>
      <c r="K69" s="175"/>
      <c r="L69" s="1265" t="s">
        <v>313</v>
      </c>
      <c r="M69" s="175">
        <f t="shared" si="17"/>
        <v>223727895.8605357</v>
      </c>
      <c r="N69" s="1265" t="s">
        <v>313</v>
      </c>
      <c r="O69" s="1259">
        <f t="shared" si="18"/>
        <v>223727895.8605357</v>
      </c>
    </row>
    <row r="70" spans="4:15" ht="12.75">
      <c r="D70" s="184" t="s">
        <v>314</v>
      </c>
      <c r="F70" s="1265" t="s">
        <v>313</v>
      </c>
      <c r="G70" s="175">
        <f>(D$10-G$10)*D15</f>
        <v>69952918.51446575</v>
      </c>
      <c r="H70" s="175"/>
      <c r="I70" s="1265" t="s">
        <v>313</v>
      </c>
      <c r="J70" s="175">
        <f t="shared" si="16"/>
        <v>69952918.51446575</v>
      </c>
      <c r="K70" s="175"/>
      <c r="L70" s="1265" t="s">
        <v>313</v>
      </c>
      <c r="M70" s="175">
        <f t="shared" si="17"/>
        <v>69952918.51446575</v>
      </c>
      <c r="N70" s="1265" t="s">
        <v>313</v>
      </c>
      <c r="O70" s="1259">
        <f t="shared" si="18"/>
        <v>69952918.51446575</v>
      </c>
    </row>
    <row r="71" spans="4:15" ht="12.75">
      <c r="D71" s="184" t="s">
        <v>314</v>
      </c>
      <c r="F71" s="1265" t="s">
        <v>313</v>
      </c>
      <c r="G71" s="175">
        <f>(D10-G10)*D16</f>
        <v>186197933.76407006</v>
      </c>
      <c r="H71" s="175"/>
      <c r="I71" s="1265" t="s">
        <v>313</v>
      </c>
      <c r="J71" s="175">
        <f>G71</f>
        <v>186197933.76407006</v>
      </c>
      <c r="K71" s="175"/>
      <c r="L71" s="1265" t="s">
        <v>313</v>
      </c>
      <c r="M71" s="175">
        <f>J71</f>
        <v>186197933.76407006</v>
      </c>
      <c r="N71" s="1265" t="s">
        <v>313</v>
      </c>
      <c r="O71" s="1259">
        <f t="shared" si="18"/>
        <v>186197933.76407006</v>
      </c>
    </row>
    <row r="72" spans="4:15" ht="12.75">
      <c r="D72" s="1265" t="s">
        <v>1338</v>
      </c>
      <c r="E72" s="184"/>
      <c r="F72" s="184" t="s">
        <v>313</v>
      </c>
      <c r="G72" s="1346">
        <f>F7</f>
        <v>1558529574.0116425</v>
      </c>
      <c r="H72" s="175"/>
      <c r="I72" s="184" t="s">
        <v>313</v>
      </c>
      <c r="J72" s="1346">
        <f t="shared" si="16"/>
        <v>1558529574.0116425</v>
      </c>
      <c r="K72" s="175"/>
      <c r="L72" s="184" t="s">
        <v>313</v>
      </c>
      <c r="M72" s="1346">
        <f t="shared" si="17"/>
        <v>1558529574.0116425</v>
      </c>
      <c r="N72" s="184" t="s">
        <v>313</v>
      </c>
      <c r="O72" s="1259">
        <f t="shared" si="18"/>
        <v>1558529574.0116425</v>
      </c>
    </row>
    <row r="73" spans="4:15" ht="12.75">
      <c r="D73" s="184"/>
      <c r="E73" s="184"/>
      <c r="F73" s="1265" t="s">
        <v>1335</v>
      </c>
      <c r="G73" s="175">
        <f>SUM(G67:G72)-G74</f>
        <v>252432157.22585535</v>
      </c>
      <c r="H73" s="175"/>
      <c r="I73" s="1265" t="s">
        <v>1335</v>
      </c>
      <c r="J73" s="175">
        <f t="shared" si="16"/>
        <v>252432157.22585535</v>
      </c>
      <c r="K73" s="175"/>
      <c r="L73" s="1341" t="s">
        <v>1335</v>
      </c>
      <c r="M73" s="1342">
        <f t="shared" si="17"/>
        <v>252432157.22585535</v>
      </c>
      <c r="N73" s="1341" t="s">
        <v>1351</v>
      </c>
      <c r="O73" s="1259">
        <f t="shared" si="18"/>
        <v>252432157.22585535</v>
      </c>
    </row>
    <row r="74" spans="6:15" ht="12.75">
      <c r="F74" s="184" t="s">
        <v>307</v>
      </c>
      <c r="G74" s="175">
        <f>F20</f>
        <v>2097800000</v>
      </c>
      <c r="H74" s="175"/>
      <c r="I74" s="184" t="s">
        <v>307</v>
      </c>
      <c r="J74" s="175">
        <f t="shared" si="16"/>
        <v>2097800000</v>
      </c>
      <c r="K74" s="175"/>
      <c r="L74" s="1341" t="s">
        <v>307</v>
      </c>
      <c r="M74" s="1342">
        <f t="shared" si="17"/>
        <v>2097800000</v>
      </c>
      <c r="N74" s="1341" t="s">
        <v>307</v>
      </c>
      <c r="O74" s="1259">
        <f t="shared" si="18"/>
        <v>2097800000</v>
      </c>
    </row>
    <row r="75" spans="3:15" ht="12.75">
      <c r="C75" s="162" t="s">
        <v>315</v>
      </c>
      <c r="G75" s="175" t="s">
        <v>316</v>
      </c>
      <c r="H75" s="175"/>
      <c r="I75" s="184"/>
      <c r="J75" s="175" t="str">
        <f t="shared" si="16"/>
        <v> </v>
      </c>
      <c r="K75" s="1347" t="s">
        <v>1339</v>
      </c>
      <c r="L75" s="184"/>
      <c r="M75" s="175"/>
      <c r="N75" s="184"/>
      <c r="O75" s="1259">
        <f t="shared" si="18"/>
        <v>0</v>
      </c>
    </row>
    <row r="76" spans="6:16" s="1262" customFormat="1" ht="12.75">
      <c r="F76" s="1263" t="s">
        <v>317</v>
      </c>
      <c r="G76" s="1253">
        <f>F35</f>
        <v>753999815.652</v>
      </c>
      <c r="H76" s="1253"/>
      <c r="I76" s="1266" t="s">
        <v>308</v>
      </c>
      <c r="J76" s="1253">
        <f>G76</f>
        <v>753999815.652</v>
      </c>
      <c r="K76" s="1253"/>
      <c r="L76" s="1348" t="s">
        <v>308</v>
      </c>
      <c r="M76" s="1253">
        <f>J76</f>
        <v>753999815.652</v>
      </c>
      <c r="N76" s="1348" t="s">
        <v>1352</v>
      </c>
      <c r="O76" s="1259">
        <f t="shared" si="18"/>
        <v>753999815.652</v>
      </c>
      <c r="P76" s="1371" t="s">
        <v>1339</v>
      </c>
    </row>
    <row r="77" spans="6:15" s="1262" customFormat="1" ht="12.75">
      <c r="F77" s="1263" t="s">
        <v>309</v>
      </c>
      <c r="G77" s="1253">
        <f>F35</f>
        <v>753999815.652</v>
      </c>
      <c r="H77" s="1253"/>
      <c r="I77" s="1263" t="s">
        <v>309</v>
      </c>
      <c r="J77" s="1253">
        <f>G77</f>
        <v>753999815.652</v>
      </c>
      <c r="K77" s="1253"/>
      <c r="L77" s="1263" t="s">
        <v>309</v>
      </c>
      <c r="M77" s="1253">
        <f>J77</f>
        <v>753999815.652</v>
      </c>
      <c r="N77" s="1263" t="s">
        <v>309</v>
      </c>
      <c r="O77" s="1259">
        <f t="shared" si="18"/>
        <v>753999815.652</v>
      </c>
    </row>
    <row r="78" spans="7:15" ht="12.75">
      <c r="G78" s="175"/>
      <c r="H78" s="175"/>
      <c r="I78" s="184"/>
      <c r="J78" s="175"/>
      <c r="K78" s="175"/>
      <c r="L78" s="184"/>
      <c r="M78" s="175"/>
      <c r="O78" s="1259"/>
    </row>
    <row r="79" spans="2:15" ht="12.75">
      <c r="B79" s="1343">
        <v>74428</v>
      </c>
      <c r="C79" s="1337"/>
      <c r="D79" s="1337"/>
      <c r="E79" s="1337"/>
      <c r="F79" s="1344"/>
      <c r="G79" s="1337"/>
      <c r="H79" s="1337"/>
      <c r="I79" s="1337"/>
      <c r="J79" s="1337"/>
      <c r="K79" s="1337"/>
      <c r="L79" s="1337"/>
      <c r="M79" s="1337"/>
      <c r="O79" s="1259"/>
    </row>
    <row r="80" spans="3:15" ht="12.75">
      <c r="C80" s="162" t="s">
        <v>319</v>
      </c>
      <c r="K80" s="1260" t="s">
        <v>1340</v>
      </c>
      <c r="N80" s="1363"/>
      <c r="O80" s="1366"/>
    </row>
    <row r="81" spans="7:16" ht="12.75">
      <c r="G81" s="184"/>
      <c r="I81" s="184" t="s">
        <v>314</v>
      </c>
      <c r="J81" s="175">
        <f>(G$10-J$10)*G12</f>
        <v>393365627.6479994</v>
      </c>
      <c r="K81" s="175"/>
      <c r="L81" s="1265" t="s">
        <v>313</v>
      </c>
      <c r="M81" s="175">
        <f aca="true" t="shared" si="19" ref="M81:M88">J81</f>
        <v>393365627.6479994</v>
      </c>
      <c r="N81" s="1265" t="s">
        <v>313</v>
      </c>
      <c r="O81" s="1259">
        <f>M81</f>
        <v>393365627.6479994</v>
      </c>
      <c r="P81" s="1260" t="s">
        <v>1340</v>
      </c>
    </row>
    <row r="82" spans="7:15" ht="12.75">
      <c r="G82" s="184"/>
      <c r="I82" s="184" t="s">
        <v>314</v>
      </c>
      <c r="J82" s="175">
        <f>(G$10-J$10)*G13</f>
        <v>-80447293.47599988</v>
      </c>
      <c r="K82" s="175"/>
      <c r="L82" s="1265" t="s">
        <v>313</v>
      </c>
      <c r="M82" s="175">
        <f t="shared" si="19"/>
        <v>-80447293.47599988</v>
      </c>
      <c r="N82" s="1265" t="s">
        <v>313</v>
      </c>
      <c r="O82" s="1259">
        <f aca="true" t="shared" si="20" ref="O82:O91">M82</f>
        <v>-80447293.47599988</v>
      </c>
    </row>
    <row r="83" spans="7:15" ht="12.75">
      <c r="G83" s="184"/>
      <c r="I83" s="184" t="s">
        <v>314</v>
      </c>
      <c r="J83" s="175">
        <f>(G$10-J$10)*G14</f>
        <v>224513178.93519965</v>
      </c>
      <c r="K83" s="175"/>
      <c r="L83" s="1265" t="s">
        <v>313</v>
      </c>
      <c r="M83" s="175">
        <f t="shared" si="19"/>
        <v>224513178.93519965</v>
      </c>
      <c r="N83" s="1265" t="s">
        <v>313</v>
      </c>
      <c r="O83" s="1259">
        <f t="shared" si="20"/>
        <v>224513178.93519965</v>
      </c>
    </row>
    <row r="84" spans="7:15" ht="12.75">
      <c r="G84" s="184"/>
      <c r="I84" s="184" t="s">
        <v>314</v>
      </c>
      <c r="J84" s="175">
        <f>(G$10-J$10)*G15</f>
        <v>70198452.6831999</v>
      </c>
      <c r="K84" s="175"/>
      <c r="L84" s="1265" t="s">
        <v>313</v>
      </c>
      <c r="M84" s="175">
        <f t="shared" si="19"/>
        <v>70198452.6831999</v>
      </c>
      <c r="N84" s="1265" t="s">
        <v>313</v>
      </c>
      <c r="O84" s="1259">
        <f t="shared" si="20"/>
        <v>70198452.6831999</v>
      </c>
    </row>
    <row r="85" spans="7:15" ht="12.75">
      <c r="G85" s="184"/>
      <c r="I85" s="184" t="s">
        <v>314</v>
      </c>
      <c r="J85" s="175">
        <f>(G$10-J$10)*G16</f>
        <v>186851486.98039973</v>
      </c>
      <c r="K85" s="175"/>
      <c r="L85" s="1265" t="s">
        <v>313</v>
      </c>
      <c r="M85" s="175">
        <f t="shared" si="19"/>
        <v>186851486.98039973</v>
      </c>
      <c r="N85" s="1265" t="s">
        <v>313</v>
      </c>
      <c r="O85" s="1259">
        <f t="shared" si="20"/>
        <v>186851486.98039973</v>
      </c>
    </row>
    <row r="86" spans="9:15" ht="12.75">
      <c r="I86" s="1265" t="s">
        <v>1338</v>
      </c>
      <c r="J86" s="1346">
        <f>I7</f>
        <v>1564000000</v>
      </c>
      <c r="K86" s="175"/>
      <c r="L86" s="184" t="s">
        <v>313</v>
      </c>
      <c r="M86" s="1346">
        <f t="shared" si="19"/>
        <v>1564000000</v>
      </c>
      <c r="N86" s="184" t="s">
        <v>313</v>
      </c>
      <c r="O86" s="1259">
        <f t="shared" si="20"/>
        <v>1564000000</v>
      </c>
    </row>
    <row r="87" spans="7:15" ht="12.75">
      <c r="G87" s="184"/>
      <c r="H87" s="184"/>
      <c r="I87" s="1341" t="s">
        <v>1335</v>
      </c>
      <c r="J87" s="1342">
        <f>SUM(J81:J86)-J88</f>
        <v>108231452.77079868</v>
      </c>
      <c r="K87" s="1342"/>
      <c r="L87" s="1341" t="s">
        <v>1335</v>
      </c>
      <c r="M87" s="175">
        <f t="shared" si="19"/>
        <v>108231452.77079868</v>
      </c>
      <c r="N87" s="1341" t="s">
        <v>1351</v>
      </c>
      <c r="O87" s="1259">
        <f t="shared" si="20"/>
        <v>108231452.77079868</v>
      </c>
    </row>
    <row r="88" spans="9:15" ht="12.75">
      <c r="I88" s="184" t="s">
        <v>307</v>
      </c>
      <c r="J88" s="175">
        <f>I20</f>
        <v>2250250000</v>
      </c>
      <c r="K88" s="175"/>
      <c r="L88" s="184" t="s">
        <v>307</v>
      </c>
      <c r="M88" s="175">
        <f t="shared" si="19"/>
        <v>2250250000</v>
      </c>
      <c r="N88" s="184" t="s">
        <v>307</v>
      </c>
      <c r="O88" s="1259">
        <f t="shared" si="20"/>
        <v>2250250000</v>
      </c>
    </row>
    <row r="89" spans="3:15" ht="12.75">
      <c r="C89" s="162" t="s">
        <v>315</v>
      </c>
      <c r="K89" s="1260" t="s">
        <v>1341</v>
      </c>
      <c r="L89" s="1260"/>
      <c r="N89" s="1260"/>
      <c r="O89" s="1259">
        <f t="shared" si="20"/>
        <v>0</v>
      </c>
    </row>
    <row r="90" spans="6:16" ht="12.75">
      <c r="F90" s="162"/>
      <c r="I90" s="184" t="s">
        <v>308</v>
      </c>
      <c r="J90" s="176">
        <f>I35</f>
        <v>1895985717.6962004</v>
      </c>
      <c r="K90" s="176"/>
      <c r="L90" s="1349" t="s">
        <v>308</v>
      </c>
      <c r="M90" s="175">
        <f>J90</f>
        <v>1895985717.6962004</v>
      </c>
      <c r="N90" s="1359" t="s">
        <v>1352</v>
      </c>
      <c r="O90" s="1259">
        <f t="shared" si="20"/>
        <v>1895985717.6962004</v>
      </c>
      <c r="P90" s="1260" t="s">
        <v>1341</v>
      </c>
    </row>
    <row r="91" spans="6:15" ht="12.75">
      <c r="F91" s="162"/>
      <c r="I91" s="184" t="s">
        <v>309</v>
      </c>
      <c r="J91" s="176">
        <f>I35</f>
        <v>1895985717.6962004</v>
      </c>
      <c r="K91" s="176"/>
      <c r="L91" s="184" t="s">
        <v>309</v>
      </c>
      <c r="M91" s="175">
        <f>J91</f>
        <v>1895985717.6962004</v>
      </c>
      <c r="N91" s="184" t="s">
        <v>309</v>
      </c>
      <c r="O91" s="1259">
        <f t="shared" si="20"/>
        <v>1895985717.6962004</v>
      </c>
    </row>
    <row r="92" spans="2:15" ht="12.75">
      <c r="B92" s="1350">
        <v>41639</v>
      </c>
      <c r="C92" s="1337"/>
      <c r="D92" s="1337"/>
      <c r="E92" s="1337"/>
      <c r="F92" s="1337"/>
      <c r="G92" s="1337"/>
      <c r="H92" s="1337"/>
      <c r="I92" s="1344"/>
      <c r="J92" s="1351"/>
      <c r="K92" s="1352"/>
      <c r="L92" s="1344"/>
      <c r="M92" s="1353"/>
      <c r="O92" s="1259"/>
    </row>
    <row r="93" spans="2:15" ht="12.75">
      <c r="B93" s="1354"/>
      <c r="C93" s="1355"/>
      <c r="D93" s="1355"/>
      <c r="E93" s="1355"/>
      <c r="F93" s="1355"/>
      <c r="G93" s="1355"/>
      <c r="H93" s="1355"/>
      <c r="I93" s="1356"/>
      <c r="J93" s="807"/>
      <c r="K93" s="1357" t="s">
        <v>1342</v>
      </c>
      <c r="L93" s="1356"/>
      <c r="M93" s="1358"/>
      <c r="N93" s="1367"/>
      <c r="O93" s="1368"/>
    </row>
    <row r="94" spans="6:16" ht="12.75">
      <c r="F94" s="162"/>
      <c r="K94" s="1355"/>
      <c r="L94" s="1260" t="s">
        <v>1333</v>
      </c>
      <c r="M94" s="1259">
        <v>-23978888</v>
      </c>
      <c r="N94" s="1260" t="s">
        <v>1333</v>
      </c>
      <c r="O94" s="1259">
        <v>-23978888</v>
      </c>
      <c r="P94" s="1260" t="s">
        <v>1342</v>
      </c>
    </row>
    <row r="95" spans="6:15" ht="12.75">
      <c r="F95" s="162"/>
      <c r="L95" s="1260" t="s">
        <v>1334</v>
      </c>
      <c r="M95" s="1259">
        <v>-15728759</v>
      </c>
      <c r="N95" s="1260" t="s">
        <v>1334</v>
      </c>
      <c r="O95" s="1259">
        <v>-15728759</v>
      </c>
    </row>
    <row r="96" spans="6:15" ht="12.75">
      <c r="F96" s="162"/>
      <c r="L96" s="1265" t="s">
        <v>1335</v>
      </c>
      <c r="M96" s="175">
        <v>-21902738</v>
      </c>
      <c r="N96" s="1265" t="s">
        <v>1351</v>
      </c>
      <c r="O96" s="175">
        <v>-21902738</v>
      </c>
    </row>
    <row r="97" spans="6:15" ht="12.75">
      <c r="F97" s="162"/>
      <c r="L97" s="1265" t="s">
        <v>1343</v>
      </c>
      <c r="M97" s="175">
        <f>L32+L33</f>
        <v>-17804908.91479993</v>
      </c>
      <c r="N97" s="1265" t="s">
        <v>1343</v>
      </c>
      <c r="O97" s="175">
        <f>M97</f>
        <v>-17804908.91479993</v>
      </c>
    </row>
    <row r="98" spans="11:16" ht="12.75">
      <c r="K98" s="1260" t="s">
        <v>1344</v>
      </c>
      <c r="L98" s="1260" t="s">
        <v>1345</v>
      </c>
      <c r="N98" s="1260" t="s">
        <v>1345</v>
      </c>
      <c r="P98" s="1260" t="s">
        <v>1344</v>
      </c>
    </row>
    <row r="99" spans="6:15" ht="12.75">
      <c r="F99" s="162"/>
      <c r="I99" s="184"/>
      <c r="J99" s="176"/>
      <c r="K99" s="176"/>
      <c r="L99" s="1359" t="s">
        <v>308</v>
      </c>
      <c r="M99" s="175">
        <f>L35</f>
        <v>410673510.8671999</v>
      </c>
      <c r="N99" s="1359" t="s">
        <v>1352</v>
      </c>
      <c r="O99" s="175">
        <f>M99</f>
        <v>410673510.8671999</v>
      </c>
    </row>
    <row r="100" spans="6:15" ht="12.75">
      <c r="F100" s="162"/>
      <c r="I100" s="184"/>
      <c r="J100" s="175"/>
      <c r="K100" s="175"/>
      <c r="L100" s="1265" t="s">
        <v>1343</v>
      </c>
      <c r="M100" s="175">
        <f>L35</f>
        <v>410673510.8671999</v>
      </c>
      <c r="N100" s="1265" t="s">
        <v>1343</v>
      </c>
      <c r="O100" s="175">
        <f>M100</f>
        <v>410673510.8671999</v>
      </c>
    </row>
    <row r="101" spans="6:16" ht="12.75">
      <c r="F101" s="162"/>
      <c r="I101" s="184"/>
      <c r="K101" s="1260" t="s">
        <v>1346</v>
      </c>
      <c r="L101" s="1260" t="s">
        <v>1347</v>
      </c>
      <c r="N101" s="1260" t="s">
        <v>1347</v>
      </c>
      <c r="O101" s="1259"/>
      <c r="P101" s="1260" t="s">
        <v>1346</v>
      </c>
    </row>
    <row r="102" spans="6:15" ht="12.75">
      <c r="F102" s="162"/>
      <c r="I102" s="184"/>
      <c r="J102" s="176"/>
      <c r="K102" s="176"/>
      <c r="L102" s="1260" t="s">
        <v>305</v>
      </c>
      <c r="M102" s="175">
        <f>L36</f>
        <v>-1664519900</v>
      </c>
      <c r="N102" s="1260" t="s">
        <v>1352</v>
      </c>
      <c r="O102" s="1259">
        <f>M102</f>
        <v>-1664519900</v>
      </c>
    </row>
    <row r="103" spans="6:15" ht="12.75">
      <c r="F103" s="162"/>
      <c r="I103" s="184"/>
      <c r="J103" s="175"/>
      <c r="K103" s="175"/>
      <c r="L103" s="1265" t="s">
        <v>1343</v>
      </c>
      <c r="M103" s="175">
        <f>L36</f>
        <v>-1664519900</v>
      </c>
      <c r="N103" s="1265" t="s">
        <v>1343</v>
      </c>
      <c r="O103" s="1259">
        <f>M103</f>
        <v>-1664519900</v>
      </c>
    </row>
    <row r="104" spans="2:9" ht="12.75">
      <c r="B104" s="1360">
        <v>42004</v>
      </c>
      <c r="F104" s="162"/>
      <c r="I104" s="184"/>
    </row>
    <row r="105" spans="2:17" ht="12.75">
      <c r="B105" s="1363"/>
      <c r="C105" s="1363"/>
      <c r="D105" s="1363"/>
      <c r="E105" s="1363"/>
      <c r="F105" s="1363"/>
      <c r="G105" s="1363"/>
      <c r="H105" s="1363"/>
      <c r="I105" s="1367"/>
      <c r="J105" s="1363"/>
      <c r="K105" s="1363"/>
      <c r="L105" s="1363"/>
      <c r="M105" s="1363"/>
      <c r="N105" s="1370" t="s">
        <v>308</v>
      </c>
      <c r="O105" s="1368" t="e">
        <f>N35</f>
        <v>#REF!</v>
      </c>
      <c r="P105" s="1260" t="s">
        <v>1348</v>
      </c>
      <c r="Q105" s="175"/>
    </row>
    <row r="106" spans="6:15" ht="12.75">
      <c r="F106" s="162"/>
      <c r="I106" s="184"/>
      <c r="N106" s="1265" t="s">
        <v>1343</v>
      </c>
      <c r="O106" s="175" t="e">
        <f>O105</f>
        <v>#REF!</v>
      </c>
    </row>
    <row r="108" spans="14:16" ht="12.75">
      <c r="N108" s="1260" t="s">
        <v>1333</v>
      </c>
      <c r="O108" s="175">
        <f>N14</f>
        <v>78878929</v>
      </c>
      <c r="P108" s="1260" t="s">
        <v>1349</v>
      </c>
    </row>
    <row r="109" spans="14:15" ht="12.75">
      <c r="N109" s="1260" t="s">
        <v>1334</v>
      </c>
      <c r="O109" s="175">
        <f>N15</f>
        <v>967028488</v>
      </c>
    </row>
    <row r="110" spans="14:15" ht="12.75">
      <c r="N110" s="1265" t="s">
        <v>1354</v>
      </c>
      <c r="O110" s="175">
        <f>SUM(O108:O109)-O111</f>
        <v>576922531.2172005</v>
      </c>
    </row>
    <row r="111" spans="14:15" ht="12.75">
      <c r="N111" s="1265" t="s">
        <v>1343</v>
      </c>
      <c r="O111" s="175">
        <f>N32+N33</f>
        <v>468984885.7827995</v>
      </c>
    </row>
    <row r="113" spans="14:16" ht="12.75">
      <c r="N113" s="1260" t="s">
        <v>1347</v>
      </c>
      <c r="O113" s="1259"/>
      <c r="P113" s="1260" t="s">
        <v>1350</v>
      </c>
    </row>
    <row r="114" spans="14:15" ht="12.75">
      <c r="N114" s="1260" t="s">
        <v>1353</v>
      </c>
      <c r="O114" s="1259">
        <f>N36-O41-P43</f>
        <v>-4103597838.3444505</v>
      </c>
    </row>
    <row r="115" spans="14:15" ht="12.75">
      <c r="N115" s="1265" t="s">
        <v>1343</v>
      </c>
      <c r="O115" s="1259">
        <f>O114</f>
        <v>-4103597838.3444505</v>
      </c>
    </row>
  </sheetData>
  <sheetProtection/>
  <mergeCells count="3">
    <mergeCell ref="A26:A28"/>
    <mergeCell ref="A34:A36"/>
    <mergeCell ref="B47:B52"/>
  </mergeCell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tabColor rgb="FF00B0F0"/>
  </sheetPr>
  <dimension ref="A1:Z64"/>
  <sheetViews>
    <sheetView zoomScalePageLayoutView="0" workbookViewId="0" topLeftCell="A1">
      <pane xSplit="1" ySplit="3" topLeftCell="I4" activePane="bottomRight" state="frozen"/>
      <selection pane="topLeft" activeCell="M13" sqref="M13"/>
      <selection pane="topRight" activeCell="M13" sqref="M13"/>
      <selection pane="bottomLeft" activeCell="M13" sqref="M13"/>
      <selection pane="bottomRight" activeCell="M13" sqref="M13"/>
    </sheetView>
  </sheetViews>
  <sheetFormatPr defaultColWidth="9.140625" defaultRowHeight="12.75"/>
  <cols>
    <col min="1" max="1" width="27.57421875" style="175" customWidth="1"/>
    <col min="2" max="3" width="16.421875" style="175" customWidth="1"/>
    <col min="4" max="5" width="16.00390625" style="175" bestFit="1" customWidth="1"/>
    <col min="6" max="6" width="15.57421875" style="175" bestFit="1" customWidth="1"/>
    <col min="7" max="7" width="2.8515625" style="1495" customWidth="1"/>
    <col min="8" max="8" width="11.57421875" style="175" customWidth="1"/>
    <col min="9" max="9" width="15.00390625" style="175" bestFit="1" customWidth="1"/>
    <col min="10" max="10" width="19.00390625" style="175" bestFit="1" customWidth="1"/>
    <col min="11" max="12" width="15.57421875" style="175" bestFit="1" customWidth="1"/>
    <col min="13" max="17" width="15.00390625" style="175" bestFit="1" customWidth="1"/>
    <col min="18" max="18" width="14.00390625" style="175" bestFit="1" customWidth="1"/>
    <col min="19" max="20" width="15.00390625" style="175" bestFit="1" customWidth="1"/>
    <col min="21" max="21" width="14.00390625" style="175" bestFit="1" customWidth="1"/>
    <col min="22" max="22" width="15.00390625" style="175" bestFit="1" customWidth="1"/>
    <col min="23" max="24" width="14.57421875" style="175" bestFit="1" customWidth="1"/>
    <col min="25" max="25" width="15.00390625" style="175" bestFit="1" customWidth="1"/>
    <col min="26" max="26" width="14.57421875" style="175" bestFit="1" customWidth="1"/>
    <col min="27" max="16384" width="9.140625" style="175" customWidth="1"/>
  </cols>
  <sheetData>
    <row r="1" spans="1:15" ht="15" customHeight="1">
      <c r="A1" s="1551" t="s">
        <v>1586</v>
      </c>
      <c r="B1" s="1552"/>
      <c r="C1" s="1552"/>
      <c r="D1" s="1552"/>
      <c r="E1" s="1552"/>
      <c r="F1" s="1553"/>
      <c r="H1" s="1557" t="s">
        <v>1587</v>
      </c>
      <c r="I1" s="1558"/>
      <c r="O1" s="1347" t="s">
        <v>1588</v>
      </c>
    </row>
    <row r="2" spans="1:13" ht="21" customHeight="1">
      <c r="A2" s="1554"/>
      <c r="B2" s="1555"/>
      <c r="C2" s="1555"/>
      <c r="D2" s="1555"/>
      <c r="E2" s="1555"/>
      <c r="F2" s="1556"/>
      <c r="H2" s="1559" t="s">
        <v>1589</v>
      </c>
      <c r="I2" s="1496">
        <f>'[8]LICD (2)'!D10</f>
        <v>0.48513564204719584</v>
      </c>
      <c r="J2" s="1496">
        <v>0.4668</v>
      </c>
      <c r="K2" s="1496">
        <v>0.4484</v>
      </c>
      <c r="L2" s="1496">
        <f>'[8]LICD (2)'!M10</f>
        <v>0.4484</v>
      </c>
      <c r="M2" s="1496">
        <f>'[8]LICD (2)'!O10</f>
        <v>0.4484</v>
      </c>
    </row>
    <row r="3" spans="1:15" s="1502" customFormat="1" ht="21" customHeight="1">
      <c r="A3" s="1497"/>
      <c r="B3" s="1497" t="s">
        <v>1590</v>
      </c>
      <c r="C3" s="1498" t="s">
        <v>1591</v>
      </c>
      <c r="D3" s="1498" t="s">
        <v>1592</v>
      </c>
      <c r="E3" s="1498" t="s">
        <v>1593</v>
      </c>
      <c r="F3" s="1498" t="s">
        <v>1594</v>
      </c>
      <c r="G3" s="1499"/>
      <c r="H3" s="1560"/>
      <c r="I3" s="1500" t="s">
        <v>1590</v>
      </c>
      <c r="J3" s="1501" t="s">
        <v>1591</v>
      </c>
      <c r="K3" s="1501" t="s">
        <v>1592</v>
      </c>
      <c r="L3" s="1501" t="s">
        <v>1593</v>
      </c>
      <c r="M3" s="1501" t="s">
        <v>1594</v>
      </c>
      <c r="O3" s="1502">
        <v>41557</v>
      </c>
    </row>
    <row r="4" spans="1:17" ht="12.75">
      <c r="A4" s="1503" t="s">
        <v>427</v>
      </c>
      <c r="B4" s="1503">
        <f>'[8]LICD (2)'!D6</f>
        <v>85000000000</v>
      </c>
      <c r="C4" s="1503">
        <f>'[8]LICD (2)'!G6</f>
        <v>85000000000</v>
      </c>
      <c r="D4" s="1503">
        <f>'[8]LICD (2)'!J6</f>
        <v>85000000000</v>
      </c>
      <c r="E4" s="1503">
        <f>'[8]LICD (2)'!M6</f>
        <v>85000000000</v>
      </c>
      <c r="F4" s="1503">
        <f>'[8]LICD (2)'!O6</f>
        <v>85000000000</v>
      </c>
      <c r="H4" s="1503"/>
      <c r="I4" s="1503">
        <f aca="true" t="shared" si="0" ref="I4:M9">B4*I$2</f>
        <v>41236529574.01164</v>
      </c>
      <c r="J4" s="1503">
        <f t="shared" si="0"/>
        <v>39678000000</v>
      </c>
      <c r="K4" s="1503">
        <f t="shared" si="0"/>
        <v>38114000000</v>
      </c>
      <c r="L4" s="1503">
        <f t="shared" si="0"/>
        <v>38114000000</v>
      </c>
      <c r="M4" s="1503">
        <f>F4*M$2</f>
        <v>38114000000</v>
      </c>
      <c r="O4" s="175">
        <f aca="true" t="shared" si="1" ref="O4:O9">D4-K4</f>
        <v>46886000000</v>
      </c>
      <c r="P4" s="175">
        <v>46886000000</v>
      </c>
      <c r="Q4" s="175">
        <f aca="true" t="shared" si="2" ref="Q4:Q9">P4-O4</f>
        <v>0</v>
      </c>
    </row>
    <row r="5" spans="1:17" ht="12.75">
      <c r="A5" s="1503" t="s">
        <v>428</v>
      </c>
      <c r="B5" s="1503">
        <f>'[8]LICD (2)'!D12</f>
        <v>21378566720</v>
      </c>
      <c r="C5" s="1503">
        <f>'[8]LICD (2)'!J12</f>
        <v>21378566720</v>
      </c>
      <c r="D5" s="1503">
        <f>'[8]LICD (2)'!J12</f>
        <v>21378566720</v>
      </c>
      <c r="E5" s="1503">
        <f>'[8]LICD (2)'!M12</f>
        <v>21378566720</v>
      </c>
      <c r="F5" s="1503">
        <f>'[8]LICD (2)'!O12</f>
        <v>21378566720</v>
      </c>
      <c r="H5" s="1503"/>
      <c r="I5" s="1503">
        <f t="shared" si="0"/>
        <v>10371504691.756014</v>
      </c>
      <c r="J5" s="1503">
        <f t="shared" si="0"/>
        <v>9979514944.896</v>
      </c>
      <c r="K5" s="1503">
        <f t="shared" si="0"/>
        <v>9586149317.248001</v>
      </c>
      <c r="L5" s="1503">
        <f t="shared" si="0"/>
        <v>9586149317.248001</v>
      </c>
      <c r="M5" s="1503">
        <f t="shared" si="0"/>
        <v>9586149317.248001</v>
      </c>
      <c r="O5" s="175">
        <f t="shared" si="1"/>
        <v>11792417402.751999</v>
      </c>
      <c r="P5" s="175">
        <v>11792417402.751999</v>
      </c>
      <c r="Q5" s="175">
        <f t="shared" si="2"/>
        <v>0</v>
      </c>
    </row>
    <row r="6" spans="1:17" ht="12.75">
      <c r="A6" s="1503" t="s">
        <v>430</v>
      </c>
      <c r="B6" s="1503">
        <f>'[8]LICD (2)'!D13</f>
        <v>-4372135515</v>
      </c>
      <c r="C6" s="1503">
        <f>'[8]LICD (2)'!J13</f>
        <v>-4372135515</v>
      </c>
      <c r="D6" s="1503">
        <f>'[8]LICD (2)'!J13</f>
        <v>-4372135515</v>
      </c>
      <c r="E6" s="1503">
        <f>'[8]LICD (2)'!M13</f>
        <v>-4372135515</v>
      </c>
      <c r="F6" s="1503">
        <f>'[8]LICD (2)'!O13</f>
        <v>-4372135515</v>
      </c>
      <c r="H6" s="1503"/>
      <c r="I6" s="1503">
        <f t="shared" si="0"/>
        <v>-2121078770.1868722</v>
      </c>
      <c r="J6" s="1503">
        <f t="shared" si="0"/>
        <v>-2040912858.402</v>
      </c>
      <c r="K6" s="1503">
        <f t="shared" si="0"/>
        <v>-1960465564.926</v>
      </c>
      <c r="L6" s="1503">
        <f t="shared" si="0"/>
        <v>-1960465564.926</v>
      </c>
      <c r="M6" s="1503">
        <f t="shared" si="0"/>
        <v>-1960465564.926</v>
      </c>
      <c r="O6" s="175">
        <f t="shared" si="1"/>
        <v>-2411669950.074</v>
      </c>
      <c r="P6" s="175">
        <v>-2411669950.074</v>
      </c>
      <c r="Q6" s="175">
        <f t="shared" si="2"/>
        <v>0</v>
      </c>
    </row>
    <row r="7" spans="1:17" ht="12.75">
      <c r="A7" s="1503" t="s">
        <v>433</v>
      </c>
      <c r="B7" s="1503">
        <f>'[8]LICD (2)'!D14</f>
        <v>12201803203</v>
      </c>
      <c r="C7" s="1503">
        <f>'[8]LICD (2)'!J14</f>
        <v>12201803203</v>
      </c>
      <c r="D7" s="1503">
        <f>'[8]LICD (2)'!J14</f>
        <v>12201803203</v>
      </c>
      <c r="E7" s="1503">
        <f>'[8]LICD (2)'!M14</f>
        <v>12177824315</v>
      </c>
      <c r="F7" s="1503">
        <f>'[8]LICD (2)'!O14</f>
        <v>12256703244</v>
      </c>
      <c r="H7" s="1503"/>
      <c r="I7" s="1503">
        <f t="shared" si="0"/>
        <v>5919529631.020936</v>
      </c>
      <c r="J7" s="1503">
        <f t="shared" si="0"/>
        <v>5695801735.160399</v>
      </c>
      <c r="K7" s="1503">
        <f t="shared" si="0"/>
        <v>5471288556.225201</v>
      </c>
      <c r="L7" s="1503">
        <f t="shared" si="0"/>
        <v>5460536422.846001</v>
      </c>
      <c r="M7" s="1503">
        <f t="shared" si="0"/>
        <v>5495905734.6096</v>
      </c>
      <c r="O7" s="175">
        <f t="shared" si="1"/>
        <v>6730514646.774799</v>
      </c>
      <c r="P7" s="175">
        <v>6760797509.3904</v>
      </c>
      <c r="Q7" s="1504">
        <f t="shared" si="2"/>
        <v>30282862.615600586</v>
      </c>
    </row>
    <row r="8" spans="1:17" ht="12.75">
      <c r="A8" s="1503" t="s">
        <v>434</v>
      </c>
      <c r="B8" s="1503">
        <f>'[8]LICD (2)'!D15</f>
        <v>3815133298</v>
      </c>
      <c r="C8" s="1503">
        <f>'[8]LICD (2)'!J15</f>
        <v>3815133298</v>
      </c>
      <c r="D8" s="1503">
        <f>'[8]LICD (2)'!J15</f>
        <v>3815133298</v>
      </c>
      <c r="E8" s="1503">
        <f>'[8]LICD (2)'!M15</f>
        <v>3799404539</v>
      </c>
      <c r="F8" s="1503">
        <f>'[8]LICD (2)'!O15</f>
        <v>4766433027</v>
      </c>
      <c r="H8" s="1503"/>
      <c r="I8" s="1503">
        <f t="shared" si="0"/>
        <v>1850857142.0208657</v>
      </c>
      <c r="J8" s="1503">
        <f t="shared" si="0"/>
        <v>1780904223.5063999</v>
      </c>
      <c r="K8" s="1503">
        <f t="shared" si="0"/>
        <v>1710705770.8232</v>
      </c>
      <c r="L8" s="1503">
        <f t="shared" si="0"/>
        <v>1703652995.2876</v>
      </c>
      <c r="M8" s="1503">
        <f t="shared" si="0"/>
        <v>2137268569.3068001</v>
      </c>
      <c r="O8" s="175">
        <f t="shared" si="1"/>
        <v>2104427527.1768</v>
      </c>
      <c r="P8" s="175">
        <v>2629164457.6932</v>
      </c>
      <c r="Q8" s="1504">
        <f t="shared" si="2"/>
        <v>524736930.5164001</v>
      </c>
    </row>
    <row r="9" spans="1:17" ht="12.75">
      <c r="A9" s="1503" t="s">
        <v>436</v>
      </c>
      <c r="B9" s="1503">
        <f>'[8]LICD (2)'!D16</f>
        <v>10154972118.5</v>
      </c>
      <c r="C9" s="1503">
        <f>'[8]LICD (2)'!J16+'[8]LICD (2)'!G17+'[8]LICD (2)'!G18</f>
        <v>11770224508.5</v>
      </c>
      <c r="D9" s="1503">
        <f>'[8]LICD (2)'!J16+'[8]LICD (2)'!J17+'[8]LICD (2)'!J18</f>
        <v>16064841729</v>
      </c>
      <c r="E9" s="1503">
        <f>'[8]LICD (2)'!M16+'[8]LICD (2)'!M17+'[8]LICD (2)'!M18</f>
        <v>13066183037</v>
      </c>
      <c r="F9" s="1503">
        <v>14238016502.095158</v>
      </c>
      <c r="H9" s="1503"/>
      <c r="I9" s="1503">
        <f t="shared" si="0"/>
        <v>4926538918.67987</v>
      </c>
      <c r="J9" s="1503">
        <f t="shared" si="0"/>
        <v>5494340800.5678</v>
      </c>
      <c r="K9" s="1503">
        <f t="shared" si="0"/>
        <v>7203475031.283601</v>
      </c>
      <c r="L9" s="1503">
        <f t="shared" si="0"/>
        <v>5858876473.7908</v>
      </c>
      <c r="M9" s="1503">
        <f t="shared" si="0"/>
        <v>6384326599.539469</v>
      </c>
      <c r="O9" s="175">
        <f t="shared" si="1"/>
        <v>8861366697.7164</v>
      </c>
      <c r="P9" s="175">
        <v>5184821118.238396</v>
      </c>
      <c r="Q9" s="175">
        <f t="shared" si="2"/>
        <v>-3676545579.4780045</v>
      </c>
    </row>
    <row r="10" spans="1:13" ht="12.75">
      <c r="A10" s="1503"/>
      <c r="B10" s="1503"/>
      <c r="C10" s="1503"/>
      <c r="D10" s="1503"/>
      <c r="E10" s="1503"/>
      <c r="F10" s="1503"/>
      <c r="H10" s="1503"/>
      <c r="I10" s="1503"/>
      <c r="J10" s="1503"/>
      <c r="K10" s="1503"/>
      <c r="L10" s="1503"/>
      <c r="M10" s="1503"/>
    </row>
    <row r="11" spans="1:16" ht="12.75">
      <c r="A11" s="1503"/>
      <c r="B11" s="1505">
        <f>SUM(B4:B9)</f>
        <v>128178339824.5</v>
      </c>
      <c r="C11" s="1505">
        <f>SUM(C4:C9)</f>
        <v>129793592214.5</v>
      </c>
      <c r="D11" s="1505">
        <f>SUM(D4:D9)</f>
        <v>134088209435</v>
      </c>
      <c r="E11" s="1505">
        <f>SUM(E4:E9)</f>
        <v>131049843096</v>
      </c>
      <c r="F11" s="1505">
        <f>SUM(F4:F9)</f>
        <v>133267583978.09515</v>
      </c>
      <c r="H11" s="1503"/>
      <c r="I11" s="1505">
        <f>SUM(I4:I9)</f>
        <v>62183881187.30245</v>
      </c>
      <c r="J11" s="1505">
        <f>SUM(J4:J9)</f>
        <v>60587648845.7286</v>
      </c>
      <c r="K11" s="1505">
        <f>SUM(K4:K9)</f>
        <v>60125153110.65399</v>
      </c>
      <c r="L11" s="1505">
        <f>SUM(L4:L9)</f>
        <v>58762749644.2464</v>
      </c>
      <c r="M11" s="1505">
        <f>SUM(M4:M9)</f>
        <v>59757184655.77786</v>
      </c>
      <c r="N11" s="1347" t="s">
        <v>1595</v>
      </c>
      <c r="P11" s="175">
        <f>'[8]LICD (2)'!O20</f>
        <v>44822810000</v>
      </c>
    </row>
    <row r="12" spans="9:18" ht="12.75">
      <c r="I12" s="175">
        <f>B11*I$2-I11</f>
        <v>0</v>
      </c>
      <c r="J12" s="175">
        <f>C11*J$2-J11</f>
        <v>0</v>
      </c>
      <c r="K12" s="175">
        <f>D11*K$2-K11</f>
        <v>0</v>
      </c>
      <c r="L12" s="175">
        <f>E11*L$2-L11</f>
        <v>0</v>
      </c>
      <c r="M12" s="175">
        <f>F11*M$2-M11</f>
        <v>0</v>
      </c>
      <c r="N12" s="1347" t="s">
        <v>1596</v>
      </c>
      <c r="P12" s="175">
        <f>SUM(O4:O9)-P11</f>
        <v>29140246324.34601</v>
      </c>
      <c r="Q12" s="175">
        <v>26018720538</v>
      </c>
      <c r="R12" s="175">
        <f>P12-Q12</f>
        <v>3121525786.3460083</v>
      </c>
    </row>
    <row r="13" spans="1:6" ht="12.75">
      <c r="A13" s="1506" t="s">
        <v>1597</v>
      </c>
      <c r="B13" s="1503"/>
      <c r="C13" s="1503">
        <v>1615252390</v>
      </c>
      <c r="D13" s="1503">
        <f>'[8]LICD (2)'!I17</f>
        <v>4294617220.5</v>
      </c>
      <c r="E13" s="1503">
        <f>'[8]LICD (2)'!L17</f>
        <v>915864208</v>
      </c>
      <c r="F13" s="1503">
        <v>10488644523</v>
      </c>
    </row>
    <row r="14" spans="1:6" ht="12.75">
      <c r="A14" s="1506" t="s">
        <v>1598</v>
      </c>
      <c r="B14" s="1503"/>
      <c r="C14" s="1503"/>
      <c r="D14" s="1503"/>
      <c r="E14" s="1503">
        <f>'[8]LICD (2)'!L18</f>
        <v>-3914522900</v>
      </c>
      <c r="F14" s="1503">
        <v>-8321727100</v>
      </c>
    </row>
    <row r="15" spans="1:9" ht="15">
      <c r="A15" s="1506" t="s">
        <v>1599</v>
      </c>
      <c r="B15" s="1503"/>
      <c r="C15" s="1503"/>
      <c r="D15" s="1503"/>
      <c r="E15" s="1503"/>
      <c r="F15" s="1503">
        <v>-81210553</v>
      </c>
      <c r="H15" s="1507" t="s">
        <v>1600</v>
      </c>
      <c r="I15" s="1508"/>
    </row>
    <row r="16" spans="1:25" ht="12.75">
      <c r="A16" s="1506" t="s">
        <v>1601</v>
      </c>
      <c r="B16" s="1503"/>
      <c r="C16" s="1503"/>
      <c r="D16" s="1503"/>
      <c r="E16" s="1503">
        <f>'[8]LICD (2)'!L14+'[8]LICD (2)'!L15</f>
        <v>-39707647</v>
      </c>
      <c r="F16" s="1503">
        <v>132034012</v>
      </c>
      <c r="H16" s="1509" t="s">
        <v>1602</v>
      </c>
      <c r="I16" s="1510" t="str">
        <f>I3</f>
        <v>THU DAC</v>
      </c>
      <c r="J16" s="1511" t="s">
        <v>1603</v>
      </c>
      <c r="K16" s="1511" t="s">
        <v>1604</v>
      </c>
      <c r="L16" s="1510" t="str">
        <f>J3</f>
        <v>01/07/2013</v>
      </c>
      <c r="M16" s="1511" t="s">
        <v>1603</v>
      </c>
      <c r="N16" s="1511" t="s">
        <v>1604</v>
      </c>
      <c r="O16" s="1510" t="str">
        <f>K3</f>
        <v>01/10/2013</v>
      </c>
      <c r="P16" s="1511" t="s">
        <v>1603</v>
      </c>
      <c r="Q16" s="1511" t="s">
        <v>1601</v>
      </c>
      <c r="R16" s="1511" t="s">
        <v>1599</v>
      </c>
      <c r="S16" s="1511" t="s">
        <v>1598</v>
      </c>
      <c r="T16" s="1510" t="str">
        <f>L3</f>
        <v>2013</v>
      </c>
      <c r="U16" s="1511" t="s">
        <v>1603</v>
      </c>
      <c r="V16" s="1511" t="s">
        <v>1601</v>
      </c>
      <c r="W16" s="1511" t="s">
        <v>1599</v>
      </c>
      <c r="X16" s="1511" t="s">
        <v>1598</v>
      </c>
      <c r="Y16" s="1512" t="str">
        <f>M3</f>
        <v>2014</v>
      </c>
    </row>
    <row r="17" spans="1:25" ht="12.75">
      <c r="A17" s="1503"/>
      <c r="B17" s="1503"/>
      <c r="C17" s="1505">
        <f>SUM(C13:C16)</f>
        <v>1615252390</v>
      </c>
      <c r="D17" s="1505">
        <f>SUM(D13:D16)</f>
        <v>4294617220.5</v>
      </c>
      <c r="E17" s="1505">
        <f>SUM(E13:E16)</f>
        <v>-3038366339</v>
      </c>
      <c r="F17" s="1505">
        <f>SUM(F13:F16)</f>
        <v>2217740882</v>
      </c>
      <c r="H17" s="1513" t="s">
        <v>320</v>
      </c>
      <c r="I17" s="1358">
        <f>'[8]LICD (2)'!M57</f>
        <v>41236529574.01164</v>
      </c>
      <c r="J17" s="1358"/>
      <c r="K17" s="1358">
        <f aca="true" t="shared" si="3" ref="K17:K22">($J$2-$I$2)*C4</f>
        <v>-1558529574.0116467</v>
      </c>
      <c r="L17" s="1358">
        <f aca="true" t="shared" si="4" ref="L17:L22">I17+J17+K17</f>
        <v>39677999999.99999</v>
      </c>
      <c r="M17" s="1358"/>
      <c r="N17" s="1358">
        <f aca="true" t="shared" si="5" ref="N17:N22">($K$2-$J$2)*D4</f>
        <v>-1563999999.9999976</v>
      </c>
      <c r="O17" s="1358">
        <f aca="true" t="shared" si="6" ref="O17:O22">L17+M17+N17</f>
        <v>38113999999.99999</v>
      </c>
      <c r="P17" s="1358"/>
      <c r="Q17" s="1358"/>
      <c r="R17" s="1358"/>
      <c r="S17" s="1358"/>
      <c r="T17" s="1358">
        <f aca="true" t="shared" si="7" ref="T17:T22">O17+P17+Q17+S17+R17</f>
        <v>38113999999.99999</v>
      </c>
      <c r="U17" s="1358"/>
      <c r="V17" s="1358"/>
      <c r="W17" s="1358"/>
      <c r="X17" s="1358"/>
      <c r="Y17" s="1514">
        <f aca="true" t="shared" si="8" ref="Y17:Y22">T17+U17+V17+X17+W17</f>
        <v>38113999999.99999</v>
      </c>
    </row>
    <row r="18" spans="8:25" ht="12.75">
      <c r="H18" s="1513" t="s">
        <v>1301</v>
      </c>
      <c r="I18" s="1358">
        <f>'[8]LICD (2)'!M59</f>
        <v>10371504691.756014</v>
      </c>
      <c r="J18" s="1358"/>
      <c r="K18" s="1358">
        <f t="shared" si="3"/>
        <v>-391989746.8600137</v>
      </c>
      <c r="L18" s="1358">
        <f t="shared" si="4"/>
        <v>9979514944.896</v>
      </c>
      <c r="M18" s="1358"/>
      <c r="N18" s="1358">
        <f t="shared" si="5"/>
        <v>-393365627.6479994</v>
      </c>
      <c r="O18" s="1358">
        <f t="shared" si="6"/>
        <v>9586149317.248001</v>
      </c>
      <c r="P18" s="1358"/>
      <c r="Q18" s="1358"/>
      <c r="R18" s="1358"/>
      <c r="S18" s="1358"/>
      <c r="T18" s="1358">
        <f t="shared" si="7"/>
        <v>9586149317.248001</v>
      </c>
      <c r="U18" s="1358"/>
      <c r="V18" s="1358"/>
      <c r="W18" s="1358"/>
      <c r="X18" s="1358"/>
      <c r="Y18" s="1514">
        <f t="shared" si="8"/>
        <v>9586149317.248001</v>
      </c>
    </row>
    <row r="19" spans="8:25" ht="12.75">
      <c r="H19" s="1513" t="s">
        <v>1302</v>
      </c>
      <c r="I19" s="1358">
        <f>'[8]LICD (2)'!M60</f>
        <v>-2121078770.1868722</v>
      </c>
      <c r="J19" s="1358"/>
      <c r="K19" s="1358">
        <f t="shared" si="3"/>
        <v>80165911.78487225</v>
      </c>
      <c r="L19" s="1358">
        <f t="shared" si="4"/>
        <v>-2040912858.402</v>
      </c>
      <c r="M19" s="1358"/>
      <c r="N19" s="1358">
        <f t="shared" si="5"/>
        <v>80447293.47599988</v>
      </c>
      <c r="O19" s="1358">
        <f t="shared" si="6"/>
        <v>-1960465564.926</v>
      </c>
      <c r="P19" s="1358"/>
      <c r="Q19" s="1358"/>
      <c r="R19" s="1358"/>
      <c r="S19" s="1358"/>
      <c r="T19" s="1358">
        <f t="shared" si="7"/>
        <v>-1960465564.926</v>
      </c>
      <c r="U19" s="1358"/>
      <c r="V19" s="1358"/>
      <c r="W19" s="1358"/>
      <c r="X19" s="1358"/>
      <c r="Y19" s="1514">
        <f t="shared" si="8"/>
        <v>-1960465564.926</v>
      </c>
    </row>
    <row r="20" spans="8:25" ht="12.75">
      <c r="H20" s="1513" t="s">
        <v>1304</v>
      </c>
      <c r="I20" s="1358">
        <f>'[8]LICD (2)'!M61</f>
        <v>5919529631.020936</v>
      </c>
      <c r="J20" s="1358"/>
      <c r="K20" s="1358">
        <f t="shared" si="3"/>
        <v>-223727895.8605357</v>
      </c>
      <c r="L20" s="1358">
        <f t="shared" si="4"/>
        <v>5695801735.1604</v>
      </c>
      <c r="M20" s="1358"/>
      <c r="N20" s="1358">
        <f t="shared" si="5"/>
        <v>-224513178.93519965</v>
      </c>
      <c r="O20" s="1358">
        <f t="shared" si="6"/>
        <v>5471288556.225201</v>
      </c>
      <c r="P20" s="1358"/>
      <c r="Q20" s="1358">
        <f>'[8]LICD (2)'!M94*test!$L$2</f>
        <v>-10752133.3792</v>
      </c>
      <c r="R20" s="1358"/>
      <c r="S20" s="1358"/>
      <c r="T20" s="1358">
        <f t="shared" si="7"/>
        <v>5460536422.846001</v>
      </c>
      <c r="U20" s="1358"/>
      <c r="V20" s="1358"/>
      <c r="W20" s="1358">
        <f>78878929*M2</f>
        <v>35369311.7636</v>
      </c>
      <c r="X20" s="1358"/>
      <c r="Y20" s="1514">
        <f t="shared" si="8"/>
        <v>5495905734.609601</v>
      </c>
    </row>
    <row r="21" spans="3:25" ht="12.75">
      <c r="C21" s="175">
        <f>-C13*J2</f>
        <v>-753999815.652</v>
      </c>
      <c r="H21" s="1513" t="s">
        <v>1303</v>
      </c>
      <c r="I21" s="1358">
        <f>'[8]LICD (2)'!M62</f>
        <v>1850857142.0208657</v>
      </c>
      <c r="J21" s="1358"/>
      <c r="K21" s="1358">
        <f t="shared" si="3"/>
        <v>-69952918.51446575</v>
      </c>
      <c r="L21" s="1358">
        <f t="shared" si="4"/>
        <v>1780904223.5063999</v>
      </c>
      <c r="M21" s="1358"/>
      <c r="N21" s="1358">
        <f t="shared" si="5"/>
        <v>-70198452.6831999</v>
      </c>
      <c r="O21" s="1358">
        <f t="shared" si="6"/>
        <v>1710705770.8232</v>
      </c>
      <c r="P21" s="1358"/>
      <c r="Q21" s="1358">
        <f>'[8]LICD (2)'!M95*test!$L$2</f>
        <v>-7052775.5356</v>
      </c>
      <c r="R21" s="1358"/>
      <c r="S21" s="1358"/>
      <c r="T21" s="1358">
        <f t="shared" si="7"/>
        <v>1703652995.2876</v>
      </c>
      <c r="U21" s="1358"/>
      <c r="V21" s="1358"/>
      <c r="W21" s="1358">
        <f>(33250870+933777618)*M2</f>
        <v>433615574.0192</v>
      </c>
      <c r="X21" s="1358"/>
      <c r="Y21" s="1514">
        <f t="shared" si="8"/>
        <v>2137268569.3068001</v>
      </c>
    </row>
    <row r="22" spans="3:25" ht="12.75">
      <c r="C22" s="175">
        <f>J8-I8</f>
        <v>-69952918.51446581</v>
      </c>
      <c r="D22" s="175">
        <f>D11-C11-D17</f>
        <v>0</v>
      </c>
      <c r="E22" s="175">
        <f>E11-D11-E17</f>
        <v>0</v>
      </c>
      <c r="F22" s="175">
        <f>F11-E11-F17</f>
        <v>0.09515380859375</v>
      </c>
      <c r="H22" s="1515" t="s">
        <v>305</v>
      </c>
      <c r="I22" s="1358">
        <f>'[8]LICD (2)'!M58</f>
        <v>4926538918.67987</v>
      </c>
      <c r="J22" s="1516">
        <f>C13*I2</f>
        <v>783616505.2909175</v>
      </c>
      <c r="K22" s="1358">
        <f t="shared" si="3"/>
        <v>-215814623.40298763</v>
      </c>
      <c r="L22" s="1358">
        <f t="shared" si="4"/>
        <v>5494340800.5678</v>
      </c>
      <c r="M22" s="1516">
        <f>D13*J2</f>
        <v>2004727318.5293999</v>
      </c>
      <c r="N22" s="1358">
        <f t="shared" si="5"/>
        <v>-295593087.8135995</v>
      </c>
      <c r="O22" s="1358">
        <f t="shared" si="6"/>
        <v>7203475031.2836</v>
      </c>
      <c r="P22" s="1358">
        <f>E13*L2</f>
        <v>410673510.8672</v>
      </c>
      <c r="Q22" s="1358"/>
      <c r="R22" s="1358"/>
      <c r="S22" s="1358">
        <f>E14*L2</f>
        <v>-1755272068.3600001</v>
      </c>
      <c r="T22" s="1358">
        <f t="shared" si="7"/>
        <v>5858876473.7908</v>
      </c>
      <c r="U22" s="1358">
        <f>F13*M2</f>
        <v>4703108204.1132</v>
      </c>
      <c r="V22" s="1358"/>
      <c r="W22" s="1358">
        <f>(-1014988171+19904213)*M2</f>
        <v>-446195646.7672</v>
      </c>
      <c r="X22" s="1358">
        <f>F14*M2</f>
        <v>-3731462431.6400003</v>
      </c>
      <c r="Y22" s="1514">
        <f t="shared" si="8"/>
        <v>6384326599.496799</v>
      </c>
    </row>
    <row r="23" spans="8:25" ht="12.75">
      <c r="H23" s="1517"/>
      <c r="I23" s="1518">
        <f aca="true" t="shared" si="9" ref="I23:Y23">SUM(I17:I22)</f>
        <v>62183881187.30245</v>
      </c>
      <c r="J23" s="1518">
        <f t="shared" si="9"/>
        <v>783616505.2909175</v>
      </c>
      <c r="K23" s="1518">
        <f t="shared" si="9"/>
        <v>-2379848846.864777</v>
      </c>
      <c r="L23" s="1518">
        <f t="shared" si="9"/>
        <v>60587648845.7286</v>
      </c>
      <c r="M23" s="1518">
        <f t="shared" si="9"/>
        <v>2004727318.5293999</v>
      </c>
      <c r="N23" s="1518">
        <f t="shared" si="9"/>
        <v>-2467223053.6039963</v>
      </c>
      <c r="O23" s="1518">
        <f t="shared" si="9"/>
        <v>60125153110.65399</v>
      </c>
      <c r="P23" s="1518">
        <f t="shared" si="9"/>
        <v>410673510.8672</v>
      </c>
      <c r="Q23" s="1518">
        <f t="shared" si="9"/>
        <v>-17804908.9148</v>
      </c>
      <c r="R23" s="1518">
        <f t="shared" si="9"/>
        <v>0</v>
      </c>
      <c r="S23" s="1518">
        <f t="shared" si="9"/>
        <v>-1755272068.3600001</v>
      </c>
      <c r="T23" s="1518">
        <f t="shared" si="9"/>
        <v>58762749644.24639</v>
      </c>
      <c r="U23" s="1518">
        <f t="shared" si="9"/>
        <v>4703108204.1132</v>
      </c>
      <c r="V23" s="1518">
        <f t="shared" si="9"/>
        <v>0</v>
      </c>
      <c r="W23" s="1518">
        <f t="shared" si="9"/>
        <v>22789239.015600026</v>
      </c>
      <c r="X23" s="1518">
        <f t="shared" si="9"/>
        <v>-3731462431.6400003</v>
      </c>
      <c r="Y23" s="1519">
        <f t="shared" si="9"/>
        <v>59757184655.7352</v>
      </c>
    </row>
    <row r="24" spans="9:25" ht="12.75">
      <c r="I24" s="175">
        <f>I23-I11</f>
        <v>0</v>
      </c>
      <c r="J24" s="175">
        <f>J23-C17*I2</f>
        <v>0</v>
      </c>
      <c r="L24" s="1253">
        <f>L23-J11</f>
        <v>0</v>
      </c>
      <c r="M24" s="175">
        <f>M23-D13*J2</f>
        <v>0</v>
      </c>
      <c r="O24" s="1253">
        <f>O23-K11</f>
        <v>0</v>
      </c>
      <c r="P24" s="1253">
        <f>P23+Q23+S23-E17*L2</f>
        <v>0</v>
      </c>
      <c r="Q24" s="1253"/>
      <c r="T24" s="1253">
        <f>T23-L11</f>
        <v>0</v>
      </c>
      <c r="U24" s="1504">
        <f>U23-F17*M2+V23+W23+X23</f>
        <v>0</v>
      </c>
      <c r="V24" s="1253"/>
      <c r="W24" s="1253"/>
      <c r="Y24" s="1504">
        <f>Y23-M11</f>
        <v>-0.04266357421875</v>
      </c>
    </row>
    <row r="25" ht="12.75"/>
    <row r="26" ht="12.75"/>
    <row r="27" ht="12.75">
      <c r="K27" s="1255">
        <f>J2-I2</f>
        <v>-0.018335642047195844</v>
      </c>
    </row>
    <row r="28" spans="8:25" ht="12.75">
      <c r="H28" s="1520" t="s">
        <v>1605</v>
      </c>
      <c r="I28" s="1521" t="s">
        <v>1590</v>
      </c>
      <c r="J28" s="1502" t="s">
        <v>1603</v>
      </c>
      <c r="K28" s="1502" t="s">
        <v>1604</v>
      </c>
      <c r="L28" s="1521" t="s">
        <v>1591</v>
      </c>
      <c r="M28" s="1502" t="s">
        <v>1603</v>
      </c>
      <c r="N28" s="1502" t="s">
        <v>1604</v>
      </c>
      <c r="O28" s="1521" t="s">
        <v>1592</v>
      </c>
      <c r="P28" s="1502" t="s">
        <v>1603</v>
      </c>
      <c r="Q28" s="1502" t="s">
        <v>1601</v>
      </c>
      <c r="R28" s="1502" t="s">
        <v>1599</v>
      </c>
      <c r="S28" s="1502" t="s">
        <v>1598</v>
      </c>
      <c r="T28" s="1521" t="s">
        <v>1593</v>
      </c>
      <c r="U28" s="1502" t="s">
        <v>1603</v>
      </c>
      <c r="V28" s="1502" t="s">
        <v>1601</v>
      </c>
      <c r="W28" s="1502" t="s">
        <v>1599</v>
      </c>
      <c r="X28" s="1502" t="s">
        <v>1598</v>
      </c>
      <c r="Y28" s="1521" t="s">
        <v>1594</v>
      </c>
    </row>
    <row r="29" spans="8:25" ht="12.75">
      <c r="H29" s="1260" t="s">
        <v>320</v>
      </c>
      <c r="I29" s="175">
        <v>41236529574.01164</v>
      </c>
      <c r="K29" s="175">
        <v>-1558529574.0116467</v>
      </c>
      <c r="L29" s="175">
        <f aca="true" t="shared" si="10" ref="L29:L34">I29+J29+K29</f>
        <v>39677999999.99999</v>
      </c>
      <c r="N29" s="175">
        <v>-1563999999.9999976</v>
      </c>
      <c r="O29" s="175">
        <f aca="true" t="shared" si="11" ref="O29:O34">L29+M29+N29</f>
        <v>38113999999.99999</v>
      </c>
      <c r="T29" s="175">
        <f aca="true" t="shared" si="12" ref="T29:T34">O29+P29+Q29+S29</f>
        <v>38113999999.99999</v>
      </c>
      <c r="Y29" s="175">
        <f aca="true" t="shared" si="13" ref="Y29:Y34">T29+U29+V29+X29+W29</f>
        <v>38113999999.99999</v>
      </c>
    </row>
    <row r="30" spans="8:25" ht="12.75">
      <c r="H30" s="1260" t="s">
        <v>1301</v>
      </c>
      <c r="I30" s="175">
        <v>10371504691.756014</v>
      </c>
      <c r="K30" s="175">
        <v>-391989746.8600137</v>
      </c>
      <c r="L30" s="175">
        <f t="shared" si="10"/>
        <v>9979514944.896</v>
      </c>
      <c r="N30" s="175">
        <v>-393365627.6479994</v>
      </c>
      <c r="O30" s="175">
        <f t="shared" si="11"/>
        <v>9586149317.248001</v>
      </c>
      <c r="T30" s="175">
        <f t="shared" si="12"/>
        <v>9586149317.248001</v>
      </c>
      <c r="Y30" s="175">
        <f t="shared" si="13"/>
        <v>9586149317.248001</v>
      </c>
    </row>
    <row r="31" spans="8:25" ht="12.75">
      <c r="H31" s="1260" t="s">
        <v>1302</v>
      </c>
      <c r="I31" s="175">
        <v>-2121078770.1868722</v>
      </c>
      <c r="K31" s="175">
        <v>80165911.78487225</v>
      </c>
      <c r="L31" s="175">
        <f t="shared" si="10"/>
        <v>-2040912858.402</v>
      </c>
      <c r="N31" s="175">
        <v>80447293.47599988</v>
      </c>
      <c r="O31" s="175">
        <f t="shared" si="11"/>
        <v>-1960465564.926</v>
      </c>
      <c r="T31" s="175">
        <f t="shared" si="12"/>
        <v>-1960465564.926</v>
      </c>
      <c r="Y31" s="175">
        <f t="shared" si="13"/>
        <v>-1960465564.926</v>
      </c>
    </row>
    <row r="32" spans="8:25" ht="12.75">
      <c r="H32" s="1260" t="s">
        <v>1304</v>
      </c>
      <c r="I32" s="175">
        <v>5919529631.020936</v>
      </c>
      <c r="K32" s="175">
        <v>-223727895.8605357</v>
      </c>
      <c r="L32" s="175">
        <f t="shared" si="10"/>
        <v>5695801735.1604</v>
      </c>
      <c r="N32" s="175">
        <v>-224513178.93519965</v>
      </c>
      <c r="O32" s="175">
        <f t="shared" si="11"/>
        <v>5471288556.225201</v>
      </c>
      <c r="Q32" s="175">
        <v>-10752133.3792</v>
      </c>
      <c r="T32" s="175">
        <f t="shared" si="12"/>
        <v>5460536422.846001</v>
      </c>
      <c r="W32" s="175">
        <v>35369311.7636</v>
      </c>
      <c r="Y32" s="175">
        <f t="shared" si="13"/>
        <v>5495905734.609601</v>
      </c>
    </row>
    <row r="33" spans="8:25" ht="12.75">
      <c r="H33" s="1260" t="s">
        <v>1303</v>
      </c>
      <c r="I33" s="175">
        <v>1850857142.0208657</v>
      </c>
      <c r="K33" s="175">
        <v>-69952918.51446575</v>
      </c>
      <c r="L33" s="175">
        <f t="shared" si="10"/>
        <v>1780904223.5063999</v>
      </c>
      <c r="N33" s="175">
        <v>-70198452.6831999</v>
      </c>
      <c r="O33" s="175">
        <f t="shared" si="11"/>
        <v>1710705770.8232</v>
      </c>
      <c r="Q33" s="175">
        <v>-7052775.5356</v>
      </c>
      <c r="T33" s="175">
        <f t="shared" si="12"/>
        <v>1703652995.2876</v>
      </c>
      <c r="W33" s="175">
        <v>433615574.0192</v>
      </c>
      <c r="Y33" s="175">
        <f t="shared" si="13"/>
        <v>2137268569.3068001</v>
      </c>
    </row>
    <row r="34" spans="8:25" ht="12.75">
      <c r="H34" s="162" t="s">
        <v>305</v>
      </c>
      <c r="I34" s="175">
        <v>4926538918.67987</v>
      </c>
      <c r="J34" s="1253">
        <f>'[8]LICD (2)'!M77</f>
        <v>753999815.652</v>
      </c>
      <c r="K34" s="175">
        <v>-186197933</v>
      </c>
      <c r="L34" s="175">
        <f t="shared" si="10"/>
        <v>5494340801.331869</v>
      </c>
      <c r="M34" s="1253">
        <f>'[8]LICD (2)'!M91</f>
        <v>1895985717.6962004</v>
      </c>
      <c r="N34" s="175">
        <v>-186851487</v>
      </c>
      <c r="O34" s="175">
        <f t="shared" si="11"/>
        <v>7203475032.0280695</v>
      </c>
      <c r="P34" s="175">
        <f>'[8]LICD (2)'!M100</f>
        <v>410673510.8671999</v>
      </c>
      <c r="S34" s="175">
        <v>-1664519900</v>
      </c>
      <c r="T34" s="175">
        <f t="shared" si="12"/>
        <v>5949628642.895269</v>
      </c>
      <c r="U34" s="175">
        <f>'[8]LICD (2)'!O105</f>
        <v>4256912557.188971</v>
      </c>
      <c r="X34" s="175">
        <f>'[8]LICD (2)'!O114</f>
        <v>-4470190350.148851</v>
      </c>
      <c r="Y34" s="175">
        <f t="shared" si="13"/>
        <v>5736350849.935389</v>
      </c>
    </row>
    <row r="35" spans="9:26" ht="12.75">
      <c r="I35" s="1522">
        <f aca="true" t="shared" si="14" ref="I35:Y35">SUM(I29:I34)</f>
        <v>62183881187.30245</v>
      </c>
      <c r="J35" s="1522">
        <f t="shared" si="14"/>
        <v>753999815.652</v>
      </c>
      <c r="K35" s="1522">
        <f t="shared" si="14"/>
        <v>-2350232156.4617896</v>
      </c>
      <c r="L35" s="1523">
        <f t="shared" si="14"/>
        <v>60587648846.49267</v>
      </c>
      <c r="M35" s="1522">
        <f t="shared" si="14"/>
        <v>1895985717.6962004</v>
      </c>
      <c r="N35" s="1522">
        <f t="shared" si="14"/>
        <v>-2358481452.7903967</v>
      </c>
      <c r="O35" s="1523">
        <f t="shared" si="14"/>
        <v>60125153111.39846</v>
      </c>
      <c r="P35" s="1522">
        <f t="shared" si="14"/>
        <v>410673510.8671999</v>
      </c>
      <c r="Q35" s="1522">
        <f t="shared" si="14"/>
        <v>-17804908.9148</v>
      </c>
      <c r="R35" s="1523">
        <f t="shared" si="14"/>
        <v>0</v>
      </c>
      <c r="S35" s="1523">
        <f t="shared" si="14"/>
        <v>-1664519900</v>
      </c>
      <c r="T35" s="1523">
        <f t="shared" si="14"/>
        <v>58853501813.35086</v>
      </c>
      <c r="U35" s="1522">
        <f t="shared" si="14"/>
        <v>4256912557.188971</v>
      </c>
      <c r="V35" s="1523">
        <f t="shared" si="14"/>
        <v>0</v>
      </c>
      <c r="W35" s="1523">
        <f t="shared" si="14"/>
        <v>468984885.7828</v>
      </c>
      <c r="X35" s="1524">
        <f t="shared" si="14"/>
        <v>-4470190350.148851</v>
      </c>
      <c r="Y35" s="1523">
        <f t="shared" si="14"/>
        <v>59109208906.17378</v>
      </c>
      <c r="Z35" s="175">
        <f>Y35-('[8]CDKT'!H111-'[8]CDKT'!D111)</f>
        <v>0.7444610595703125</v>
      </c>
    </row>
    <row r="36" spans="8:26" ht="12.75">
      <c r="H36" s="1525" t="s">
        <v>1606</v>
      </c>
      <c r="I36" s="175">
        <f aca="true" t="shared" si="15" ref="I36:Y36">I23-I35</f>
        <v>0</v>
      </c>
      <c r="J36" s="1526">
        <f t="shared" si="15"/>
        <v>29616689.638917565</v>
      </c>
      <c r="K36" s="1526">
        <f t="shared" si="15"/>
        <v>-29616690.40298748</v>
      </c>
      <c r="L36" s="175">
        <f t="shared" si="15"/>
        <v>-0.764068603515625</v>
      </c>
      <c r="M36" s="1526">
        <f t="shared" si="15"/>
        <v>108741600.8331995</v>
      </c>
      <c r="N36" s="1526">
        <f t="shared" si="15"/>
        <v>-108741600.81359959</v>
      </c>
      <c r="O36" s="175">
        <f t="shared" si="15"/>
        <v>-0.7444686889648438</v>
      </c>
      <c r="P36" s="175">
        <f t="shared" si="15"/>
        <v>0</v>
      </c>
      <c r="Q36" s="175">
        <f t="shared" si="15"/>
        <v>0</v>
      </c>
      <c r="R36" s="175">
        <f t="shared" si="15"/>
        <v>0</v>
      </c>
      <c r="S36" s="1524">
        <f t="shared" si="15"/>
        <v>-90752168.36000013</v>
      </c>
      <c r="T36" s="175">
        <f t="shared" si="15"/>
        <v>-90752169.1044693</v>
      </c>
      <c r="U36" s="1253">
        <f>U35-F29*M14+V35+W35+X35</f>
        <v>255707092.82291985</v>
      </c>
      <c r="V36" s="175">
        <f t="shared" si="15"/>
        <v>0</v>
      </c>
      <c r="W36" s="1504">
        <f t="shared" si="15"/>
        <v>-446195646.7672</v>
      </c>
      <c r="X36" s="1524">
        <f t="shared" si="15"/>
        <v>738727918.508851</v>
      </c>
      <c r="Y36" s="1504">
        <f t="shared" si="15"/>
        <v>647975749.5614166</v>
      </c>
      <c r="Z36" s="175">
        <f>Y35-M11</f>
        <v>-647975749.6040802</v>
      </c>
    </row>
    <row r="37" ht="12.75"/>
    <row r="38" ht="12.75"/>
    <row r="39" spans="8:14" ht="38.25">
      <c r="H39" s="1527" t="s">
        <v>1607</v>
      </c>
      <c r="I39" s="1528" t="s">
        <v>1590</v>
      </c>
      <c r="J39" s="1528" t="s">
        <v>1608</v>
      </c>
      <c r="K39" s="1528" t="s">
        <v>1609</v>
      </c>
      <c r="L39" s="1528" t="s">
        <v>1610</v>
      </c>
      <c r="M39" s="1529" t="s">
        <v>1594</v>
      </c>
      <c r="N39" s="1527" t="s">
        <v>1611</v>
      </c>
    </row>
    <row r="40" spans="8:15" ht="12.75">
      <c r="H40" s="1530" t="s">
        <v>320</v>
      </c>
      <c r="I40" s="1531">
        <f aca="true" t="shared" si="16" ref="I40:I45">I17</f>
        <v>41236529574.01164</v>
      </c>
      <c r="J40" s="1531">
        <f>K17</f>
        <v>-1558529574.0116467</v>
      </c>
      <c r="K40" s="1531">
        <f>N17</f>
        <v>-1563999999.9999976</v>
      </c>
      <c r="L40" s="1531">
        <v>0</v>
      </c>
      <c r="M40" s="1531">
        <v>0</v>
      </c>
      <c r="N40" s="1532">
        <f>SUM(I40:M40)</f>
        <v>38113999999.99999</v>
      </c>
      <c r="O40" s="175">
        <f>N40-M4</f>
        <v>0</v>
      </c>
    </row>
    <row r="41" spans="8:15" ht="12.75">
      <c r="H41" s="1530" t="s">
        <v>1301</v>
      </c>
      <c r="I41" s="1531">
        <f t="shared" si="16"/>
        <v>10371504691.756014</v>
      </c>
      <c r="J41" s="1531">
        <f>K18</f>
        <v>-391989746.8600137</v>
      </c>
      <c r="K41" s="1531">
        <f>N18</f>
        <v>-393365627.6479994</v>
      </c>
      <c r="L41" s="1531">
        <v>0</v>
      </c>
      <c r="M41" s="1531">
        <v>0</v>
      </c>
      <c r="N41" s="1532">
        <f aca="true" t="shared" si="17" ref="N41:N46">SUM(I41:M41)</f>
        <v>9586149317.248001</v>
      </c>
      <c r="O41" s="175">
        <f>N41-M5</f>
        <v>0</v>
      </c>
    </row>
    <row r="42" spans="8:15" ht="12.75">
      <c r="H42" s="1530" t="s">
        <v>1302</v>
      </c>
      <c r="I42" s="1531">
        <f t="shared" si="16"/>
        <v>-2121078770.1868722</v>
      </c>
      <c r="J42" s="1531">
        <f>K19</f>
        <v>80165911.78487225</v>
      </c>
      <c r="K42" s="1531">
        <f>N19</f>
        <v>80447293.47599988</v>
      </c>
      <c r="L42" s="1531">
        <v>0</v>
      </c>
      <c r="M42" s="1531">
        <v>0</v>
      </c>
      <c r="N42" s="1532">
        <f t="shared" si="17"/>
        <v>-1960465564.926</v>
      </c>
      <c r="O42" s="175">
        <f>N42-M6</f>
        <v>0</v>
      </c>
    </row>
    <row r="43" spans="8:15" ht="12.75">
      <c r="H43" s="1530" t="s">
        <v>1304</v>
      </c>
      <c r="I43" s="1531">
        <f t="shared" si="16"/>
        <v>5919529631.020936</v>
      </c>
      <c r="J43" s="1531">
        <f>K20</f>
        <v>-223727895.8605357</v>
      </c>
      <c r="K43" s="1531">
        <f>N20</f>
        <v>-224513178.93519965</v>
      </c>
      <c r="L43" s="1531">
        <f>Q20+R20</f>
        <v>-10752133.3792</v>
      </c>
      <c r="M43" s="1531">
        <f>V20+W20</f>
        <v>35369311.7636</v>
      </c>
      <c r="N43" s="1532">
        <f t="shared" si="17"/>
        <v>5495905734.609601</v>
      </c>
      <c r="O43" s="175">
        <f>N43-M7</f>
        <v>0</v>
      </c>
    </row>
    <row r="44" spans="8:15" ht="12.75">
      <c r="H44" s="1530" t="s">
        <v>1303</v>
      </c>
      <c r="I44" s="1531">
        <f t="shared" si="16"/>
        <v>1850857142.0208657</v>
      </c>
      <c r="J44" s="1531">
        <f>K21</f>
        <v>-69952918.51446575</v>
      </c>
      <c r="K44" s="1531">
        <f>N21</f>
        <v>-70198452.6831999</v>
      </c>
      <c r="L44" s="1531">
        <f>Q21+R21</f>
        <v>-7052775.5356</v>
      </c>
      <c r="M44" s="1531">
        <f>V21+W21</f>
        <v>433615574.0192</v>
      </c>
      <c r="N44" s="1532">
        <f t="shared" si="17"/>
        <v>2137268569.3068001</v>
      </c>
      <c r="O44" s="175">
        <f>N44-M8</f>
        <v>0</v>
      </c>
    </row>
    <row r="45" spans="8:15" ht="12.75">
      <c r="H45" s="1533" t="s">
        <v>305</v>
      </c>
      <c r="I45" s="1531">
        <f t="shared" si="16"/>
        <v>4926538918.67987</v>
      </c>
      <c r="J45" s="1531">
        <f>K22+J22</f>
        <v>567801881.8879299</v>
      </c>
      <c r="K45" s="1531">
        <f>N22+M22</f>
        <v>1709134230.7158003</v>
      </c>
      <c r="L45" s="1531">
        <f>S22+R22+P22</f>
        <v>-1344598557.4928002</v>
      </c>
      <c r="M45" s="1531">
        <f>W22+X22</f>
        <v>-4177658078.4072003</v>
      </c>
      <c r="N45" s="1532">
        <f t="shared" si="17"/>
        <v>1681218395.3835998</v>
      </c>
      <c r="O45" s="175">
        <f>N45-M9+N46</f>
        <v>-0.04266834259033203</v>
      </c>
    </row>
    <row r="46" spans="8:14" ht="12.75">
      <c r="H46" s="1533" t="s">
        <v>308</v>
      </c>
      <c r="I46" s="1531"/>
      <c r="J46" s="1531"/>
      <c r="K46" s="1531"/>
      <c r="L46" s="1531"/>
      <c r="M46" s="1531">
        <f>U22</f>
        <v>4703108204.1132</v>
      </c>
      <c r="N46" s="1532">
        <f t="shared" si="17"/>
        <v>4703108204.1132</v>
      </c>
    </row>
    <row r="47" spans="8:14" ht="12.75">
      <c r="H47" s="1527" t="s">
        <v>1343</v>
      </c>
      <c r="I47" s="1528">
        <f aca="true" t="shared" si="18" ref="I47:N47">SUM(I40:I46)</f>
        <v>62183881187.30245</v>
      </c>
      <c r="J47" s="1528">
        <f t="shared" si="18"/>
        <v>-1596232341.5738597</v>
      </c>
      <c r="K47" s="1528">
        <f t="shared" si="18"/>
        <v>-462495735.0745964</v>
      </c>
      <c r="L47" s="1528">
        <f t="shared" si="18"/>
        <v>-1362403466.4076002</v>
      </c>
      <c r="M47" s="1528">
        <f t="shared" si="18"/>
        <v>994435011.4888</v>
      </c>
      <c r="N47" s="1527">
        <f t="shared" si="18"/>
        <v>59757184655.73519</v>
      </c>
    </row>
    <row r="48" spans="8:9" ht="12.75">
      <c r="H48" s="1534"/>
      <c r="I48" s="175">
        <f>I47-I11</f>
        <v>0</v>
      </c>
    </row>
    <row r="49" spans="8:15" ht="25.5">
      <c r="H49" s="1527" t="s">
        <v>1612</v>
      </c>
      <c r="I49" s="1527" t="s">
        <v>1590</v>
      </c>
      <c r="J49" s="1527" t="s">
        <v>1591</v>
      </c>
      <c r="K49" s="1527" t="s">
        <v>1592</v>
      </c>
      <c r="L49" s="1535" t="s">
        <v>1593</v>
      </c>
      <c r="M49" s="1529" t="s">
        <v>1594</v>
      </c>
      <c r="N49" s="1502"/>
      <c r="O49" s="1347" t="s">
        <v>1613</v>
      </c>
    </row>
    <row r="50" spans="8:16" ht="12.75">
      <c r="H50" s="1536" t="s">
        <v>320</v>
      </c>
      <c r="I50" s="1503">
        <f>I4</f>
        <v>41236529574.01164</v>
      </c>
      <c r="J50" s="1503">
        <f>J4</f>
        <v>39678000000</v>
      </c>
      <c r="K50" s="1503">
        <f>K4</f>
        <v>38114000000</v>
      </c>
      <c r="L50" s="1503">
        <f>L4</f>
        <v>38114000000</v>
      </c>
      <c r="M50" s="1537">
        <f>M4</f>
        <v>38114000000</v>
      </c>
      <c r="N50" s="175">
        <f>M50-M4</f>
        <v>0</v>
      </c>
      <c r="O50" s="175">
        <v>85000000000</v>
      </c>
      <c r="P50" s="175">
        <f>O50-M50</f>
        <v>46886000000</v>
      </c>
    </row>
    <row r="51" spans="8:16" ht="12.75">
      <c r="H51" s="1536" t="s">
        <v>1301</v>
      </c>
      <c r="I51" s="1503">
        <f aca="true" t="shared" si="19" ref="I51:M54">I5</f>
        <v>10371504691.756014</v>
      </c>
      <c r="J51" s="1503">
        <f t="shared" si="19"/>
        <v>9979514944.896</v>
      </c>
      <c r="K51" s="1503">
        <f t="shared" si="19"/>
        <v>9586149317.248001</v>
      </c>
      <c r="L51" s="1503">
        <f t="shared" si="19"/>
        <v>9586149317.248001</v>
      </c>
      <c r="M51" s="1537">
        <f t="shared" si="19"/>
        <v>9586149317.248001</v>
      </c>
      <c r="N51" s="175">
        <f>M51-M5</f>
        <v>0</v>
      </c>
      <c r="O51" s="175">
        <v>21378566720</v>
      </c>
      <c r="P51" s="175">
        <f>O51-M51</f>
        <v>11792417402.751999</v>
      </c>
    </row>
    <row r="52" spans="8:16" ht="12.75">
      <c r="H52" s="1536" t="s">
        <v>1302</v>
      </c>
      <c r="I52" s="1503">
        <f t="shared" si="19"/>
        <v>-2121078770.1868722</v>
      </c>
      <c r="J52" s="1503">
        <f t="shared" si="19"/>
        <v>-2040912858.402</v>
      </c>
      <c r="K52" s="1503">
        <f t="shared" si="19"/>
        <v>-1960465564.926</v>
      </c>
      <c r="L52" s="1503">
        <f t="shared" si="19"/>
        <v>-1960465564.926</v>
      </c>
      <c r="M52" s="1537">
        <f t="shared" si="19"/>
        <v>-1960465564.926</v>
      </c>
      <c r="N52" s="175">
        <f>M52-M6</f>
        <v>0</v>
      </c>
      <c r="O52" s="175">
        <v>-4372135515</v>
      </c>
      <c r="P52" s="175">
        <f>O52-M52</f>
        <v>-2411669950.074</v>
      </c>
    </row>
    <row r="53" spans="8:16" ht="12.75">
      <c r="H53" s="1536" t="s">
        <v>1304</v>
      </c>
      <c r="I53" s="1503">
        <f t="shared" si="19"/>
        <v>5919529631.020936</v>
      </c>
      <c r="J53" s="1503">
        <f t="shared" si="19"/>
        <v>5695801735.160399</v>
      </c>
      <c r="K53" s="1503">
        <f t="shared" si="19"/>
        <v>5471288556.225201</v>
      </c>
      <c r="L53" s="1503">
        <f t="shared" si="19"/>
        <v>5460536422.846001</v>
      </c>
      <c r="M53" s="1537">
        <f t="shared" si="19"/>
        <v>5495905734.6096</v>
      </c>
      <c r="N53" s="175">
        <f>M53-M7</f>
        <v>0</v>
      </c>
      <c r="O53" s="175">
        <v>12256703244</v>
      </c>
      <c r="P53" s="175">
        <f>O53-M53</f>
        <v>6760797509.3904</v>
      </c>
    </row>
    <row r="54" spans="8:16" ht="12.75">
      <c r="H54" s="1536" t="s">
        <v>1303</v>
      </c>
      <c r="I54" s="1503">
        <f t="shared" si="19"/>
        <v>1850857142.0208657</v>
      </c>
      <c r="J54" s="1503">
        <f t="shared" si="19"/>
        <v>1780904223.5063999</v>
      </c>
      <c r="K54" s="1503">
        <f t="shared" si="19"/>
        <v>1710705770.8232</v>
      </c>
      <c r="L54" s="1503">
        <f t="shared" si="19"/>
        <v>1703652995.2876</v>
      </c>
      <c r="M54" s="1537">
        <f t="shared" si="19"/>
        <v>2137268569.3068001</v>
      </c>
      <c r="N54" s="175">
        <f>M54-M8</f>
        <v>0</v>
      </c>
      <c r="O54" s="175">
        <v>4766433027</v>
      </c>
      <c r="P54" s="175">
        <f>O54-M54</f>
        <v>2629164457.6932</v>
      </c>
    </row>
    <row r="55" spans="8:15" ht="12.75">
      <c r="H55" s="1538" t="s">
        <v>305</v>
      </c>
      <c r="I55" s="1503">
        <f>I9-I56</f>
        <v>4926538918.67987</v>
      </c>
      <c r="J55" s="1503">
        <f>J9-J56</f>
        <v>4710724295.276882</v>
      </c>
      <c r="K55" s="1503">
        <f>K9-K56</f>
        <v>5307489313.5874</v>
      </c>
      <c r="L55" s="1503">
        <f>L9-L56</f>
        <v>5448202962.9236</v>
      </c>
      <c r="M55" s="1537">
        <f>M9-M56</f>
        <v>1681218395.4262686</v>
      </c>
      <c r="N55" s="175">
        <f>M55-M9+M56</f>
        <v>0</v>
      </c>
      <c r="O55" s="175">
        <v>14238016502.095158</v>
      </c>
    </row>
    <row r="56" spans="8:13" ht="12.75">
      <c r="H56" s="1538" t="s">
        <v>308</v>
      </c>
      <c r="I56" s="1503"/>
      <c r="J56" s="1503">
        <f>J22</f>
        <v>783616505.2909175</v>
      </c>
      <c r="K56" s="1503">
        <f>M34</f>
        <v>1895985717.6962004</v>
      </c>
      <c r="L56" s="1503">
        <f>P34</f>
        <v>410673510.8671999</v>
      </c>
      <c r="M56" s="1537">
        <f>M46</f>
        <v>4703108204.1132</v>
      </c>
    </row>
    <row r="57" spans="8:13" ht="12.75">
      <c r="H57" s="1539" t="s">
        <v>1343</v>
      </c>
      <c r="I57" s="1505">
        <f>SUM(I50:I56)</f>
        <v>62183881187.30245</v>
      </c>
      <c r="J57" s="1505">
        <f>SUM(J50:J56)</f>
        <v>60587648845.7286</v>
      </c>
      <c r="K57" s="1505">
        <f>SUM(K50:K56)</f>
        <v>60125153110.65399</v>
      </c>
      <c r="L57" s="1505">
        <f>SUM(L50:L56)</f>
        <v>58762749644.2464</v>
      </c>
      <c r="M57" s="1540">
        <f>SUM(M50:M56)</f>
        <v>59757184655.77786</v>
      </c>
    </row>
    <row r="59" spans="8:9" ht="12.75">
      <c r="H59" s="1541"/>
      <c r="I59" s="1336" t="s">
        <v>1614</v>
      </c>
    </row>
    <row r="60" spans="10:13" ht="15">
      <c r="J60" s="1542" t="s">
        <v>1611</v>
      </c>
      <c r="K60" s="1542" t="s">
        <v>1553</v>
      </c>
      <c r="L60" s="1542" t="s">
        <v>1587</v>
      </c>
      <c r="M60" s="1542" t="s">
        <v>1615</v>
      </c>
    </row>
    <row r="61" spans="8:13" ht="12.75">
      <c r="H61" s="1336" t="s">
        <v>1616</v>
      </c>
      <c r="J61" s="175">
        <f>F9</f>
        <v>14238016502.095158</v>
      </c>
      <c r="K61" s="175">
        <f>J61-L61</f>
        <v>7853689902.555689</v>
      </c>
      <c r="L61" s="175">
        <f>L63+L64</f>
        <v>6384326599.539469</v>
      </c>
      <c r="M61" s="1543">
        <f>L61/J61</f>
        <v>0.4484</v>
      </c>
    </row>
    <row r="62" ht="12.75">
      <c r="H62" s="1347" t="s">
        <v>1617</v>
      </c>
    </row>
    <row r="63" spans="9:13" ht="12.75">
      <c r="I63" s="1544" t="s">
        <v>1618</v>
      </c>
      <c r="J63" s="175">
        <f>J61-J64</f>
        <v>3749371979.0951576</v>
      </c>
      <c r="K63" s="175">
        <f>J63-L63</f>
        <v>2068153583.668889</v>
      </c>
      <c r="L63" s="175">
        <f>M55</f>
        <v>1681218395.4262686</v>
      </c>
      <c r="M63" s="1543">
        <f>L63/J63</f>
        <v>0.44839999999999997</v>
      </c>
    </row>
    <row r="64" spans="9:13" ht="12.75">
      <c r="I64" s="1544" t="s">
        <v>1619</v>
      </c>
      <c r="J64" s="175">
        <f>F13</f>
        <v>10488644523</v>
      </c>
      <c r="K64" s="175">
        <f>J64-L64</f>
        <v>5785536318.8868</v>
      </c>
      <c r="L64" s="175">
        <f>M56</f>
        <v>4703108204.1132</v>
      </c>
      <c r="M64" s="1543">
        <f>L64/J64</f>
        <v>0.4484</v>
      </c>
    </row>
  </sheetData>
  <sheetProtection/>
  <mergeCells count="3">
    <mergeCell ref="A1:F2"/>
    <mergeCell ref="H1:I1"/>
    <mergeCell ref="H2:H3"/>
  </mergeCells>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sheetPr>
    <tabColor rgb="FFFF0000"/>
  </sheetPr>
  <dimension ref="A3:H33"/>
  <sheetViews>
    <sheetView zoomScalePageLayoutView="0" workbookViewId="0" topLeftCell="A8">
      <selection activeCell="C34" sqref="C34"/>
    </sheetView>
  </sheetViews>
  <sheetFormatPr defaultColWidth="9.140625" defaultRowHeight="12.75"/>
  <cols>
    <col min="2" max="2" width="22.00390625" style="0" customWidth="1"/>
    <col min="3" max="3" width="21.00390625" style="0" customWidth="1"/>
    <col min="4" max="4" width="12.8515625" style="0" bestFit="1" customWidth="1"/>
    <col min="6" max="6" width="16.57421875" style="0" bestFit="1" customWidth="1"/>
    <col min="7" max="7" width="17.421875" style="0" bestFit="1" customWidth="1"/>
    <col min="8" max="8" width="20.421875" style="0" bestFit="1" customWidth="1"/>
  </cols>
  <sheetData>
    <row r="3" s="1390" customFormat="1" ht="15">
      <c r="A3" s="1389" t="s">
        <v>1389</v>
      </c>
    </row>
    <row r="4" spans="4:8" s="1390" customFormat="1" ht="12.75">
      <c r="D4" s="1390" t="s">
        <v>1390</v>
      </c>
      <c r="E4" s="1390" t="s">
        <v>1391</v>
      </c>
      <c r="F4" s="1390" t="s">
        <v>1392</v>
      </c>
      <c r="G4" s="1391" t="s">
        <v>1393</v>
      </c>
      <c r="H4" s="1395" t="s">
        <v>1409</v>
      </c>
    </row>
    <row r="5" spans="1:8" s="1390" customFormat="1" ht="12.75">
      <c r="A5" s="1390" t="s">
        <v>1394</v>
      </c>
      <c r="B5" s="1390" t="s">
        <v>1395</v>
      </c>
      <c r="D5" s="1390">
        <v>363636364</v>
      </c>
      <c r="E5" s="1390">
        <v>36</v>
      </c>
      <c r="F5" s="1390">
        <f>D5/E5</f>
        <v>10101010.111111112</v>
      </c>
      <c r="G5" s="1390">
        <f>F5*2</f>
        <v>20202020.222222224</v>
      </c>
      <c r="H5" s="1390">
        <f>F5*12</f>
        <v>121212121.33333334</v>
      </c>
    </row>
    <row r="6" spans="1:8" s="1390" customFormat="1" ht="12.75">
      <c r="A6" s="1390" t="s">
        <v>1394</v>
      </c>
      <c r="B6" s="1390" t="s">
        <v>1396</v>
      </c>
      <c r="D6" s="1390">
        <v>363636364</v>
      </c>
      <c r="E6" s="1390">
        <v>36</v>
      </c>
      <c r="F6" s="1390">
        <f>D6/E6</f>
        <v>10101010.111111112</v>
      </c>
      <c r="G6" s="1390">
        <f>F6*2</f>
        <v>20202020.222222224</v>
      </c>
      <c r="H6" s="1390">
        <f>F6*12</f>
        <v>121212121.33333334</v>
      </c>
    </row>
    <row r="7" spans="2:8" s="1389" customFormat="1" ht="15">
      <c r="B7" s="1389" t="s">
        <v>1397</v>
      </c>
      <c r="D7" s="1389">
        <f>SUM(D5:D6)</f>
        <v>727272728</v>
      </c>
      <c r="E7" s="1389">
        <f>SUM(E5:E6)</f>
        <v>72</v>
      </c>
      <c r="F7" s="1389">
        <f>SUM(F5:F6)</f>
        <v>20202020.222222224</v>
      </c>
      <c r="G7" s="1389">
        <f>SUM(G5:G6)</f>
        <v>40404040.44444445</v>
      </c>
      <c r="H7" s="1389">
        <f>SUM(H5:H6)</f>
        <v>242424242.6666667</v>
      </c>
    </row>
    <row r="8" s="1390" customFormat="1" ht="12.75"/>
    <row r="9" spans="1:7" s="1390" customFormat="1" ht="15">
      <c r="A9" s="1392" t="s">
        <v>1398</v>
      </c>
      <c r="F9" s="1395" t="s">
        <v>1620</v>
      </c>
      <c r="G9" s="1395" t="s">
        <v>1621</v>
      </c>
    </row>
    <row r="10" s="1390" customFormat="1" ht="12.75"/>
    <row r="11" spans="1:2" s="1390" customFormat="1" ht="12.75">
      <c r="A11" s="1393" t="s">
        <v>1330</v>
      </c>
      <c r="B11" s="1390" t="s">
        <v>1399</v>
      </c>
    </row>
    <row r="12" spans="1:3" s="1390" customFormat="1" ht="12.75">
      <c r="A12" s="1393"/>
      <c r="B12" s="1390" t="s">
        <v>1400</v>
      </c>
      <c r="C12" s="1390">
        <v>727272728</v>
      </c>
    </row>
    <row r="13" s="1390" customFormat="1" ht="12.75">
      <c r="A13" s="1393"/>
    </row>
    <row r="14" spans="1:2" s="1390" customFormat="1" ht="12.75">
      <c r="A14" s="1393" t="s">
        <v>1336</v>
      </c>
      <c r="B14" s="1390" t="s">
        <v>1401</v>
      </c>
    </row>
    <row r="15" spans="1:7" s="1390" customFormat="1" ht="12.75">
      <c r="A15" s="1393"/>
      <c r="B15" s="1390" t="s">
        <v>1402</v>
      </c>
      <c r="C15" s="1390">
        <f>C12*25%</f>
        <v>181818182</v>
      </c>
      <c r="F15" s="1390">
        <f>C12*22%</f>
        <v>160000000.16</v>
      </c>
      <c r="G15" s="1390">
        <f>C15-F15</f>
        <v>21818181.840000004</v>
      </c>
    </row>
    <row r="16" spans="1:2" s="1390" customFormat="1" ht="12.75">
      <c r="A16" s="1393"/>
      <c r="B16" s="1390" t="s">
        <v>316</v>
      </c>
    </row>
    <row r="17" spans="1:2" s="1390" customFormat="1" ht="12.75">
      <c r="A17" s="1393" t="s">
        <v>1337</v>
      </c>
      <c r="B17" s="1390" t="s">
        <v>1403</v>
      </c>
    </row>
    <row r="18" spans="1:3" s="1390" customFormat="1" ht="12.75">
      <c r="A18" s="1393"/>
      <c r="B18" s="1395" t="s">
        <v>1404</v>
      </c>
      <c r="C18" s="1390">
        <v>40404040</v>
      </c>
    </row>
    <row r="19" spans="1:2" s="1390" customFormat="1" ht="12.75">
      <c r="A19" s="1393"/>
      <c r="B19" s="1390" t="s">
        <v>316</v>
      </c>
    </row>
    <row r="20" spans="1:2" s="1390" customFormat="1" ht="12.75">
      <c r="A20" s="1393" t="s">
        <v>1339</v>
      </c>
      <c r="B20" s="1390" t="s">
        <v>1405</v>
      </c>
    </row>
    <row r="21" s="1390" customFormat="1" ht="12.75"/>
    <row r="22" spans="2:7" s="1390" customFormat="1" ht="12.75">
      <c r="B22" s="1395" t="s">
        <v>1406</v>
      </c>
      <c r="C22" s="1390">
        <f>C18*25%</f>
        <v>10101010</v>
      </c>
      <c r="F22" s="1390">
        <f>C18*22%</f>
        <v>8888888.8</v>
      </c>
      <c r="G22" s="1390">
        <f>C22-F22</f>
        <v>1212121.1999999993</v>
      </c>
    </row>
    <row r="23" spans="2:4" s="1390" customFormat="1" ht="12.75">
      <c r="B23" s="1390" t="s">
        <v>316</v>
      </c>
      <c r="D23" s="1390" t="s">
        <v>1383</v>
      </c>
    </row>
    <row r="24" s="1390" customFormat="1" ht="15">
      <c r="A24" s="1394" t="s">
        <v>1408</v>
      </c>
    </row>
    <row r="25" spans="1:2" s="1390" customFormat="1" ht="12.75">
      <c r="A25" s="1393" t="s">
        <v>1330</v>
      </c>
      <c r="B25" s="1390" t="s">
        <v>1403</v>
      </c>
    </row>
    <row r="26" spans="1:3" s="1390" customFormat="1" ht="12.75">
      <c r="A26" s="1393"/>
      <c r="B26" s="1390" t="s">
        <v>1407</v>
      </c>
      <c r="C26" s="1390">
        <f>H7</f>
        <v>242424242.6666667</v>
      </c>
    </row>
    <row r="27" spans="1:2" s="1390" customFormat="1" ht="12.75">
      <c r="A27" s="1393"/>
      <c r="B27" s="1390" t="s">
        <v>316</v>
      </c>
    </row>
    <row r="28" spans="1:2" s="1390" customFormat="1" ht="12.75">
      <c r="A28" s="1393" t="s">
        <v>1336</v>
      </c>
      <c r="B28" s="1390" t="s">
        <v>1405</v>
      </c>
    </row>
    <row r="29" s="1390" customFormat="1" ht="12.75"/>
    <row r="30" spans="2:7" s="1390" customFormat="1" ht="12.75">
      <c r="B30" s="1390" t="s">
        <v>1406</v>
      </c>
      <c r="C30" s="1390">
        <f>C26*22%</f>
        <v>53333333.38666667</v>
      </c>
      <c r="G30" s="1390">
        <f>G15-G22</f>
        <v>20606060.640000004</v>
      </c>
    </row>
    <row r="32" spans="1:2" ht="12.75">
      <c r="A32" t="s">
        <v>1622</v>
      </c>
      <c r="B32" t="s">
        <v>1623</v>
      </c>
    </row>
    <row r="33" spans="2:3" ht="12.75">
      <c r="B33" s="1390" t="s">
        <v>1624</v>
      </c>
      <c r="C33" s="1416">
        <f>G30</f>
        <v>20606060.640000004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92D050"/>
  </sheetPr>
  <dimension ref="A1:J474"/>
  <sheetViews>
    <sheetView showGridLines="0" tabSelected="1" zoomScalePageLayoutView="0" workbookViewId="0" topLeftCell="A11">
      <selection activeCell="H83" sqref="H83"/>
    </sheetView>
  </sheetViews>
  <sheetFormatPr defaultColWidth="9.140625" defaultRowHeight="12.75"/>
  <cols>
    <col min="1" max="1" width="45.8515625" style="195" customWidth="1"/>
    <col min="2" max="2" width="5.421875" style="229" customWidth="1"/>
    <col min="3" max="3" width="5.7109375" style="230" bestFit="1" customWidth="1"/>
    <col min="4" max="4" width="17.00390625" style="241" customWidth="1"/>
    <col min="5" max="5" width="17.140625" style="241" customWidth="1"/>
    <col min="6" max="6" width="3.421875" style="195" customWidth="1"/>
    <col min="7" max="7" width="5.7109375" style="195" bestFit="1" customWidth="1"/>
    <col min="8" max="8" width="17.7109375" style="195" bestFit="1" customWidth="1"/>
    <col min="9" max="10" width="12.7109375" style="195" bestFit="1" customWidth="1"/>
    <col min="11" max="16384" width="9.140625" style="195" customWidth="1"/>
  </cols>
  <sheetData>
    <row r="1" spans="1:5" s="190" customFormat="1" ht="15.75" customHeight="1">
      <c r="A1" s="186" t="s">
        <v>1279</v>
      </c>
      <c r="B1" s="187"/>
      <c r="C1" s="189"/>
      <c r="D1" s="188"/>
      <c r="E1" s="188"/>
    </row>
    <row r="2" spans="1:5" s="190" customFormat="1" ht="15" customHeight="1">
      <c r="A2" s="835" t="s">
        <v>1280</v>
      </c>
      <c r="B2" s="836"/>
      <c r="C2" s="838"/>
      <c r="D2" s="837"/>
      <c r="E2" s="837"/>
    </row>
    <row r="3" spans="1:5" ht="15" customHeight="1">
      <c r="A3" s="191"/>
      <c r="B3" s="192"/>
      <c r="C3" s="194"/>
      <c r="D3" s="193"/>
      <c r="E3" s="1211" t="s">
        <v>1237</v>
      </c>
    </row>
    <row r="4" spans="1:5" ht="18" customHeight="1">
      <c r="A4" s="839" t="s">
        <v>321</v>
      </c>
      <c r="B4" s="840"/>
      <c r="C4" s="841"/>
      <c r="D4" s="841"/>
      <c r="E4" s="841"/>
    </row>
    <row r="5" spans="1:5" ht="18" customHeight="1">
      <c r="A5" s="842" t="s">
        <v>1626</v>
      </c>
      <c r="B5" s="843"/>
      <c r="C5" s="845"/>
      <c r="D5" s="844"/>
      <c r="E5" s="844"/>
    </row>
    <row r="6" spans="1:6" ht="24.75" customHeight="1">
      <c r="A6" s="196"/>
      <c r="B6" s="197"/>
      <c r="C6" s="194"/>
      <c r="D6" s="193"/>
      <c r="E6" s="846" t="s">
        <v>0</v>
      </c>
      <c r="F6" s="198"/>
    </row>
    <row r="7" spans="1:5" s="205" customFormat="1" ht="30" customHeight="1">
      <c r="A7" s="199" t="s">
        <v>322</v>
      </c>
      <c r="B7" s="200" t="s">
        <v>323</v>
      </c>
      <c r="C7" s="200" t="s">
        <v>325</v>
      </c>
      <c r="D7" s="203" t="s">
        <v>1</v>
      </c>
      <c r="E7" s="204" t="s">
        <v>2</v>
      </c>
    </row>
    <row r="8" spans="1:5" ht="19.5" customHeight="1">
      <c r="A8" s="206" t="s">
        <v>326</v>
      </c>
      <c r="B8" s="207">
        <v>100</v>
      </c>
      <c r="C8" s="209"/>
      <c r="D8" s="208">
        <v>173288024788.09515</v>
      </c>
      <c r="E8" s="210">
        <v>154425433972</v>
      </c>
    </row>
    <row r="9" spans="1:5" ht="19.5" customHeight="1">
      <c r="A9" s="211" t="s">
        <v>327</v>
      </c>
      <c r="B9" s="212">
        <v>110</v>
      </c>
      <c r="C9" s="213" t="s">
        <v>328</v>
      </c>
      <c r="D9" s="208">
        <v>36580192649</v>
      </c>
      <c r="E9" s="210">
        <v>54254971705</v>
      </c>
    </row>
    <row r="10" spans="1:5" ht="15" customHeight="1">
      <c r="A10" s="214" t="s">
        <v>329</v>
      </c>
      <c r="B10" s="215">
        <v>111</v>
      </c>
      <c r="C10" s="217"/>
      <c r="D10" s="216">
        <v>15782192649</v>
      </c>
      <c r="E10" s="218">
        <v>8742971705</v>
      </c>
    </row>
    <row r="11" spans="1:5" ht="15" customHeight="1">
      <c r="A11" s="219" t="s">
        <v>330</v>
      </c>
      <c r="B11" s="215">
        <v>112</v>
      </c>
      <c r="C11" s="217"/>
      <c r="D11" s="216">
        <v>20798000000</v>
      </c>
      <c r="E11" s="218">
        <v>45512000000</v>
      </c>
    </row>
    <row r="12" spans="1:5" ht="19.5" customHeight="1">
      <c r="A12" s="211" t="s">
        <v>331</v>
      </c>
      <c r="B12" s="220">
        <v>120</v>
      </c>
      <c r="C12" s="213"/>
      <c r="D12" s="208">
        <v>4547000000</v>
      </c>
      <c r="E12" s="210">
        <v>5292000000</v>
      </c>
    </row>
    <row r="13" spans="1:5" ht="15" customHeight="1">
      <c r="A13" s="214" t="s">
        <v>332</v>
      </c>
      <c r="B13" s="215">
        <v>121</v>
      </c>
      <c r="C13" s="217" t="s">
        <v>335</v>
      </c>
      <c r="D13" s="216">
        <v>4547000000</v>
      </c>
      <c r="E13" s="218">
        <v>5292000000</v>
      </c>
    </row>
    <row r="14" spans="1:5" ht="15" customHeight="1">
      <c r="A14" s="214" t="s">
        <v>333</v>
      </c>
      <c r="B14" s="215">
        <v>129</v>
      </c>
      <c r="C14" s="217"/>
      <c r="D14" s="216">
        <v>0</v>
      </c>
      <c r="E14" s="218">
        <v>0</v>
      </c>
    </row>
    <row r="15" spans="1:6" ht="19.5" customHeight="1">
      <c r="A15" s="211" t="s">
        <v>334</v>
      </c>
      <c r="B15" s="220">
        <v>130</v>
      </c>
      <c r="C15" s="221" t="s">
        <v>343</v>
      </c>
      <c r="D15" s="208">
        <v>88350504490</v>
      </c>
      <c r="E15" s="210">
        <v>56936006012</v>
      </c>
      <c r="F15" s="222"/>
    </row>
    <row r="16" spans="1:5" ht="15" customHeight="1">
      <c r="A16" s="219" t="s">
        <v>336</v>
      </c>
      <c r="B16" s="215">
        <v>131</v>
      </c>
      <c r="C16" s="217"/>
      <c r="D16" s="216">
        <v>87074499990</v>
      </c>
      <c r="E16" s="218">
        <v>56332323657</v>
      </c>
    </row>
    <row r="17" spans="1:5" ht="15" customHeight="1">
      <c r="A17" s="219" t="s">
        <v>337</v>
      </c>
      <c r="B17" s="215">
        <v>132</v>
      </c>
      <c r="C17" s="217"/>
      <c r="D17" s="216">
        <v>3469601643</v>
      </c>
      <c r="E17" s="218">
        <v>4239034570</v>
      </c>
    </row>
    <row r="18" spans="1:5" ht="15" customHeight="1">
      <c r="A18" s="219" t="s">
        <v>338</v>
      </c>
      <c r="B18" s="215" t="s">
        <v>44</v>
      </c>
      <c r="C18" s="217"/>
      <c r="D18" s="216">
        <v>0</v>
      </c>
      <c r="E18" s="218">
        <v>0</v>
      </c>
    </row>
    <row r="19" spans="1:5" ht="15" customHeight="1">
      <c r="A19" s="219" t="s">
        <v>339</v>
      </c>
      <c r="B19" s="215" t="s">
        <v>161</v>
      </c>
      <c r="C19" s="217"/>
      <c r="D19" s="216">
        <v>0</v>
      </c>
      <c r="E19" s="218">
        <v>0</v>
      </c>
    </row>
    <row r="20" spans="1:5" ht="15" customHeight="1">
      <c r="A20" s="219" t="s">
        <v>340</v>
      </c>
      <c r="B20" s="215" t="s">
        <v>54</v>
      </c>
      <c r="C20" s="217"/>
      <c r="D20" s="216">
        <v>6426255865</v>
      </c>
      <c r="E20" s="218">
        <v>5645357840</v>
      </c>
    </row>
    <row r="21" spans="1:6" ht="15" customHeight="1">
      <c r="A21" s="219" t="s">
        <v>341</v>
      </c>
      <c r="B21" s="223">
        <v>139</v>
      </c>
      <c r="C21" s="217"/>
      <c r="D21" s="216">
        <v>-8619853008</v>
      </c>
      <c r="E21" s="218">
        <v>-9280710055</v>
      </c>
      <c r="F21" s="222"/>
    </row>
    <row r="22" spans="1:5" ht="19.5" customHeight="1">
      <c r="A22" s="211" t="s">
        <v>342</v>
      </c>
      <c r="B22" s="220">
        <v>140</v>
      </c>
      <c r="C22" s="221" t="s">
        <v>348</v>
      </c>
      <c r="D22" s="208">
        <v>42160256741.09515</v>
      </c>
      <c r="E22" s="210">
        <v>35129297888</v>
      </c>
    </row>
    <row r="23" spans="1:6" ht="15" customHeight="1">
      <c r="A23" s="214" t="s">
        <v>344</v>
      </c>
      <c r="B23" s="215">
        <v>141</v>
      </c>
      <c r="C23" s="217"/>
      <c r="D23" s="216">
        <v>42836639595.09515</v>
      </c>
      <c r="E23" s="218">
        <v>35970141181</v>
      </c>
      <c r="F23" s="222"/>
    </row>
    <row r="24" spans="1:5" ht="15" customHeight="1">
      <c r="A24" s="219" t="s">
        <v>345</v>
      </c>
      <c r="B24" s="215">
        <v>149</v>
      </c>
      <c r="C24" s="217"/>
      <c r="D24" s="216">
        <v>-676382854</v>
      </c>
      <c r="E24" s="218">
        <v>-840843293</v>
      </c>
    </row>
    <row r="25" spans="1:5" ht="19.5" customHeight="1">
      <c r="A25" s="211" t="s">
        <v>346</v>
      </c>
      <c r="B25" s="220">
        <v>150</v>
      </c>
      <c r="C25" s="221"/>
      <c r="D25" s="208">
        <v>1650070908</v>
      </c>
      <c r="E25" s="210">
        <v>2813158367</v>
      </c>
    </row>
    <row r="26" spans="1:6" ht="15" customHeight="1">
      <c r="A26" s="219" t="s">
        <v>347</v>
      </c>
      <c r="B26" s="215">
        <v>151</v>
      </c>
      <c r="C26" s="221" t="s">
        <v>352</v>
      </c>
      <c r="D26" s="216">
        <v>395597637</v>
      </c>
      <c r="E26" s="218">
        <v>1916114605</v>
      </c>
      <c r="F26" s="222"/>
    </row>
    <row r="27" spans="1:6" ht="15" customHeight="1">
      <c r="A27" s="219" t="s">
        <v>349</v>
      </c>
      <c r="B27" s="215" t="s">
        <v>42</v>
      </c>
      <c r="C27" s="221"/>
      <c r="D27" s="216">
        <v>0</v>
      </c>
      <c r="E27" s="218">
        <v>39098001</v>
      </c>
      <c r="F27" s="222"/>
    </row>
    <row r="28" spans="1:5" ht="15" customHeight="1">
      <c r="A28" s="219" t="s">
        <v>350</v>
      </c>
      <c r="B28" s="215" t="s">
        <v>150</v>
      </c>
      <c r="C28" s="221"/>
      <c r="D28" s="216">
        <v>24430400</v>
      </c>
      <c r="E28" s="218">
        <v>208022989</v>
      </c>
    </row>
    <row r="29" spans="1:5" ht="15" customHeight="1">
      <c r="A29" s="224" t="s">
        <v>351</v>
      </c>
      <c r="B29" s="225" t="s">
        <v>52</v>
      </c>
      <c r="C29" s="227"/>
      <c r="D29" s="226">
        <v>1230042871</v>
      </c>
      <c r="E29" s="228">
        <v>649922772</v>
      </c>
    </row>
    <row r="30" spans="4:5" ht="6.75" customHeight="1">
      <c r="D30" s="216"/>
      <c r="E30" s="216"/>
    </row>
    <row r="31" spans="1:5" ht="15" customHeight="1">
      <c r="A31" s="1561" t="s">
        <v>1627</v>
      </c>
      <c r="B31" s="1561"/>
      <c r="C31" s="1561"/>
      <c r="D31" s="1561"/>
      <c r="E31" s="1561"/>
    </row>
    <row r="32" spans="1:5" ht="15" customHeight="1">
      <c r="A32" s="231"/>
      <c r="D32" s="216"/>
      <c r="E32" s="216"/>
    </row>
    <row r="33" spans="4:5" ht="24.75" customHeight="1">
      <c r="D33" s="216"/>
      <c r="E33" s="846" t="s">
        <v>0</v>
      </c>
    </row>
    <row r="34" spans="1:5" s="232" customFormat="1" ht="30" customHeight="1">
      <c r="A34" s="199" t="s">
        <v>322</v>
      </c>
      <c r="B34" s="200" t="s">
        <v>323</v>
      </c>
      <c r="C34" s="200" t="s">
        <v>325</v>
      </c>
      <c r="D34" s="203" t="s">
        <v>1</v>
      </c>
      <c r="E34" s="204" t="s">
        <v>2</v>
      </c>
    </row>
    <row r="35" spans="1:5" ht="19.5" customHeight="1">
      <c r="A35" s="211" t="s">
        <v>353</v>
      </c>
      <c r="B35" s="233">
        <v>200</v>
      </c>
      <c r="C35" s="209"/>
      <c r="D35" s="208">
        <v>96000726754.63998</v>
      </c>
      <c r="E35" s="210">
        <v>101204838448</v>
      </c>
    </row>
    <row r="36" spans="1:5" ht="19.5" customHeight="1">
      <c r="A36" s="211" t="s">
        <v>354</v>
      </c>
      <c r="B36" s="220" t="s">
        <v>355</v>
      </c>
      <c r="C36" s="209"/>
      <c r="D36" s="208">
        <v>0</v>
      </c>
      <c r="E36" s="210">
        <v>0</v>
      </c>
    </row>
    <row r="37" spans="1:5" ht="16.5" customHeight="1">
      <c r="A37" s="234" t="s">
        <v>356</v>
      </c>
      <c r="B37" s="215" t="s">
        <v>37</v>
      </c>
      <c r="C37" s="235"/>
      <c r="D37" s="236">
        <v>0</v>
      </c>
      <c r="E37" s="218">
        <v>0</v>
      </c>
    </row>
    <row r="38" spans="1:5" ht="16.5" customHeight="1">
      <c r="A38" s="234" t="s">
        <v>357</v>
      </c>
      <c r="B38" s="215" t="s">
        <v>46</v>
      </c>
      <c r="C38" s="235"/>
      <c r="D38" s="236">
        <v>0</v>
      </c>
      <c r="E38" s="218">
        <v>0</v>
      </c>
    </row>
    <row r="39" spans="1:5" ht="16.5" customHeight="1">
      <c r="A39" s="234" t="s">
        <v>358</v>
      </c>
      <c r="B39" s="215" t="s">
        <v>48</v>
      </c>
      <c r="C39" s="235"/>
      <c r="D39" s="236">
        <v>0</v>
      </c>
      <c r="E39" s="218">
        <v>0</v>
      </c>
    </row>
    <row r="40" spans="1:5" ht="16.5" customHeight="1">
      <c r="A40" s="234" t="s">
        <v>359</v>
      </c>
      <c r="B40" s="215" t="s">
        <v>50</v>
      </c>
      <c r="C40" s="235"/>
      <c r="D40" s="236">
        <v>0</v>
      </c>
      <c r="E40" s="218">
        <v>0</v>
      </c>
    </row>
    <row r="41" spans="1:5" ht="16.5" customHeight="1">
      <c r="A41" s="234" t="s">
        <v>360</v>
      </c>
      <c r="B41" s="215" t="s">
        <v>65</v>
      </c>
      <c r="C41" s="235"/>
      <c r="D41" s="236">
        <v>0</v>
      </c>
      <c r="E41" s="218">
        <v>0</v>
      </c>
    </row>
    <row r="42" spans="1:5" ht="19.5" customHeight="1">
      <c r="A42" s="211" t="s">
        <v>361</v>
      </c>
      <c r="B42" s="220" t="s">
        <v>362</v>
      </c>
      <c r="C42" s="209"/>
      <c r="D42" s="208">
        <v>92927239446.66666</v>
      </c>
      <c r="E42" s="210">
        <v>96802052669</v>
      </c>
    </row>
    <row r="43" spans="1:5" ht="15" customHeight="1">
      <c r="A43" s="219" t="s">
        <v>363</v>
      </c>
      <c r="B43" s="215" t="s">
        <v>364</v>
      </c>
      <c r="C43" s="213" t="s">
        <v>365</v>
      </c>
      <c r="D43" s="216">
        <v>89532137708.66666</v>
      </c>
      <c r="E43" s="218">
        <v>90600850108</v>
      </c>
    </row>
    <row r="44" spans="1:5" ht="15" customHeight="1">
      <c r="A44" s="237" t="s">
        <v>366</v>
      </c>
      <c r="B44" s="215" t="s">
        <v>85</v>
      </c>
      <c r="C44" s="217"/>
      <c r="D44" s="216">
        <v>268091545048</v>
      </c>
      <c r="E44" s="218">
        <v>245925709060</v>
      </c>
    </row>
    <row r="45" spans="1:5" ht="15" customHeight="1">
      <c r="A45" s="238" t="s">
        <v>367</v>
      </c>
      <c r="B45" s="215" t="s">
        <v>91</v>
      </c>
      <c r="C45" s="217"/>
      <c r="D45" s="216">
        <v>-178559407339.33334</v>
      </c>
      <c r="E45" s="218">
        <v>-155324858952</v>
      </c>
    </row>
    <row r="46" spans="1:5" ht="15" customHeight="1">
      <c r="A46" s="214" t="s">
        <v>368</v>
      </c>
      <c r="B46" s="215" t="s">
        <v>369</v>
      </c>
      <c r="C46" s="235"/>
      <c r="D46" s="216">
        <v>0</v>
      </c>
      <c r="E46" s="218">
        <v>0</v>
      </c>
    </row>
    <row r="47" spans="1:5" ht="15" customHeight="1">
      <c r="A47" s="237" t="s">
        <v>366</v>
      </c>
      <c r="B47" s="215" t="s">
        <v>87</v>
      </c>
      <c r="C47" s="217"/>
      <c r="D47" s="216">
        <v>0</v>
      </c>
      <c r="E47" s="218">
        <v>0</v>
      </c>
    </row>
    <row r="48" spans="1:5" ht="15" customHeight="1">
      <c r="A48" s="238" t="s">
        <v>367</v>
      </c>
      <c r="B48" s="215" t="s">
        <v>93</v>
      </c>
      <c r="C48" s="217"/>
      <c r="D48" s="216">
        <v>0</v>
      </c>
      <c r="E48" s="218">
        <v>0</v>
      </c>
    </row>
    <row r="49" spans="1:5" ht="15" customHeight="1">
      <c r="A49" s="214" t="s">
        <v>370</v>
      </c>
      <c r="B49" s="215" t="s">
        <v>371</v>
      </c>
      <c r="C49" s="1482" t="s">
        <v>639</v>
      </c>
      <c r="D49" s="216">
        <v>3395101738</v>
      </c>
      <c r="E49" s="218">
        <v>3647193397</v>
      </c>
    </row>
    <row r="50" spans="1:5" ht="15" customHeight="1">
      <c r="A50" s="237" t="s">
        <v>366</v>
      </c>
      <c r="B50" s="215" t="s">
        <v>89</v>
      </c>
      <c r="C50" s="235"/>
      <c r="D50" s="216">
        <v>6929692098</v>
      </c>
      <c r="E50" s="218">
        <v>7296243358</v>
      </c>
    </row>
    <row r="51" spans="1:5" ht="15" customHeight="1">
      <c r="A51" s="238" t="s">
        <v>367</v>
      </c>
      <c r="B51" s="215" t="s">
        <v>95</v>
      </c>
      <c r="C51" s="217"/>
      <c r="D51" s="216">
        <v>-3534590360</v>
      </c>
      <c r="E51" s="218">
        <v>-3649049961</v>
      </c>
    </row>
    <row r="52" spans="1:5" ht="15" customHeight="1">
      <c r="A52" s="214" t="s">
        <v>372</v>
      </c>
      <c r="B52" s="215" t="s">
        <v>110</v>
      </c>
      <c r="C52" s="213"/>
      <c r="D52" s="216">
        <v>0</v>
      </c>
      <c r="E52" s="218">
        <v>2554009164</v>
      </c>
    </row>
    <row r="53" spans="1:5" ht="19.5" customHeight="1">
      <c r="A53" s="211" t="s">
        <v>374</v>
      </c>
      <c r="B53" s="220" t="s">
        <v>375</v>
      </c>
      <c r="C53" s="209"/>
      <c r="D53" s="208">
        <v>0</v>
      </c>
      <c r="E53" s="210">
        <v>0</v>
      </c>
    </row>
    <row r="54" spans="1:5" ht="12.75">
      <c r="A54" s="237" t="s">
        <v>366</v>
      </c>
      <c r="B54" s="215" t="s">
        <v>99</v>
      </c>
      <c r="C54" s="217"/>
      <c r="D54" s="216">
        <v>0</v>
      </c>
      <c r="E54" s="218">
        <v>0</v>
      </c>
    </row>
    <row r="55" spans="1:5" ht="12.75">
      <c r="A55" s="238" t="s">
        <v>367</v>
      </c>
      <c r="B55" s="215" t="s">
        <v>97</v>
      </c>
      <c r="C55" s="217"/>
      <c r="D55" s="216">
        <v>0</v>
      </c>
      <c r="E55" s="218">
        <v>0</v>
      </c>
    </row>
    <row r="56" spans="1:5" ht="19.5" customHeight="1">
      <c r="A56" s="211" t="s">
        <v>376</v>
      </c>
      <c r="B56" s="220" t="s">
        <v>377</v>
      </c>
      <c r="C56" s="213"/>
      <c r="D56" s="208">
        <v>0</v>
      </c>
      <c r="E56" s="210">
        <v>0</v>
      </c>
    </row>
    <row r="57" spans="1:5" ht="12.75">
      <c r="A57" s="219" t="s">
        <v>378</v>
      </c>
      <c r="B57" s="215" t="s">
        <v>101</v>
      </c>
      <c r="C57" s="235"/>
      <c r="D57" s="216">
        <v>0</v>
      </c>
      <c r="E57" s="218">
        <v>0</v>
      </c>
    </row>
    <row r="58" spans="1:5" ht="12.75">
      <c r="A58" s="219" t="s">
        <v>379</v>
      </c>
      <c r="B58" s="215" t="s">
        <v>103</v>
      </c>
      <c r="C58" s="217"/>
      <c r="D58" s="216">
        <v>0</v>
      </c>
      <c r="E58" s="218">
        <v>0</v>
      </c>
    </row>
    <row r="59" spans="1:5" ht="12.75">
      <c r="A59" s="214" t="s">
        <v>380</v>
      </c>
      <c r="B59" s="215" t="s">
        <v>106</v>
      </c>
      <c r="C59" s="235"/>
      <c r="D59" s="216">
        <v>0</v>
      </c>
      <c r="E59" s="218">
        <v>0</v>
      </c>
    </row>
    <row r="60" spans="1:5" ht="12.75">
      <c r="A60" s="214" t="s">
        <v>381</v>
      </c>
      <c r="B60" s="215" t="s">
        <v>108</v>
      </c>
      <c r="C60" s="217"/>
      <c r="D60" s="216">
        <v>0</v>
      </c>
      <c r="E60" s="218">
        <v>0</v>
      </c>
    </row>
    <row r="61" spans="1:5" ht="19.5" customHeight="1">
      <c r="A61" s="211" t="s">
        <v>382</v>
      </c>
      <c r="B61" s="220" t="s">
        <v>383</v>
      </c>
      <c r="C61" s="235"/>
      <c r="D61" s="208">
        <v>3073487307.9733334</v>
      </c>
      <c r="E61" s="210">
        <v>4402785779</v>
      </c>
    </row>
    <row r="62" spans="1:6" ht="12.75">
      <c r="A62" s="239" t="s">
        <v>384</v>
      </c>
      <c r="B62" s="215" t="s">
        <v>112</v>
      </c>
      <c r="C62" s="213" t="s">
        <v>373</v>
      </c>
      <c r="D62" s="216">
        <v>2043380141</v>
      </c>
      <c r="E62" s="218">
        <v>3342335428</v>
      </c>
      <c r="F62" s="222"/>
    </row>
    <row r="63" spans="1:6" ht="12.75">
      <c r="A63" s="239" t="s">
        <v>386</v>
      </c>
      <c r="B63" s="215" t="s">
        <v>117</v>
      </c>
      <c r="C63" s="221"/>
      <c r="D63" s="216">
        <v>313890454.97333336</v>
      </c>
      <c r="E63" s="218">
        <v>384368630</v>
      </c>
      <c r="F63" s="222"/>
    </row>
    <row r="64" spans="1:6" ht="12.75">
      <c r="A64" s="239" t="s">
        <v>388</v>
      </c>
      <c r="B64" s="240" t="s">
        <v>119</v>
      </c>
      <c r="C64" s="221" t="s">
        <v>385</v>
      </c>
      <c r="D64" s="241">
        <v>716216712</v>
      </c>
      <c r="E64" s="218">
        <v>676081721</v>
      </c>
      <c r="F64" s="222"/>
    </row>
    <row r="65" spans="1:5" s="244" customFormat="1" ht="19.5" customHeight="1">
      <c r="A65" s="242" t="s">
        <v>1233</v>
      </c>
      <c r="B65" s="220" t="s">
        <v>115</v>
      </c>
      <c r="C65" s="209"/>
      <c r="D65" s="243">
        <v>0</v>
      </c>
      <c r="E65" s="218">
        <v>0</v>
      </c>
    </row>
    <row r="66" spans="1:5" s="250" customFormat="1" ht="21" customHeight="1">
      <c r="A66" s="245" t="s">
        <v>390</v>
      </c>
      <c r="B66" s="246" t="s">
        <v>391</v>
      </c>
      <c r="C66" s="248"/>
      <c r="D66" s="247">
        <v>269288751542.73514</v>
      </c>
      <c r="E66" s="249">
        <v>255630272420</v>
      </c>
    </row>
    <row r="67" ht="9.75" customHeight="1"/>
    <row r="69" ht="24.75" customHeight="1">
      <c r="E69" s="846" t="s">
        <v>0</v>
      </c>
    </row>
    <row r="70" spans="1:5" s="232" customFormat="1" ht="29.25" customHeight="1">
      <c r="A70" s="199" t="s">
        <v>392</v>
      </c>
      <c r="B70" s="200" t="s">
        <v>323</v>
      </c>
      <c r="C70" s="200" t="s">
        <v>325</v>
      </c>
      <c r="D70" s="204" t="s">
        <v>1</v>
      </c>
      <c r="E70" s="204" t="s">
        <v>2</v>
      </c>
    </row>
    <row r="71" spans="1:6" ht="16.5" customHeight="1">
      <c r="A71" s="211" t="s">
        <v>393</v>
      </c>
      <c r="B71" s="233">
        <v>300</v>
      </c>
      <c r="C71" s="209"/>
      <c r="D71" s="210">
        <v>77499561945</v>
      </c>
      <c r="E71" s="210">
        <v>75986509629</v>
      </c>
      <c r="F71" s="222"/>
    </row>
    <row r="72" spans="1:5" ht="16.5" customHeight="1">
      <c r="A72" s="211" t="s">
        <v>394</v>
      </c>
      <c r="B72" s="220">
        <v>310</v>
      </c>
      <c r="C72" s="210"/>
      <c r="D72" s="210">
        <v>77429561945</v>
      </c>
      <c r="E72" s="210">
        <v>75916509629</v>
      </c>
    </row>
    <row r="73" spans="1:7" ht="15" customHeight="1">
      <c r="A73" s="251" t="s">
        <v>395</v>
      </c>
      <c r="B73" s="215">
        <v>311</v>
      </c>
      <c r="C73" s="252"/>
      <c r="D73" s="253">
        <v>0</v>
      </c>
      <c r="E73" s="253">
        <v>0</v>
      </c>
      <c r="F73" s="222"/>
      <c r="G73" s="222"/>
    </row>
    <row r="74" spans="1:5" ht="15" customHeight="1">
      <c r="A74" s="234" t="s">
        <v>397</v>
      </c>
      <c r="B74" s="215">
        <v>312</v>
      </c>
      <c r="C74" s="252" t="s">
        <v>389</v>
      </c>
      <c r="D74" s="253">
        <v>24491802908</v>
      </c>
      <c r="E74" s="253">
        <v>21196992617</v>
      </c>
    </row>
    <row r="75" spans="1:5" ht="15" customHeight="1">
      <c r="A75" s="251" t="s">
        <v>399</v>
      </c>
      <c r="B75" s="215">
        <v>313</v>
      </c>
      <c r="C75" s="252" t="s">
        <v>389</v>
      </c>
      <c r="D75" s="253">
        <v>17861221687</v>
      </c>
      <c r="E75" s="253">
        <v>28579937299</v>
      </c>
    </row>
    <row r="76" spans="1:10" ht="15" customHeight="1">
      <c r="A76" s="234" t="s">
        <v>400</v>
      </c>
      <c r="B76" s="215">
        <v>314</v>
      </c>
      <c r="C76" s="252" t="s">
        <v>396</v>
      </c>
      <c r="D76" s="253">
        <v>5182689271</v>
      </c>
      <c r="E76" s="253">
        <v>3894126401</v>
      </c>
      <c r="I76" s="1494"/>
      <c r="J76" s="1494"/>
    </row>
    <row r="77" spans="1:5" ht="15" customHeight="1">
      <c r="A77" s="251" t="s">
        <v>402</v>
      </c>
      <c r="B77" s="215">
        <v>315</v>
      </c>
      <c r="C77" s="254" t="s">
        <v>398</v>
      </c>
      <c r="D77" s="253">
        <v>10533066730</v>
      </c>
      <c r="E77" s="253">
        <v>10728028076</v>
      </c>
    </row>
    <row r="78" spans="1:5" ht="15" customHeight="1">
      <c r="A78" s="251" t="s">
        <v>404</v>
      </c>
      <c r="B78" s="215">
        <v>316</v>
      </c>
      <c r="C78" s="213"/>
      <c r="D78" s="253">
        <v>2273702188</v>
      </c>
      <c r="E78" s="253">
        <v>544934191</v>
      </c>
    </row>
    <row r="79" spans="1:5" ht="14.25" customHeight="1">
      <c r="A79" s="251" t="s">
        <v>406</v>
      </c>
      <c r="B79" s="215">
        <v>317</v>
      </c>
      <c r="C79" s="254"/>
      <c r="D79" s="253">
        <v>0</v>
      </c>
      <c r="E79" s="253">
        <v>0</v>
      </c>
    </row>
    <row r="80" spans="1:5" ht="14.25" customHeight="1">
      <c r="A80" s="251" t="s">
        <v>407</v>
      </c>
      <c r="B80" s="215">
        <v>318</v>
      </c>
      <c r="C80" s="254"/>
      <c r="D80" s="253">
        <v>0</v>
      </c>
      <c r="E80" s="253">
        <v>0</v>
      </c>
    </row>
    <row r="81" spans="1:5" ht="15" customHeight="1">
      <c r="A81" s="251" t="s">
        <v>408</v>
      </c>
      <c r="B81" s="215" t="s">
        <v>60</v>
      </c>
      <c r="C81" s="252" t="s">
        <v>401</v>
      </c>
      <c r="D81" s="253">
        <v>12336292060</v>
      </c>
      <c r="E81" s="253">
        <v>7000706922</v>
      </c>
    </row>
    <row r="82" spans="1:5" ht="14.25" customHeight="1">
      <c r="A82" s="251" t="s">
        <v>410</v>
      </c>
      <c r="B82" s="215" t="s">
        <v>185</v>
      </c>
      <c r="C82" s="235" t="s">
        <v>403</v>
      </c>
      <c r="D82" s="253">
        <v>3500000000</v>
      </c>
      <c r="E82" s="253">
        <v>2500000000</v>
      </c>
    </row>
    <row r="83" spans="1:5" ht="14.25" customHeight="1">
      <c r="A83" s="251" t="s">
        <v>411</v>
      </c>
      <c r="B83" s="215" t="s">
        <v>189</v>
      </c>
      <c r="C83" s="235"/>
      <c r="D83" s="253">
        <v>1250787101</v>
      </c>
      <c r="E83" s="253">
        <v>1471784123</v>
      </c>
    </row>
    <row r="84" spans="1:5" ht="16.5" customHeight="1">
      <c r="A84" s="211" t="s">
        <v>412</v>
      </c>
      <c r="B84" s="220" t="s">
        <v>413</v>
      </c>
      <c r="C84" s="210"/>
      <c r="D84" s="210">
        <v>70000000</v>
      </c>
      <c r="E84" s="210">
        <v>70000000</v>
      </c>
    </row>
    <row r="85" spans="1:5" ht="14.25" customHeight="1">
      <c r="A85" s="255" t="s">
        <v>414</v>
      </c>
      <c r="B85" s="215" t="s">
        <v>128</v>
      </c>
      <c r="C85" s="254"/>
      <c r="D85" s="253">
        <v>0</v>
      </c>
      <c r="E85" s="253">
        <v>0</v>
      </c>
    </row>
    <row r="86" spans="1:5" ht="14.25" customHeight="1">
      <c r="A86" s="234" t="s">
        <v>415</v>
      </c>
      <c r="B86" s="215" t="s">
        <v>159</v>
      </c>
      <c r="C86" s="254"/>
      <c r="D86" s="253">
        <v>0</v>
      </c>
      <c r="E86" s="253">
        <v>0</v>
      </c>
    </row>
    <row r="87" spans="1:5" ht="15" customHeight="1">
      <c r="A87" s="234" t="s">
        <v>416</v>
      </c>
      <c r="B87" s="215" t="s">
        <v>165</v>
      </c>
      <c r="C87" s="252"/>
      <c r="D87" s="253">
        <v>0</v>
      </c>
      <c r="E87" s="253">
        <v>0</v>
      </c>
    </row>
    <row r="88" spans="1:6" ht="15" customHeight="1">
      <c r="A88" s="234" t="s">
        <v>418</v>
      </c>
      <c r="B88" s="215" t="s">
        <v>177</v>
      </c>
      <c r="C88" s="252"/>
      <c r="D88" s="253">
        <v>0</v>
      </c>
      <c r="E88" s="253">
        <v>0</v>
      </c>
      <c r="F88" s="222"/>
    </row>
    <row r="89" spans="1:5" ht="14.25" customHeight="1">
      <c r="A89" s="234" t="s">
        <v>420</v>
      </c>
      <c r="B89" s="215" t="s">
        <v>181</v>
      </c>
      <c r="C89" s="252"/>
      <c r="D89" s="253">
        <v>0</v>
      </c>
      <c r="E89" s="253">
        <v>0</v>
      </c>
    </row>
    <row r="90" spans="1:5" ht="14.25" customHeight="1">
      <c r="A90" s="234" t="s">
        <v>421</v>
      </c>
      <c r="B90" s="215" t="s">
        <v>183</v>
      </c>
      <c r="C90" s="254"/>
      <c r="D90" s="253">
        <v>0</v>
      </c>
      <c r="E90" s="253">
        <v>0</v>
      </c>
    </row>
    <row r="91" spans="1:5" ht="14.25" customHeight="1">
      <c r="A91" s="234" t="s">
        <v>422</v>
      </c>
      <c r="B91" s="215" t="s">
        <v>187</v>
      </c>
      <c r="C91" s="254"/>
      <c r="D91" s="253">
        <v>0</v>
      </c>
      <c r="E91" s="253">
        <v>0</v>
      </c>
    </row>
    <row r="92" spans="1:5" ht="14.25" customHeight="1">
      <c r="A92" s="234" t="s">
        <v>423</v>
      </c>
      <c r="B92" s="215" t="s">
        <v>172</v>
      </c>
      <c r="C92" s="252"/>
      <c r="D92" s="253">
        <v>0</v>
      </c>
      <c r="E92" s="253">
        <v>0</v>
      </c>
    </row>
    <row r="93" spans="1:5" ht="14.25" customHeight="1">
      <c r="A93" s="234" t="s">
        <v>1234</v>
      </c>
      <c r="B93" s="215" t="s">
        <v>424</v>
      </c>
      <c r="C93" s="254"/>
      <c r="D93" s="253">
        <v>70000000</v>
      </c>
      <c r="E93" s="253">
        <v>70000000</v>
      </c>
    </row>
    <row r="94" spans="1:5" ht="16.5" customHeight="1">
      <c r="A94" s="211" t="s">
        <v>1235</v>
      </c>
      <c r="B94" s="220">
        <v>400</v>
      </c>
      <c r="C94" s="256"/>
      <c r="D94" s="210">
        <v>124213785250.4668</v>
      </c>
      <c r="E94" s="210">
        <v>112385344290</v>
      </c>
    </row>
    <row r="95" spans="1:5" ht="16.5" customHeight="1">
      <c r="A95" s="211" t="s">
        <v>425</v>
      </c>
      <c r="B95" s="220">
        <v>410</v>
      </c>
      <c r="C95" s="257" t="s">
        <v>405</v>
      </c>
      <c r="D95" s="210">
        <v>124213785250.4668</v>
      </c>
      <c r="E95" s="210">
        <v>112385344290</v>
      </c>
    </row>
    <row r="96" spans="1:8" ht="15" customHeight="1">
      <c r="A96" s="255" t="s">
        <v>427</v>
      </c>
      <c r="B96" s="215" t="s">
        <v>193</v>
      </c>
      <c r="C96" s="258"/>
      <c r="D96" s="253">
        <v>20000000000</v>
      </c>
      <c r="E96" s="253">
        <v>20000000000</v>
      </c>
      <c r="H96" s="259"/>
    </row>
    <row r="97" spans="1:8" ht="14.25" customHeight="1">
      <c r="A97" s="234" t="s">
        <v>428</v>
      </c>
      <c r="B97" s="215" t="s">
        <v>195</v>
      </c>
      <c r="C97" s="258"/>
      <c r="D97" s="253">
        <v>14131963290</v>
      </c>
      <c r="E97" s="253">
        <v>14131963290</v>
      </c>
      <c r="H97" s="259"/>
    </row>
    <row r="98" spans="1:5" ht="14.25" customHeight="1">
      <c r="A98" s="234" t="s">
        <v>429</v>
      </c>
      <c r="B98" s="215" t="s">
        <v>197</v>
      </c>
      <c r="C98" s="254"/>
      <c r="D98" s="253">
        <v>0</v>
      </c>
      <c r="E98" s="253">
        <v>0</v>
      </c>
    </row>
    <row r="99" spans="1:5" ht="14.25" customHeight="1">
      <c r="A99" s="234" t="s">
        <v>430</v>
      </c>
      <c r="B99" s="215" t="s">
        <v>211</v>
      </c>
      <c r="C99" s="258"/>
      <c r="D99" s="253">
        <v>0</v>
      </c>
      <c r="E99" s="253">
        <v>0</v>
      </c>
    </row>
    <row r="100" spans="1:5" ht="14.25" customHeight="1">
      <c r="A100" s="234" t="s">
        <v>431</v>
      </c>
      <c r="B100" s="215" t="s">
        <v>199</v>
      </c>
      <c r="C100" s="254"/>
      <c r="D100" s="253">
        <v>0</v>
      </c>
      <c r="E100" s="253">
        <v>0</v>
      </c>
    </row>
    <row r="101" spans="1:5" ht="14.25" customHeight="1">
      <c r="A101" s="234" t="s">
        <v>432</v>
      </c>
      <c r="B101" s="215" t="s">
        <v>201</v>
      </c>
      <c r="C101" s="258"/>
      <c r="D101" s="253">
        <v>0</v>
      </c>
      <c r="E101" s="253">
        <v>0</v>
      </c>
    </row>
    <row r="102" spans="1:8" ht="14.25" customHeight="1">
      <c r="A102" s="255" t="s">
        <v>433</v>
      </c>
      <c r="B102" s="215" t="s">
        <v>203</v>
      </c>
      <c r="C102" s="258"/>
      <c r="D102" s="253">
        <v>44400960818</v>
      </c>
      <c r="E102" s="253">
        <v>40364898639</v>
      </c>
      <c r="H102" s="259"/>
    </row>
    <row r="103" spans="1:8" ht="14.25" customHeight="1">
      <c r="A103" s="255" t="s">
        <v>434</v>
      </c>
      <c r="B103" s="215" t="s">
        <v>205</v>
      </c>
      <c r="C103" s="258"/>
      <c r="D103" s="253">
        <v>2000000000</v>
      </c>
      <c r="E103" s="253">
        <v>2000000000</v>
      </c>
      <c r="H103" s="259"/>
    </row>
    <row r="104" spans="1:5" ht="14.25" customHeight="1">
      <c r="A104" s="255" t="s">
        <v>435</v>
      </c>
      <c r="B104" s="215" t="s">
        <v>209</v>
      </c>
      <c r="C104" s="258"/>
      <c r="D104" s="253">
        <v>0</v>
      </c>
      <c r="E104" s="253">
        <v>0</v>
      </c>
    </row>
    <row r="105" spans="1:8" ht="15" customHeight="1">
      <c r="A105" s="255" t="s">
        <v>436</v>
      </c>
      <c r="B105" s="215" t="s">
        <v>213</v>
      </c>
      <c r="C105" s="258"/>
      <c r="D105" s="253">
        <v>43680861142.466805</v>
      </c>
      <c r="E105" s="253">
        <v>35888482361</v>
      </c>
      <c r="G105" s="259"/>
      <c r="H105" s="259"/>
    </row>
    <row r="106" spans="1:5" ht="14.25" customHeight="1">
      <c r="A106" s="251" t="s">
        <v>437</v>
      </c>
      <c r="B106" s="215" t="s">
        <v>216</v>
      </c>
      <c r="C106" s="254"/>
      <c r="D106" s="253">
        <v>0</v>
      </c>
      <c r="E106" s="253">
        <v>0</v>
      </c>
    </row>
    <row r="107" spans="1:5" ht="14.25" customHeight="1">
      <c r="A107" s="251" t="s">
        <v>438</v>
      </c>
      <c r="B107" s="215" t="s">
        <v>207</v>
      </c>
      <c r="C107" s="254"/>
      <c r="D107" s="253">
        <v>0</v>
      </c>
      <c r="E107" s="253">
        <v>0</v>
      </c>
    </row>
    <row r="108" spans="1:5" ht="16.5" customHeight="1">
      <c r="A108" s="211" t="s">
        <v>439</v>
      </c>
      <c r="B108" s="220" t="s">
        <v>440</v>
      </c>
      <c r="C108" s="260"/>
      <c r="D108" s="210">
        <v>0</v>
      </c>
      <c r="E108" s="210">
        <v>0</v>
      </c>
    </row>
    <row r="109" spans="1:5" ht="14.25" customHeight="1">
      <c r="A109" s="255" t="s">
        <v>441</v>
      </c>
      <c r="B109" s="215" t="s">
        <v>83</v>
      </c>
      <c r="C109" s="254"/>
      <c r="D109" s="253">
        <v>0</v>
      </c>
      <c r="E109" s="253">
        <v>0</v>
      </c>
    </row>
    <row r="110" spans="1:5" ht="14.25" customHeight="1">
      <c r="A110" s="255" t="s">
        <v>442</v>
      </c>
      <c r="B110" s="215" t="s">
        <v>220</v>
      </c>
      <c r="C110" s="254"/>
      <c r="D110" s="253">
        <v>0</v>
      </c>
      <c r="E110" s="253">
        <v>0</v>
      </c>
    </row>
    <row r="111" spans="1:8" ht="16.5" customHeight="1">
      <c r="A111" s="242" t="s">
        <v>443</v>
      </c>
      <c r="B111" s="261" t="s">
        <v>222</v>
      </c>
      <c r="C111" s="258"/>
      <c r="D111" s="210">
        <v>67575404347.268394</v>
      </c>
      <c r="E111" s="210">
        <v>67258418501</v>
      </c>
      <c r="H111" s="222"/>
    </row>
    <row r="112" spans="1:8" s="250" customFormat="1" ht="18" customHeight="1">
      <c r="A112" s="262" t="s">
        <v>444</v>
      </c>
      <c r="B112" s="263" t="s">
        <v>445</v>
      </c>
      <c r="C112" s="264"/>
      <c r="D112" s="249">
        <v>269288751542.7352</v>
      </c>
      <c r="E112" s="249">
        <v>255630272420</v>
      </c>
      <c r="G112" s="265" t="s">
        <v>446</v>
      </c>
      <c r="H112" s="266"/>
    </row>
    <row r="113" spans="3:5" ht="12.75">
      <c r="C113" s="267"/>
      <c r="D113" s="268"/>
      <c r="E113" s="268"/>
    </row>
    <row r="114" spans="1:8" ht="17.25" customHeight="1">
      <c r="A114" s="269"/>
      <c r="B114" s="270"/>
      <c r="C114" s="271"/>
      <c r="D114" s="271"/>
      <c r="E114" s="271"/>
      <c r="H114" s="1484"/>
    </row>
    <row r="115" spans="1:5" ht="19.5" customHeight="1">
      <c r="A115" s="269"/>
      <c r="B115" s="270"/>
      <c r="C115" s="271"/>
      <c r="D115" s="271"/>
      <c r="E115" s="271"/>
    </row>
    <row r="116" spans="1:5" ht="30" customHeight="1">
      <c r="A116" s="272" t="s">
        <v>1130</v>
      </c>
      <c r="B116" s="273"/>
      <c r="C116" s="200" t="s">
        <v>325</v>
      </c>
      <c r="D116" s="274" t="s">
        <v>1</v>
      </c>
      <c r="E116" s="249" t="s">
        <v>2</v>
      </c>
    </row>
    <row r="117" spans="1:5" ht="15" customHeight="1">
      <c r="A117" s="275" t="s">
        <v>448</v>
      </c>
      <c r="C117" s="276"/>
      <c r="D117" s="277">
        <v>0</v>
      </c>
      <c r="E117" s="278">
        <v>0</v>
      </c>
    </row>
    <row r="118" spans="1:5" ht="15" customHeight="1">
      <c r="A118" s="275" t="s">
        <v>449</v>
      </c>
      <c r="C118" s="279"/>
      <c r="D118" s="277">
        <v>0</v>
      </c>
      <c r="E118" s="278">
        <v>0</v>
      </c>
    </row>
    <row r="119" spans="1:5" ht="15" customHeight="1">
      <c r="A119" s="280" t="s">
        <v>450</v>
      </c>
      <c r="C119" s="279"/>
      <c r="D119" s="277">
        <v>0</v>
      </c>
      <c r="E119" s="278">
        <v>0</v>
      </c>
    </row>
    <row r="120" spans="1:5" ht="15" customHeight="1">
      <c r="A120" s="280" t="s">
        <v>451</v>
      </c>
      <c r="C120" s="279"/>
      <c r="D120" s="277">
        <v>874844855</v>
      </c>
      <c r="E120" s="278">
        <v>874844855</v>
      </c>
    </row>
    <row r="121" spans="1:5" ht="15" customHeight="1">
      <c r="A121" s="281" t="s">
        <v>452</v>
      </c>
      <c r="C121" s="279"/>
      <c r="D121" s="282">
        <v>0</v>
      </c>
      <c r="E121" s="283"/>
    </row>
    <row r="122" spans="1:5" ht="15" customHeight="1">
      <c r="A122" s="281" t="s">
        <v>453</v>
      </c>
      <c r="C122" s="279"/>
      <c r="D122" s="285">
        <v>0</v>
      </c>
      <c r="E122" s="286">
        <v>167116.92</v>
      </c>
    </row>
    <row r="123" spans="1:5" ht="15" customHeight="1">
      <c r="A123" s="281" t="s">
        <v>454</v>
      </c>
      <c r="C123" s="279"/>
      <c r="D123" s="285">
        <v>0</v>
      </c>
      <c r="E123" s="286">
        <v>0</v>
      </c>
    </row>
    <row r="124" spans="1:5" ht="15" customHeight="1" hidden="1">
      <c r="A124" s="281" t="s">
        <v>455</v>
      </c>
      <c r="C124" s="279"/>
      <c r="D124" s="285">
        <v>0</v>
      </c>
      <c r="E124" s="218" t="s">
        <v>282</v>
      </c>
    </row>
    <row r="125" spans="1:5" ht="15" customHeight="1">
      <c r="A125" s="287" t="s">
        <v>456</v>
      </c>
      <c r="B125" s="288"/>
      <c r="C125" s="290"/>
      <c r="D125" s="291">
        <v>0</v>
      </c>
      <c r="E125" s="292"/>
    </row>
    <row r="126" spans="1:5" ht="12.75">
      <c r="A126" s="293"/>
      <c r="C126" s="294"/>
      <c r="D126" s="295"/>
      <c r="E126" s="296"/>
    </row>
    <row r="127" spans="1:5" ht="12.75">
      <c r="A127" s="293"/>
      <c r="C127" s="294"/>
      <c r="D127" s="297"/>
      <c r="E127" s="298" t="s">
        <v>1628</v>
      </c>
    </row>
    <row r="128" spans="1:5" ht="12.75">
      <c r="A128" s="299" t="s">
        <v>8</v>
      </c>
      <c r="B128" s="847" t="s">
        <v>9</v>
      </c>
      <c r="C128" s="313"/>
      <c r="D128" s="300"/>
      <c r="E128" s="301" t="s">
        <v>1129</v>
      </c>
    </row>
    <row r="129" spans="1:5" ht="12.75">
      <c r="A129" s="302"/>
      <c r="C129" s="294"/>
      <c r="D129" s="295"/>
      <c r="E129" s="296"/>
    </row>
    <row r="130" spans="1:5" ht="12.75">
      <c r="A130" s="302"/>
      <c r="C130" s="294"/>
      <c r="D130" s="295"/>
      <c r="E130" s="296"/>
    </row>
    <row r="131" spans="1:5" ht="12.75">
      <c r="A131" s="302"/>
      <c r="C131" s="302"/>
      <c r="D131" s="295"/>
      <c r="E131" s="296"/>
    </row>
    <row r="132" spans="1:5" ht="12.75">
      <c r="A132" s="302"/>
      <c r="C132" s="303"/>
      <c r="D132" s="295"/>
      <c r="E132" s="296"/>
    </row>
    <row r="133" spans="1:5" ht="12.75">
      <c r="A133" s="304"/>
      <c r="C133" s="294"/>
      <c r="D133" s="295"/>
      <c r="E133" s="296"/>
    </row>
    <row r="134" spans="1:5" ht="12.75">
      <c r="A134" s="305" t="s">
        <v>1281</v>
      </c>
      <c r="B134" s="834" t="s">
        <v>1282</v>
      </c>
      <c r="C134" s="294"/>
      <c r="D134" s="300"/>
      <c r="E134" s="306" t="s">
        <v>1283</v>
      </c>
    </row>
    <row r="135" spans="1:5" ht="12.75" hidden="1">
      <c r="A135" s="848"/>
      <c r="B135" s="288"/>
      <c r="C135" s="849"/>
      <c r="D135" s="289"/>
      <c r="E135" s="289"/>
    </row>
    <row r="136" spans="3:4" ht="12.75" hidden="1">
      <c r="C136" s="294"/>
      <c r="D136" s="854" t="s">
        <v>1284</v>
      </c>
    </row>
    <row r="137" spans="1:4" ht="12.75" hidden="1">
      <c r="A137" s="851" t="s">
        <v>1131</v>
      </c>
      <c r="B137" s="851"/>
      <c r="C137" s="307"/>
      <c r="D137" s="852" t="s">
        <v>1132</v>
      </c>
    </row>
    <row r="138" ht="12.75" hidden="1">
      <c r="C138" s="308"/>
    </row>
    <row r="139" ht="12.75" hidden="1">
      <c r="C139" s="267"/>
    </row>
    <row r="140" ht="12.75" hidden="1">
      <c r="C140" s="267"/>
    </row>
    <row r="141" ht="12.75" hidden="1">
      <c r="C141" s="267"/>
    </row>
    <row r="142" ht="12.75" hidden="1">
      <c r="C142" s="267"/>
    </row>
    <row r="143" spans="1:4" ht="12.75" hidden="1">
      <c r="A143" s="850" t="s">
        <v>1282</v>
      </c>
      <c r="C143" s="267"/>
      <c r="D143" s="852" t="s">
        <v>1283</v>
      </c>
    </row>
    <row r="144" spans="1:4" ht="12.75" hidden="1">
      <c r="A144" s="853" t="s">
        <v>1133</v>
      </c>
      <c r="C144" s="267"/>
      <c r="D144" s="267" t="s">
        <v>1134</v>
      </c>
    </row>
    <row r="145" ht="12.75">
      <c r="C145" s="267"/>
    </row>
    <row r="146" ht="12.75">
      <c r="C146" s="267"/>
    </row>
    <row r="147" ht="12.75">
      <c r="C147" s="267"/>
    </row>
    <row r="148" ht="12.75">
      <c r="C148" s="267"/>
    </row>
    <row r="149" ht="12.75">
      <c r="C149" s="267"/>
    </row>
    <row r="150" ht="12.75">
      <c r="C150" s="267"/>
    </row>
    <row r="151" ht="12.75">
      <c r="C151" s="267"/>
    </row>
    <row r="152" ht="12.75">
      <c r="C152" s="267"/>
    </row>
    <row r="153" ht="12.75">
      <c r="C153" s="267"/>
    </row>
    <row r="154" ht="12.75">
      <c r="C154" s="267"/>
    </row>
    <row r="155" ht="12.75">
      <c r="C155" s="267"/>
    </row>
    <row r="156" ht="12.75">
      <c r="C156" s="267"/>
    </row>
    <row r="157" ht="12.75">
      <c r="C157" s="267"/>
    </row>
    <row r="158" ht="12.75">
      <c r="C158" s="267"/>
    </row>
    <row r="159" ht="12.75">
      <c r="C159" s="267"/>
    </row>
    <row r="160" ht="12.75">
      <c r="C160" s="267"/>
    </row>
    <row r="161" ht="12.75">
      <c r="C161" s="267"/>
    </row>
    <row r="162" ht="12.75">
      <c r="C162" s="267"/>
    </row>
    <row r="163" ht="12.75">
      <c r="C163" s="267"/>
    </row>
    <row r="164" ht="12.75">
      <c r="C164" s="267"/>
    </row>
    <row r="165" ht="12.75">
      <c r="C165" s="267"/>
    </row>
    <row r="166" ht="12.75">
      <c r="C166" s="267"/>
    </row>
    <row r="167" ht="12.75">
      <c r="C167" s="267"/>
    </row>
    <row r="168" ht="12.75">
      <c r="C168" s="267"/>
    </row>
    <row r="169" ht="12.75">
      <c r="C169" s="267"/>
    </row>
    <row r="170" ht="12.75">
      <c r="C170" s="267"/>
    </row>
    <row r="171" ht="12.75">
      <c r="C171" s="267"/>
    </row>
    <row r="172" ht="12.75">
      <c r="C172" s="267"/>
    </row>
    <row r="173" ht="12.75">
      <c r="C173" s="267"/>
    </row>
    <row r="174" ht="12.75">
      <c r="C174" s="267"/>
    </row>
    <row r="175" ht="12.75">
      <c r="C175" s="267"/>
    </row>
    <row r="176" ht="12.75">
      <c r="C176" s="267"/>
    </row>
    <row r="177" ht="12.75">
      <c r="C177" s="267"/>
    </row>
    <row r="178" ht="12.75">
      <c r="C178" s="267"/>
    </row>
    <row r="179" ht="12.75">
      <c r="C179" s="267"/>
    </row>
    <row r="180" ht="12.75">
      <c r="C180" s="267"/>
    </row>
    <row r="181" ht="12.75">
      <c r="C181" s="267"/>
    </row>
    <row r="182" ht="12.75">
      <c r="C182" s="267"/>
    </row>
    <row r="183" ht="12.75">
      <c r="C183" s="267"/>
    </row>
    <row r="184" ht="12.75">
      <c r="C184" s="267"/>
    </row>
    <row r="185" ht="12.75">
      <c r="C185" s="267"/>
    </row>
    <row r="186" ht="12.75">
      <c r="C186" s="267"/>
    </row>
    <row r="187" ht="12.75">
      <c r="C187" s="267"/>
    </row>
    <row r="188" ht="12.75">
      <c r="C188" s="267"/>
    </row>
    <row r="189" ht="12.75">
      <c r="C189" s="267"/>
    </row>
    <row r="190" ht="12.75">
      <c r="C190" s="267"/>
    </row>
    <row r="191" ht="12.75">
      <c r="C191" s="267"/>
    </row>
    <row r="192" ht="12.75">
      <c r="C192" s="267"/>
    </row>
    <row r="193" ht="12.75">
      <c r="C193" s="267"/>
    </row>
    <row r="194" ht="12.75">
      <c r="C194" s="267"/>
    </row>
    <row r="195" ht="12.75">
      <c r="C195" s="267"/>
    </row>
    <row r="196" ht="12.75">
      <c r="C196" s="267"/>
    </row>
    <row r="197" ht="12.75">
      <c r="C197" s="267"/>
    </row>
    <row r="198" ht="12.75">
      <c r="C198" s="267"/>
    </row>
    <row r="199" ht="12.75">
      <c r="C199" s="267"/>
    </row>
    <row r="200" ht="12.75">
      <c r="C200" s="267"/>
    </row>
    <row r="201" ht="12.75">
      <c r="C201" s="267"/>
    </row>
    <row r="202" ht="12.75">
      <c r="C202" s="267"/>
    </row>
    <row r="203" ht="12.75">
      <c r="C203" s="267"/>
    </row>
    <row r="204" ht="12.75">
      <c r="C204" s="267"/>
    </row>
    <row r="205" ht="12.75">
      <c r="C205" s="267"/>
    </row>
    <row r="206" ht="12.75">
      <c r="C206" s="267"/>
    </row>
    <row r="207" ht="12.75">
      <c r="C207" s="267"/>
    </row>
    <row r="208" ht="12.75">
      <c r="C208" s="267"/>
    </row>
    <row r="209" ht="12.75">
      <c r="C209" s="267"/>
    </row>
    <row r="210" ht="12.75">
      <c r="C210" s="267"/>
    </row>
    <row r="211" ht="12.75">
      <c r="C211" s="267"/>
    </row>
    <row r="212" ht="12.75">
      <c r="C212" s="267"/>
    </row>
    <row r="213" ht="12.75">
      <c r="C213" s="267"/>
    </row>
    <row r="214" ht="12.75">
      <c r="C214" s="267"/>
    </row>
    <row r="215" ht="12.75">
      <c r="C215" s="267"/>
    </row>
    <row r="216" ht="12.75">
      <c r="C216" s="267"/>
    </row>
    <row r="217" ht="12.75">
      <c r="C217" s="267"/>
    </row>
    <row r="218" ht="12.75">
      <c r="C218" s="267"/>
    </row>
    <row r="219" ht="12.75">
      <c r="C219" s="267"/>
    </row>
    <row r="220" ht="12.75">
      <c r="C220" s="267"/>
    </row>
    <row r="221" ht="12.75">
      <c r="C221" s="267"/>
    </row>
    <row r="222" ht="12.75">
      <c r="C222" s="267"/>
    </row>
    <row r="223" ht="12.75">
      <c r="C223" s="267"/>
    </row>
    <row r="224" ht="12.75">
      <c r="C224" s="267"/>
    </row>
    <row r="225" ht="12.75">
      <c r="C225" s="267"/>
    </row>
    <row r="226" ht="12.75">
      <c r="C226" s="267"/>
    </row>
    <row r="227" ht="12.75">
      <c r="C227" s="267"/>
    </row>
    <row r="228" ht="12.75">
      <c r="C228" s="267"/>
    </row>
    <row r="229" ht="12.75">
      <c r="C229" s="267"/>
    </row>
    <row r="230" ht="12.75">
      <c r="C230" s="267"/>
    </row>
    <row r="231" ht="12.75">
      <c r="C231" s="267"/>
    </row>
    <row r="232" ht="12.75">
      <c r="C232" s="267"/>
    </row>
    <row r="233" ht="12.75">
      <c r="C233" s="267"/>
    </row>
    <row r="234" ht="12.75">
      <c r="C234" s="267"/>
    </row>
    <row r="235" ht="12.75">
      <c r="C235" s="267"/>
    </row>
    <row r="236" ht="12.75">
      <c r="C236" s="267"/>
    </row>
    <row r="237" ht="12.75">
      <c r="C237" s="267"/>
    </row>
    <row r="238" ht="12.75">
      <c r="C238" s="267"/>
    </row>
    <row r="239" ht="12.75">
      <c r="C239" s="267"/>
    </row>
    <row r="240" ht="12.75">
      <c r="C240" s="267"/>
    </row>
    <row r="241" ht="12.75">
      <c r="C241" s="267"/>
    </row>
    <row r="242" ht="12.75">
      <c r="C242" s="267"/>
    </row>
    <row r="243" ht="12.75">
      <c r="C243" s="267"/>
    </row>
    <row r="244" ht="12.75">
      <c r="C244" s="267"/>
    </row>
    <row r="245" ht="12.75">
      <c r="C245" s="267"/>
    </row>
    <row r="246" ht="12.75">
      <c r="C246" s="267"/>
    </row>
    <row r="247" ht="12.75">
      <c r="C247" s="267"/>
    </row>
    <row r="248" ht="12.75">
      <c r="C248" s="267"/>
    </row>
    <row r="249" ht="12.75">
      <c r="C249" s="267"/>
    </row>
    <row r="250" ht="12.75">
      <c r="C250" s="267"/>
    </row>
    <row r="251" ht="12.75">
      <c r="C251" s="267"/>
    </row>
    <row r="252" ht="12.75">
      <c r="C252" s="267"/>
    </row>
    <row r="253" ht="12.75">
      <c r="C253" s="267"/>
    </row>
    <row r="254" ht="12.75">
      <c r="C254" s="267"/>
    </row>
    <row r="255" ht="12.75">
      <c r="C255" s="267"/>
    </row>
    <row r="256" ht="12.75">
      <c r="C256" s="267"/>
    </row>
    <row r="257" ht="12.75">
      <c r="C257" s="267"/>
    </row>
    <row r="258" ht="12.75">
      <c r="C258" s="267"/>
    </row>
    <row r="259" ht="12.75">
      <c r="C259" s="267"/>
    </row>
    <row r="260" ht="12.75">
      <c r="C260" s="267"/>
    </row>
    <row r="261" ht="12.75">
      <c r="C261" s="267"/>
    </row>
    <row r="262" ht="12.75">
      <c r="C262" s="267"/>
    </row>
    <row r="263" ht="12.75">
      <c r="C263" s="267"/>
    </row>
    <row r="264" ht="12.75">
      <c r="C264" s="267"/>
    </row>
    <row r="265" ht="12.75">
      <c r="C265" s="267"/>
    </row>
    <row r="266" ht="12.75">
      <c r="C266" s="267"/>
    </row>
    <row r="267" ht="12.75">
      <c r="C267" s="267"/>
    </row>
    <row r="268" ht="12.75">
      <c r="C268" s="267"/>
    </row>
    <row r="269" ht="12.75">
      <c r="C269" s="267"/>
    </row>
    <row r="270" ht="12.75">
      <c r="C270" s="267"/>
    </row>
    <row r="271" ht="12.75">
      <c r="C271" s="267"/>
    </row>
    <row r="272" ht="12.75">
      <c r="C272" s="267"/>
    </row>
    <row r="273" ht="12.75">
      <c r="C273" s="267"/>
    </row>
    <row r="274" ht="12.75">
      <c r="C274" s="267"/>
    </row>
    <row r="275" ht="12.75">
      <c r="C275" s="267"/>
    </row>
    <row r="276" ht="12.75">
      <c r="C276" s="267"/>
    </row>
    <row r="277" ht="12.75">
      <c r="C277" s="267"/>
    </row>
    <row r="278" ht="12.75">
      <c r="C278" s="267"/>
    </row>
    <row r="279" ht="12.75">
      <c r="C279" s="267"/>
    </row>
    <row r="280" ht="12.75">
      <c r="C280" s="267"/>
    </row>
    <row r="281" ht="12.75">
      <c r="C281" s="267"/>
    </row>
    <row r="282" ht="12.75">
      <c r="C282" s="267"/>
    </row>
    <row r="283" ht="12.75">
      <c r="C283" s="267"/>
    </row>
    <row r="284" ht="12.75">
      <c r="C284" s="267"/>
    </row>
    <row r="285" ht="12.75">
      <c r="C285" s="267"/>
    </row>
    <row r="286" ht="12.75">
      <c r="C286" s="267"/>
    </row>
    <row r="287" ht="12.75">
      <c r="C287" s="267"/>
    </row>
    <row r="288" ht="12.75">
      <c r="C288" s="267"/>
    </row>
    <row r="289" ht="12.75">
      <c r="C289" s="267"/>
    </row>
    <row r="290" ht="12.75">
      <c r="C290" s="267"/>
    </row>
    <row r="291" ht="12.75">
      <c r="C291" s="267"/>
    </row>
    <row r="292" ht="12.75">
      <c r="C292" s="267"/>
    </row>
    <row r="293" ht="12.75">
      <c r="C293" s="267"/>
    </row>
    <row r="294" ht="12.75">
      <c r="C294" s="267"/>
    </row>
    <row r="295" ht="12.75">
      <c r="C295" s="267"/>
    </row>
    <row r="296" ht="12.75">
      <c r="C296" s="267"/>
    </row>
    <row r="297" ht="12.75">
      <c r="C297" s="267"/>
    </row>
    <row r="298" ht="12.75">
      <c r="C298" s="267"/>
    </row>
    <row r="299" ht="12.75">
      <c r="C299" s="267"/>
    </row>
    <row r="300" ht="12.75">
      <c r="C300" s="267"/>
    </row>
    <row r="301" ht="12.75">
      <c r="C301" s="267"/>
    </row>
    <row r="302" ht="12.75">
      <c r="C302" s="267"/>
    </row>
    <row r="303" ht="12.75">
      <c r="C303" s="267"/>
    </row>
    <row r="304" ht="12.75">
      <c r="C304" s="267"/>
    </row>
    <row r="305" ht="12.75">
      <c r="C305" s="267"/>
    </row>
    <row r="306" ht="12.75">
      <c r="C306" s="267"/>
    </row>
    <row r="307" ht="12.75">
      <c r="C307" s="267"/>
    </row>
    <row r="308" ht="12.75">
      <c r="C308" s="267"/>
    </row>
    <row r="309" ht="12.75">
      <c r="C309" s="267"/>
    </row>
    <row r="310" ht="12.75">
      <c r="C310" s="267"/>
    </row>
    <row r="311" ht="12.75">
      <c r="C311" s="267"/>
    </row>
    <row r="312" ht="12.75">
      <c r="C312" s="267"/>
    </row>
    <row r="313" ht="12.75">
      <c r="C313" s="267"/>
    </row>
    <row r="314" ht="12.75">
      <c r="C314" s="267"/>
    </row>
    <row r="315" ht="12.75">
      <c r="C315" s="267"/>
    </row>
    <row r="316" ht="12.75">
      <c r="C316" s="267"/>
    </row>
    <row r="317" ht="12.75">
      <c r="C317" s="267"/>
    </row>
    <row r="318" ht="12.75">
      <c r="C318" s="267"/>
    </row>
    <row r="319" ht="12.75">
      <c r="C319" s="267"/>
    </row>
    <row r="320" ht="12.75">
      <c r="C320" s="267"/>
    </row>
    <row r="321" ht="12.75">
      <c r="C321" s="267"/>
    </row>
    <row r="322" ht="12.75">
      <c r="C322" s="267"/>
    </row>
    <row r="323" ht="12.75">
      <c r="C323" s="267"/>
    </row>
    <row r="324" ht="12.75">
      <c r="C324" s="267"/>
    </row>
    <row r="325" ht="12.75">
      <c r="C325" s="267"/>
    </row>
    <row r="326" ht="12.75">
      <c r="C326" s="267"/>
    </row>
    <row r="327" ht="12.75">
      <c r="C327" s="267"/>
    </row>
    <row r="328" ht="12.75">
      <c r="C328" s="267"/>
    </row>
    <row r="329" ht="12.75">
      <c r="C329" s="267"/>
    </row>
    <row r="330" ht="12.75">
      <c r="C330" s="267"/>
    </row>
    <row r="331" ht="12.75">
      <c r="C331" s="267"/>
    </row>
    <row r="332" ht="12.75">
      <c r="C332" s="267"/>
    </row>
    <row r="333" ht="12.75">
      <c r="C333" s="267"/>
    </row>
    <row r="334" ht="12.75">
      <c r="C334" s="267"/>
    </row>
    <row r="335" ht="12.75">
      <c r="C335" s="267"/>
    </row>
    <row r="336" ht="12.75">
      <c r="C336" s="267"/>
    </row>
    <row r="337" ht="12.75">
      <c r="C337" s="267"/>
    </row>
    <row r="338" ht="12.75">
      <c r="C338" s="267"/>
    </row>
    <row r="339" ht="12.75">
      <c r="C339" s="267"/>
    </row>
    <row r="340" ht="12.75">
      <c r="C340" s="267"/>
    </row>
    <row r="341" ht="12.75">
      <c r="C341" s="267"/>
    </row>
    <row r="342" ht="12.75">
      <c r="C342" s="267"/>
    </row>
    <row r="343" ht="12.75">
      <c r="C343" s="267"/>
    </row>
    <row r="344" ht="12.75">
      <c r="C344" s="267"/>
    </row>
    <row r="345" ht="12.75">
      <c r="C345" s="267"/>
    </row>
    <row r="346" ht="12.75">
      <c r="C346" s="267"/>
    </row>
    <row r="347" ht="12.75">
      <c r="C347" s="267"/>
    </row>
    <row r="348" ht="12.75">
      <c r="C348" s="267"/>
    </row>
    <row r="349" ht="12.75">
      <c r="C349" s="267"/>
    </row>
    <row r="350" ht="12.75">
      <c r="C350" s="267"/>
    </row>
    <row r="351" ht="12.75">
      <c r="C351" s="267"/>
    </row>
    <row r="352" ht="12.75">
      <c r="C352" s="267"/>
    </row>
    <row r="353" ht="12.75">
      <c r="C353" s="267"/>
    </row>
    <row r="354" ht="12.75">
      <c r="C354" s="267"/>
    </row>
    <row r="355" ht="12.75">
      <c r="C355" s="267"/>
    </row>
    <row r="356" ht="12.75">
      <c r="C356" s="267"/>
    </row>
    <row r="357" ht="12.75">
      <c r="C357" s="267"/>
    </row>
    <row r="358" ht="12.75">
      <c r="C358" s="267"/>
    </row>
    <row r="359" ht="12.75">
      <c r="C359" s="267"/>
    </row>
    <row r="360" ht="12.75">
      <c r="C360" s="267"/>
    </row>
    <row r="361" ht="12.75">
      <c r="C361" s="267"/>
    </row>
    <row r="362" ht="12.75">
      <c r="C362" s="267"/>
    </row>
    <row r="363" ht="12.75">
      <c r="C363" s="267"/>
    </row>
    <row r="364" ht="12.75">
      <c r="C364" s="267"/>
    </row>
    <row r="365" ht="12.75">
      <c r="C365" s="267"/>
    </row>
    <row r="366" ht="12.75">
      <c r="C366" s="267"/>
    </row>
    <row r="367" ht="12.75">
      <c r="C367" s="267"/>
    </row>
    <row r="368" ht="12.75">
      <c r="C368" s="267"/>
    </row>
    <row r="369" ht="12.75">
      <c r="C369" s="267"/>
    </row>
    <row r="370" ht="12.75">
      <c r="C370" s="267"/>
    </row>
    <row r="371" ht="12.75">
      <c r="C371" s="267"/>
    </row>
    <row r="372" ht="12.75">
      <c r="C372" s="267"/>
    </row>
    <row r="373" ht="12.75">
      <c r="C373" s="267"/>
    </row>
    <row r="374" ht="12.75">
      <c r="C374" s="267"/>
    </row>
    <row r="375" ht="12.75">
      <c r="C375" s="267"/>
    </row>
    <row r="376" ht="12.75">
      <c r="C376" s="267"/>
    </row>
    <row r="377" ht="12.75">
      <c r="C377" s="267"/>
    </row>
    <row r="378" ht="12.75">
      <c r="C378" s="267"/>
    </row>
    <row r="379" ht="12.75">
      <c r="C379" s="267"/>
    </row>
    <row r="380" ht="12.75">
      <c r="C380" s="267"/>
    </row>
    <row r="381" ht="12.75">
      <c r="C381" s="267"/>
    </row>
    <row r="382" ht="12.75">
      <c r="C382" s="267"/>
    </row>
    <row r="383" ht="12.75">
      <c r="C383" s="267"/>
    </row>
    <row r="384" ht="12.75">
      <c r="C384" s="267"/>
    </row>
    <row r="385" ht="12.75">
      <c r="C385" s="267"/>
    </row>
    <row r="386" ht="12.75">
      <c r="C386" s="267"/>
    </row>
    <row r="387" ht="12.75">
      <c r="C387" s="267"/>
    </row>
    <row r="388" ht="12.75">
      <c r="C388" s="267"/>
    </row>
    <row r="389" ht="12.75">
      <c r="C389" s="267"/>
    </row>
    <row r="390" ht="12.75">
      <c r="C390" s="267"/>
    </row>
    <row r="391" ht="12.75">
      <c r="C391" s="267"/>
    </row>
    <row r="392" ht="12.75">
      <c r="C392" s="267"/>
    </row>
    <row r="393" ht="12.75">
      <c r="C393" s="267"/>
    </row>
    <row r="394" ht="12.75">
      <c r="C394" s="267"/>
    </row>
    <row r="395" ht="12.75">
      <c r="C395" s="267"/>
    </row>
    <row r="396" ht="12.75">
      <c r="C396" s="267"/>
    </row>
    <row r="397" ht="12.75">
      <c r="C397" s="267"/>
    </row>
    <row r="398" ht="12.75">
      <c r="C398" s="267"/>
    </row>
    <row r="399" ht="12.75">
      <c r="C399" s="267"/>
    </row>
    <row r="400" ht="12.75">
      <c r="C400" s="267"/>
    </row>
    <row r="401" ht="12.75">
      <c r="C401" s="267"/>
    </row>
    <row r="402" ht="12.75">
      <c r="C402" s="267"/>
    </row>
    <row r="403" ht="12.75">
      <c r="C403" s="267"/>
    </row>
    <row r="404" ht="12.75">
      <c r="C404" s="267"/>
    </row>
    <row r="405" ht="12.75">
      <c r="C405" s="267"/>
    </row>
    <row r="406" ht="12.75">
      <c r="C406" s="267"/>
    </row>
    <row r="407" ht="12.75">
      <c r="C407" s="267"/>
    </row>
    <row r="408" ht="12.75">
      <c r="C408" s="267"/>
    </row>
    <row r="409" ht="12.75">
      <c r="C409" s="267"/>
    </row>
    <row r="410" ht="12.75">
      <c r="C410" s="267"/>
    </row>
    <row r="411" ht="12.75">
      <c r="C411" s="267"/>
    </row>
    <row r="412" ht="12.75">
      <c r="C412" s="267"/>
    </row>
    <row r="413" ht="12.75">
      <c r="C413" s="267"/>
    </row>
    <row r="414" ht="12.75">
      <c r="C414" s="267"/>
    </row>
    <row r="415" ht="12.75">
      <c r="C415" s="267"/>
    </row>
    <row r="416" ht="12.75">
      <c r="C416" s="267"/>
    </row>
    <row r="417" ht="12.75">
      <c r="C417" s="267"/>
    </row>
    <row r="418" ht="12.75">
      <c r="C418" s="267"/>
    </row>
    <row r="419" ht="12.75">
      <c r="C419" s="267"/>
    </row>
    <row r="420" ht="12.75">
      <c r="C420" s="267"/>
    </row>
    <row r="421" ht="12.75">
      <c r="C421" s="267"/>
    </row>
    <row r="422" ht="12.75">
      <c r="C422" s="267"/>
    </row>
    <row r="423" ht="12.75">
      <c r="C423" s="267"/>
    </row>
    <row r="424" ht="12.75">
      <c r="C424" s="267"/>
    </row>
    <row r="425" ht="12.75">
      <c r="C425" s="267"/>
    </row>
    <row r="426" ht="12.75">
      <c r="C426" s="267"/>
    </row>
    <row r="427" ht="12.75">
      <c r="C427" s="267"/>
    </row>
    <row r="428" ht="12.75">
      <c r="C428" s="267"/>
    </row>
    <row r="429" ht="12.75">
      <c r="C429" s="267"/>
    </row>
    <row r="430" ht="12.75">
      <c r="C430" s="267"/>
    </row>
    <row r="431" ht="12.75">
      <c r="C431" s="267"/>
    </row>
    <row r="432" ht="12.75">
      <c r="C432" s="267"/>
    </row>
    <row r="433" ht="12.75">
      <c r="C433" s="267"/>
    </row>
    <row r="434" ht="12.75">
      <c r="C434" s="267"/>
    </row>
    <row r="435" ht="12.75">
      <c r="C435" s="267"/>
    </row>
    <row r="436" ht="12.75">
      <c r="C436" s="267"/>
    </row>
    <row r="437" ht="12.75">
      <c r="C437" s="267"/>
    </row>
    <row r="438" ht="12.75">
      <c r="C438" s="267"/>
    </row>
    <row r="439" ht="12.75">
      <c r="C439" s="267"/>
    </row>
    <row r="440" ht="12.75">
      <c r="C440" s="267"/>
    </row>
    <row r="441" ht="12.75">
      <c r="C441" s="267"/>
    </row>
    <row r="442" ht="12.75">
      <c r="C442" s="267"/>
    </row>
    <row r="443" ht="12.75">
      <c r="C443" s="267"/>
    </row>
    <row r="444" ht="12.75">
      <c r="C444" s="267"/>
    </row>
    <row r="445" ht="12.75">
      <c r="C445" s="267"/>
    </row>
    <row r="446" ht="12.75">
      <c r="C446" s="267"/>
    </row>
    <row r="447" ht="12.75">
      <c r="C447" s="267"/>
    </row>
    <row r="448" ht="12.75">
      <c r="C448" s="267"/>
    </row>
    <row r="449" ht="12.75">
      <c r="C449" s="267"/>
    </row>
    <row r="450" ht="12.75">
      <c r="C450" s="267"/>
    </row>
    <row r="451" ht="12.75">
      <c r="C451" s="267"/>
    </row>
    <row r="452" ht="12.75">
      <c r="C452" s="267"/>
    </row>
    <row r="453" ht="12.75">
      <c r="C453" s="267"/>
    </row>
    <row r="454" ht="12.75">
      <c r="C454" s="267"/>
    </row>
    <row r="455" ht="12.75">
      <c r="C455" s="267"/>
    </row>
    <row r="456" ht="12.75">
      <c r="C456" s="267"/>
    </row>
    <row r="457" ht="12.75">
      <c r="C457" s="267"/>
    </row>
    <row r="458" ht="12.75">
      <c r="C458" s="267"/>
    </row>
    <row r="459" ht="12.75">
      <c r="C459" s="267"/>
    </row>
    <row r="460" ht="12.75">
      <c r="C460" s="267"/>
    </row>
    <row r="461" ht="12.75">
      <c r="C461" s="267"/>
    </row>
    <row r="462" ht="12.75">
      <c r="C462" s="267"/>
    </row>
    <row r="463" ht="12.75">
      <c r="C463" s="267"/>
    </row>
    <row r="464" ht="12.75">
      <c r="C464" s="267"/>
    </row>
    <row r="465" ht="12.75">
      <c r="C465" s="267"/>
    </row>
    <row r="466" ht="12.75">
      <c r="C466" s="267"/>
    </row>
    <row r="467" ht="12.75">
      <c r="C467" s="267"/>
    </row>
    <row r="468" ht="12.75">
      <c r="C468" s="267"/>
    </row>
    <row r="469" ht="12.75">
      <c r="C469" s="267"/>
    </row>
    <row r="470" ht="12.75">
      <c r="C470" s="267"/>
    </row>
    <row r="471" ht="12.75">
      <c r="C471" s="267"/>
    </row>
    <row r="472" ht="12.75">
      <c r="C472" s="267"/>
    </row>
    <row r="473" ht="12.75">
      <c r="C473" s="267"/>
    </row>
    <row r="474" ht="12.75">
      <c r="C474" s="267"/>
    </row>
  </sheetData>
  <sheetProtection formatColumns="0" formatRows="0" insertColumns="0" insertRows="0" deleteColumns="0" deleteRows="0"/>
  <mergeCells count="1">
    <mergeCell ref="A31:E31"/>
  </mergeCells>
  <conditionalFormatting sqref="H112">
    <cfRule type="cellIs" priority="1" dxfId="0" operator="notEqual">
      <formula>0</formula>
    </cfRule>
  </conditionalFormatting>
  <printOptions/>
  <pageMargins left="0.75" right="0.46" top="0.3" bottom="0.3" header="0.05" footer="0.05"/>
  <pageSetup firstPageNumber="1" useFirstPageNumber="1" fitToHeight="3" horizontalDpi="600" verticalDpi="600" orientation="portrait" paperSize="9" r:id="rId1"/>
  <headerFooter>
    <oddFooter>&amp;L&amp;"Arial,Italic"&amp;10Các thuyết minh đính kèm là một bộ phận không tách rời của thuyết minh báo cáo tài chính&amp;R&amp;"Arial,Regular"&amp;10&amp;P</oddFooter>
  </headerFooter>
  <rowBreaks count="2" manualBreakCount="2">
    <brk id="32" max="255" man="1"/>
    <brk id="68" max="255" man="1"/>
  </rowBreaks>
</worksheet>
</file>

<file path=xl/worksheets/sheet8.xml><?xml version="1.0" encoding="utf-8"?>
<worksheet xmlns="http://schemas.openxmlformats.org/spreadsheetml/2006/main" xmlns:r="http://schemas.openxmlformats.org/officeDocument/2006/relationships">
  <sheetPr>
    <tabColor rgb="FF92D050"/>
  </sheetPr>
  <dimension ref="A1:Y71"/>
  <sheetViews>
    <sheetView showGridLines="0" zoomScalePageLayoutView="0" workbookViewId="0" topLeftCell="A30">
      <selection activeCell="J39" sqref="J39"/>
    </sheetView>
  </sheetViews>
  <sheetFormatPr defaultColWidth="9.140625" defaultRowHeight="12.75"/>
  <cols>
    <col min="1" max="1" width="3.00390625" style="7" customWidth="1"/>
    <col min="2" max="2" width="49.7109375" style="5" customWidth="1"/>
    <col min="3" max="3" width="4.421875" style="5" customWidth="1"/>
    <col min="4" max="4" width="8.28125" style="5" hidden="1" customWidth="1"/>
    <col min="5" max="5" width="9.140625" style="5" hidden="1" customWidth="1"/>
    <col min="6" max="7" width="11.57421875" style="5" hidden="1" customWidth="1"/>
    <col min="8" max="8" width="5.28125" style="350" customWidth="1"/>
    <col min="9" max="9" width="17.7109375" style="332" customWidth="1"/>
    <col min="10" max="10" width="17.7109375" style="5" customWidth="1"/>
    <col min="11" max="11" width="19.57421875" style="5" customWidth="1"/>
    <col min="12" max="12" width="20.57421875" style="5" bestFit="1" customWidth="1"/>
    <col min="13" max="13" width="20.421875" style="5" customWidth="1"/>
    <col min="14" max="16384" width="9.140625" style="5" customWidth="1"/>
  </cols>
  <sheetData>
    <row r="1" spans="1:9" ht="15.75" customHeight="1">
      <c r="A1" s="857" t="e">
        <f>#REF!</f>
        <v>#REF!</v>
      </c>
      <c r="B1" s="879"/>
      <c r="C1" s="880"/>
      <c r="D1" s="880"/>
      <c r="E1" s="880"/>
      <c r="F1" s="880"/>
      <c r="G1" s="880"/>
      <c r="H1" s="881"/>
      <c r="I1" s="880"/>
    </row>
    <row r="2" spans="1:10" s="331" customFormat="1" ht="15" customHeight="1">
      <c r="A2" s="858" t="e">
        <f>#REF!</f>
        <v>#REF!</v>
      </c>
      <c r="B2" s="891"/>
      <c r="C2" s="891"/>
      <c r="D2" s="891"/>
      <c r="E2" s="891"/>
      <c r="F2" s="891"/>
      <c r="G2" s="891"/>
      <c r="H2" s="891"/>
      <c r="I2" s="892"/>
      <c r="J2" s="893"/>
    </row>
    <row r="3" spans="1:10" s="331" customFormat="1" ht="15.75" customHeight="1">
      <c r="A3" s="326"/>
      <c r="B3" s="7"/>
      <c r="C3" s="7"/>
      <c r="D3" s="7"/>
      <c r="E3" s="7"/>
      <c r="F3" s="7"/>
      <c r="G3" s="7"/>
      <c r="H3" s="7"/>
      <c r="I3" s="865"/>
      <c r="J3" s="1213" t="s">
        <v>1238</v>
      </c>
    </row>
    <row r="4" spans="1:10" s="331" customFormat="1" ht="15.75" customHeight="1">
      <c r="A4" s="867" t="s">
        <v>1239</v>
      </c>
      <c r="B4" s="327"/>
      <c r="C4" s="327"/>
      <c r="D4" s="327"/>
      <c r="E4" s="327"/>
      <c r="F4" s="327"/>
      <c r="G4" s="327"/>
      <c r="H4" s="327"/>
      <c r="I4" s="328"/>
      <c r="J4" s="894"/>
    </row>
    <row r="5" spans="1:10" s="331" customFormat="1" ht="15.75" customHeight="1">
      <c r="A5" s="1214" t="s">
        <v>1240</v>
      </c>
      <c r="B5" s="327"/>
      <c r="C5" s="327"/>
      <c r="D5" s="327"/>
      <c r="E5" s="327"/>
      <c r="F5" s="327"/>
      <c r="G5" s="327"/>
      <c r="H5" s="327"/>
      <c r="I5" s="328"/>
      <c r="J5" s="894"/>
    </row>
    <row r="6" spans="1:10" ht="15" customHeight="1">
      <c r="A6" s="870" t="e">
        <f>#REF!</f>
        <v>#REF!</v>
      </c>
      <c r="B6" s="327"/>
      <c r="C6" s="327"/>
      <c r="D6" s="327"/>
      <c r="E6" s="327"/>
      <c r="F6" s="327"/>
      <c r="G6" s="327"/>
      <c r="H6" s="327"/>
      <c r="I6" s="328"/>
      <c r="J6" s="327"/>
    </row>
    <row r="7" spans="1:10" ht="19.5" customHeight="1">
      <c r="A7" s="870"/>
      <c r="C7" s="7"/>
      <c r="D7" s="7"/>
      <c r="E7" s="7"/>
      <c r="F7" s="7"/>
      <c r="G7" s="7"/>
      <c r="H7" s="7"/>
      <c r="J7" s="895" t="e">
        <f>#REF!</f>
        <v>#REF!</v>
      </c>
    </row>
    <row r="8" spans="1:10" s="339" customFormat="1" ht="32.25" customHeight="1">
      <c r="A8" s="908" t="s">
        <v>447</v>
      </c>
      <c r="B8" s="908"/>
      <c r="C8" s="336" t="s">
        <v>476</v>
      </c>
      <c r="D8" s="909" t="s">
        <v>1136</v>
      </c>
      <c r="E8" s="909" t="s">
        <v>1136</v>
      </c>
      <c r="F8" s="910" t="s">
        <v>560</v>
      </c>
      <c r="G8" s="910" t="s">
        <v>1137</v>
      </c>
      <c r="H8" s="912" t="s">
        <v>325</v>
      </c>
      <c r="I8" s="337" t="e">
        <f>#REF!</f>
        <v>#REF!</v>
      </c>
      <c r="J8" s="337" t="e">
        <f>#REF!</f>
        <v>#REF!</v>
      </c>
    </row>
    <row r="9" spans="1:10" ht="20.25" customHeight="1">
      <c r="A9" s="918" t="s">
        <v>1241</v>
      </c>
      <c r="B9" s="919"/>
      <c r="C9" s="922"/>
      <c r="D9" s="2"/>
      <c r="E9" s="2"/>
      <c r="F9" s="2"/>
      <c r="G9" s="2"/>
      <c r="H9" s="913"/>
      <c r="I9" s="915"/>
      <c r="J9" s="915"/>
    </row>
    <row r="10" spans="1:10" s="951" customFormat="1" ht="18" customHeight="1">
      <c r="A10" s="947" t="s">
        <v>477</v>
      </c>
      <c r="B10" s="948" t="s">
        <v>1242</v>
      </c>
      <c r="C10" s="949" t="s">
        <v>224</v>
      </c>
      <c r="D10" s="883"/>
      <c r="E10" s="883"/>
      <c r="F10" s="883"/>
      <c r="G10" s="883"/>
      <c r="H10" s="914"/>
      <c r="I10" s="939" t="e">
        <f>#REF!</f>
        <v>#REF!</v>
      </c>
      <c r="J10" s="939" t="e">
        <f>#REF!</f>
        <v>#REF!</v>
      </c>
    </row>
    <row r="11" spans="1:10" s="339" customFormat="1" ht="18" customHeight="1">
      <c r="A11" s="947" t="s">
        <v>478</v>
      </c>
      <c r="B11" s="952" t="s">
        <v>1243</v>
      </c>
      <c r="C11" s="953" t="s">
        <v>136</v>
      </c>
      <c r="D11" s="7"/>
      <c r="E11" s="7"/>
      <c r="F11" s="7"/>
      <c r="G11" s="7"/>
      <c r="H11" s="911"/>
      <c r="I11" s="950"/>
      <c r="J11" s="950"/>
    </row>
    <row r="12" spans="1:10" s="339" customFormat="1" ht="18" customHeight="1">
      <c r="A12" s="954" t="s">
        <v>484</v>
      </c>
      <c r="B12" s="955" t="s">
        <v>1138</v>
      </c>
      <c r="C12" s="953" t="s">
        <v>479</v>
      </c>
      <c r="D12" s="884"/>
      <c r="E12" s="884"/>
      <c r="F12" s="884"/>
      <c r="G12" s="884"/>
      <c r="H12" s="911"/>
      <c r="I12" s="939">
        <f>F12+G12</f>
        <v>0</v>
      </c>
      <c r="J12" s="939"/>
    </row>
    <row r="13" spans="1:11" s="339" customFormat="1" ht="18" customHeight="1">
      <c r="A13" s="954" t="s">
        <v>495</v>
      </c>
      <c r="B13" s="955" t="s">
        <v>1139</v>
      </c>
      <c r="C13" s="953" t="s">
        <v>480</v>
      </c>
      <c r="D13" s="884"/>
      <c r="E13" s="884"/>
      <c r="F13" s="884"/>
      <c r="G13" s="884"/>
      <c r="H13" s="911"/>
      <c r="I13" s="939">
        <f>F13+G13</f>
        <v>0</v>
      </c>
      <c r="J13" s="939"/>
      <c r="K13" s="956"/>
    </row>
    <row r="14" spans="1:12" s="339" customFormat="1" ht="18" customHeight="1">
      <c r="A14" s="954" t="s">
        <v>497</v>
      </c>
      <c r="B14" s="955" t="s">
        <v>1140</v>
      </c>
      <c r="C14" s="953" t="s">
        <v>481</v>
      </c>
      <c r="D14" s="884"/>
      <c r="E14" s="884"/>
      <c r="F14" s="884"/>
      <c r="G14" s="884"/>
      <c r="H14" s="911"/>
      <c r="I14" s="939">
        <f>F14+G14</f>
        <v>0</v>
      </c>
      <c r="J14" s="939"/>
      <c r="L14" s="957"/>
    </row>
    <row r="15" spans="1:12" s="339" customFormat="1" ht="18" customHeight="1">
      <c r="A15" s="954" t="s">
        <v>499</v>
      </c>
      <c r="B15" s="955" t="s">
        <v>488</v>
      </c>
      <c r="C15" s="953" t="s">
        <v>483</v>
      </c>
      <c r="D15" s="884"/>
      <c r="E15" s="884"/>
      <c r="F15" s="884"/>
      <c r="G15" s="884"/>
      <c r="H15" s="911"/>
      <c r="I15" s="939">
        <f>F15+G15</f>
        <v>0</v>
      </c>
      <c r="J15" s="939"/>
      <c r="K15" s="956"/>
      <c r="L15" s="957"/>
    </row>
    <row r="16" spans="1:11" s="339" customFormat="1" ht="18" customHeight="1">
      <c r="A16" s="954" t="s">
        <v>502</v>
      </c>
      <c r="B16" s="955" t="s">
        <v>1141</v>
      </c>
      <c r="C16" s="958" t="s">
        <v>1143</v>
      </c>
      <c r="D16" s="884"/>
      <c r="E16" s="884"/>
      <c r="F16" s="884"/>
      <c r="G16" s="884"/>
      <c r="H16" s="911"/>
      <c r="I16" s="939">
        <f>F16+G16</f>
        <v>0</v>
      </c>
      <c r="J16" s="939"/>
      <c r="K16" s="956"/>
    </row>
    <row r="17" spans="1:10" ht="18" customHeight="1">
      <c r="A17" s="920" t="s">
        <v>1142</v>
      </c>
      <c r="B17" s="921" t="s">
        <v>1236</v>
      </c>
      <c r="C17" s="923">
        <v>20</v>
      </c>
      <c r="D17" s="882"/>
      <c r="E17" s="882"/>
      <c r="F17" s="882"/>
      <c r="G17" s="882"/>
      <c r="H17" s="911"/>
      <c r="I17" s="916" t="e">
        <f>SUM(I10:I16)</f>
        <v>#REF!</v>
      </c>
      <c r="J17" s="916" t="e">
        <f>SUM(J12:J16)+J10</f>
        <v>#REF!</v>
      </c>
    </row>
    <row r="18" spans="1:10" ht="19.5" customHeight="1">
      <c r="A18" s="896" t="s">
        <v>490</v>
      </c>
      <c r="B18" s="898" t="s">
        <v>491</v>
      </c>
      <c r="C18" s="905"/>
      <c r="D18" s="2"/>
      <c r="E18" s="2"/>
      <c r="F18" s="2"/>
      <c r="G18" s="2"/>
      <c r="H18" s="914"/>
      <c r="I18" s="916">
        <f aca="true" t="shared" si="0" ref="I18:I25">F18+G18</f>
        <v>0</v>
      </c>
      <c r="J18" s="916"/>
    </row>
    <row r="19" spans="1:10" ht="27.75" customHeight="1">
      <c r="A19" s="901" t="s">
        <v>477</v>
      </c>
      <c r="B19" s="941" t="s">
        <v>492</v>
      </c>
      <c r="C19" s="937" t="s">
        <v>226</v>
      </c>
      <c r="D19" s="884"/>
      <c r="E19" s="884"/>
      <c r="F19" s="884"/>
      <c r="G19" s="884"/>
      <c r="H19" s="911"/>
      <c r="I19" s="917">
        <f t="shared" si="0"/>
        <v>0</v>
      </c>
      <c r="J19" s="342"/>
    </row>
    <row r="20" spans="1:10" ht="27.75" customHeight="1">
      <c r="A20" s="901" t="s">
        <v>478</v>
      </c>
      <c r="B20" s="941" t="s">
        <v>493</v>
      </c>
      <c r="C20" s="937" t="s">
        <v>236</v>
      </c>
      <c r="D20" s="884"/>
      <c r="E20" s="884"/>
      <c r="F20" s="884"/>
      <c r="G20" s="884"/>
      <c r="H20" s="911"/>
      <c r="I20" s="917">
        <f t="shared" si="0"/>
        <v>0</v>
      </c>
      <c r="J20" s="917"/>
    </row>
    <row r="21" spans="1:10" ht="16.5" customHeight="1">
      <c r="A21" s="936" t="s">
        <v>484</v>
      </c>
      <c r="B21" s="942" t="s">
        <v>494</v>
      </c>
      <c r="C21" s="906" t="s">
        <v>465</v>
      </c>
      <c r="D21" s="884"/>
      <c r="E21" s="884"/>
      <c r="F21" s="884"/>
      <c r="G21" s="884"/>
      <c r="H21" s="911"/>
      <c r="I21" s="917">
        <f t="shared" si="0"/>
        <v>0</v>
      </c>
      <c r="J21" s="917">
        <v>0</v>
      </c>
    </row>
    <row r="22" spans="1:10" s="963" customFormat="1" ht="27.75" customHeight="1">
      <c r="A22" s="903" t="s">
        <v>495</v>
      </c>
      <c r="B22" s="941" t="s">
        <v>496</v>
      </c>
      <c r="C22" s="937" t="s">
        <v>240</v>
      </c>
      <c r="D22" s="886"/>
      <c r="E22" s="886"/>
      <c r="F22" s="886"/>
      <c r="G22" s="886"/>
      <c r="H22" s="962"/>
      <c r="I22" s="959">
        <f t="shared" si="0"/>
        <v>0</v>
      </c>
      <c r="J22" s="959">
        <v>0</v>
      </c>
    </row>
    <row r="23" spans="1:10" ht="16.5" customHeight="1">
      <c r="A23" s="936" t="s">
        <v>497</v>
      </c>
      <c r="B23" s="938" t="s">
        <v>498</v>
      </c>
      <c r="C23" s="344" t="s">
        <v>242</v>
      </c>
      <c r="D23" s="884"/>
      <c r="E23" s="884"/>
      <c r="F23" s="884"/>
      <c r="G23" s="884"/>
      <c r="H23" s="911"/>
      <c r="I23" s="917">
        <f t="shared" si="0"/>
        <v>0</v>
      </c>
      <c r="J23" s="917"/>
    </row>
    <row r="24" spans="1:10" ht="16.5" customHeight="1">
      <c r="A24" s="936" t="s">
        <v>499</v>
      </c>
      <c r="B24" s="938" t="s">
        <v>500</v>
      </c>
      <c r="C24" s="344" t="s">
        <v>501</v>
      </c>
      <c r="D24" s="884"/>
      <c r="E24" s="884"/>
      <c r="F24" s="884"/>
      <c r="G24" s="884"/>
      <c r="H24" s="911"/>
      <c r="I24" s="917">
        <f t="shared" si="0"/>
        <v>0</v>
      </c>
      <c r="J24" s="917">
        <v>0</v>
      </c>
    </row>
    <row r="25" spans="1:11" ht="16.5" customHeight="1">
      <c r="A25" s="936" t="s">
        <v>502</v>
      </c>
      <c r="B25" s="938" t="s">
        <v>503</v>
      </c>
      <c r="C25" s="344" t="s">
        <v>504</v>
      </c>
      <c r="D25" s="884"/>
      <c r="E25" s="884"/>
      <c r="F25" s="884"/>
      <c r="G25" s="884"/>
      <c r="H25" s="911"/>
      <c r="I25" s="917">
        <f t="shared" si="0"/>
        <v>0</v>
      </c>
      <c r="J25" s="917"/>
      <c r="K25" s="332"/>
    </row>
    <row r="26" spans="1:10" s="331" customFormat="1" ht="18" customHeight="1">
      <c r="A26" s="896"/>
      <c r="B26" s="902" t="s">
        <v>505</v>
      </c>
      <c r="C26" s="907" t="s">
        <v>468</v>
      </c>
      <c r="D26" s="882"/>
      <c r="E26" s="882"/>
      <c r="F26" s="882"/>
      <c r="G26" s="882"/>
      <c r="H26" s="914"/>
      <c r="I26" s="916">
        <f>SUM(I18:I25)</f>
        <v>0</v>
      </c>
      <c r="J26" s="916">
        <f>SUM(J18:J25)</f>
        <v>0</v>
      </c>
    </row>
    <row r="27" spans="1:10" ht="18" customHeight="1">
      <c r="A27" s="1238" t="s">
        <v>1273</v>
      </c>
      <c r="B27" s="1234"/>
      <c r="C27" s="1235"/>
      <c r="D27" s="1235"/>
      <c r="E27" s="1235"/>
      <c r="F27" s="1235"/>
      <c r="G27" s="1235"/>
      <c r="H27" s="1236"/>
      <c r="I27" s="1237"/>
      <c r="J27" s="1237"/>
    </row>
    <row r="28" spans="1:10" ht="19.5" customHeight="1">
      <c r="A28" s="891"/>
      <c r="B28" s="1229"/>
      <c r="C28" s="1230"/>
      <c r="D28" s="1230"/>
      <c r="E28" s="1230"/>
      <c r="F28" s="1230"/>
      <c r="G28" s="1230"/>
      <c r="H28" s="1231"/>
      <c r="I28" s="1232"/>
      <c r="J28" s="1233" t="e">
        <f>#REF!</f>
        <v>#REF!</v>
      </c>
    </row>
    <row r="29" spans="1:10" s="339" customFormat="1" ht="32.25" customHeight="1">
      <c r="A29" s="908" t="s">
        <v>447</v>
      </c>
      <c r="B29" s="908"/>
      <c r="C29" s="336" t="s">
        <v>476</v>
      </c>
      <c r="D29" s="909" t="s">
        <v>1136</v>
      </c>
      <c r="E29" s="909" t="s">
        <v>1136</v>
      </c>
      <c r="F29" s="910" t="s">
        <v>560</v>
      </c>
      <c r="G29" s="910" t="s">
        <v>1137</v>
      </c>
      <c r="H29" s="912" t="s">
        <v>325</v>
      </c>
      <c r="I29" s="337" t="e">
        <f>I8</f>
        <v>#REF!</v>
      </c>
      <c r="J29" s="337" t="e">
        <f>J8</f>
        <v>#REF!</v>
      </c>
    </row>
    <row r="30" spans="1:10" ht="20.25" customHeight="1">
      <c r="A30" s="896" t="s">
        <v>506</v>
      </c>
      <c r="B30" s="897" t="s">
        <v>507</v>
      </c>
      <c r="C30" s="924"/>
      <c r="H30" s="911"/>
      <c r="I30" s="934"/>
      <c r="J30" s="924"/>
    </row>
    <row r="31" spans="1:10" ht="27.75" customHeight="1">
      <c r="A31" s="903" t="s">
        <v>477</v>
      </c>
      <c r="B31" s="941" t="s">
        <v>508</v>
      </c>
      <c r="C31" s="937" t="s">
        <v>244</v>
      </c>
      <c r="D31" s="884"/>
      <c r="E31" s="884"/>
      <c r="F31" s="884"/>
      <c r="G31" s="884"/>
      <c r="H31" s="914"/>
      <c r="I31" s="959">
        <f aca="true" t="shared" si="1" ref="I31:I36">F31+G31</f>
        <v>0</v>
      </c>
      <c r="J31" s="960">
        <v>0</v>
      </c>
    </row>
    <row r="32" spans="1:10" ht="25.5">
      <c r="A32" s="903" t="s">
        <v>478</v>
      </c>
      <c r="B32" s="941" t="s">
        <v>509</v>
      </c>
      <c r="C32" s="937" t="s">
        <v>246</v>
      </c>
      <c r="D32" s="886"/>
      <c r="E32" s="886"/>
      <c r="F32" s="886"/>
      <c r="G32" s="886"/>
      <c r="H32" s="961"/>
      <c r="I32" s="959">
        <f t="shared" si="1"/>
        <v>0</v>
      </c>
      <c r="J32" s="959">
        <v>0</v>
      </c>
    </row>
    <row r="33" spans="1:12" ht="16.5" customHeight="1">
      <c r="A33" s="899" t="s">
        <v>484</v>
      </c>
      <c r="B33" s="900" t="s">
        <v>510</v>
      </c>
      <c r="C33" s="906" t="s">
        <v>511</v>
      </c>
      <c r="D33" s="884"/>
      <c r="E33" s="884"/>
      <c r="F33" s="884"/>
      <c r="G33" s="884"/>
      <c r="H33" s="914"/>
      <c r="I33" s="939">
        <f t="shared" si="1"/>
        <v>0</v>
      </c>
      <c r="J33" s="939"/>
      <c r="K33" s="296"/>
      <c r="L33" s="332"/>
    </row>
    <row r="34" spans="1:12" ht="16.5" customHeight="1">
      <c r="A34" s="899" t="s">
        <v>495</v>
      </c>
      <c r="B34" s="900" t="s">
        <v>512</v>
      </c>
      <c r="C34" s="906" t="s">
        <v>513</v>
      </c>
      <c r="D34" s="884"/>
      <c r="E34" s="884"/>
      <c r="F34" s="884"/>
      <c r="G34" s="884"/>
      <c r="H34" s="914"/>
      <c r="I34" s="939">
        <f t="shared" si="1"/>
        <v>0</v>
      </c>
      <c r="J34" s="939"/>
      <c r="K34" s="296"/>
      <c r="L34" s="332"/>
    </row>
    <row r="35" spans="1:10" ht="16.5" customHeight="1">
      <c r="A35" s="899" t="s">
        <v>497</v>
      </c>
      <c r="B35" s="900" t="s">
        <v>514</v>
      </c>
      <c r="C35" s="906" t="s">
        <v>515</v>
      </c>
      <c r="D35" s="884"/>
      <c r="E35" s="884"/>
      <c r="F35" s="884"/>
      <c r="G35" s="884"/>
      <c r="H35" s="914"/>
      <c r="I35" s="939">
        <f t="shared" si="1"/>
        <v>0</v>
      </c>
      <c r="J35" s="939">
        <v>0</v>
      </c>
    </row>
    <row r="36" spans="1:10" ht="16.5" customHeight="1">
      <c r="A36" s="899" t="s">
        <v>499</v>
      </c>
      <c r="B36" s="900" t="s">
        <v>516</v>
      </c>
      <c r="C36" s="906" t="s">
        <v>517</v>
      </c>
      <c r="D36" s="884"/>
      <c r="E36" s="884"/>
      <c r="F36" s="884"/>
      <c r="G36" s="884"/>
      <c r="H36" s="914"/>
      <c r="I36" s="939">
        <f t="shared" si="1"/>
        <v>0</v>
      </c>
      <c r="J36" s="939"/>
    </row>
    <row r="37" spans="1:10" s="346" customFormat="1" ht="18" customHeight="1">
      <c r="A37" s="928"/>
      <c r="B37" s="929" t="s">
        <v>518</v>
      </c>
      <c r="C37" s="925" t="s">
        <v>471</v>
      </c>
      <c r="D37" s="887"/>
      <c r="E37" s="887"/>
      <c r="F37" s="887"/>
      <c r="G37" s="887"/>
      <c r="H37" s="940"/>
      <c r="I37" s="916">
        <f>SUM(I31:I36)</f>
        <v>0</v>
      </c>
      <c r="J37" s="935">
        <f>SUM(J31:J36)</f>
        <v>0</v>
      </c>
    </row>
    <row r="38" spans="1:10" s="346" customFormat="1" ht="18" customHeight="1">
      <c r="A38" s="928"/>
      <c r="B38" s="929" t="s">
        <v>519</v>
      </c>
      <c r="C38" s="925" t="s">
        <v>229</v>
      </c>
      <c r="D38" s="887"/>
      <c r="E38" s="887"/>
      <c r="F38" s="887"/>
      <c r="G38" s="887"/>
      <c r="H38" s="940"/>
      <c r="I38" s="935" t="e">
        <f>I17+I26+I37</f>
        <v>#REF!</v>
      </c>
      <c r="J38" s="935" t="e">
        <f>J17+J26+J37</f>
        <v>#REF!</v>
      </c>
    </row>
    <row r="39" spans="1:10" s="347" customFormat="1" ht="18" customHeight="1">
      <c r="A39" s="930"/>
      <c r="B39" s="929" t="s">
        <v>520</v>
      </c>
      <c r="C39" s="925" t="s">
        <v>472</v>
      </c>
      <c r="D39" s="887"/>
      <c r="E39" s="887"/>
      <c r="F39" s="887"/>
      <c r="G39" s="887"/>
      <c r="H39" s="943"/>
      <c r="I39" s="917">
        <f>F39+G39</f>
        <v>0</v>
      </c>
      <c r="J39" s="935">
        <v>0</v>
      </c>
    </row>
    <row r="40" spans="1:10" s="346" customFormat="1" ht="16.5" customHeight="1">
      <c r="A40" s="928"/>
      <c r="B40" s="931" t="s">
        <v>521</v>
      </c>
      <c r="C40" s="926" t="s">
        <v>248</v>
      </c>
      <c r="D40" s="888"/>
      <c r="E40" s="888"/>
      <c r="F40" s="888"/>
      <c r="G40" s="888"/>
      <c r="H40" s="940"/>
      <c r="I40" s="917">
        <v>0</v>
      </c>
      <c r="J40" s="946">
        <v>0</v>
      </c>
    </row>
    <row r="41" spans="1:12" s="346" customFormat="1" ht="18" customHeight="1">
      <c r="A41" s="932"/>
      <c r="B41" s="904" t="s">
        <v>522</v>
      </c>
      <c r="C41" s="927" t="s">
        <v>473</v>
      </c>
      <c r="D41" s="933"/>
      <c r="E41" s="933"/>
      <c r="F41" s="933"/>
      <c r="G41" s="933"/>
      <c r="H41" s="944"/>
      <c r="I41" s="945" t="e">
        <f>I38+I39+I40</f>
        <v>#REF!</v>
      </c>
      <c r="J41" s="945" t="e">
        <f>J38+J39+J40</f>
        <v>#REF!</v>
      </c>
      <c r="K41" s="349" t="e">
        <f>I41-CDKT!D9</f>
        <v>#REF!</v>
      </c>
      <c r="L41" s="349" t="e">
        <f>J41-CDKT!E9</f>
        <v>#REF!</v>
      </c>
    </row>
    <row r="42" spans="1:9" ht="10.5" customHeight="1">
      <c r="A42" s="2"/>
      <c r="C42" s="7"/>
      <c r="D42" s="7"/>
      <c r="E42" s="7"/>
      <c r="F42" s="7"/>
      <c r="G42" s="7"/>
      <c r="I42" s="295"/>
    </row>
    <row r="43" ht="12.75">
      <c r="H43" s="7"/>
    </row>
    <row r="44" spans="1:11" ht="13.5" customHeight="1">
      <c r="A44" s="326"/>
      <c r="B44" s="359"/>
      <c r="C44" s="360"/>
      <c r="D44" s="362"/>
      <c r="E44" s="362"/>
      <c r="F44" s="362"/>
      <c r="G44" s="363"/>
      <c r="H44" s="361"/>
      <c r="I44" s="878" t="e">
        <f>#REF!</f>
        <v>#REF!</v>
      </c>
      <c r="J44" s="365"/>
      <c r="K44" s="331"/>
    </row>
    <row r="45" spans="1:10" ht="15" customHeight="1">
      <c r="A45" s="326"/>
      <c r="B45" s="305" t="s">
        <v>1131</v>
      </c>
      <c r="C45" s="284"/>
      <c r="D45" s="309"/>
      <c r="E45" s="230"/>
      <c r="F45" s="312"/>
      <c r="G45" s="312"/>
      <c r="H45" s="230"/>
      <c r="I45" s="314" t="s">
        <v>1132</v>
      </c>
      <c r="J45" s="365"/>
    </row>
    <row r="46" spans="1:12" ht="15.75" customHeight="1">
      <c r="A46" s="326"/>
      <c r="B46" s="195"/>
      <c r="C46" s="230"/>
      <c r="D46" s="309"/>
      <c r="E46" s="230"/>
      <c r="F46" s="312"/>
      <c r="G46" s="312"/>
      <c r="H46" s="230"/>
      <c r="I46" s="312"/>
      <c r="J46" s="354"/>
      <c r="L46" s="332"/>
    </row>
    <row r="47" spans="1:12" ht="14.25" customHeight="1">
      <c r="A47" s="366"/>
      <c r="B47" s="195"/>
      <c r="C47" s="230"/>
      <c r="D47" s="309"/>
      <c r="E47" s="230"/>
      <c r="F47" s="312"/>
      <c r="G47" s="312"/>
      <c r="H47" s="230"/>
      <c r="I47" s="312"/>
      <c r="J47" s="354"/>
      <c r="L47" s="332"/>
    </row>
    <row r="48" spans="1:12" ht="14.25" customHeight="1">
      <c r="A48" s="366"/>
      <c r="B48" s="195"/>
      <c r="C48" s="230"/>
      <c r="D48" s="309"/>
      <c r="E48" s="230"/>
      <c r="F48" s="312"/>
      <c r="G48" s="312"/>
      <c r="H48" s="230"/>
      <c r="I48" s="312"/>
      <c r="J48" s="354"/>
      <c r="L48" s="332"/>
    </row>
    <row r="49" spans="1:12" ht="12.75">
      <c r="A49" s="368"/>
      <c r="B49" s="195"/>
      <c r="C49" s="230"/>
      <c r="D49" s="309"/>
      <c r="E49" s="230"/>
      <c r="F49" s="312"/>
      <c r="G49" s="312"/>
      <c r="H49" s="230"/>
      <c r="I49" s="312"/>
      <c r="J49" s="8"/>
      <c r="L49" s="332"/>
    </row>
    <row r="50" spans="1:12" ht="12.75">
      <c r="A50" s="326"/>
      <c r="B50" s="195"/>
      <c r="C50" s="230"/>
      <c r="D50" s="309"/>
      <c r="E50" s="230"/>
      <c r="F50" s="312"/>
      <c r="G50" s="312"/>
      <c r="H50" s="230"/>
      <c r="I50" s="312"/>
      <c r="J50" s="8"/>
      <c r="L50" s="332"/>
    </row>
    <row r="51" spans="1:10" ht="12.75">
      <c r="A51" s="326"/>
      <c r="B51" s="850" t="e">
        <f>#REF!</f>
        <v>#REF!</v>
      </c>
      <c r="C51" s="855"/>
      <c r="D51" s="310"/>
      <c r="E51" s="855"/>
      <c r="F51" s="311"/>
      <c r="G51" s="311"/>
      <c r="H51" s="855"/>
      <c r="I51" s="856" t="e">
        <f>#REF!</f>
        <v>#REF!</v>
      </c>
      <c r="J51" s="8"/>
    </row>
    <row r="52" spans="1:10" ht="12.75">
      <c r="A52" s="326"/>
      <c r="B52" s="853" t="s">
        <v>1133</v>
      </c>
      <c r="C52" s="230"/>
      <c r="D52" s="309"/>
      <c r="E52" s="230"/>
      <c r="F52" s="312"/>
      <c r="G52" s="312"/>
      <c r="H52" s="230"/>
      <c r="I52" s="854" t="s">
        <v>1134</v>
      </c>
      <c r="J52" s="8"/>
    </row>
    <row r="53" spans="2:10" ht="6" customHeight="1">
      <c r="B53" s="359"/>
      <c r="C53" s="360"/>
      <c r="D53" s="360"/>
      <c r="E53" s="360"/>
      <c r="F53" s="360"/>
      <c r="G53" s="360"/>
      <c r="H53" s="361"/>
      <c r="I53" s="364"/>
      <c r="J53" s="360"/>
    </row>
    <row r="54" spans="2:12" ht="15.75" customHeight="1">
      <c r="B54" s="353"/>
      <c r="H54" s="7"/>
      <c r="J54" s="885"/>
      <c r="L54" s="332"/>
    </row>
    <row r="55" spans="1:12" ht="14.25" customHeight="1">
      <c r="A55" s="889"/>
      <c r="I55" s="367"/>
      <c r="J55" s="885"/>
      <c r="L55" s="332"/>
    </row>
    <row r="56" spans="1:12" ht="14.25" customHeight="1">
      <c r="A56" s="889"/>
      <c r="I56" s="367"/>
      <c r="J56" s="885"/>
      <c r="L56" s="332"/>
    </row>
    <row r="57" spans="1:12" ht="12.75">
      <c r="A57" s="890"/>
      <c r="B57" s="352"/>
      <c r="L57" s="332"/>
    </row>
    <row r="58" ht="12.75">
      <c r="L58" s="332"/>
    </row>
    <row r="70" spans="2:25" s="7" customFormat="1" ht="26.25" customHeight="1">
      <c r="B70" s="5"/>
      <c r="C70" s="5"/>
      <c r="D70" s="5"/>
      <c r="E70" s="5"/>
      <c r="F70" s="5"/>
      <c r="G70" s="5"/>
      <c r="H70" s="350"/>
      <c r="I70" s="332"/>
      <c r="J70" s="5"/>
      <c r="K70" s="5"/>
      <c r="L70" s="5"/>
      <c r="M70" s="5"/>
      <c r="N70" s="5"/>
      <c r="O70" s="5"/>
      <c r="P70" s="5"/>
      <c r="Q70" s="5"/>
      <c r="R70" s="5"/>
      <c r="S70" s="5"/>
      <c r="T70" s="5"/>
      <c r="U70" s="5"/>
      <c r="V70" s="5"/>
      <c r="W70" s="5"/>
      <c r="X70" s="5"/>
      <c r="Y70" s="5"/>
    </row>
    <row r="71" spans="2:25" s="7" customFormat="1" ht="4.5" customHeight="1">
      <c r="B71" s="5"/>
      <c r="C71" s="5"/>
      <c r="D71" s="5"/>
      <c r="E71" s="5"/>
      <c r="F71" s="5"/>
      <c r="G71" s="5"/>
      <c r="H71" s="350"/>
      <c r="I71" s="332"/>
      <c r="J71" s="5"/>
      <c r="K71" s="5"/>
      <c r="L71" s="5"/>
      <c r="M71" s="5"/>
      <c r="N71" s="5"/>
      <c r="O71" s="5"/>
      <c r="P71" s="5"/>
      <c r="Q71" s="5"/>
      <c r="R71" s="5"/>
      <c r="S71" s="5"/>
      <c r="T71" s="5"/>
      <c r="U71" s="5"/>
      <c r="V71" s="5"/>
      <c r="W71" s="5"/>
      <c r="X71" s="5"/>
      <c r="Y71" s="5"/>
    </row>
  </sheetData>
  <sheetProtection/>
  <printOptions/>
  <pageMargins left="0.58" right="0.15" top="0.3" bottom="0.3" header="0.05" footer="0.05"/>
  <pageSetup firstPageNumber="9" useFirstPageNumber="1" fitToHeight="2" horizontalDpi="600" verticalDpi="600" orientation="portrait" paperSize="9" r:id="rId3"/>
  <headerFooter>
    <oddFooter>&amp;L&amp;"Arial,Italic"&amp;10Các thuyết minh đính kèm là một bộ phận không tách rời của thuyết minh báo cáo tài chính&amp;R&amp;"Arial,Regular"&amp;10&amp;P</oddFooter>
  </headerFooter>
  <rowBreaks count="1" manualBreakCount="1">
    <brk id="27" max="255" man="1"/>
  </rowBreaks>
  <legacyDrawing r:id="rId2"/>
</worksheet>
</file>

<file path=xl/worksheets/sheet9.xml><?xml version="1.0" encoding="utf-8"?>
<worksheet xmlns="http://schemas.openxmlformats.org/spreadsheetml/2006/main" xmlns:r="http://schemas.openxmlformats.org/officeDocument/2006/relationships">
  <sheetPr>
    <tabColor theme="8" tint="0.39998000860214233"/>
  </sheetPr>
  <dimension ref="A1:BT883"/>
  <sheetViews>
    <sheetView showGridLines="0" zoomScalePageLayoutView="0" workbookViewId="0" topLeftCell="A587">
      <selection activeCell="M646" sqref="M646"/>
    </sheetView>
  </sheetViews>
  <sheetFormatPr defaultColWidth="1.7109375" defaultRowHeight="18" customHeight="1"/>
  <cols>
    <col min="1" max="1" width="6.28125" style="384" customWidth="1"/>
    <col min="2" max="2" width="2.7109375" style="370" customWidth="1"/>
    <col min="3" max="3" width="6.28125" style="370" customWidth="1"/>
    <col min="4" max="4" width="14.421875" style="370" customWidth="1"/>
    <col min="5" max="5" width="18.8515625" style="370" customWidth="1"/>
    <col min="6" max="6" width="1.7109375" style="370" customWidth="1"/>
    <col min="7" max="7" width="21.421875" style="370" customWidth="1"/>
    <col min="8" max="8" width="16.28125" style="370" customWidth="1"/>
    <col min="9" max="9" width="18.8515625" style="370" customWidth="1"/>
    <col min="10" max="10" width="1.7109375" style="370" customWidth="1"/>
    <col min="11" max="11" width="18.8515625" style="370" customWidth="1"/>
    <col min="12" max="12" width="1.7109375" style="370" customWidth="1"/>
    <col min="13" max="13" width="17.7109375" style="370" customWidth="1"/>
    <col min="14" max="14" width="15.8515625" style="370" customWidth="1"/>
    <col min="15" max="15" width="1.7109375" style="370" customWidth="1"/>
    <col min="16" max="16" width="2.7109375" style="370" customWidth="1"/>
    <col min="17" max="17" width="6.28125" style="370" customWidth="1"/>
    <col min="18" max="18" width="16.28125" style="372" customWidth="1"/>
    <col min="19" max="19" width="10.28125" style="372" customWidth="1"/>
    <col min="20" max="20" width="1.7109375" style="372" customWidth="1"/>
    <col min="21" max="21" width="17.140625" style="372" customWidth="1"/>
    <col min="22" max="22" width="1.7109375" style="372" customWidth="1"/>
    <col min="23" max="23" width="10.28125" style="372" customWidth="1"/>
    <col min="24" max="24" width="1.7109375" style="372" customWidth="1"/>
    <col min="25" max="25" width="17.140625" style="372" customWidth="1"/>
    <col min="26" max="26" width="3.00390625" style="370" customWidth="1"/>
    <col min="27" max="27" width="14.57421875" style="373" bestFit="1" customWidth="1"/>
    <col min="28" max="28" width="16.57421875" style="370" bestFit="1" customWidth="1"/>
    <col min="29" max="29" width="17.8515625" style="370" bestFit="1" customWidth="1"/>
    <col min="30" max="30" width="15.00390625" style="374" bestFit="1" customWidth="1"/>
    <col min="31" max="31" width="13.421875" style="374" bestFit="1" customWidth="1"/>
    <col min="32" max="32" width="11.7109375" style="374" bestFit="1" customWidth="1"/>
    <col min="33" max="71" width="9.140625" style="374" customWidth="1"/>
    <col min="72" max="243" width="9.140625" style="370" customWidth="1"/>
    <col min="244" max="244" width="6.28125" style="370" customWidth="1"/>
    <col min="245" max="245" width="3.7109375" style="370" customWidth="1"/>
    <col min="246" max="246" width="5.28125" style="370" customWidth="1"/>
    <col min="247" max="247" width="8.7109375" style="370" customWidth="1"/>
    <col min="248" max="248" width="2.7109375" style="370" customWidth="1"/>
    <col min="249" max="249" width="9.7109375" style="370" customWidth="1"/>
    <col min="250" max="250" width="1.7109375" style="370" customWidth="1"/>
    <col min="251" max="251" width="9.7109375" style="370" customWidth="1"/>
    <col min="252" max="252" width="1.7109375" style="370" customWidth="1"/>
    <col min="253" max="253" width="9.7109375" style="370" customWidth="1"/>
    <col min="254" max="254" width="1.7109375" style="370" customWidth="1"/>
    <col min="255" max="255" width="9.7109375" style="370" customWidth="1"/>
    <col min="256" max="16384" width="1.7109375" style="370" customWidth="1"/>
  </cols>
  <sheetData>
    <row r="1" spans="1:14" ht="15.75">
      <c r="A1" s="369" t="e">
        <v>#REF!</v>
      </c>
      <c r="M1" s="371"/>
      <c r="N1" s="371"/>
    </row>
    <row r="2" spans="1:14" ht="15.75">
      <c r="A2" s="369" t="s">
        <v>524</v>
      </c>
      <c r="M2" s="375"/>
      <c r="N2" s="375"/>
    </row>
    <row r="3" spans="1:13" ht="12.75">
      <c r="A3" s="376" t="e">
        <v>#REF!</v>
      </c>
      <c r="M3" s="377"/>
    </row>
    <row r="4" spans="1:71" s="382" customFormat="1" ht="12.75">
      <c r="A4" s="378" t="e">
        <v>#REF!</v>
      </c>
      <c r="B4" s="379"/>
      <c r="C4" s="379"/>
      <c r="D4" s="379"/>
      <c r="E4" s="379"/>
      <c r="F4" s="379"/>
      <c r="G4" s="379"/>
      <c r="H4" s="379"/>
      <c r="I4" s="379"/>
      <c r="J4" s="379"/>
      <c r="K4" s="379"/>
      <c r="L4" s="379"/>
      <c r="M4" s="380"/>
      <c r="N4" s="379"/>
      <c r="O4" s="379"/>
      <c r="P4" s="379"/>
      <c r="Q4" s="379"/>
      <c r="R4" s="379"/>
      <c r="S4" s="379"/>
      <c r="T4" s="379"/>
      <c r="U4" s="379"/>
      <c r="V4" s="379"/>
      <c r="W4" s="379"/>
      <c r="X4" s="379"/>
      <c r="Y4" s="379"/>
      <c r="Z4" s="379"/>
      <c r="AA4" s="381"/>
      <c r="AD4" s="383"/>
      <c r="AE4" s="383"/>
      <c r="AF4" s="383"/>
      <c r="AG4" s="383"/>
      <c r="AH4" s="383"/>
      <c r="AI4" s="383"/>
      <c r="AJ4" s="383"/>
      <c r="AK4" s="383"/>
      <c r="AL4" s="383"/>
      <c r="AM4" s="383"/>
      <c r="AN4" s="383"/>
      <c r="AO4" s="383"/>
      <c r="AP4" s="383"/>
      <c r="AQ4" s="383"/>
      <c r="AR4" s="383"/>
      <c r="AS4" s="383"/>
      <c r="AT4" s="383"/>
      <c r="AU4" s="383"/>
      <c r="AV4" s="383"/>
      <c r="AW4" s="383"/>
      <c r="AX4" s="383"/>
      <c r="AY4" s="383"/>
      <c r="AZ4" s="383"/>
      <c r="BA4" s="383"/>
      <c r="BB4" s="383"/>
      <c r="BC4" s="383"/>
      <c r="BD4" s="383"/>
      <c r="BE4" s="383"/>
      <c r="BF4" s="383"/>
      <c r="BG4" s="383"/>
      <c r="BH4" s="383"/>
      <c r="BI4" s="383"/>
      <c r="BJ4" s="383"/>
      <c r="BK4" s="383"/>
      <c r="BL4" s="383"/>
      <c r="BM4" s="383"/>
      <c r="BN4" s="383"/>
      <c r="BO4" s="383"/>
      <c r="BP4" s="383"/>
      <c r="BQ4" s="383"/>
      <c r="BR4" s="383"/>
      <c r="BS4" s="383"/>
    </row>
    <row r="5" spans="1:25" ht="12.75">
      <c r="A5" s="384">
        <v>44</v>
      </c>
      <c r="B5" s="370">
        <v>19</v>
      </c>
      <c r="C5" s="370">
        <v>44</v>
      </c>
      <c r="D5" s="370">
        <v>114</v>
      </c>
      <c r="E5" s="370">
        <v>132</v>
      </c>
      <c r="F5" s="385">
        <v>12</v>
      </c>
      <c r="G5" s="385"/>
      <c r="H5" s="385"/>
      <c r="I5" s="370">
        <v>132</v>
      </c>
      <c r="J5" s="385">
        <v>12</v>
      </c>
      <c r="K5" s="370">
        <v>132</v>
      </c>
      <c r="M5" s="377"/>
      <c r="P5" s="370">
        <v>19</v>
      </c>
      <c r="Q5" s="370">
        <v>44</v>
      </c>
      <c r="R5" s="372">
        <v>89</v>
      </c>
      <c r="S5" s="372">
        <v>72</v>
      </c>
      <c r="T5" s="372">
        <v>12</v>
      </c>
      <c r="U5" s="372">
        <v>120</v>
      </c>
      <c r="V5" s="372">
        <v>12</v>
      </c>
      <c r="W5" s="372">
        <v>72</v>
      </c>
      <c r="X5" s="372">
        <v>12</v>
      </c>
      <c r="Y5" s="372">
        <v>120</v>
      </c>
    </row>
    <row r="6" spans="1:71" s="382" customFormat="1" ht="12.75" hidden="1">
      <c r="A6" s="386"/>
      <c r="B6" s="387" t="s">
        <v>525</v>
      </c>
      <c r="C6" s="388"/>
      <c r="D6" s="388"/>
      <c r="E6" s="388"/>
      <c r="F6" s="388"/>
      <c r="G6" s="388"/>
      <c r="H6" s="388"/>
      <c r="I6" s="388"/>
      <c r="J6" s="388"/>
      <c r="K6" s="388"/>
      <c r="L6" s="388"/>
      <c r="M6" s="389"/>
      <c r="N6" s="388"/>
      <c r="O6" s="388"/>
      <c r="P6" s="388"/>
      <c r="Q6" s="388"/>
      <c r="R6" s="390"/>
      <c r="S6" s="390"/>
      <c r="T6" s="390"/>
      <c r="U6" s="390"/>
      <c r="V6" s="390"/>
      <c r="W6" s="390"/>
      <c r="X6" s="390"/>
      <c r="Y6" s="390"/>
      <c r="Z6" s="388"/>
      <c r="AA6" s="381"/>
      <c r="AD6" s="383"/>
      <c r="AE6" s="383"/>
      <c r="AF6" s="383"/>
      <c r="AG6" s="383"/>
      <c r="AH6" s="383"/>
      <c r="AI6" s="383"/>
      <c r="AJ6" s="383"/>
      <c r="AK6" s="383"/>
      <c r="AL6" s="383"/>
      <c r="AM6" s="383"/>
      <c r="AN6" s="383"/>
      <c r="AO6" s="383"/>
      <c r="AP6" s="383"/>
      <c r="AQ6" s="383"/>
      <c r="AR6" s="383"/>
      <c r="AS6" s="383"/>
      <c r="AT6" s="383"/>
      <c r="AU6" s="383"/>
      <c r="AV6" s="383"/>
      <c r="AW6" s="383"/>
      <c r="AX6" s="383"/>
      <c r="AY6" s="383"/>
      <c r="AZ6" s="383"/>
      <c r="BA6" s="383"/>
      <c r="BB6" s="383"/>
      <c r="BC6" s="383"/>
      <c r="BD6" s="383"/>
      <c r="BE6" s="383"/>
      <c r="BF6" s="383"/>
      <c r="BG6" s="383"/>
      <c r="BH6" s="383"/>
      <c r="BI6" s="383"/>
      <c r="BJ6" s="383"/>
      <c r="BK6" s="383"/>
      <c r="BL6" s="383"/>
      <c r="BM6" s="383"/>
      <c r="BN6" s="383"/>
      <c r="BO6" s="383"/>
      <c r="BP6" s="383"/>
      <c r="BQ6" s="383"/>
      <c r="BR6" s="383"/>
      <c r="BS6" s="383"/>
    </row>
    <row r="7" spans="1:71" s="382" customFormat="1" ht="18" customHeight="1" hidden="1">
      <c r="A7" s="391" t="s">
        <v>526</v>
      </c>
      <c r="B7" s="392" t="s">
        <v>527</v>
      </c>
      <c r="C7" s="393"/>
      <c r="D7" s="393"/>
      <c r="E7" s="393"/>
      <c r="M7" s="371"/>
      <c r="R7" s="394"/>
      <c r="S7" s="394"/>
      <c r="T7" s="394"/>
      <c r="U7" s="394"/>
      <c r="V7" s="394"/>
      <c r="W7" s="394"/>
      <c r="X7" s="394"/>
      <c r="Y7" s="394"/>
      <c r="AA7" s="381"/>
      <c r="AD7" s="383"/>
      <c r="AE7" s="383"/>
      <c r="AF7" s="383"/>
      <c r="AG7" s="383"/>
      <c r="AH7" s="383"/>
      <c r="AI7" s="383"/>
      <c r="AJ7" s="383"/>
      <c r="AK7" s="383"/>
      <c r="AL7" s="383"/>
      <c r="AM7" s="383"/>
      <c r="AN7" s="383"/>
      <c r="AO7" s="383"/>
      <c r="AP7" s="383"/>
      <c r="AQ7" s="383"/>
      <c r="AR7" s="383"/>
      <c r="AS7" s="383"/>
      <c r="AT7" s="383"/>
      <c r="AU7" s="383"/>
      <c r="AV7" s="383"/>
      <c r="AW7" s="383"/>
      <c r="AX7" s="383"/>
      <c r="AY7" s="383"/>
      <c r="AZ7" s="383"/>
      <c r="BA7" s="383"/>
      <c r="BB7" s="383"/>
      <c r="BC7" s="383"/>
      <c r="BD7" s="383"/>
      <c r="BE7" s="383"/>
      <c r="BF7" s="383"/>
      <c r="BG7" s="383"/>
      <c r="BH7" s="383"/>
      <c r="BI7" s="383"/>
      <c r="BJ7" s="383"/>
      <c r="BK7" s="383"/>
      <c r="BL7" s="383"/>
      <c r="BM7" s="383"/>
      <c r="BN7" s="383"/>
      <c r="BO7" s="383"/>
      <c r="BP7" s="383"/>
      <c r="BQ7" s="383"/>
      <c r="BR7" s="383"/>
      <c r="BS7" s="383"/>
    </row>
    <row r="8" spans="1:71" s="382" customFormat="1" ht="4.5" customHeight="1" hidden="1">
      <c r="A8" s="395"/>
      <c r="B8" s="396"/>
      <c r="M8" s="371"/>
      <c r="R8" s="394"/>
      <c r="S8" s="394"/>
      <c r="T8" s="394"/>
      <c r="U8" s="394"/>
      <c r="V8" s="394"/>
      <c r="W8" s="394"/>
      <c r="X8" s="394"/>
      <c r="Y8" s="394"/>
      <c r="AA8" s="381"/>
      <c r="AD8" s="383"/>
      <c r="AE8" s="383"/>
      <c r="AF8" s="383"/>
      <c r="AG8" s="383"/>
      <c r="AH8" s="383"/>
      <c r="AI8" s="383"/>
      <c r="AJ8" s="383"/>
      <c r="AK8" s="383"/>
      <c r="AL8" s="383"/>
      <c r="AM8" s="383"/>
      <c r="AN8" s="383"/>
      <c r="AO8" s="383"/>
      <c r="AP8" s="383"/>
      <c r="AQ8" s="383"/>
      <c r="AR8" s="383"/>
      <c r="AS8" s="383"/>
      <c r="AT8" s="383"/>
      <c r="AU8" s="383"/>
      <c r="AV8" s="383"/>
      <c r="AW8" s="383"/>
      <c r="AX8" s="383"/>
      <c r="AY8" s="383"/>
      <c r="AZ8" s="383"/>
      <c r="BA8" s="383"/>
      <c r="BB8" s="383"/>
      <c r="BC8" s="383"/>
      <c r="BD8" s="383"/>
      <c r="BE8" s="383"/>
      <c r="BF8" s="383"/>
      <c r="BG8" s="383"/>
      <c r="BH8" s="383"/>
      <c r="BI8" s="383"/>
      <c r="BJ8" s="383"/>
      <c r="BK8" s="383"/>
      <c r="BL8" s="383"/>
      <c r="BM8" s="383"/>
      <c r="BN8" s="383"/>
      <c r="BO8" s="383"/>
      <c r="BP8" s="383"/>
      <c r="BQ8" s="383"/>
      <c r="BR8" s="383"/>
      <c r="BS8" s="383"/>
    </row>
    <row r="9" spans="1:71" s="382" customFormat="1" ht="12.75" hidden="1">
      <c r="A9" s="397"/>
      <c r="B9" s="1574" t="s">
        <v>528</v>
      </c>
      <c r="C9" s="1574"/>
      <c r="D9" s="1574"/>
      <c r="E9" s="1574"/>
      <c r="F9" s="1574"/>
      <c r="G9" s="1574"/>
      <c r="H9" s="1574"/>
      <c r="I9" s="1574"/>
      <c r="J9" s="1574"/>
      <c r="K9" s="1574"/>
      <c r="L9" s="1574"/>
      <c r="M9" s="1574"/>
      <c r="N9" s="1574"/>
      <c r="O9" s="1574"/>
      <c r="P9" s="1574"/>
      <c r="Q9" s="1574"/>
      <c r="R9" s="1574"/>
      <c r="S9" s="1574"/>
      <c r="T9" s="1574"/>
      <c r="U9" s="1574"/>
      <c r="V9" s="1574"/>
      <c r="W9" s="1574"/>
      <c r="X9" s="1574"/>
      <c r="Y9" s="1574"/>
      <c r="Z9" s="1574"/>
      <c r="AA9" s="381"/>
      <c r="AD9" s="383"/>
      <c r="AE9" s="383"/>
      <c r="AF9" s="383"/>
      <c r="AG9" s="383"/>
      <c r="AH9" s="383"/>
      <c r="AI9" s="383"/>
      <c r="AJ9" s="383"/>
      <c r="AK9" s="383"/>
      <c r="AL9" s="383"/>
      <c r="AM9" s="383"/>
      <c r="AN9" s="383"/>
      <c r="AO9" s="383"/>
      <c r="AP9" s="383"/>
      <c r="AQ9" s="383"/>
      <c r="AR9" s="383"/>
      <c r="AS9" s="383"/>
      <c r="AT9" s="383"/>
      <c r="AU9" s="383"/>
      <c r="AV9" s="383"/>
      <c r="AW9" s="383"/>
      <c r="AX9" s="383"/>
      <c r="AY9" s="383"/>
      <c r="AZ9" s="383"/>
      <c r="BA9" s="383"/>
      <c r="BB9" s="383"/>
      <c r="BC9" s="383"/>
      <c r="BD9" s="383"/>
      <c r="BE9" s="383"/>
      <c r="BF9" s="383"/>
      <c r="BG9" s="383"/>
      <c r="BH9" s="383"/>
      <c r="BI9" s="383"/>
      <c r="BJ9" s="383"/>
      <c r="BK9" s="383"/>
      <c r="BL9" s="383"/>
      <c r="BM9" s="383"/>
      <c r="BN9" s="383"/>
      <c r="BO9" s="383"/>
      <c r="BP9" s="383"/>
      <c r="BQ9" s="383"/>
      <c r="BR9" s="383"/>
      <c r="BS9" s="383"/>
    </row>
    <row r="10" spans="1:71" s="382" customFormat="1" ht="12.75" hidden="1">
      <c r="A10" s="397"/>
      <c r="B10" s="388"/>
      <c r="C10" s="388"/>
      <c r="D10" s="388"/>
      <c r="E10" s="388"/>
      <c r="F10" s="388"/>
      <c r="G10" s="388"/>
      <c r="H10" s="388"/>
      <c r="I10" s="388"/>
      <c r="J10" s="388"/>
      <c r="K10" s="388"/>
      <c r="L10" s="388"/>
      <c r="M10" s="388"/>
      <c r="N10" s="388"/>
      <c r="O10" s="388"/>
      <c r="P10" s="388"/>
      <c r="Q10" s="388"/>
      <c r="R10" s="390"/>
      <c r="S10" s="390"/>
      <c r="T10" s="390"/>
      <c r="U10" s="390"/>
      <c r="V10" s="390"/>
      <c r="W10" s="390"/>
      <c r="X10" s="390"/>
      <c r="Y10" s="390"/>
      <c r="Z10" s="388"/>
      <c r="AA10" s="381"/>
      <c r="AD10" s="383"/>
      <c r="AE10" s="383"/>
      <c r="AF10" s="383"/>
      <c r="AG10" s="383"/>
      <c r="AH10" s="383"/>
      <c r="AI10" s="383"/>
      <c r="AJ10" s="383"/>
      <c r="AK10" s="383"/>
      <c r="AL10" s="383"/>
      <c r="AM10" s="383"/>
      <c r="AN10" s="383"/>
      <c r="AO10" s="383"/>
      <c r="AP10" s="383"/>
      <c r="AQ10" s="383"/>
      <c r="AR10" s="383"/>
      <c r="AS10" s="383"/>
      <c r="AT10" s="383"/>
      <c r="AU10" s="383"/>
      <c r="AV10" s="383"/>
      <c r="AW10" s="383"/>
      <c r="AX10" s="383"/>
      <c r="AY10" s="383"/>
      <c r="AZ10" s="383"/>
      <c r="BA10" s="383"/>
      <c r="BB10" s="383"/>
      <c r="BC10" s="383"/>
      <c r="BD10" s="383"/>
      <c r="BE10" s="383"/>
      <c r="BF10" s="383"/>
      <c r="BG10" s="383"/>
      <c r="BH10" s="383"/>
      <c r="BI10" s="383"/>
      <c r="BJ10" s="383"/>
      <c r="BK10" s="383"/>
      <c r="BL10" s="383"/>
      <c r="BM10" s="383"/>
      <c r="BN10" s="383"/>
      <c r="BO10" s="383"/>
      <c r="BP10" s="383"/>
      <c r="BQ10" s="383"/>
      <c r="BR10" s="383"/>
      <c r="BS10" s="383"/>
    </row>
    <row r="11" spans="1:71" s="382" customFormat="1" ht="12.75" hidden="1">
      <c r="A11" s="397"/>
      <c r="B11" s="398" t="s">
        <v>529</v>
      </c>
      <c r="R11" s="394"/>
      <c r="S11" s="394"/>
      <c r="T11" s="394"/>
      <c r="U11" s="394"/>
      <c r="V11" s="394"/>
      <c r="W11" s="394"/>
      <c r="X11" s="394"/>
      <c r="Y11" s="394"/>
      <c r="AA11" s="381"/>
      <c r="AD11" s="383"/>
      <c r="AE11" s="383"/>
      <c r="AF11" s="383"/>
      <c r="AG11" s="383"/>
      <c r="AH11" s="383"/>
      <c r="AI11" s="383"/>
      <c r="AJ11" s="383"/>
      <c r="AK11" s="383"/>
      <c r="AL11" s="383"/>
      <c r="AM11" s="383"/>
      <c r="AN11" s="383"/>
      <c r="AO11" s="383"/>
      <c r="AP11" s="383"/>
      <c r="AQ11" s="383"/>
      <c r="AR11" s="383"/>
      <c r="AS11" s="383"/>
      <c r="AT11" s="383"/>
      <c r="AU11" s="383"/>
      <c r="AV11" s="383"/>
      <c r="AW11" s="383"/>
      <c r="AX11" s="383"/>
      <c r="AY11" s="383"/>
      <c r="AZ11" s="383"/>
      <c r="BA11" s="383"/>
      <c r="BB11" s="383"/>
      <c r="BC11" s="383"/>
      <c r="BD11" s="383"/>
      <c r="BE11" s="383"/>
      <c r="BF11" s="383"/>
      <c r="BG11" s="383"/>
      <c r="BH11" s="383"/>
      <c r="BI11" s="383"/>
      <c r="BJ11" s="383"/>
      <c r="BK11" s="383"/>
      <c r="BL11" s="383"/>
      <c r="BM11" s="383"/>
      <c r="BN11" s="383"/>
      <c r="BO11" s="383"/>
      <c r="BP11" s="383"/>
      <c r="BQ11" s="383"/>
      <c r="BR11" s="383"/>
      <c r="BS11" s="383"/>
    </row>
    <row r="12" spans="1:70" s="382" customFormat="1" ht="4.5" customHeight="1" hidden="1">
      <c r="A12" s="397"/>
      <c r="B12" s="398"/>
      <c r="R12" s="394"/>
      <c r="S12" s="394"/>
      <c r="T12" s="394"/>
      <c r="U12" s="394"/>
      <c r="V12" s="394"/>
      <c r="W12" s="394"/>
      <c r="X12" s="394"/>
      <c r="Y12" s="394"/>
      <c r="AA12" s="371"/>
      <c r="AC12" s="383"/>
      <c r="AD12" s="383"/>
      <c r="AE12" s="383"/>
      <c r="AF12" s="383"/>
      <c r="AG12" s="383"/>
      <c r="AH12" s="383"/>
      <c r="AI12" s="383"/>
      <c r="AJ12" s="383"/>
      <c r="AK12" s="383"/>
      <c r="AL12" s="383"/>
      <c r="AM12" s="383"/>
      <c r="AN12" s="383"/>
      <c r="AO12" s="383"/>
      <c r="AP12" s="383"/>
      <c r="AQ12" s="383"/>
      <c r="AR12" s="383"/>
      <c r="AS12" s="383"/>
      <c r="AT12" s="383"/>
      <c r="AU12" s="383"/>
      <c r="AV12" s="383"/>
      <c r="AW12" s="383"/>
      <c r="AX12" s="383"/>
      <c r="AY12" s="383"/>
      <c r="AZ12" s="383"/>
      <c r="BA12" s="383"/>
      <c r="BB12" s="383"/>
      <c r="BC12" s="383"/>
      <c r="BD12" s="383"/>
      <c r="BE12" s="383"/>
      <c r="BF12" s="383"/>
      <c r="BG12" s="383"/>
      <c r="BH12" s="383"/>
      <c r="BI12" s="383"/>
      <c r="BJ12" s="383"/>
      <c r="BK12" s="383"/>
      <c r="BL12" s="383"/>
      <c r="BM12" s="383"/>
      <c r="BN12" s="383"/>
      <c r="BO12" s="383"/>
      <c r="BP12" s="383"/>
      <c r="BQ12" s="383"/>
      <c r="BR12" s="383"/>
    </row>
    <row r="13" spans="1:70" s="382" customFormat="1" ht="18" customHeight="1" hidden="1">
      <c r="A13" s="397"/>
      <c r="C13" s="399"/>
      <c r="D13" s="399"/>
      <c r="E13" s="400" t="s">
        <v>2</v>
      </c>
      <c r="I13" s="400" t="s">
        <v>2</v>
      </c>
      <c r="K13" s="400" t="s">
        <v>523</v>
      </c>
      <c r="Q13" s="399"/>
      <c r="R13" s="394"/>
      <c r="S13" s="394"/>
      <c r="T13" s="394"/>
      <c r="U13" s="394"/>
      <c r="V13" s="394"/>
      <c r="W13" s="394"/>
      <c r="X13" s="394"/>
      <c r="Y13" s="394"/>
      <c r="Z13" s="399"/>
      <c r="AA13" s="371"/>
      <c r="AC13" s="383"/>
      <c r="AD13" s="383"/>
      <c r="AE13" s="383"/>
      <c r="AF13" s="383"/>
      <c r="AG13" s="383"/>
      <c r="AH13" s="383"/>
      <c r="AI13" s="383"/>
      <c r="AJ13" s="383"/>
      <c r="AK13" s="383"/>
      <c r="AL13" s="383"/>
      <c r="AM13" s="383"/>
      <c r="AN13" s="383"/>
      <c r="AO13" s="383"/>
      <c r="AP13" s="383"/>
      <c r="AQ13" s="383"/>
      <c r="AR13" s="383"/>
      <c r="AS13" s="383"/>
      <c r="AT13" s="383"/>
      <c r="AU13" s="383"/>
      <c r="AV13" s="383"/>
      <c r="AW13" s="383"/>
      <c r="AX13" s="383"/>
      <c r="AY13" s="383"/>
      <c r="AZ13" s="383"/>
      <c r="BA13" s="383"/>
      <c r="BB13" s="383"/>
      <c r="BC13" s="383"/>
      <c r="BD13" s="383"/>
      <c r="BE13" s="383"/>
      <c r="BF13" s="383"/>
      <c r="BG13" s="383"/>
      <c r="BH13" s="383"/>
      <c r="BI13" s="383"/>
      <c r="BJ13" s="383"/>
      <c r="BK13" s="383"/>
      <c r="BL13" s="383"/>
      <c r="BM13" s="383"/>
      <c r="BN13" s="383"/>
      <c r="BO13" s="383"/>
      <c r="BP13" s="383"/>
      <c r="BQ13" s="383"/>
      <c r="BR13" s="383"/>
    </row>
    <row r="14" spans="1:70" s="382" customFormat="1" ht="25.5" customHeight="1" hidden="1">
      <c r="A14" s="386"/>
      <c r="C14" s="401"/>
      <c r="D14" s="401"/>
      <c r="E14" s="402" t="s">
        <v>530</v>
      </c>
      <c r="I14" s="403" t="s">
        <v>531</v>
      </c>
      <c r="K14" s="403"/>
      <c r="Q14" s="401"/>
      <c r="R14" s="394"/>
      <c r="S14" s="394"/>
      <c r="T14" s="394"/>
      <c r="U14" s="394"/>
      <c r="V14" s="394"/>
      <c r="W14" s="394"/>
      <c r="X14" s="394"/>
      <c r="Y14" s="394"/>
      <c r="AA14" s="371"/>
      <c r="AC14" s="383"/>
      <c r="AD14" s="383"/>
      <c r="AE14" s="383"/>
      <c r="AF14" s="383"/>
      <c r="AG14" s="383"/>
      <c r="AH14" s="383"/>
      <c r="AI14" s="383"/>
      <c r="AJ14" s="383"/>
      <c r="AK14" s="383"/>
      <c r="AL14" s="383"/>
      <c r="AM14" s="383"/>
      <c r="AN14" s="383"/>
      <c r="AO14" s="383"/>
      <c r="AP14" s="383"/>
      <c r="AQ14" s="383"/>
      <c r="AR14" s="383"/>
      <c r="AS14" s="383"/>
      <c r="AT14" s="383"/>
      <c r="AU14" s="383"/>
      <c r="AV14" s="383"/>
      <c r="AW14" s="383"/>
      <c r="AX14" s="383"/>
      <c r="AY14" s="383"/>
      <c r="AZ14" s="383"/>
      <c r="BA14" s="383"/>
      <c r="BB14" s="383"/>
      <c r="BC14" s="383"/>
      <c r="BD14" s="383"/>
      <c r="BE14" s="383"/>
      <c r="BF14" s="383"/>
      <c r="BG14" s="383"/>
      <c r="BH14" s="383"/>
      <c r="BI14" s="383"/>
      <c r="BJ14" s="383"/>
      <c r="BK14" s="383"/>
      <c r="BL14" s="383"/>
      <c r="BM14" s="383"/>
      <c r="BN14" s="383"/>
      <c r="BO14" s="383"/>
      <c r="BP14" s="383"/>
      <c r="BQ14" s="383"/>
      <c r="BR14" s="383"/>
    </row>
    <row r="15" spans="1:70" s="382" customFormat="1" ht="18" customHeight="1" hidden="1">
      <c r="A15" s="397"/>
      <c r="B15" s="404" t="s">
        <v>532</v>
      </c>
      <c r="C15" s="401"/>
      <c r="D15" s="401"/>
      <c r="E15" s="371"/>
      <c r="I15" s="405"/>
      <c r="J15" s="371"/>
      <c r="K15" s="405">
        <f>E15-I15</f>
        <v>0</v>
      </c>
      <c r="L15" s="371"/>
      <c r="M15" s="371"/>
      <c r="N15" s="371"/>
      <c r="O15" s="371"/>
      <c r="P15" s="371"/>
      <c r="Q15" s="406"/>
      <c r="R15" s="407"/>
      <c r="S15" s="407"/>
      <c r="T15" s="407"/>
      <c r="U15" s="394"/>
      <c r="V15" s="394"/>
      <c r="W15" s="394"/>
      <c r="X15" s="394"/>
      <c r="Y15" s="394"/>
      <c r="AA15" s="371"/>
      <c r="AC15" s="383"/>
      <c r="AD15" s="383"/>
      <c r="AE15" s="383"/>
      <c r="AF15" s="383"/>
      <c r="AG15" s="383"/>
      <c r="AH15" s="383"/>
      <c r="AI15" s="383"/>
      <c r="AJ15" s="383"/>
      <c r="AK15" s="383"/>
      <c r="AL15" s="383"/>
      <c r="AM15" s="383"/>
      <c r="AN15" s="383"/>
      <c r="AO15" s="383"/>
      <c r="AP15" s="383"/>
      <c r="AQ15" s="383"/>
      <c r="AR15" s="383"/>
      <c r="AS15" s="383"/>
      <c r="AT15" s="383"/>
      <c r="AU15" s="383"/>
      <c r="AV15" s="383"/>
      <c r="AW15" s="383"/>
      <c r="AX15" s="383"/>
      <c r="AY15" s="383"/>
      <c r="AZ15" s="383"/>
      <c r="BA15" s="383"/>
      <c r="BB15" s="383"/>
      <c r="BC15" s="383"/>
      <c r="BD15" s="383"/>
      <c r="BE15" s="383"/>
      <c r="BF15" s="383"/>
      <c r="BG15" s="383"/>
      <c r="BH15" s="383"/>
      <c r="BI15" s="383"/>
      <c r="BJ15" s="383"/>
      <c r="BK15" s="383"/>
      <c r="BL15" s="383"/>
      <c r="BM15" s="383"/>
      <c r="BN15" s="383"/>
      <c r="BO15" s="383"/>
      <c r="BP15" s="383"/>
      <c r="BQ15" s="383"/>
      <c r="BR15" s="383"/>
    </row>
    <row r="16" spans="1:70" s="382" customFormat="1" ht="18" customHeight="1" hidden="1">
      <c r="A16" s="397"/>
      <c r="B16" s="404" t="s">
        <v>164</v>
      </c>
      <c r="C16" s="401"/>
      <c r="D16" s="401"/>
      <c r="E16" s="371"/>
      <c r="F16" s="371"/>
      <c r="G16" s="371"/>
      <c r="H16" s="371"/>
      <c r="I16" s="405"/>
      <c r="J16" s="371"/>
      <c r="K16" s="405"/>
      <c r="L16" s="371"/>
      <c r="M16" s="371"/>
      <c r="N16" s="371"/>
      <c r="O16" s="371"/>
      <c r="P16" s="371"/>
      <c r="Q16" s="406"/>
      <c r="R16" s="407"/>
      <c r="S16" s="407"/>
      <c r="T16" s="407"/>
      <c r="U16" s="407"/>
      <c r="V16" s="407"/>
      <c r="W16" s="394"/>
      <c r="X16" s="394"/>
      <c r="Y16" s="394"/>
      <c r="AA16" s="371"/>
      <c r="AC16" s="383"/>
      <c r="AD16" s="383"/>
      <c r="AE16" s="383"/>
      <c r="AF16" s="383"/>
      <c r="AG16" s="383"/>
      <c r="AH16" s="383"/>
      <c r="AI16" s="383"/>
      <c r="AJ16" s="383"/>
      <c r="AK16" s="383"/>
      <c r="AL16" s="383"/>
      <c r="AM16" s="383"/>
      <c r="AN16" s="383"/>
      <c r="AO16" s="383"/>
      <c r="AP16" s="383"/>
      <c r="AQ16" s="383"/>
      <c r="AR16" s="383"/>
      <c r="AS16" s="383"/>
      <c r="AT16" s="383"/>
      <c r="AU16" s="383"/>
      <c r="AV16" s="383"/>
      <c r="AW16" s="383"/>
      <c r="AX16" s="383"/>
      <c r="AY16" s="383"/>
      <c r="AZ16" s="383"/>
      <c r="BA16" s="383"/>
      <c r="BB16" s="383"/>
      <c r="BC16" s="383"/>
      <c r="BD16" s="383"/>
      <c r="BE16" s="383"/>
      <c r="BF16" s="383"/>
      <c r="BG16" s="383"/>
      <c r="BH16" s="383"/>
      <c r="BI16" s="383"/>
      <c r="BJ16" s="383"/>
      <c r="BK16" s="383"/>
      <c r="BL16" s="383"/>
      <c r="BM16" s="383"/>
      <c r="BN16" s="383"/>
      <c r="BO16" s="383"/>
      <c r="BP16" s="383"/>
      <c r="BQ16" s="383"/>
      <c r="BR16" s="383"/>
    </row>
    <row r="17" spans="1:70" s="382" customFormat="1" ht="18" customHeight="1" hidden="1">
      <c r="A17" s="397"/>
      <c r="B17" s="404" t="s">
        <v>533</v>
      </c>
      <c r="C17" s="401"/>
      <c r="D17" s="401"/>
      <c r="I17" s="405"/>
      <c r="K17" s="405"/>
      <c r="Q17" s="401"/>
      <c r="R17" s="394"/>
      <c r="S17" s="394"/>
      <c r="T17" s="394"/>
      <c r="U17" s="394"/>
      <c r="V17" s="394"/>
      <c r="W17" s="394"/>
      <c r="X17" s="394"/>
      <c r="Y17" s="394"/>
      <c r="AA17" s="371"/>
      <c r="AC17" s="383"/>
      <c r="AD17" s="383"/>
      <c r="AE17" s="383"/>
      <c r="AF17" s="383"/>
      <c r="AG17" s="383"/>
      <c r="AH17" s="383"/>
      <c r="AI17" s="383"/>
      <c r="AJ17" s="383"/>
      <c r="AK17" s="383"/>
      <c r="AL17" s="383"/>
      <c r="AM17" s="383"/>
      <c r="AN17" s="383"/>
      <c r="AO17" s="383"/>
      <c r="AP17" s="383"/>
      <c r="AQ17" s="383"/>
      <c r="AR17" s="383"/>
      <c r="AS17" s="383"/>
      <c r="AT17" s="383"/>
      <c r="AU17" s="383"/>
      <c r="AV17" s="383"/>
      <c r="AW17" s="383"/>
      <c r="AX17" s="383"/>
      <c r="AY17" s="383"/>
      <c r="AZ17" s="383"/>
      <c r="BA17" s="383"/>
      <c r="BB17" s="383"/>
      <c r="BC17" s="383"/>
      <c r="BD17" s="383"/>
      <c r="BE17" s="383"/>
      <c r="BF17" s="383"/>
      <c r="BG17" s="383"/>
      <c r="BH17" s="383"/>
      <c r="BI17" s="383"/>
      <c r="BJ17" s="383"/>
      <c r="BK17" s="383"/>
      <c r="BL17" s="383"/>
      <c r="BM17" s="383"/>
      <c r="BN17" s="383"/>
      <c r="BO17" s="383"/>
      <c r="BP17" s="383"/>
      <c r="BQ17" s="383"/>
      <c r="BR17" s="383"/>
    </row>
    <row r="18" spans="1:70" s="382" customFormat="1" ht="4.5" customHeight="1" hidden="1">
      <c r="A18" s="397"/>
      <c r="B18" s="404"/>
      <c r="C18" s="401"/>
      <c r="D18" s="401"/>
      <c r="I18" s="408"/>
      <c r="K18" s="408"/>
      <c r="O18" s="401"/>
      <c r="P18" s="401"/>
      <c r="Q18" s="401"/>
      <c r="R18" s="394"/>
      <c r="S18" s="394"/>
      <c r="T18" s="394"/>
      <c r="U18" s="394"/>
      <c r="V18" s="394"/>
      <c r="W18" s="394"/>
      <c r="X18" s="394"/>
      <c r="Y18" s="394"/>
      <c r="AA18" s="371"/>
      <c r="AC18" s="383"/>
      <c r="AD18" s="383"/>
      <c r="AE18" s="383"/>
      <c r="AF18" s="383"/>
      <c r="AG18" s="383"/>
      <c r="AH18" s="383"/>
      <c r="AI18" s="383"/>
      <c r="AJ18" s="383"/>
      <c r="AK18" s="383"/>
      <c r="AL18" s="383"/>
      <c r="AM18" s="383"/>
      <c r="AN18" s="383"/>
      <c r="AO18" s="383"/>
      <c r="AP18" s="383"/>
      <c r="AQ18" s="383"/>
      <c r="AR18" s="383"/>
      <c r="AS18" s="383"/>
      <c r="AT18" s="383"/>
      <c r="AU18" s="383"/>
      <c r="AV18" s="383"/>
      <c r="AW18" s="383"/>
      <c r="AX18" s="383"/>
      <c r="AY18" s="383"/>
      <c r="AZ18" s="383"/>
      <c r="BA18" s="383"/>
      <c r="BB18" s="383"/>
      <c r="BC18" s="383"/>
      <c r="BD18" s="383"/>
      <c r="BE18" s="383"/>
      <c r="BF18" s="383"/>
      <c r="BG18" s="383"/>
      <c r="BH18" s="383"/>
      <c r="BI18" s="383"/>
      <c r="BJ18" s="383"/>
      <c r="BK18" s="383"/>
      <c r="BL18" s="383"/>
      <c r="BM18" s="383"/>
      <c r="BN18" s="383"/>
      <c r="BO18" s="383"/>
      <c r="BP18" s="383"/>
      <c r="BQ18" s="383"/>
      <c r="BR18" s="383"/>
    </row>
    <row r="19" spans="1:70" s="382" customFormat="1" ht="18" customHeight="1" hidden="1">
      <c r="A19" s="397"/>
      <c r="B19" s="398" t="s">
        <v>534</v>
      </c>
      <c r="R19" s="394"/>
      <c r="S19" s="394"/>
      <c r="T19" s="394"/>
      <c r="U19" s="394"/>
      <c r="V19" s="394"/>
      <c r="W19" s="394"/>
      <c r="X19" s="394"/>
      <c r="Y19" s="394"/>
      <c r="AA19" s="371"/>
      <c r="AC19" s="383"/>
      <c r="AD19" s="383"/>
      <c r="AE19" s="383"/>
      <c r="AF19" s="383"/>
      <c r="AG19" s="383"/>
      <c r="AH19" s="383"/>
      <c r="AI19" s="383"/>
      <c r="AJ19" s="383"/>
      <c r="AK19" s="383"/>
      <c r="AL19" s="383"/>
      <c r="AM19" s="383"/>
      <c r="AN19" s="383"/>
      <c r="AO19" s="383"/>
      <c r="AP19" s="383"/>
      <c r="AQ19" s="383"/>
      <c r="AR19" s="383"/>
      <c r="AS19" s="383"/>
      <c r="AT19" s="383"/>
      <c r="AU19" s="383"/>
      <c r="AV19" s="383"/>
      <c r="AW19" s="383"/>
      <c r="AX19" s="383"/>
      <c r="AY19" s="383"/>
      <c r="AZ19" s="383"/>
      <c r="BA19" s="383"/>
      <c r="BB19" s="383"/>
      <c r="BC19" s="383"/>
      <c r="BD19" s="383"/>
      <c r="BE19" s="383"/>
      <c r="BF19" s="383"/>
      <c r="BG19" s="383"/>
      <c r="BH19" s="383"/>
      <c r="BI19" s="383"/>
      <c r="BJ19" s="383"/>
      <c r="BK19" s="383"/>
      <c r="BL19" s="383"/>
      <c r="BM19" s="383"/>
      <c r="BN19" s="383"/>
      <c r="BO19" s="383"/>
      <c r="BP19" s="383"/>
      <c r="BQ19" s="383"/>
      <c r="BR19" s="383"/>
    </row>
    <row r="20" spans="1:70" s="382" customFormat="1" ht="4.5" customHeight="1" hidden="1">
      <c r="A20" s="397"/>
      <c r="B20" s="398"/>
      <c r="R20" s="394"/>
      <c r="S20" s="394"/>
      <c r="T20" s="394"/>
      <c r="U20" s="394"/>
      <c r="V20" s="394"/>
      <c r="W20" s="394"/>
      <c r="X20" s="394"/>
      <c r="Y20" s="394"/>
      <c r="AA20" s="371"/>
      <c r="AC20" s="383"/>
      <c r="AD20" s="383"/>
      <c r="AE20" s="383"/>
      <c r="AF20" s="383"/>
      <c r="AG20" s="383"/>
      <c r="AH20" s="383"/>
      <c r="AI20" s="383"/>
      <c r="AJ20" s="383"/>
      <c r="AK20" s="383"/>
      <c r="AL20" s="383"/>
      <c r="AM20" s="383"/>
      <c r="AN20" s="383"/>
      <c r="AO20" s="383"/>
      <c r="AP20" s="383"/>
      <c r="AQ20" s="383"/>
      <c r="AR20" s="383"/>
      <c r="AS20" s="383"/>
      <c r="AT20" s="383"/>
      <c r="AU20" s="383"/>
      <c r="AV20" s="383"/>
      <c r="AW20" s="383"/>
      <c r="AX20" s="383"/>
      <c r="AY20" s="383"/>
      <c r="AZ20" s="383"/>
      <c r="BA20" s="383"/>
      <c r="BB20" s="383"/>
      <c r="BC20" s="383"/>
      <c r="BD20" s="383"/>
      <c r="BE20" s="383"/>
      <c r="BF20" s="383"/>
      <c r="BG20" s="383"/>
      <c r="BH20" s="383"/>
      <c r="BI20" s="383"/>
      <c r="BJ20" s="383"/>
      <c r="BK20" s="383"/>
      <c r="BL20" s="383"/>
      <c r="BM20" s="383"/>
      <c r="BN20" s="383"/>
      <c r="BO20" s="383"/>
      <c r="BP20" s="383"/>
      <c r="BQ20" s="383"/>
      <c r="BR20" s="383"/>
    </row>
    <row r="21" spans="1:70" s="382" customFormat="1" ht="18" customHeight="1" hidden="1">
      <c r="A21" s="386"/>
      <c r="B21" s="399"/>
      <c r="C21" s="399"/>
      <c r="D21" s="399"/>
      <c r="E21" s="399"/>
      <c r="F21" s="399"/>
      <c r="G21" s="399"/>
      <c r="H21" s="399"/>
      <c r="I21" s="400" t="s">
        <v>5</v>
      </c>
      <c r="K21" s="400" t="s">
        <v>458</v>
      </c>
      <c r="M21" s="396"/>
      <c r="N21" s="396"/>
      <c r="O21" s="396"/>
      <c r="P21" s="399"/>
      <c r="Q21" s="399"/>
      <c r="R21" s="394"/>
      <c r="S21" s="394"/>
      <c r="T21" s="394"/>
      <c r="U21" s="394"/>
      <c r="V21" s="394"/>
      <c r="W21" s="394"/>
      <c r="X21" s="394"/>
      <c r="Y21" s="394"/>
      <c r="AA21" s="371"/>
      <c r="AC21" s="383"/>
      <c r="AD21" s="383"/>
      <c r="AE21" s="383"/>
      <c r="AF21" s="383"/>
      <c r="AG21" s="383"/>
      <c r="AH21" s="383"/>
      <c r="AI21" s="383"/>
      <c r="AJ21" s="383"/>
      <c r="AK21" s="383"/>
      <c r="AL21" s="383"/>
      <c r="AM21" s="383"/>
      <c r="AN21" s="383"/>
      <c r="AO21" s="383"/>
      <c r="AP21" s="383"/>
      <c r="AQ21" s="383"/>
      <c r="AR21" s="383"/>
      <c r="AS21" s="383"/>
      <c r="AT21" s="383"/>
      <c r="AU21" s="383"/>
      <c r="AV21" s="383"/>
      <c r="AW21" s="383"/>
      <c r="AX21" s="383"/>
      <c r="AY21" s="383"/>
      <c r="AZ21" s="383"/>
      <c r="BA21" s="383"/>
      <c r="BB21" s="383"/>
      <c r="BC21" s="383"/>
      <c r="BD21" s="383"/>
      <c r="BE21" s="383"/>
      <c r="BF21" s="383"/>
      <c r="BG21" s="383"/>
      <c r="BH21" s="383"/>
      <c r="BI21" s="383"/>
      <c r="BJ21" s="383"/>
      <c r="BK21" s="383"/>
      <c r="BL21" s="383"/>
      <c r="BM21" s="383"/>
      <c r="BN21" s="383"/>
      <c r="BO21" s="383"/>
      <c r="BP21" s="383"/>
      <c r="BQ21" s="383"/>
      <c r="BR21" s="383"/>
    </row>
    <row r="22" spans="1:70" s="382" customFormat="1" ht="25.5" customHeight="1" hidden="1">
      <c r="A22" s="386"/>
      <c r="B22" s="401"/>
      <c r="C22" s="401"/>
      <c r="D22" s="401"/>
      <c r="E22" s="401"/>
      <c r="F22" s="401"/>
      <c r="G22" s="401"/>
      <c r="H22" s="401"/>
      <c r="I22" s="402" t="s">
        <v>530</v>
      </c>
      <c r="K22" s="403" t="s">
        <v>531</v>
      </c>
      <c r="O22" s="401"/>
      <c r="P22" s="401"/>
      <c r="Q22" s="401"/>
      <c r="R22" s="394"/>
      <c r="S22" s="394"/>
      <c r="T22" s="394"/>
      <c r="U22" s="394"/>
      <c r="V22" s="394"/>
      <c r="W22" s="394"/>
      <c r="X22" s="394"/>
      <c r="Y22" s="394"/>
      <c r="AA22" s="371"/>
      <c r="AC22" s="383"/>
      <c r="AD22" s="383"/>
      <c r="AE22" s="383"/>
      <c r="AF22" s="383"/>
      <c r="AG22" s="383"/>
      <c r="AH22" s="383"/>
      <c r="AI22" s="383"/>
      <c r="AJ22" s="383"/>
      <c r="AK22" s="383"/>
      <c r="AL22" s="383"/>
      <c r="AM22" s="383"/>
      <c r="AN22" s="383"/>
      <c r="AO22" s="383"/>
      <c r="AP22" s="383"/>
      <c r="AQ22" s="383"/>
      <c r="AR22" s="383"/>
      <c r="AS22" s="383"/>
      <c r="AT22" s="383"/>
      <c r="AU22" s="383"/>
      <c r="AV22" s="383"/>
      <c r="AW22" s="383"/>
      <c r="AX22" s="383"/>
      <c r="AY22" s="383"/>
      <c r="AZ22" s="383"/>
      <c r="BA22" s="383"/>
      <c r="BB22" s="383"/>
      <c r="BC22" s="383"/>
      <c r="BD22" s="383"/>
      <c r="BE22" s="383"/>
      <c r="BF22" s="383"/>
      <c r="BG22" s="383"/>
      <c r="BH22" s="383"/>
      <c r="BI22" s="383"/>
      <c r="BJ22" s="383"/>
      <c r="BK22" s="383"/>
      <c r="BL22" s="383"/>
      <c r="BM22" s="383"/>
      <c r="BN22" s="383"/>
      <c r="BO22" s="383"/>
      <c r="BP22" s="383"/>
      <c r="BQ22" s="383"/>
      <c r="BR22" s="383"/>
    </row>
    <row r="23" spans="1:70" s="382" customFormat="1" ht="18" customHeight="1" hidden="1">
      <c r="A23" s="397"/>
      <c r="B23" s="404" t="s">
        <v>223</v>
      </c>
      <c r="C23" s="401"/>
      <c r="D23" s="401"/>
      <c r="E23" s="401"/>
      <c r="F23" s="401"/>
      <c r="G23" s="401"/>
      <c r="H23" s="401"/>
      <c r="I23" s="408"/>
      <c r="K23" s="408"/>
      <c r="O23" s="401"/>
      <c r="P23" s="401"/>
      <c r="Q23" s="401"/>
      <c r="R23" s="394"/>
      <c r="S23" s="394"/>
      <c r="T23" s="394"/>
      <c r="U23" s="394"/>
      <c r="V23" s="394"/>
      <c r="W23" s="394"/>
      <c r="X23" s="394"/>
      <c r="Y23" s="394"/>
      <c r="AA23" s="371"/>
      <c r="AC23" s="383"/>
      <c r="AD23" s="383"/>
      <c r="AE23" s="383"/>
      <c r="AF23" s="383"/>
      <c r="AG23" s="383"/>
      <c r="AH23" s="383"/>
      <c r="AI23" s="383"/>
      <c r="AJ23" s="383"/>
      <c r="AK23" s="383"/>
      <c r="AL23" s="383"/>
      <c r="AM23" s="383"/>
      <c r="AN23" s="383"/>
      <c r="AO23" s="383"/>
      <c r="AP23" s="383"/>
      <c r="AQ23" s="383"/>
      <c r="AR23" s="383"/>
      <c r="AS23" s="383"/>
      <c r="AT23" s="383"/>
      <c r="AU23" s="383"/>
      <c r="AV23" s="383"/>
      <c r="AW23" s="383"/>
      <c r="AX23" s="383"/>
      <c r="AY23" s="383"/>
      <c r="AZ23" s="383"/>
      <c r="BA23" s="383"/>
      <c r="BB23" s="383"/>
      <c r="BC23" s="383"/>
      <c r="BD23" s="383"/>
      <c r="BE23" s="383"/>
      <c r="BF23" s="383"/>
      <c r="BG23" s="383"/>
      <c r="BH23" s="383"/>
      <c r="BI23" s="383"/>
      <c r="BJ23" s="383"/>
      <c r="BK23" s="383"/>
      <c r="BL23" s="383"/>
      <c r="BM23" s="383"/>
      <c r="BN23" s="383"/>
      <c r="BO23" s="383"/>
      <c r="BP23" s="383"/>
      <c r="BQ23" s="383"/>
      <c r="BR23" s="383"/>
    </row>
    <row r="24" spans="1:70" s="382" customFormat="1" ht="18" customHeight="1" hidden="1">
      <c r="A24" s="397"/>
      <c r="B24" s="404" t="s">
        <v>233</v>
      </c>
      <c r="C24" s="401"/>
      <c r="D24" s="401"/>
      <c r="E24" s="401"/>
      <c r="F24" s="401"/>
      <c r="G24" s="401"/>
      <c r="H24" s="401"/>
      <c r="I24" s="408"/>
      <c r="K24" s="408"/>
      <c r="O24" s="401"/>
      <c r="P24" s="401"/>
      <c r="Q24" s="401"/>
      <c r="R24" s="394"/>
      <c r="S24" s="394"/>
      <c r="T24" s="394"/>
      <c r="U24" s="394"/>
      <c r="V24" s="394"/>
      <c r="W24" s="394"/>
      <c r="X24" s="394"/>
      <c r="Y24" s="394"/>
      <c r="AA24" s="371"/>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3"/>
      <c r="BA24" s="383"/>
      <c r="BB24" s="383"/>
      <c r="BC24" s="383"/>
      <c r="BD24" s="383"/>
      <c r="BE24" s="383"/>
      <c r="BF24" s="383"/>
      <c r="BG24" s="383"/>
      <c r="BH24" s="383"/>
      <c r="BI24" s="383"/>
      <c r="BJ24" s="383"/>
      <c r="BK24" s="383"/>
      <c r="BL24" s="383"/>
      <c r="BM24" s="383"/>
      <c r="BN24" s="383"/>
      <c r="BO24" s="383"/>
      <c r="BP24" s="383"/>
      <c r="BQ24" s="383"/>
      <c r="BR24" s="383"/>
    </row>
    <row r="25" spans="1:70" s="382" customFormat="1" ht="18" customHeight="1" hidden="1">
      <c r="A25" s="397"/>
      <c r="B25" s="404" t="s">
        <v>535</v>
      </c>
      <c r="C25" s="401"/>
      <c r="D25" s="401"/>
      <c r="E25" s="401"/>
      <c r="F25" s="401"/>
      <c r="G25" s="401"/>
      <c r="H25" s="401"/>
      <c r="I25" s="408"/>
      <c r="K25" s="408"/>
      <c r="O25" s="401"/>
      <c r="P25" s="401"/>
      <c r="Q25" s="401"/>
      <c r="R25" s="394"/>
      <c r="S25" s="394"/>
      <c r="T25" s="394"/>
      <c r="U25" s="394"/>
      <c r="V25" s="394"/>
      <c r="W25" s="394"/>
      <c r="X25" s="394"/>
      <c r="Y25" s="394"/>
      <c r="AA25" s="371"/>
      <c r="AC25" s="383"/>
      <c r="AD25" s="383"/>
      <c r="AE25" s="383"/>
      <c r="AF25" s="383"/>
      <c r="AG25" s="383"/>
      <c r="AH25" s="383"/>
      <c r="AI25" s="383"/>
      <c r="AJ25" s="383"/>
      <c r="AK25" s="383"/>
      <c r="AL25" s="383"/>
      <c r="AM25" s="383"/>
      <c r="AN25" s="383"/>
      <c r="AO25" s="383"/>
      <c r="AP25" s="383"/>
      <c r="AQ25" s="383"/>
      <c r="AR25" s="383"/>
      <c r="AS25" s="383"/>
      <c r="AT25" s="383"/>
      <c r="AU25" s="383"/>
      <c r="AV25" s="383"/>
      <c r="AW25" s="383"/>
      <c r="AX25" s="383"/>
      <c r="AY25" s="383"/>
      <c r="AZ25" s="383"/>
      <c r="BA25" s="383"/>
      <c r="BB25" s="383"/>
      <c r="BC25" s="383"/>
      <c r="BD25" s="383"/>
      <c r="BE25" s="383"/>
      <c r="BF25" s="383"/>
      <c r="BG25" s="383"/>
      <c r="BH25" s="383"/>
      <c r="BI25" s="383"/>
      <c r="BJ25" s="383"/>
      <c r="BK25" s="383"/>
      <c r="BL25" s="383"/>
      <c r="BM25" s="383"/>
      <c r="BN25" s="383"/>
      <c r="BO25" s="383"/>
      <c r="BP25" s="383"/>
      <c r="BQ25" s="383"/>
      <c r="BR25" s="383"/>
    </row>
    <row r="26" spans="1:70" s="382" customFormat="1" ht="4.5" customHeight="1" hidden="1">
      <c r="A26" s="397"/>
      <c r="B26" s="404"/>
      <c r="C26" s="401"/>
      <c r="D26" s="401"/>
      <c r="E26" s="401"/>
      <c r="F26" s="401"/>
      <c r="G26" s="401"/>
      <c r="H26" s="401"/>
      <c r="I26" s="408"/>
      <c r="O26" s="401"/>
      <c r="P26" s="401"/>
      <c r="Q26" s="401"/>
      <c r="R26" s="394"/>
      <c r="S26" s="394"/>
      <c r="T26" s="394"/>
      <c r="U26" s="394"/>
      <c r="V26" s="394"/>
      <c r="W26" s="394"/>
      <c r="X26" s="394"/>
      <c r="Y26" s="394"/>
      <c r="AA26" s="371"/>
      <c r="AC26" s="383"/>
      <c r="AD26" s="383"/>
      <c r="AE26" s="383"/>
      <c r="AF26" s="383"/>
      <c r="AG26" s="383"/>
      <c r="AH26" s="383"/>
      <c r="AI26" s="383"/>
      <c r="AJ26" s="383"/>
      <c r="AK26" s="383"/>
      <c r="AL26" s="383"/>
      <c r="AM26" s="383"/>
      <c r="AN26" s="383"/>
      <c r="AO26" s="383"/>
      <c r="AP26" s="383"/>
      <c r="AQ26" s="383"/>
      <c r="AR26" s="383"/>
      <c r="AS26" s="383"/>
      <c r="AT26" s="383"/>
      <c r="AU26" s="383"/>
      <c r="AV26" s="383"/>
      <c r="AW26" s="383"/>
      <c r="AX26" s="383"/>
      <c r="AY26" s="383"/>
      <c r="AZ26" s="383"/>
      <c r="BA26" s="383"/>
      <c r="BB26" s="383"/>
      <c r="BC26" s="383"/>
      <c r="BD26" s="383"/>
      <c r="BE26" s="383"/>
      <c r="BF26" s="383"/>
      <c r="BG26" s="383"/>
      <c r="BH26" s="383"/>
      <c r="BI26" s="383"/>
      <c r="BJ26" s="383"/>
      <c r="BK26" s="383"/>
      <c r="BL26" s="383"/>
      <c r="BM26" s="383"/>
      <c r="BN26" s="383"/>
      <c r="BO26" s="383"/>
      <c r="BP26" s="383"/>
      <c r="BQ26" s="383"/>
      <c r="BR26" s="383"/>
    </row>
    <row r="27" spans="1:70" s="382" customFormat="1" ht="18" customHeight="1" hidden="1">
      <c r="A27" s="397"/>
      <c r="B27" s="398" t="s">
        <v>536</v>
      </c>
      <c r="R27" s="394"/>
      <c r="S27" s="394"/>
      <c r="T27" s="394"/>
      <c r="U27" s="394"/>
      <c r="V27" s="394"/>
      <c r="W27" s="394"/>
      <c r="X27" s="394"/>
      <c r="Y27" s="394"/>
      <c r="AA27" s="371"/>
      <c r="AC27" s="383"/>
      <c r="AD27" s="383"/>
      <c r="AE27" s="383"/>
      <c r="AF27" s="383"/>
      <c r="AG27" s="383"/>
      <c r="AH27" s="383"/>
      <c r="AI27" s="383"/>
      <c r="AJ27" s="383"/>
      <c r="AK27" s="383"/>
      <c r="AL27" s="383"/>
      <c r="AM27" s="383"/>
      <c r="AN27" s="383"/>
      <c r="AO27" s="383"/>
      <c r="AP27" s="383"/>
      <c r="AQ27" s="383"/>
      <c r="AR27" s="383"/>
      <c r="AS27" s="383"/>
      <c r="AT27" s="383"/>
      <c r="AU27" s="383"/>
      <c r="AV27" s="383"/>
      <c r="AW27" s="383"/>
      <c r="AX27" s="383"/>
      <c r="AY27" s="383"/>
      <c r="AZ27" s="383"/>
      <c r="BA27" s="383"/>
      <c r="BB27" s="383"/>
      <c r="BC27" s="383"/>
      <c r="BD27" s="383"/>
      <c r="BE27" s="383"/>
      <c r="BF27" s="383"/>
      <c r="BG27" s="383"/>
      <c r="BH27" s="383"/>
      <c r="BI27" s="383"/>
      <c r="BJ27" s="383"/>
      <c r="BK27" s="383"/>
      <c r="BL27" s="383"/>
      <c r="BM27" s="383"/>
      <c r="BN27" s="383"/>
      <c r="BO27" s="383"/>
      <c r="BP27" s="383"/>
      <c r="BQ27" s="383"/>
      <c r="BR27" s="383"/>
    </row>
    <row r="28" spans="1:70" s="382" customFormat="1" ht="4.5" customHeight="1" hidden="1">
      <c r="A28" s="397"/>
      <c r="B28" s="398"/>
      <c r="R28" s="394"/>
      <c r="S28" s="394"/>
      <c r="T28" s="394"/>
      <c r="U28" s="394"/>
      <c r="V28" s="394"/>
      <c r="W28" s="394"/>
      <c r="X28" s="394"/>
      <c r="Y28" s="394"/>
      <c r="AA28" s="371"/>
      <c r="AC28" s="383"/>
      <c r="AD28" s="383"/>
      <c r="AE28" s="383"/>
      <c r="AF28" s="383"/>
      <c r="AG28" s="383"/>
      <c r="AH28" s="383"/>
      <c r="AI28" s="383"/>
      <c r="AJ28" s="383"/>
      <c r="AK28" s="383"/>
      <c r="AL28" s="383"/>
      <c r="AM28" s="383"/>
      <c r="AN28" s="383"/>
      <c r="AO28" s="383"/>
      <c r="AP28" s="383"/>
      <c r="AQ28" s="383"/>
      <c r="AR28" s="383"/>
      <c r="AS28" s="383"/>
      <c r="AT28" s="383"/>
      <c r="AU28" s="383"/>
      <c r="AV28" s="383"/>
      <c r="AW28" s="383"/>
      <c r="AX28" s="383"/>
      <c r="AY28" s="383"/>
      <c r="AZ28" s="383"/>
      <c r="BA28" s="383"/>
      <c r="BB28" s="383"/>
      <c r="BC28" s="383"/>
      <c r="BD28" s="383"/>
      <c r="BE28" s="383"/>
      <c r="BF28" s="383"/>
      <c r="BG28" s="383"/>
      <c r="BH28" s="383"/>
      <c r="BI28" s="383"/>
      <c r="BJ28" s="383"/>
      <c r="BK28" s="383"/>
      <c r="BL28" s="383"/>
      <c r="BM28" s="383"/>
      <c r="BN28" s="383"/>
      <c r="BO28" s="383"/>
      <c r="BP28" s="383"/>
      <c r="BQ28" s="383"/>
      <c r="BR28" s="383"/>
    </row>
    <row r="29" spans="1:70" s="382" customFormat="1" ht="18" customHeight="1" hidden="1">
      <c r="A29" s="386"/>
      <c r="B29" s="399"/>
      <c r="C29" s="399"/>
      <c r="D29" s="399"/>
      <c r="E29" s="399"/>
      <c r="F29" s="399"/>
      <c r="G29" s="399"/>
      <c r="H29" s="399"/>
      <c r="I29" s="400" t="s">
        <v>5</v>
      </c>
      <c r="K29" s="400" t="s">
        <v>458</v>
      </c>
      <c r="M29" s="396"/>
      <c r="N29" s="396"/>
      <c r="O29" s="396"/>
      <c r="P29" s="399"/>
      <c r="Q29" s="399"/>
      <c r="R29" s="394"/>
      <c r="S29" s="394"/>
      <c r="T29" s="394"/>
      <c r="U29" s="394"/>
      <c r="V29" s="394"/>
      <c r="W29" s="394"/>
      <c r="X29" s="394"/>
      <c r="Y29" s="394"/>
      <c r="AA29" s="371"/>
      <c r="AC29" s="383"/>
      <c r="AD29" s="383"/>
      <c r="AE29" s="383"/>
      <c r="AF29" s="383"/>
      <c r="AG29" s="383"/>
      <c r="AH29" s="383"/>
      <c r="AI29" s="383"/>
      <c r="AJ29" s="383"/>
      <c r="AK29" s="383"/>
      <c r="AL29" s="383"/>
      <c r="AM29" s="383"/>
      <c r="AN29" s="383"/>
      <c r="AO29" s="383"/>
      <c r="AP29" s="383"/>
      <c r="AQ29" s="383"/>
      <c r="AR29" s="383"/>
      <c r="AS29" s="383"/>
      <c r="AT29" s="383"/>
      <c r="AU29" s="383"/>
      <c r="AV29" s="383"/>
      <c r="AW29" s="383"/>
      <c r="AX29" s="383"/>
      <c r="AY29" s="383"/>
      <c r="AZ29" s="383"/>
      <c r="BA29" s="383"/>
      <c r="BB29" s="383"/>
      <c r="BC29" s="383"/>
      <c r="BD29" s="383"/>
      <c r="BE29" s="383"/>
      <c r="BF29" s="383"/>
      <c r="BG29" s="383"/>
      <c r="BH29" s="383"/>
      <c r="BI29" s="383"/>
      <c r="BJ29" s="383"/>
      <c r="BK29" s="383"/>
      <c r="BL29" s="383"/>
      <c r="BM29" s="383"/>
      <c r="BN29" s="383"/>
      <c r="BO29" s="383"/>
      <c r="BP29" s="383"/>
      <c r="BQ29" s="383"/>
      <c r="BR29" s="383"/>
    </row>
    <row r="30" spans="1:70" s="382" customFormat="1" ht="25.5" customHeight="1" hidden="1">
      <c r="A30" s="386"/>
      <c r="B30" s="401"/>
      <c r="C30" s="401"/>
      <c r="D30" s="401"/>
      <c r="E30" s="401"/>
      <c r="F30" s="401"/>
      <c r="G30" s="401"/>
      <c r="H30" s="401"/>
      <c r="I30" s="402" t="s">
        <v>530</v>
      </c>
      <c r="K30" s="403" t="s">
        <v>531</v>
      </c>
      <c r="O30" s="401"/>
      <c r="P30" s="401"/>
      <c r="Q30" s="401"/>
      <c r="R30" s="394"/>
      <c r="S30" s="394"/>
      <c r="T30" s="394"/>
      <c r="U30" s="394"/>
      <c r="V30" s="394"/>
      <c r="W30" s="394"/>
      <c r="X30" s="394"/>
      <c r="Y30" s="394"/>
      <c r="AA30" s="371"/>
      <c r="AC30" s="383"/>
      <c r="AD30" s="383"/>
      <c r="AE30" s="383"/>
      <c r="AF30" s="383"/>
      <c r="AG30" s="383"/>
      <c r="AH30" s="383"/>
      <c r="AI30" s="383"/>
      <c r="AJ30" s="383"/>
      <c r="AK30" s="383"/>
      <c r="AL30" s="383"/>
      <c r="AM30" s="383"/>
      <c r="AN30" s="383"/>
      <c r="AO30" s="383"/>
      <c r="AP30" s="383"/>
      <c r="AQ30" s="383"/>
      <c r="AR30" s="383"/>
      <c r="AS30" s="383"/>
      <c r="AT30" s="383"/>
      <c r="AU30" s="383"/>
      <c r="AV30" s="383"/>
      <c r="AW30" s="383"/>
      <c r="AX30" s="383"/>
      <c r="AY30" s="383"/>
      <c r="AZ30" s="383"/>
      <c r="BA30" s="383"/>
      <c r="BB30" s="383"/>
      <c r="BC30" s="383"/>
      <c r="BD30" s="383"/>
      <c r="BE30" s="383"/>
      <c r="BF30" s="383"/>
      <c r="BG30" s="383"/>
      <c r="BH30" s="383"/>
      <c r="BI30" s="383"/>
      <c r="BJ30" s="383"/>
      <c r="BK30" s="383"/>
      <c r="BL30" s="383"/>
      <c r="BM30" s="383"/>
      <c r="BN30" s="383"/>
      <c r="BO30" s="383"/>
      <c r="BP30" s="383"/>
      <c r="BQ30" s="383"/>
      <c r="BR30" s="383"/>
    </row>
    <row r="31" spans="1:70" s="382" customFormat="1" ht="18" customHeight="1" hidden="1">
      <c r="A31" s="397"/>
      <c r="B31" s="404" t="s">
        <v>535</v>
      </c>
      <c r="C31" s="401"/>
      <c r="D31" s="401"/>
      <c r="E31" s="401"/>
      <c r="F31" s="401"/>
      <c r="G31" s="401"/>
      <c r="H31" s="401"/>
      <c r="O31" s="401"/>
      <c r="P31" s="401"/>
      <c r="Q31" s="401"/>
      <c r="R31" s="394"/>
      <c r="S31" s="394"/>
      <c r="T31" s="394"/>
      <c r="U31" s="394"/>
      <c r="V31" s="394"/>
      <c r="W31" s="394"/>
      <c r="X31" s="394"/>
      <c r="Y31" s="394"/>
      <c r="AA31" s="371"/>
      <c r="AC31" s="383"/>
      <c r="AD31" s="383"/>
      <c r="AE31" s="383"/>
      <c r="AF31" s="383"/>
      <c r="AG31" s="383"/>
      <c r="AH31" s="383"/>
      <c r="AI31" s="383"/>
      <c r="AJ31" s="383"/>
      <c r="AK31" s="383"/>
      <c r="AL31" s="383"/>
      <c r="AM31" s="383"/>
      <c r="AN31" s="383"/>
      <c r="AO31" s="383"/>
      <c r="AP31" s="383"/>
      <c r="AQ31" s="383"/>
      <c r="AR31" s="383"/>
      <c r="AS31" s="383"/>
      <c r="AT31" s="383"/>
      <c r="AU31" s="383"/>
      <c r="AV31" s="383"/>
      <c r="AW31" s="383"/>
      <c r="AX31" s="383"/>
      <c r="AY31" s="383"/>
      <c r="AZ31" s="383"/>
      <c r="BA31" s="383"/>
      <c r="BB31" s="383"/>
      <c r="BC31" s="383"/>
      <c r="BD31" s="383"/>
      <c r="BE31" s="383"/>
      <c r="BF31" s="383"/>
      <c r="BG31" s="383"/>
      <c r="BH31" s="383"/>
      <c r="BI31" s="383"/>
      <c r="BJ31" s="383"/>
      <c r="BK31" s="383"/>
      <c r="BL31" s="383"/>
      <c r="BM31" s="383"/>
      <c r="BN31" s="383"/>
      <c r="BO31" s="383"/>
      <c r="BP31" s="383"/>
      <c r="BQ31" s="383"/>
      <c r="BR31" s="383"/>
    </row>
    <row r="32" spans="1:71" s="382" customFormat="1" ht="12.75" hidden="1">
      <c r="A32" s="409" t="s">
        <v>537</v>
      </c>
      <c r="B32" s="401"/>
      <c r="C32" s="401"/>
      <c r="D32" s="401"/>
      <c r="E32" s="401"/>
      <c r="F32" s="401"/>
      <c r="G32" s="401"/>
      <c r="H32" s="401"/>
      <c r="R32" s="394"/>
      <c r="S32" s="394"/>
      <c r="T32" s="394"/>
      <c r="U32" s="394"/>
      <c r="V32" s="394"/>
      <c r="W32" s="394"/>
      <c r="X32" s="394"/>
      <c r="Y32" s="394"/>
      <c r="AA32" s="381"/>
      <c r="AD32" s="383"/>
      <c r="AE32" s="383"/>
      <c r="AF32" s="383"/>
      <c r="AG32" s="383"/>
      <c r="AH32" s="383"/>
      <c r="AI32" s="383"/>
      <c r="AJ32" s="383"/>
      <c r="AK32" s="383"/>
      <c r="AL32" s="383"/>
      <c r="AM32" s="383"/>
      <c r="AN32" s="383"/>
      <c r="AO32" s="383"/>
      <c r="AP32" s="383"/>
      <c r="AQ32" s="383"/>
      <c r="AR32" s="383"/>
      <c r="AS32" s="383"/>
      <c r="AT32" s="383"/>
      <c r="AU32" s="383"/>
      <c r="AV32" s="383"/>
      <c r="AW32" s="383"/>
      <c r="AX32" s="383"/>
      <c r="AY32" s="383"/>
      <c r="AZ32" s="383"/>
      <c r="BA32" s="383"/>
      <c r="BB32" s="383"/>
      <c r="BC32" s="383"/>
      <c r="BD32" s="383"/>
      <c r="BE32" s="383"/>
      <c r="BF32" s="383"/>
      <c r="BG32" s="383"/>
      <c r="BH32" s="383"/>
      <c r="BI32" s="383"/>
      <c r="BJ32" s="383"/>
      <c r="BK32" s="383"/>
      <c r="BL32" s="383"/>
      <c r="BM32" s="383"/>
      <c r="BN32" s="383"/>
      <c r="BO32" s="383"/>
      <c r="BP32" s="383"/>
      <c r="BQ32" s="383"/>
      <c r="BR32" s="383"/>
      <c r="BS32" s="383"/>
    </row>
    <row r="33" spans="1:71" s="382" customFormat="1" ht="12.75" hidden="1">
      <c r="A33" s="395"/>
      <c r="B33" s="382" t="s">
        <v>282</v>
      </c>
      <c r="R33" s="394"/>
      <c r="S33" s="394"/>
      <c r="T33" s="394"/>
      <c r="U33" s="394"/>
      <c r="V33" s="394"/>
      <c r="W33" s="394"/>
      <c r="X33" s="394"/>
      <c r="Y33" s="394"/>
      <c r="AA33" s="381"/>
      <c r="AD33" s="383"/>
      <c r="AE33" s="383"/>
      <c r="AF33" s="383"/>
      <c r="AG33" s="383"/>
      <c r="AH33" s="383"/>
      <c r="AI33" s="383"/>
      <c r="AJ33" s="383"/>
      <c r="AK33" s="383"/>
      <c r="AL33" s="383"/>
      <c r="AM33" s="383"/>
      <c r="AN33" s="383"/>
      <c r="AO33" s="383"/>
      <c r="AP33" s="383"/>
      <c r="AQ33" s="383"/>
      <c r="AR33" s="383"/>
      <c r="AS33" s="383"/>
      <c r="AT33" s="383"/>
      <c r="AU33" s="383"/>
      <c r="AV33" s="383"/>
      <c r="AW33" s="383"/>
      <c r="AX33" s="383"/>
      <c r="AY33" s="383"/>
      <c r="AZ33" s="383"/>
      <c r="BA33" s="383"/>
      <c r="BB33" s="383"/>
      <c r="BC33" s="383"/>
      <c r="BD33" s="383"/>
      <c r="BE33" s="383"/>
      <c r="BF33" s="383"/>
      <c r="BG33" s="383"/>
      <c r="BH33" s="383"/>
      <c r="BI33" s="383"/>
      <c r="BJ33" s="383"/>
      <c r="BK33" s="383"/>
      <c r="BL33" s="383"/>
      <c r="BM33" s="383"/>
      <c r="BN33" s="383"/>
      <c r="BO33" s="383"/>
      <c r="BP33" s="383"/>
      <c r="BQ33" s="383"/>
      <c r="BR33" s="383"/>
      <c r="BS33" s="383"/>
    </row>
    <row r="34" spans="1:71" s="382" customFormat="1" ht="18" customHeight="1">
      <c r="A34" s="395" t="s">
        <v>497</v>
      </c>
      <c r="B34" s="396" t="s">
        <v>538</v>
      </c>
      <c r="R34" s="394"/>
      <c r="S34" s="394"/>
      <c r="T34" s="394"/>
      <c r="U34" s="394"/>
      <c r="V34" s="394"/>
      <c r="W34" s="394"/>
      <c r="X34" s="394"/>
      <c r="Y34" s="394"/>
      <c r="AA34" s="381"/>
      <c r="AD34" s="383"/>
      <c r="AE34" s="383"/>
      <c r="AF34" s="383"/>
      <c r="AG34" s="383"/>
      <c r="AH34" s="383"/>
      <c r="AI34" s="383"/>
      <c r="AJ34" s="383"/>
      <c r="AK34" s="383"/>
      <c r="AL34" s="383"/>
      <c r="AM34" s="383"/>
      <c r="AN34" s="383"/>
      <c r="AO34" s="383"/>
      <c r="AP34" s="383"/>
      <c r="AQ34" s="383"/>
      <c r="AR34" s="383"/>
      <c r="AS34" s="383"/>
      <c r="AT34" s="383"/>
      <c r="AU34" s="383"/>
      <c r="AV34" s="383"/>
      <c r="AW34" s="383"/>
      <c r="AX34" s="383"/>
      <c r="AY34" s="383"/>
      <c r="AZ34" s="383"/>
      <c r="BA34" s="383"/>
      <c r="BB34" s="383"/>
      <c r="BC34" s="383"/>
      <c r="BD34" s="383"/>
      <c r="BE34" s="383"/>
      <c r="BF34" s="383"/>
      <c r="BG34" s="383"/>
      <c r="BH34" s="383"/>
      <c r="BI34" s="383"/>
      <c r="BJ34" s="383"/>
      <c r="BK34" s="383"/>
      <c r="BL34" s="383"/>
      <c r="BM34" s="383"/>
      <c r="BN34" s="383"/>
      <c r="BO34" s="383"/>
      <c r="BP34" s="383"/>
      <c r="BQ34" s="383"/>
      <c r="BR34" s="383"/>
      <c r="BS34" s="383"/>
    </row>
    <row r="35" spans="1:71" s="382" customFormat="1" ht="4.5" customHeight="1">
      <c r="A35" s="395"/>
      <c r="B35" s="396"/>
      <c r="R35" s="394"/>
      <c r="S35" s="394"/>
      <c r="T35" s="394"/>
      <c r="U35" s="394"/>
      <c r="V35" s="394"/>
      <c r="W35" s="394"/>
      <c r="X35" s="394"/>
      <c r="Y35" s="394"/>
      <c r="AA35" s="381"/>
      <c r="AD35" s="383"/>
      <c r="AE35" s="383"/>
      <c r="AF35" s="383"/>
      <c r="AG35" s="383"/>
      <c r="AH35" s="383"/>
      <c r="AI35" s="383"/>
      <c r="AJ35" s="383"/>
      <c r="AK35" s="383"/>
      <c r="AL35" s="383"/>
      <c r="AM35" s="383"/>
      <c r="AN35" s="383"/>
      <c r="AO35" s="383"/>
      <c r="AP35" s="383"/>
      <c r="AQ35" s="383"/>
      <c r="AR35" s="383"/>
      <c r="AS35" s="383"/>
      <c r="AT35" s="383"/>
      <c r="AU35" s="383"/>
      <c r="AV35" s="383"/>
      <c r="AW35" s="383"/>
      <c r="AX35" s="383"/>
      <c r="AY35" s="383"/>
      <c r="AZ35" s="383"/>
      <c r="BA35" s="383"/>
      <c r="BB35" s="383"/>
      <c r="BC35" s="383"/>
      <c r="BD35" s="383"/>
      <c r="BE35" s="383"/>
      <c r="BF35" s="383"/>
      <c r="BG35" s="383"/>
      <c r="BH35" s="383"/>
      <c r="BI35" s="383"/>
      <c r="BJ35" s="383"/>
      <c r="BK35" s="383"/>
      <c r="BL35" s="383"/>
      <c r="BM35" s="383"/>
      <c r="BN35" s="383"/>
      <c r="BO35" s="383"/>
      <c r="BP35" s="383"/>
      <c r="BQ35" s="383"/>
      <c r="BR35" s="383"/>
      <c r="BS35" s="383"/>
    </row>
    <row r="36" spans="1:71" s="382" customFormat="1" ht="18" customHeight="1">
      <c r="A36" s="410" t="s">
        <v>328</v>
      </c>
      <c r="B36" s="391" t="s">
        <v>539</v>
      </c>
      <c r="C36" s="411"/>
      <c r="D36" s="411"/>
      <c r="E36" s="399"/>
      <c r="F36" s="399"/>
      <c r="G36" s="399"/>
      <c r="H36" s="399"/>
      <c r="R36" s="394"/>
      <c r="S36" s="394"/>
      <c r="T36" s="394"/>
      <c r="U36" s="394"/>
      <c r="V36" s="394"/>
      <c r="W36" s="394"/>
      <c r="X36" s="394"/>
      <c r="Y36" s="394"/>
      <c r="AA36" s="381"/>
      <c r="AD36" s="383"/>
      <c r="AE36" s="383"/>
      <c r="AF36" s="383"/>
      <c r="AG36" s="383"/>
      <c r="AH36" s="383"/>
      <c r="AI36" s="383"/>
      <c r="AJ36" s="383"/>
      <c r="AK36" s="383"/>
      <c r="AL36" s="383"/>
      <c r="AM36" s="383"/>
      <c r="AN36" s="383"/>
      <c r="AO36" s="383"/>
      <c r="AP36" s="383"/>
      <c r="AQ36" s="383"/>
      <c r="AR36" s="383"/>
      <c r="AS36" s="383"/>
      <c r="AT36" s="383"/>
      <c r="AU36" s="383"/>
      <c r="AV36" s="383"/>
      <c r="AW36" s="383"/>
      <c r="AX36" s="383"/>
      <c r="AY36" s="383"/>
      <c r="AZ36" s="383"/>
      <c r="BA36" s="383"/>
      <c r="BB36" s="383"/>
      <c r="BC36" s="383"/>
      <c r="BD36" s="383"/>
      <c r="BE36" s="383"/>
      <c r="BF36" s="383"/>
      <c r="BG36" s="383"/>
      <c r="BH36" s="383"/>
      <c r="BI36" s="383"/>
      <c r="BJ36" s="383"/>
      <c r="BK36" s="383"/>
      <c r="BL36" s="383"/>
      <c r="BM36" s="383"/>
      <c r="BN36" s="383"/>
      <c r="BO36" s="383"/>
      <c r="BP36" s="383"/>
      <c r="BQ36" s="383"/>
      <c r="BR36" s="383"/>
      <c r="BS36" s="383"/>
    </row>
    <row r="37" spans="1:70" s="382" customFormat="1" ht="4.5" customHeight="1">
      <c r="A37" s="395"/>
      <c r="B37" s="395"/>
      <c r="C37" s="399"/>
      <c r="D37" s="399"/>
      <c r="E37" s="399"/>
      <c r="F37" s="399"/>
      <c r="G37" s="399"/>
      <c r="H37" s="399"/>
      <c r="R37" s="394"/>
      <c r="S37" s="394"/>
      <c r="T37" s="394"/>
      <c r="U37" s="394"/>
      <c r="V37" s="394"/>
      <c r="W37" s="394"/>
      <c r="X37" s="394"/>
      <c r="Y37" s="394"/>
      <c r="AA37" s="371"/>
      <c r="AC37" s="383"/>
      <c r="AD37" s="383"/>
      <c r="AE37" s="383"/>
      <c r="AF37" s="383"/>
      <c r="AG37" s="383"/>
      <c r="AH37" s="383"/>
      <c r="AI37" s="383"/>
      <c r="AJ37" s="383"/>
      <c r="AK37" s="383"/>
      <c r="AL37" s="383"/>
      <c r="AM37" s="383"/>
      <c r="AN37" s="383"/>
      <c r="AO37" s="383"/>
      <c r="AP37" s="383"/>
      <c r="AQ37" s="383"/>
      <c r="AR37" s="383"/>
      <c r="AS37" s="383"/>
      <c r="AT37" s="383"/>
      <c r="AU37" s="383"/>
      <c r="AV37" s="383"/>
      <c r="AW37" s="383"/>
      <c r="AX37" s="383"/>
      <c r="AY37" s="383"/>
      <c r="AZ37" s="383"/>
      <c r="BA37" s="383"/>
      <c r="BB37" s="383"/>
      <c r="BC37" s="383"/>
      <c r="BD37" s="383"/>
      <c r="BE37" s="383"/>
      <c r="BF37" s="383"/>
      <c r="BG37" s="383"/>
      <c r="BH37" s="383"/>
      <c r="BI37" s="383"/>
      <c r="BJ37" s="383"/>
      <c r="BK37" s="383"/>
      <c r="BL37" s="383"/>
      <c r="BM37" s="383"/>
      <c r="BN37" s="383"/>
      <c r="BO37" s="383"/>
      <c r="BP37" s="383"/>
      <c r="BQ37" s="383"/>
      <c r="BR37" s="383"/>
    </row>
    <row r="38" spans="1:70" s="382" customFormat="1" ht="15" customHeight="1">
      <c r="A38" s="395"/>
      <c r="B38" s="395"/>
      <c r="C38" s="399"/>
      <c r="D38" s="399"/>
      <c r="E38" s="399"/>
      <c r="F38" s="399"/>
      <c r="G38" s="399"/>
      <c r="H38" s="399"/>
      <c r="K38" s="399" t="s">
        <v>540</v>
      </c>
      <c r="R38" s="394"/>
      <c r="S38" s="394"/>
      <c r="T38" s="394"/>
      <c r="U38" s="394"/>
      <c r="V38" s="394"/>
      <c r="W38" s="394"/>
      <c r="X38" s="394"/>
      <c r="Y38" s="394"/>
      <c r="AA38" s="371"/>
      <c r="AC38" s="383"/>
      <c r="AD38" s="383"/>
      <c r="AE38" s="383"/>
      <c r="AF38" s="383"/>
      <c r="AG38" s="383"/>
      <c r="AH38" s="383"/>
      <c r="AI38" s="383"/>
      <c r="AJ38" s="383"/>
      <c r="AK38" s="383"/>
      <c r="AL38" s="383"/>
      <c r="AM38" s="383"/>
      <c r="AN38" s="383"/>
      <c r="AO38" s="383"/>
      <c r="AP38" s="383"/>
      <c r="AQ38" s="383"/>
      <c r="AR38" s="383"/>
      <c r="AS38" s="383"/>
      <c r="AT38" s="383"/>
      <c r="AU38" s="383"/>
      <c r="AV38" s="383"/>
      <c r="AW38" s="383"/>
      <c r="AX38" s="383"/>
      <c r="AY38" s="383"/>
      <c r="AZ38" s="383"/>
      <c r="BA38" s="383"/>
      <c r="BB38" s="383"/>
      <c r="BC38" s="383"/>
      <c r="BD38" s="383"/>
      <c r="BE38" s="383"/>
      <c r="BF38" s="383"/>
      <c r="BG38" s="383"/>
      <c r="BH38" s="383"/>
      <c r="BI38" s="383"/>
      <c r="BJ38" s="383"/>
      <c r="BK38" s="383"/>
      <c r="BL38" s="383"/>
      <c r="BM38" s="383"/>
      <c r="BN38" s="383"/>
      <c r="BO38" s="383"/>
      <c r="BP38" s="383"/>
      <c r="BQ38" s="383"/>
      <c r="BR38" s="383"/>
    </row>
    <row r="39" spans="1:70" s="382" customFormat="1" ht="18" customHeight="1">
      <c r="A39" s="386"/>
      <c r="B39" s="401"/>
      <c r="C39" s="401"/>
      <c r="D39" s="401"/>
      <c r="E39" s="401"/>
      <c r="F39" s="401"/>
      <c r="G39" s="412" t="e">
        <f>CDKT!#REF!</f>
        <v>#REF!</v>
      </c>
      <c r="H39" s="413" t="e">
        <f>CDKT!#REF!</f>
        <v>#REF!</v>
      </c>
      <c r="I39" s="400" t="s">
        <v>541</v>
      </c>
      <c r="K39" s="400" t="s">
        <v>2</v>
      </c>
      <c r="L39" s="404"/>
      <c r="M39" s="404"/>
      <c r="N39" s="404"/>
      <c r="O39" s="414"/>
      <c r="P39" s="414"/>
      <c r="Q39" s="404"/>
      <c r="R39" s="415"/>
      <c r="S39" s="415"/>
      <c r="T39" s="415"/>
      <c r="U39" s="415"/>
      <c r="V39" s="415"/>
      <c r="W39" s="415"/>
      <c r="X39" s="415"/>
      <c r="Y39" s="415"/>
      <c r="Z39" s="399"/>
      <c r="AA39" s="371"/>
      <c r="AC39" s="383"/>
      <c r="AD39" s="383"/>
      <c r="AE39" s="383"/>
      <c r="AF39" s="383"/>
      <c r="AG39" s="383"/>
      <c r="AH39" s="383"/>
      <c r="AI39" s="383"/>
      <c r="AJ39" s="383"/>
      <c r="AK39" s="383"/>
      <c r="AL39" s="383"/>
      <c r="AM39" s="383"/>
      <c r="AN39" s="383"/>
      <c r="AO39" s="383"/>
      <c r="AP39" s="383"/>
      <c r="AQ39" s="383"/>
      <c r="AR39" s="383"/>
      <c r="AS39" s="383"/>
      <c r="AT39" s="383"/>
      <c r="AU39" s="383"/>
      <c r="AV39" s="383"/>
      <c r="AW39" s="383"/>
      <c r="AX39" s="383"/>
      <c r="AY39" s="383"/>
      <c r="AZ39" s="383"/>
      <c r="BA39" s="383"/>
      <c r="BB39" s="383"/>
      <c r="BC39" s="383"/>
      <c r="BD39" s="383"/>
      <c r="BE39" s="383"/>
      <c r="BF39" s="383"/>
      <c r="BG39" s="383"/>
      <c r="BH39" s="383"/>
      <c r="BI39" s="383"/>
      <c r="BJ39" s="383"/>
      <c r="BK39" s="383"/>
      <c r="BL39" s="383"/>
      <c r="BM39" s="383"/>
      <c r="BN39" s="383"/>
      <c r="BO39" s="383"/>
      <c r="BP39" s="383"/>
      <c r="BQ39" s="383"/>
      <c r="BR39" s="383"/>
    </row>
    <row r="40" spans="1:70" s="382" customFormat="1" ht="18" customHeight="1">
      <c r="A40" s="397"/>
      <c r="B40" s="404" t="s">
        <v>21</v>
      </c>
      <c r="C40" s="401"/>
      <c r="D40" s="401"/>
      <c r="E40" s="401"/>
      <c r="F40" s="401"/>
      <c r="G40" s="405">
        <v>190747479</v>
      </c>
      <c r="H40" s="405">
        <v>172161355</v>
      </c>
      <c r="I40" s="405">
        <f>SUM(G40:H40)</f>
        <v>362908834</v>
      </c>
      <c r="J40" s="405"/>
      <c r="K40" s="405">
        <v>1396297933</v>
      </c>
      <c r="L40" s="404"/>
      <c r="M40" s="404"/>
      <c r="N40" s="404"/>
      <c r="O40" s="404"/>
      <c r="P40" s="404"/>
      <c r="Q40" s="404"/>
      <c r="R40" s="415"/>
      <c r="S40" s="415"/>
      <c r="T40" s="415"/>
      <c r="U40" s="415"/>
      <c r="V40" s="415"/>
      <c r="W40" s="415"/>
      <c r="X40" s="415"/>
      <c r="Y40" s="415"/>
      <c r="Z40" s="401"/>
      <c r="AA40" s="371"/>
      <c r="AC40" s="383"/>
      <c r="AD40" s="383"/>
      <c r="AE40" s="383"/>
      <c r="AF40" s="383"/>
      <c r="AG40" s="383"/>
      <c r="AH40" s="383"/>
      <c r="AI40" s="383"/>
      <c r="AJ40" s="383"/>
      <c r="AK40" s="383"/>
      <c r="AL40" s="383"/>
      <c r="AM40" s="383"/>
      <c r="AN40" s="383"/>
      <c r="AO40" s="383"/>
      <c r="AP40" s="383"/>
      <c r="AQ40" s="383"/>
      <c r="AR40" s="383"/>
      <c r="AS40" s="383"/>
      <c r="AT40" s="383"/>
      <c r="AU40" s="383"/>
      <c r="AV40" s="383"/>
      <c r="AW40" s="383"/>
      <c r="AX40" s="383"/>
      <c r="AY40" s="383"/>
      <c r="AZ40" s="383"/>
      <c r="BA40" s="383"/>
      <c r="BB40" s="383"/>
      <c r="BC40" s="383"/>
      <c r="BD40" s="383"/>
      <c r="BE40" s="383"/>
      <c r="BF40" s="383"/>
      <c r="BG40" s="383"/>
      <c r="BH40" s="383"/>
      <c r="BI40" s="383"/>
      <c r="BJ40" s="383"/>
      <c r="BK40" s="383"/>
      <c r="BL40" s="383"/>
      <c r="BM40" s="383"/>
      <c r="BN40" s="383"/>
      <c r="BO40" s="383"/>
      <c r="BP40" s="383"/>
      <c r="BQ40" s="383"/>
      <c r="BR40" s="383"/>
    </row>
    <row r="41" spans="1:70" s="382" customFormat="1" ht="12.75">
      <c r="A41" s="397"/>
      <c r="B41" s="404" t="s">
        <v>542</v>
      </c>
      <c r="C41" s="401"/>
      <c r="D41" s="401"/>
      <c r="E41" s="401"/>
      <c r="F41" s="401"/>
      <c r="G41" s="405">
        <v>12412235962</v>
      </c>
      <c r="H41" s="405">
        <v>3007047853</v>
      </c>
      <c r="I41" s="405">
        <f>SUM(G41:H41)</f>
        <v>15419283815</v>
      </c>
      <c r="J41" s="405"/>
      <c r="K41" s="405">
        <v>7346673772</v>
      </c>
      <c r="L41" s="404"/>
      <c r="M41" s="404"/>
      <c r="N41" s="404"/>
      <c r="O41" s="404"/>
      <c r="P41" s="404"/>
      <c r="Q41" s="404"/>
      <c r="R41" s="415"/>
      <c r="S41" s="415"/>
      <c r="T41" s="415"/>
      <c r="U41" s="415"/>
      <c r="V41" s="415"/>
      <c r="W41" s="415"/>
      <c r="X41" s="415"/>
      <c r="Y41" s="415"/>
      <c r="Z41" s="401"/>
      <c r="AA41" s="371"/>
      <c r="AC41" s="383"/>
      <c r="AD41" s="383"/>
      <c r="AE41" s="383"/>
      <c r="AF41" s="383"/>
      <c r="AG41" s="383"/>
      <c r="AH41" s="383"/>
      <c r="AI41" s="383"/>
      <c r="AJ41" s="383"/>
      <c r="AK41" s="383"/>
      <c r="AL41" s="383"/>
      <c r="AM41" s="383"/>
      <c r="AN41" s="383"/>
      <c r="AO41" s="383"/>
      <c r="AP41" s="383"/>
      <c r="AQ41" s="383"/>
      <c r="AR41" s="383"/>
      <c r="AS41" s="383"/>
      <c r="AT41" s="383"/>
      <c r="AU41" s="383"/>
      <c r="AV41" s="383"/>
      <c r="AW41" s="383"/>
      <c r="AX41" s="383"/>
      <c r="AY41" s="383"/>
      <c r="AZ41" s="383"/>
      <c r="BA41" s="383"/>
      <c r="BB41" s="383"/>
      <c r="BC41" s="383"/>
      <c r="BD41" s="383"/>
      <c r="BE41" s="383"/>
      <c r="BF41" s="383"/>
      <c r="BG41" s="383"/>
      <c r="BH41" s="383"/>
      <c r="BI41" s="383"/>
      <c r="BJ41" s="383"/>
      <c r="BK41" s="383"/>
      <c r="BL41" s="383"/>
      <c r="BM41" s="383"/>
      <c r="BN41" s="383"/>
      <c r="BO41" s="383"/>
      <c r="BP41" s="383"/>
      <c r="BQ41" s="383"/>
      <c r="BR41" s="383"/>
    </row>
    <row r="42" spans="1:70" s="382" customFormat="1" ht="12.75">
      <c r="A42" s="397"/>
      <c r="B42" s="404" t="s">
        <v>24</v>
      </c>
      <c r="C42" s="401"/>
      <c r="D42" s="401"/>
      <c r="E42" s="401"/>
      <c r="F42" s="401"/>
      <c r="G42" s="405">
        <v>0</v>
      </c>
      <c r="H42" s="405">
        <v>0</v>
      </c>
      <c r="I42" s="405">
        <f>SUM(G42:H42)</f>
        <v>0</v>
      </c>
      <c r="J42" s="405"/>
      <c r="K42" s="405">
        <v>0</v>
      </c>
      <c r="L42" s="404"/>
      <c r="M42" s="404"/>
      <c r="N42" s="404"/>
      <c r="O42" s="404"/>
      <c r="P42" s="404"/>
      <c r="Q42" s="404"/>
      <c r="R42" s="415"/>
      <c r="S42" s="415"/>
      <c r="T42" s="415"/>
      <c r="U42" s="415"/>
      <c r="V42" s="415"/>
      <c r="W42" s="415"/>
      <c r="X42" s="415"/>
      <c r="Y42" s="415"/>
      <c r="Z42" s="401"/>
      <c r="AA42" s="371"/>
      <c r="AC42" s="383"/>
      <c r="AD42" s="383"/>
      <c r="AE42" s="383"/>
      <c r="AF42" s="383"/>
      <c r="AG42" s="383"/>
      <c r="AH42" s="383"/>
      <c r="AI42" s="383"/>
      <c r="AJ42" s="383"/>
      <c r="AK42" s="383"/>
      <c r="AL42" s="383"/>
      <c r="AM42" s="383"/>
      <c r="AN42" s="383"/>
      <c r="AO42" s="383"/>
      <c r="AP42" s="383"/>
      <c r="AQ42" s="383"/>
      <c r="AR42" s="383"/>
      <c r="AS42" s="383"/>
      <c r="AT42" s="383"/>
      <c r="AU42" s="383"/>
      <c r="AV42" s="383"/>
      <c r="AW42" s="383"/>
      <c r="AX42" s="383"/>
      <c r="AY42" s="383"/>
      <c r="AZ42" s="383"/>
      <c r="BA42" s="383"/>
      <c r="BB42" s="383"/>
      <c r="BC42" s="383"/>
      <c r="BD42" s="383"/>
      <c r="BE42" s="383"/>
      <c r="BF42" s="383"/>
      <c r="BG42" s="383"/>
      <c r="BH42" s="383"/>
      <c r="BI42" s="383"/>
      <c r="BJ42" s="383"/>
      <c r="BK42" s="383"/>
      <c r="BL42" s="383"/>
      <c r="BM42" s="383"/>
      <c r="BN42" s="383"/>
      <c r="BO42" s="383"/>
      <c r="BP42" s="383"/>
      <c r="BQ42" s="383"/>
      <c r="BR42" s="383"/>
    </row>
    <row r="43" spans="1:70" s="382" customFormat="1" ht="12.75">
      <c r="A43" s="397"/>
      <c r="B43" s="404" t="s">
        <v>25</v>
      </c>
      <c r="C43" s="416"/>
      <c r="D43" s="416"/>
      <c r="E43" s="417"/>
      <c r="F43" s="417"/>
      <c r="G43" s="405">
        <v>0</v>
      </c>
      <c r="H43" s="405">
        <v>20798000000</v>
      </c>
      <c r="I43" s="405">
        <f>SUM(G43:H43)</f>
        <v>20798000000</v>
      </c>
      <c r="J43" s="405"/>
      <c r="K43" s="405">
        <v>45512000000</v>
      </c>
      <c r="L43" s="404"/>
      <c r="M43" s="404"/>
      <c r="N43" s="404"/>
      <c r="O43" s="418"/>
      <c r="P43" s="418"/>
      <c r="Q43" s="418"/>
      <c r="R43" s="418"/>
      <c r="S43" s="418"/>
      <c r="T43" s="418"/>
      <c r="U43" s="418"/>
      <c r="V43" s="418"/>
      <c r="W43" s="418"/>
      <c r="X43" s="418"/>
      <c r="Y43" s="418"/>
      <c r="Z43" s="417"/>
      <c r="AA43" s="371"/>
      <c r="AC43" s="383"/>
      <c r="AD43" s="383"/>
      <c r="AE43" s="383"/>
      <c r="AF43" s="383"/>
      <c r="AG43" s="383"/>
      <c r="AH43" s="383"/>
      <c r="AI43" s="383"/>
      <c r="AJ43" s="383"/>
      <c r="AK43" s="383"/>
      <c r="AL43" s="383"/>
      <c r="AM43" s="383"/>
      <c r="AN43" s="383"/>
      <c r="AO43" s="383"/>
      <c r="AP43" s="383"/>
      <c r="AQ43" s="383"/>
      <c r="AR43" s="383"/>
      <c r="AS43" s="383"/>
      <c r="AT43" s="383"/>
      <c r="AU43" s="383"/>
      <c r="AV43" s="383"/>
      <c r="AW43" s="383"/>
      <c r="AX43" s="383"/>
      <c r="AY43" s="383"/>
      <c r="AZ43" s="383"/>
      <c r="BA43" s="383"/>
      <c r="BB43" s="383"/>
      <c r="BC43" s="383"/>
      <c r="BD43" s="383"/>
      <c r="BE43" s="383"/>
      <c r="BF43" s="383"/>
      <c r="BG43" s="383"/>
      <c r="BH43" s="383"/>
      <c r="BI43" s="383"/>
      <c r="BJ43" s="383"/>
      <c r="BK43" s="383"/>
      <c r="BL43" s="383"/>
      <c r="BM43" s="383"/>
      <c r="BN43" s="383"/>
      <c r="BO43" s="383"/>
      <c r="BP43" s="383"/>
      <c r="BQ43" s="383"/>
      <c r="BR43" s="383"/>
    </row>
    <row r="44" spans="1:70" s="382" customFormat="1" ht="13.5" thickBot="1">
      <c r="A44" s="397"/>
      <c r="B44" s="404"/>
      <c r="C44" s="395" t="s">
        <v>283</v>
      </c>
      <c r="D44" s="395"/>
      <c r="E44" s="404"/>
      <c r="F44" s="404"/>
      <c r="G44" s="419">
        <f>SUM(G40:G43)</f>
        <v>12602983441</v>
      </c>
      <c r="H44" s="419">
        <f>SUM(H40:H43)</f>
        <v>23977209208</v>
      </c>
      <c r="I44" s="419">
        <f>SUM(I40:I43)</f>
        <v>36580192649</v>
      </c>
      <c r="J44" s="405"/>
      <c r="K44" s="419">
        <f>SUM(K40:K43)</f>
        <v>54254971705</v>
      </c>
      <c r="L44" s="404"/>
      <c r="M44" s="420"/>
      <c r="N44" s="404"/>
      <c r="O44" s="421"/>
      <c r="P44" s="421"/>
      <c r="Q44" s="421"/>
      <c r="R44" s="421"/>
      <c r="S44" s="421"/>
      <c r="T44" s="421"/>
      <c r="U44" s="421"/>
      <c r="V44" s="421"/>
      <c r="W44" s="421"/>
      <c r="X44" s="421"/>
      <c r="Y44" s="421"/>
      <c r="Z44" s="417"/>
      <c r="AA44" s="371"/>
      <c r="AB44" s="422"/>
      <c r="AC44" s="383"/>
      <c r="AD44" s="383"/>
      <c r="AE44" s="383"/>
      <c r="AF44" s="383"/>
      <c r="AG44" s="383"/>
      <c r="AH44" s="383"/>
      <c r="AI44" s="383"/>
      <c r="AJ44" s="383"/>
      <c r="AK44" s="383"/>
      <c r="AL44" s="383"/>
      <c r="AM44" s="383"/>
      <c r="AN44" s="383"/>
      <c r="AO44" s="383"/>
      <c r="AP44" s="383"/>
      <c r="AQ44" s="383"/>
      <c r="AR44" s="383"/>
      <c r="AS44" s="383"/>
      <c r="AT44" s="383"/>
      <c r="AU44" s="383"/>
      <c r="AV44" s="383"/>
      <c r="AW44" s="383"/>
      <c r="AX44" s="383"/>
      <c r="AY44" s="383"/>
      <c r="AZ44" s="383"/>
      <c r="BA44" s="383"/>
      <c r="BB44" s="383"/>
      <c r="BC44" s="383"/>
      <c r="BD44" s="383"/>
      <c r="BE44" s="383"/>
      <c r="BF44" s="383"/>
      <c r="BG44" s="383"/>
      <c r="BH44" s="383"/>
      <c r="BI44" s="383"/>
      <c r="BJ44" s="383"/>
      <c r="BK44" s="383"/>
      <c r="BL44" s="383"/>
      <c r="BM44" s="383"/>
      <c r="BN44" s="383"/>
      <c r="BO44" s="383"/>
      <c r="BP44" s="383"/>
      <c r="BQ44" s="383"/>
      <c r="BR44" s="383"/>
    </row>
    <row r="45" spans="1:70" s="382" customFormat="1" ht="18.75" customHeight="1" thickTop="1">
      <c r="A45" s="397"/>
      <c r="C45" s="395"/>
      <c r="D45" s="395"/>
      <c r="O45" s="417"/>
      <c r="P45" s="417"/>
      <c r="Q45" s="417"/>
      <c r="R45" s="417"/>
      <c r="S45" s="417"/>
      <c r="T45" s="417"/>
      <c r="U45" s="417"/>
      <c r="V45" s="417"/>
      <c r="W45" s="417"/>
      <c r="X45" s="417"/>
      <c r="Y45" s="417"/>
      <c r="Z45" s="417"/>
      <c r="AA45" s="371"/>
      <c r="AC45" s="383"/>
      <c r="AD45" s="383"/>
      <c r="AE45" s="383"/>
      <c r="AF45" s="383"/>
      <c r="AG45" s="383"/>
      <c r="AH45" s="383"/>
      <c r="AI45" s="383"/>
      <c r="AJ45" s="383"/>
      <c r="AK45" s="383"/>
      <c r="AL45" s="383"/>
      <c r="AM45" s="383"/>
      <c r="AN45" s="383"/>
      <c r="AO45" s="383"/>
      <c r="AP45" s="383"/>
      <c r="AQ45" s="383"/>
      <c r="AR45" s="383"/>
      <c r="AS45" s="383"/>
      <c r="AT45" s="383"/>
      <c r="AU45" s="383"/>
      <c r="AV45" s="383"/>
      <c r="AW45" s="383"/>
      <c r="AX45" s="383"/>
      <c r="AY45" s="383"/>
      <c r="AZ45" s="383"/>
      <c r="BA45" s="383"/>
      <c r="BB45" s="383"/>
      <c r="BC45" s="383"/>
      <c r="BD45" s="383"/>
      <c r="BE45" s="383"/>
      <c r="BF45" s="383"/>
      <c r="BG45" s="383"/>
      <c r="BH45" s="383"/>
      <c r="BI45" s="383"/>
      <c r="BJ45" s="383"/>
      <c r="BK45" s="383"/>
      <c r="BL45" s="383"/>
      <c r="BM45" s="383"/>
      <c r="BN45" s="383"/>
      <c r="BO45" s="383"/>
      <c r="BP45" s="383"/>
      <c r="BQ45" s="383"/>
      <c r="BR45" s="383"/>
    </row>
    <row r="46" spans="1:70" s="382" customFormat="1" ht="12.75">
      <c r="A46" s="397"/>
      <c r="C46" s="395"/>
      <c r="D46" s="395"/>
      <c r="E46" s="399" t="s">
        <v>446</v>
      </c>
      <c r="I46" s="422">
        <f>I44-CDKT!D9</f>
        <v>0</v>
      </c>
      <c r="K46" s="422">
        <f>K44-CDKT!E9</f>
        <v>0</v>
      </c>
      <c r="O46" s="417"/>
      <c r="P46" s="417"/>
      <c r="Q46" s="417"/>
      <c r="R46" s="417"/>
      <c r="S46" s="417"/>
      <c r="T46" s="417"/>
      <c r="U46" s="417"/>
      <c r="V46" s="417"/>
      <c r="W46" s="417"/>
      <c r="X46" s="417"/>
      <c r="Y46" s="417"/>
      <c r="Z46" s="417"/>
      <c r="AA46" s="371"/>
      <c r="AC46" s="383"/>
      <c r="AD46" s="383"/>
      <c r="AE46" s="383"/>
      <c r="AF46" s="383"/>
      <c r="AG46" s="383"/>
      <c r="AH46" s="383"/>
      <c r="AI46" s="383"/>
      <c r="AJ46" s="383"/>
      <c r="AK46" s="383"/>
      <c r="AL46" s="383"/>
      <c r="AM46" s="383"/>
      <c r="AN46" s="383"/>
      <c r="AO46" s="383"/>
      <c r="AP46" s="383"/>
      <c r="AQ46" s="383"/>
      <c r="AR46" s="383"/>
      <c r="AS46" s="383"/>
      <c r="AT46" s="383"/>
      <c r="AU46" s="383"/>
      <c r="AV46" s="383"/>
      <c r="AW46" s="383"/>
      <c r="AX46" s="383"/>
      <c r="AY46" s="383"/>
      <c r="AZ46" s="383"/>
      <c r="BA46" s="383"/>
      <c r="BB46" s="383"/>
      <c r="BC46" s="383"/>
      <c r="BD46" s="383"/>
      <c r="BE46" s="383"/>
      <c r="BF46" s="383"/>
      <c r="BG46" s="383"/>
      <c r="BH46" s="383"/>
      <c r="BI46" s="383"/>
      <c r="BJ46" s="383"/>
      <c r="BK46" s="383"/>
      <c r="BL46" s="383"/>
      <c r="BM46" s="383"/>
      <c r="BN46" s="383"/>
      <c r="BO46" s="383"/>
      <c r="BP46" s="383"/>
      <c r="BQ46" s="383"/>
      <c r="BR46" s="383"/>
    </row>
    <row r="47" spans="1:71" s="382" customFormat="1" ht="12.75">
      <c r="A47" s="410" t="s">
        <v>335</v>
      </c>
      <c r="B47" s="391" t="s">
        <v>543</v>
      </c>
      <c r="C47" s="411"/>
      <c r="D47" s="411"/>
      <c r="E47" s="399"/>
      <c r="F47" s="399"/>
      <c r="G47" s="399"/>
      <c r="H47" s="399"/>
      <c r="R47" s="394"/>
      <c r="S47" s="394"/>
      <c r="T47" s="394"/>
      <c r="U47" s="394"/>
      <c r="V47" s="394"/>
      <c r="W47" s="394"/>
      <c r="X47" s="394"/>
      <c r="Y47" s="394"/>
      <c r="AA47" s="381"/>
      <c r="AD47" s="383"/>
      <c r="AE47" s="383"/>
      <c r="AF47" s="383"/>
      <c r="AG47" s="383"/>
      <c r="AH47" s="383"/>
      <c r="AI47" s="383"/>
      <c r="AJ47" s="383"/>
      <c r="AK47" s="383"/>
      <c r="AL47" s="383"/>
      <c r="AM47" s="383"/>
      <c r="AN47" s="383"/>
      <c r="AO47" s="383"/>
      <c r="AP47" s="383"/>
      <c r="AQ47" s="383"/>
      <c r="AR47" s="383"/>
      <c r="AS47" s="383"/>
      <c r="AT47" s="383"/>
      <c r="AU47" s="383"/>
      <c r="AV47" s="383"/>
      <c r="AW47" s="383"/>
      <c r="AX47" s="383"/>
      <c r="AY47" s="383"/>
      <c r="AZ47" s="383"/>
      <c r="BA47" s="383"/>
      <c r="BB47" s="383"/>
      <c r="BC47" s="383"/>
      <c r="BD47" s="383"/>
      <c r="BE47" s="383"/>
      <c r="BF47" s="383"/>
      <c r="BG47" s="383"/>
      <c r="BH47" s="383"/>
      <c r="BI47" s="383"/>
      <c r="BJ47" s="383"/>
      <c r="BK47" s="383"/>
      <c r="BL47" s="383"/>
      <c r="BM47" s="383"/>
      <c r="BN47" s="383"/>
      <c r="BO47" s="383"/>
      <c r="BP47" s="383"/>
      <c r="BQ47" s="383"/>
      <c r="BR47" s="383"/>
      <c r="BS47" s="383"/>
    </row>
    <row r="48" spans="1:71" s="382" customFormat="1" ht="12.75">
      <c r="A48" s="395"/>
      <c r="B48" s="386" t="s">
        <v>1306</v>
      </c>
      <c r="C48" s="399"/>
      <c r="D48" s="399"/>
      <c r="E48" s="399"/>
      <c r="F48" s="399"/>
      <c r="G48" s="399"/>
      <c r="H48" s="399"/>
      <c r="R48" s="394"/>
      <c r="S48" s="394"/>
      <c r="T48" s="394"/>
      <c r="U48" s="394"/>
      <c r="V48" s="394"/>
      <c r="W48" s="394"/>
      <c r="X48" s="394"/>
      <c r="Y48" s="394"/>
      <c r="AA48" s="381"/>
      <c r="AD48" s="383"/>
      <c r="AE48" s="383"/>
      <c r="AF48" s="383"/>
      <c r="AG48" s="383"/>
      <c r="AH48" s="383"/>
      <c r="AI48" s="383"/>
      <c r="AJ48" s="383"/>
      <c r="AK48" s="383"/>
      <c r="AL48" s="383"/>
      <c r="AM48" s="383"/>
      <c r="AN48" s="383"/>
      <c r="AO48" s="383"/>
      <c r="AP48" s="383"/>
      <c r="AQ48" s="383"/>
      <c r="AR48" s="383"/>
      <c r="AS48" s="383"/>
      <c r="AT48" s="383"/>
      <c r="AU48" s="383"/>
      <c r="AV48" s="383"/>
      <c r="AW48" s="383"/>
      <c r="AX48" s="383"/>
      <c r="AY48" s="383"/>
      <c r="AZ48" s="383"/>
      <c r="BA48" s="383"/>
      <c r="BB48" s="383"/>
      <c r="BC48" s="383"/>
      <c r="BD48" s="383"/>
      <c r="BE48" s="383"/>
      <c r="BF48" s="383"/>
      <c r="BG48" s="383"/>
      <c r="BH48" s="383"/>
      <c r="BI48" s="383"/>
      <c r="BJ48" s="383"/>
      <c r="BK48" s="383"/>
      <c r="BL48" s="383"/>
      <c r="BM48" s="383"/>
      <c r="BN48" s="383"/>
      <c r="BO48" s="383"/>
      <c r="BP48" s="383"/>
      <c r="BQ48" s="383"/>
      <c r="BR48" s="383"/>
      <c r="BS48" s="383"/>
    </row>
    <row r="49" spans="1:71" s="382" customFormat="1" ht="12.75" hidden="1">
      <c r="A49" s="386"/>
      <c r="B49" s="416"/>
      <c r="C49" s="416"/>
      <c r="D49" s="416"/>
      <c r="E49" s="416"/>
      <c r="F49" s="416"/>
      <c r="G49" s="416"/>
      <c r="H49" s="416"/>
      <c r="I49" s="400" t="s">
        <v>541</v>
      </c>
      <c r="K49" s="400" t="s">
        <v>2</v>
      </c>
      <c r="R49" s="416"/>
      <c r="S49" s="416"/>
      <c r="T49" s="416"/>
      <c r="U49" s="416"/>
      <c r="V49" s="416"/>
      <c r="W49" s="416"/>
      <c r="X49" s="416"/>
      <c r="Y49" s="416"/>
      <c r="Z49" s="401"/>
      <c r="AA49" s="381"/>
      <c r="AD49" s="383"/>
      <c r="AE49" s="383"/>
      <c r="AF49" s="383"/>
      <c r="AG49" s="383"/>
      <c r="AH49" s="383"/>
      <c r="AI49" s="383"/>
      <c r="AJ49" s="383"/>
      <c r="AK49" s="383"/>
      <c r="AL49" s="383"/>
      <c r="AM49" s="383"/>
      <c r="AN49" s="383"/>
      <c r="AO49" s="383"/>
      <c r="AP49" s="383"/>
      <c r="AQ49" s="383"/>
      <c r="AR49" s="383"/>
      <c r="AS49" s="383"/>
      <c r="AT49" s="383"/>
      <c r="AU49" s="383"/>
      <c r="AV49" s="383"/>
      <c r="AW49" s="383"/>
      <c r="AX49" s="383"/>
      <c r="AY49" s="383"/>
      <c r="AZ49" s="383"/>
      <c r="BA49" s="383"/>
      <c r="BB49" s="383"/>
      <c r="BC49" s="383"/>
      <c r="BD49" s="383"/>
      <c r="BE49" s="383"/>
      <c r="BF49" s="383"/>
      <c r="BG49" s="383"/>
      <c r="BH49" s="383"/>
      <c r="BI49" s="383"/>
      <c r="BJ49" s="383"/>
      <c r="BK49" s="383"/>
      <c r="BL49" s="383"/>
      <c r="BM49" s="383"/>
      <c r="BN49" s="383"/>
      <c r="BO49" s="383"/>
      <c r="BP49" s="383"/>
      <c r="BQ49" s="383"/>
      <c r="BR49" s="383"/>
      <c r="BS49" s="383"/>
    </row>
    <row r="50" spans="1:71" s="382" customFormat="1" ht="12.75" hidden="1">
      <c r="A50" s="397"/>
      <c r="B50" s="404" t="s">
        <v>544</v>
      </c>
      <c r="C50" s="416"/>
      <c r="D50" s="416"/>
      <c r="E50" s="416"/>
      <c r="F50" s="416"/>
      <c r="G50" s="416"/>
      <c r="H50" s="416"/>
      <c r="I50" s="405"/>
      <c r="J50" s="405"/>
      <c r="K50" s="405"/>
      <c r="R50" s="416"/>
      <c r="S50" s="416"/>
      <c r="T50" s="416"/>
      <c r="U50" s="416"/>
      <c r="V50" s="416"/>
      <c r="W50" s="416"/>
      <c r="X50" s="416"/>
      <c r="Y50" s="416"/>
      <c r="Z50" s="401"/>
      <c r="AA50" s="381"/>
      <c r="AB50" s="423"/>
      <c r="AD50" s="383"/>
      <c r="AE50" s="383"/>
      <c r="AF50" s="383"/>
      <c r="AG50" s="383"/>
      <c r="AH50" s="383"/>
      <c r="AI50" s="383"/>
      <c r="AJ50" s="383"/>
      <c r="AK50" s="383"/>
      <c r="AL50" s="383"/>
      <c r="AM50" s="383"/>
      <c r="AN50" s="383"/>
      <c r="AO50" s="383"/>
      <c r="AP50" s="383"/>
      <c r="AQ50" s="383"/>
      <c r="AR50" s="383"/>
      <c r="AS50" s="383"/>
      <c r="AT50" s="383"/>
      <c r="AU50" s="383"/>
      <c r="AV50" s="383"/>
      <c r="AW50" s="383"/>
      <c r="AX50" s="383"/>
      <c r="AY50" s="383"/>
      <c r="AZ50" s="383"/>
      <c r="BA50" s="383"/>
      <c r="BB50" s="383"/>
      <c r="BC50" s="383"/>
      <c r="BD50" s="383"/>
      <c r="BE50" s="383"/>
      <c r="BF50" s="383"/>
      <c r="BG50" s="383"/>
      <c r="BH50" s="383"/>
      <c r="BI50" s="383"/>
      <c r="BJ50" s="383"/>
      <c r="BK50" s="383"/>
      <c r="BL50" s="383"/>
      <c r="BM50" s="383"/>
      <c r="BN50" s="383"/>
      <c r="BO50" s="383"/>
      <c r="BP50" s="383"/>
      <c r="BQ50" s="383"/>
      <c r="BR50" s="383"/>
      <c r="BS50" s="383"/>
    </row>
    <row r="51" spans="1:71" s="382" customFormat="1" ht="12.75" hidden="1">
      <c r="A51" s="397"/>
      <c r="B51" s="404" t="s">
        <v>545</v>
      </c>
      <c r="C51" s="416"/>
      <c r="D51" s="416"/>
      <c r="E51" s="416"/>
      <c r="F51" s="416"/>
      <c r="G51" s="416"/>
      <c r="H51" s="416"/>
      <c r="I51" s="424"/>
      <c r="J51" s="405"/>
      <c r="K51" s="424"/>
      <c r="R51" s="416"/>
      <c r="S51" s="416"/>
      <c r="T51" s="416"/>
      <c r="U51" s="416"/>
      <c r="V51" s="416"/>
      <c r="W51" s="416"/>
      <c r="X51" s="416"/>
      <c r="Y51" s="416"/>
      <c r="Z51" s="401"/>
      <c r="AA51" s="381"/>
      <c r="AB51" s="423"/>
      <c r="AD51" s="383"/>
      <c r="AE51" s="383"/>
      <c r="AF51" s="383"/>
      <c r="AG51" s="383"/>
      <c r="AH51" s="383"/>
      <c r="AI51" s="383"/>
      <c r="AJ51" s="383"/>
      <c r="AK51" s="383"/>
      <c r="AL51" s="383"/>
      <c r="AM51" s="383"/>
      <c r="AN51" s="383"/>
      <c r="AO51" s="383"/>
      <c r="AP51" s="383"/>
      <c r="AQ51" s="383"/>
      <c r="AR51" s="383"/>
      <c r="AS51" s="383"/>
      <c r="AT51" s="383"/>
      <c r="AU51" s="383"/>
      <c r="AV51" s="383"/>
      <c r="AW51" s="383"/>
      <c r="AX51" s="383"/>
      <c r="AY51" s="383"/>
      <c r="AZ51" s="383"/>
      <c r="BA51" s="383"/>
      <c r="BB51" s="383"/>
      <c r="BC51" s="383"/>
      <c r="BD51" s="383"/>
      <c r="BE51" s="383"/>
      <c r="BF51" s="383"/>
      <c r="BG51" s="383"/>
      <c r="BH51" s="383"/>
      <c r="BI51" s="383"/>
      <c r="BJ51" s="383"/>
      <c r="BK51" s="383"/>
      <c r="BL51" s="383"/>
      <c r="BM51" s="383"/>
      <c r="BN51" s="383"/>
      <c r="BO51" s="383"/>
      <c r="BP51" s="383"/>
      <c r="BQ51" s="383"/>
      <c r="BR51" s="383"/>
      <c r="BS51" s="383"/>
    </row>
    <row r="52" spans="1:71" s="382" customFormat="1" ht="12.75" hidden="1">
      <c r="A52" s="397"/>
      <c r="C52" s="396" t="s">
        <v>546</v>
      </c>
      <c r="D52" s="396"/>
      <c r="E52" s="425"/>
      <c r="F52" s="425"/>
      <c r="G52" s="425"/>
      <c r="H52" s="425"/>
      <c r="I52" s="426">
        <f>SUM(I50:I51)</f>
        <v>0</v>
      </c>
      <c r="J52" s="405"/>
      <c r="K52" s="426">
        <f>SUM(K50:K51)</f>
        <v>0</v>
      </c>
      <c r="R52" s="417"/>
      <c r="S52" s="417"/>
      <c r="T52" s="417"/>
      <c r="U52" s="417"/>
      <c r="V52" s="417"/>
      <c r="W52" s="417"/>
      <c r="X52" s="417"/>
      <c r="Y52" s="417"/>
      <c r="Z52" s="417"/>
      <c r="AA52" s="381"/>
      <c r="AD52" s="383"/>
      <c r="AE52" s="383"/>
      <c r="AF52" s="383"/>
      <c r="AG52" s="383"/>
      <c r="AH52" s="383"/>
      <c r="AI52" s="383"/>
      <c r="AJ52" s="383"/>
      <c r="AK52" s="383"/>
      <c r="AL52" s="383"/>
      <c r="AM52" s="383"/>
      <c r="AN52" s="383"/>
      <c r="AO52" s="383"/>
      <c r="AP52" s="383"/>
      <c r="AQ52" s="383"/>
      <c r="AR52" s="383"/>
      <c r="AS52" s="383"/>
      <c r="AT52" s="383"/>
      <c r="AU52" s="383"/>
      <c r="AV52" s="383"/>
      <c r="AW52" s="383"/>
      <c r="AX52" s="383"/>
      <c r="AY52" s="383"/>
      <c r="AZ52" s="383"/>
      <c r="BA52" s="383"/>
      <c r="BB52" s="383"/>
      <c r="BC52" s="383"/>
      <c r="BD52" s="383"/>
      <c r="BE52" s="383"/>
      <c r="BF52" s="383"/>
      <c r="BG52" s="383"/>
      <c r="BH52" s="383"/>
      <c r="BI52" s="383"/>
      <c r="BJ52" s="383"/>
      <c r="BK52" s="383"/>
      <c r="BL52" s="383"/>
      <c r="BM52" s="383"/>
      <c r="BN52" s="383"/>
      <c r="BO52" s="383"/>
      <c r="BP52" s="383"/>
      <c r="BQ52" s="383"/>
      <c r="BR52" s="383"/>
      <c r="BS52" s="383"/>
    </row>
    <row r="53" spans="1:71" s="382" customFormat="1" ht="12.75" hidden="1">
      <c r="A53" s="397"/>
      <c r="B53" s="386" t="s">
        <v>547</v>
      </c>
      <c r="C53" s="416"/>
      <c r="D53" s="416"/>
      <c r="E53" s="427"/>
      <c r="F53" s="427"/>
      <c r="G53" s="427"/>
      <c r="H53" s="427"/>
      <c r="I53" s="405">
        <v>0</v>
      </c>
      <c r="J53" s="405"/>
      <c r="K53" s="405">
        <v>0</v>
      </c>
      <c r="R53" s="416"/>
      <c r="S53" s="416"/>
      <c r="T53" s="416"/>
      <c r="U53" s="416"/>
      <c r="V53" s="416"/>
      <c r="W53" s="416"/>
      <c r="X53" s="416"/>
      <c r="Y53" s="416"/>
      <c r="Z53" s="416"/>
      <c r="AA53" s="381"/>
      <c r="AD53" s="383"/>
      <c r="AE53" s="383"/>
      <c r="AF53" s="383"/>
      <c r="AG53" s="383"/>
      <c r="AH53" s="383"/>
      <c r="AI53" s="383"/>
      <c r="AJ53" s="383"/>
      <c r="AK53" s="383"/>
      <c r="AL53" s="383"/>
      <c r="AM53" s="383"/>
      <c r="AN53" s="383"/>
      <c r="AO53" s="383"/>
      <c r="AP53" s="383"/>
      <c r="AQ53" s="383"/>
      <c r="AR53" s="383"/>
      <c r="AS53" s="383"/>
      <c r="AT53" s="383"/>
      <c r="AU53" s="383"/>
      <c r="AV53" s="383"/>
      <c r="AW53" s="383"/>
      <c r="AX53" s="383"/>
      <c r="AY53" s="383"/>
      <c r="AZ53" s="383"/>
      <c r="BA53" s="383"/>
      <c r="BB53" s="383"/>
      <c r="BC53" s="383"/>
      <c r="BD53" s="383"/>
      <c r="BE53" s="383"/>
      <c r="BF53" s="383"/>
      <c r="BG53" s="383"/>
      <c r="BH53" s="383"/>
      <c r="BI53" s="383"/>
      <c r="BJ53" s="383"/>
      <c r="BK53" s="383"/>
      <c r="BL53" s="383"/>
      <c r="BM53" s="383"/>
      <c r="BN53" s="383"/>
      <c r="BO53" s="383"/>
      <c r="BP53" s="383"/>
      <c r="BQ53" s="383"/>
      <c r="BR53" s="383"/>
      <c r="BS53" s="383"/>
    </row>
    <row r="54" spans="1:71" s="382" customFormat="1" ht="13.5" hidden="1" thickBot="1">
      <c r="A54" s="397"/>
      <c r="C54" s="396" t="s">
        <v>548</v>
      </c>
      <c r="D54" s="396"/>
      <c r="E54" s="383"/>
      <c r="F54" s="383"/>
      <c r="G54" s="383"/>
      <c r="H54" s="383"/>
      <c r="I54" s="428">
        <f>I52+I53</f>
        <v>0</v>
      </c>
      <c r="J54" s="405"/>
      <c r="K54" s="428">
        <f>K52+K53</f>
        <v>0</v>
      </c>
      <c r="R54" s="417"/>
      <c r="S54" s="417"/>
      <c r="T54" s="417"/>
      <c r="U54" s="417"/>
      <c r="V54" s="417"/>
      <c r="W54" s="417"/>
      <c r="X54" s="417"/>
      <c r="Y54" s="417"/>
      <c r="Z54" s="417"/>
      <c r="AA54" s="381"/>
      <c r="AB54" s="422"/>
      <c r="AC54" s="422"/>
      <c r="AD54" s="383"/>
      <c r="AE54" s="383"/>
      <c r="AF54" s="383"/>
      <c r="AG54" s="383"/>
      <c r="AH54" s="383"/>
      <c r="AI54" s="383"/>
      <c r="AJ54" s="383"/>
      <c r="AK54" s="383"/>
      <c r="AL54" s="383"/>
      <c r="AM54" s="383"/>
      <c r="AN54" s="383"/>
      <c r="AO54" s="383"/>
      <c r="AP54" s="383"/>
      <c r="AQ54" s="383"/>
      <c r="AR54" s="383"/>
      <c r="AS54" s="383"/>
      <c r="AT54" s="383"/>
      <c r="AU54" s="383"/>
      <c r="AV54" s="383"/>
      <c r="AW54" s="383"/>
      <c r="AX54" s="383"/>
      <c r="AY54" s="383"/>
      <c r="AZ54" s="383"/>
      <c r="BA54" s="383"/>
      <c r="BB54" s="383"/>
      <c r="BC54" s="383"/>
      <c r="BD54" s="383"/>
      <c r="BE54" s="383"/>
      <c r="BF54" s="383"/>
      <c r="BG54" s="383"/>
      <c r="BH54" s="383"/>
      <c r="BI54" s="383"/>
      <c r="BJ54" s="383"/>
      <c r="BK54" s="383"/>
      <c r="BL54" s="383"/>
      <c r="BM54" s="383"/>
      <c r="BN54" s="383"/>
      <c r="BO54" s="383"/>
      <c r="BP54" s="383"/>
      <c r="BQ54" s="383"/>
      <c r="BR54" s="383"/>
      <c r="BS54" s="383"/>
    </row>
    <row r="55" spans="1:71" s="382" customFormat="1" ht="13.5" hidden="1" thickTop="1">
      <c r="A55" s="397"/>
      <c r="C55" s="429" t="s">
        <v>549</v>
      </c>
      <c r="D55" s="429"/>
      <c r="E55" s="394"/>
      <c r="F55" s="394"/>
      <c r="G55" s="394"/>
      <c r="H55" s="394"/>
      <c r="R55" s="417"/>
      <c r="S55" s="417"/>
      <c r="T55" s="417"/>
      <c r="U55" s="417"/>
      <c r="V55" s="417"/>
      <c r="W55" s="417"/>
      <c r="X55" s="417"/>
      <c r="Y55" s="417"/>
      <c r="Z55" s="417"/>
      <c r="AA55" s="381"/>
      <c r="AB55" s="422"/>
      <c r="AC55" s="422"/>
      <c r="AD55" s="383"/>
      <c r="AE55" s="383"/>
      <c r="AF55" s="383"/>
      <c r="AG55" s="383"/>
      <c r="AH55" s="383"/>
      <c r="AI55" s="383"/>
      <c r="AJ55" s="383"/>
      <c r="AK55" s="383"/>
      <c r="AL55" s="383"/>
      <c r="AM55" s="383"/>
      <c r="AN55" s="383"/>
      <c r="AO55" s="383"/>
      <c r="AP55" s="383"/>
      <c r="AQ55" s="383"/>
      <c r="AR55" s="383"/>
      <c r="AS55" s="383"/>
      <c r="AT55" s="383"/>
      <c r="AU55" s="383"/>
      <c r="AV55" s="383"/>
      <c r="AW55" s="383"/>
      <c r="AX55" s="383"/>
      <c r="AY55" s="383"/>
      <c r="AZ55" s="383"/>
      <c r="BA55" s="383"/>
      <c r="BB55" s="383"/>
      <c r="BC55" s="383"/>
      <c r="BD55" s="383"/>
      <c r="BE55" s="383"/>
      <c r="BF55" s="383"/>
      <c r="BG55" s="383"/>
      <c r="BH55" s="383"/>
      <c r="BI55" s="383"/>
      <c r="BJ55" s="383"/>
      <c r="BK55" s="383"/>
      <c r="BL55" s="383"/>
      <c r="BM55" s="383"/>
      <c r="BN55" s="383"/>
      <c r="BO55" s="383"/>
      <c r="BP55" s="383"/>
      <c r="BQ55" s="383"/>
      <c r="BR55" s="383"/>
      <c r="BS55" s="383"/>
    </row>
    <row r="56" spans="1:71" s="382" customFormat="1" ht="12.75" hidden="1">
      <c r="A56" s="397"/>
      <c r="C56" s="396"/>
      <c r="D56" s="396"/>
      <c r="E56" s="394"/>
      <c r="F56" s="394"/>
      <c r="G56" s="394"/>
      <c r="H56" s="394"/>
      <c r="R56" s="417"/>
      <c r="S56" s="417"/>
      <c r="T56" s="417"/>
      <c r="U56" s="417"/>
      <c r="V56" s="417"/>
      <c r="W56" s="417"/>
      <c r="X56" s="417"/>
      <c r="Y56" s="417"/>
      <c r="Z56" s="417"/>
      <c r="AA56" s="381"/>
      <c r="AD56" s="383"/>
      <c r="AE56" s="383"/>
      <c r="AF56" s="383"/>
      <c r="AG56" s="383"/>
      <c r="AH56" s="383"/>
      <c r="AI56" s="383"/>
      <c r="AJ56" s="383"/>
      <c r="AK56" s="383"/>
      <c r="AL56" s="383"/>
      <c r="AM56" s="383"/>
      <c r="AN56" s="383"/>
      <c r="AO56" s="383"/>
      <c r="AP56" s="383"/>
      <c r="AQ56" s="383"/>
      <c r="AR56" s="383"/>
      <c r="AS56" s="383"/>
      <c r="AT56" s="383"/>
      <c r="AU56" s="383"/>
      <c r="AV56" s="383"/>
      <c r="AW56" s="383"/>
      <c r="AX56" s="383"/>
      <c r="AY56" s="383"/>
      <c r="AZ56" s="383"/>
      <c r="BA56" s="383"/>
      <c r="BB56" s="383"/>
      <c r="BC56" s="383"/>
      <c r="BD56" s="383"/>
      <c r="BE56" s="383"/>
      <c r="BF56" s="383"/>
      <c r="BG56" s="383"/>
      <c r="BH56" s="383"/>
      <c r="BI56" s="383"/>
      <c r="BJ56" s="383"/>
      <c r="BK56" s="383"/>
      <c r="BL56" s="383"/>
      <c r="BM56" s="383"/>
      <c r="BN56" s="383"/>
      <c r="BO56" s="383"/>
      <c r="BP56" s="383"/>
      <c r="BQ56" s="383"/>
      <c r="BR56" s="383"/>
      <c r="BS56" s="383"/>
    </row>
    <row r="57" spans="1:71" s="382" customFormat="1" ht="12.75" hidden="1">
      <c r="A57" s="397"/>
      <c r="C57" s="396"/>
      <c r="D57" s="396"/>
      <c r="E57" s="399" t="s">
        <v>446</v>
      </c>
      <c r="F57" s="394"/>
      <c r="G57" s="394"/>
      <c r="H57" s="394"/>
      <c r="I57" s="430">
        <v>0</v>
      </c>
      <c r="K57" s="422">
        <v>0</v>
      </c>
      <c r="R57" s="417"/>
      <c r="S57" s="417"/>
      <c r="T57" s="417"/>
      <c r="U57" s="417"/>
      <c r="V57" s="417"/>
      <c r="W57" s="417"/>
      <c r="X57" s="417"/>
      <c r="Y57" s="417"/>
      <c r="Z57" s="417"/>
      <c r="AA57" s="381"/>
      <c r="AD57" s="383"/>
      <c r="AE57" s="383"/>
      <c r="AF57" s="383"/>
      <c r="AG57" s="383"/>
      <c r="AH57" s="383"/>
      <c r="AI57" s="383"/>
      <c r="AJ57" s="383"/>
      <c r="AK57" s="383"/>
      <c r="AL57" s="383"/>
      <c r="AM57" s="383"/>
      <c r="AN57" s="383"/>
      <c r="AO57" s="383"/>
      <c r="AP57" s="383"/>
      <c r="AQ57" s="383"/>
      <c r="AR57" s="383"/>
      <c r="AS57" s="383"/>
      <c r="AT57" s="383"/>
      <c r="AU57" s="383"/>
      <c r="AV57" s="383"/>
      <c r="AW57" s="383"/>
      <c r="AX57" s="383"/>
      <c r="AY57" s="383"/>
      <c r="AZ57" s="383"/>
      <c r="BA57" s="383"/>
      <c r="BB57" s="383"/>
      <c r="BC57" s="383"/>
      <c r="BD57" s="383"/>
      <c r="BE57" s="383"/>
      <c r="BF57" s="383"/>
      <c r="BG57" s="383"/>
      <c r="BH57" s="383"/>
      <c r="BI57" s="383"/>
      <c r="BJ57" s="383"/>
      <c r="BK57" s="383"/>
      <c r="BL57" s="383"/>
      <c r="BM57" s="383"/>
      <c r="BN57" s="383"/>
      <c r="BO57" s="383"/>
      <c r="BP57" s="383"/>
      <c r="BQ57" s="383"/>
      <c r="BR57" s="383"/>
      <c r="BS57" s="383"/>
    </row>
    <row r="58" spans="1:71" s="382" customFormat="1" ht="12.75" hidden="1">
      <c r="A58" s="386"/>
      <c r="B58" s="431" t="s">
        <v>550</v>
      </c>
      <c r="C58" s="432"/>
      <c r="D58" s="432"/>
      <c r="E58" s="432"/>
      <c r="F58" s="432"/>
      <c r="G58" s="432"/>
      <c r="H58" s="432"/>
      <c r="I58" s="432"/>
      <c r="J58" s="432"/>
      <c r="K58" s="432"/>
      <c r="L58" s="432"/>
      <c r="M58" s="432"/>
      <c r="N58" s="432"/>
      <c r="P58" s="431" t="s">
        <v>550</v>
      </c>
      <c r="R58" s="394"/>
      <c r="S58" s="394"/>
      <c r="T58" s="394"/>
      <c r="U58" s="394"/>
      <c r="V58" s="394"/>
      <c r="W58" s="394"/>
      <c r="X58" s="394"/>
      <c r="Y58" s="394"/>
      <c r="AA58" s="381"/>
      <c r="AD58" s="383"/>
      <c r="AE58" s="383"/>
      <c r="AF58" s="383"/>
      <c r="AG58" s="383"/>
      <c r="AH58" s="383"/>
      <c r="AI58" s="383"/>
      <c r="AJ58" s="383"/>
      <c r="AK58" s="383"/>
      <c r="AL58" s="383"/>
      <c r="AM58" s="383"/>
      <c r="AN58" s="383"/>
      <c r="AO58" s="383"/>
      <c r="AP58" s="383"/>
      <c r="AQ58" s="383"/>
      <c r="AR58" s="383"/>
      <c r="AS58" s="383"/>
      <c r="AT58" s="383"/>
      <c r="AU58" s="383"/>
      <c r="AV58" s="383"/>
      <c r="AW58" s="383"/>
      <c r="AX58" s="383"/>
      <c r="AY58" s="383"/>
      <c r="AZ58" s="383"/>
      <c r="BA58" s="383"/>
      <c r="BB58" s="383"/>
      <c r="BC58" s="383"/>
      <c r="BD58" s="383"/>
      <c r="BE58" s="383"/>
      <c r="BF58" s="383"/>
      <c r="BG58" s="383"/>
      <c r="BH58" s="383"/>
      <c r="BI58" s="383"/>
      <c r="BJ58" s="383"/>
      <c r="BK58" s="383"/>
      <c r="BL58" s="383"/>
      <c r="BM58" s="383"/>
      <c r="BN58" s="383"/>
      <c r="BO58" s="383"/>
      <c r="BP58" s="383"/>
      <c r="BQ58" s="383"/>
      <c r="BR58" s="383"/>
      <c r="BS58" s="383"/>
    </row>
    <row r="59" spans="1:71" s="382" customFormat="1" ht="12.75" hidden="1">
      <c r="A59" s="386"/>
      <c r="B59" s="431"/>
      <c r="C59" s="432"/>
      <c r="D59" s="432"/>
      <c r="E59" s="432"/>
      <c r="F59" s="432"/>
      <c r="G59" s="432"/>
      <c r="H59" s="432"/>
      <c r="I59" s="432"/>
      <c r="J59" s="432"/>
      <c r="K59" s="432"/>
      <c r="L59" s="432"/>
      <c r="M59" s="432"/>
      <c r="N59" s="432"/>
      <c r="O59" s="432"/>
      <c r="P59" s="432"/>
      <c r="Q59" s="432"/>
      <c r="AA59" s="381"/>
      <c r="AB59" s="433"/>
      <c r="AC59" s="433"/>
      <c r="AD59" s="383"/>
      <c r="AE59" s="383"/>
      <c r="AF59" s="383"/>
      <c r="AG59" s="383"/>
      <c r="AH59" s="383"/>
      <c r="AI59" s="383"/>
      <c r="AJ59" s="383"/>
      <c r="AK59" s="383"/>
      <c r="AL59" s="383"/>
      <c r="AM59" s="383"/>
      <c r="AN59" s="383"/>
      <c r="AO59" s="383"/>
      <c r="AP59" s="383"/>
      <c r="AQ59" s="383"/>
      <c r="AR59" s="383"/>
      <c r="AS59" s="383"/>
      <c r="AT59" s="383"/>
      <c r="AU59" s="383"/>
      <c r="AV59" s="383"/>
      <c r="AW59" s="383"/>
      <c r="AX59" s="383"/>
      <c r="AY59" s="383"/>
      <c r="AZ59" s="383"/>
      <c r="BA59" s="383"/>
      <c r="BB59" s="383"/>
      <c r="BC59" s="383"/>
      <c r="BD59" s="383"/>
      <c r="BE59" s="383"/>
      <c r="BF59" s="383"/>
      <c r="BG59" s="383"/>
      <c r="BH59" s="383"/>
      <c r="BI59" s="383"/>
      <c r="BJ59" s="383"/>
      <c r="BK59" s="383"/>
      <c r="BL59" s="383"/>
      <c r="BM59" s="383"/>
      <c r="BN59" s="383"/>
      <c r="BO59" s="383"/>
      <c r="BP59" s="383"/>
      <c r="BQ59" s="383"/>
      <c r="BR59" s="383"/>
      <c r="BS59" s="383"/>
    </row>
    <row r="60" spans="1:71" s="382" customFormat="1" ht="12.75" hidden="1">
      <c r="A60" s="386"/>
      <c r="B60" s="401"/>
      <c r="C60" s="401"/>
      <c r="D60" s="401"/>
      <c r="I60" s="401"/>
      <c r="L60" s="401"/>
      <c r="M60" s="401"/>
      <c r="N60" s="401"/>
      <c r="O60" s="401"/>
      <c r="P60" s="401"/>
      <c r="Q60" s="396"/>
      <c r="R60" s="396"/>
      <c r="S60" s="1568" t="s">
        <v>1</v>
      </c>
      <c r="T60" s="1568"/>
      <c r="U60" s="1568"/>
      <c r="V60" s="396"/>
      <c r="W60" s="1568" t="s">
        <v>2</v>
      </c>
      <c r="X60" s="1568"/>
      <c r="Y60" s="1568"/>
      <c r="Z60" s="434"/>
      <c r="AA60" s="371"/>
      <c r="AD60" s="383"/>
      <c r="AE60" s="383"/>
      <c r="AF60" s="383"/>
      <c r="AG60" s="383"/>
      <c r="AH60" s="383"/>
      <c r="AI60" s="383"/>
      <c r="AJ60" s="383"/>
      <c r="AK60" s="383"/>
      <c r="AL60" s="383"/>
      <c r="AM60" s="383"/>
      <c r="AN60" s="383"/>
      <c r="AO60" s="383"/>
      <c r="AP60" s="383"/>
      <c r="AQ60" s="383"/>
      <c r="AR60" s="383"/>
      <c r="AS60" s="383"/>
      <c r="AT60" s="383"/>
      <c r="AU60" s="383"/>
      <c r="AV60" s="383"/>
      <c r="AW60" s="383"/>
      <c r="AX60" s="383"/>
      <c r="AY60" s="383"/>
      <c r="AZ60" s="383"/>
      <c r="BA60" s="383"/>
      <c r="BB60" s="383"/>
      <c r="BC60" s="383"/>
      <c r="BD60" s="383"/>
      <c r="BE60" s="383"/>
      <c r="BF60" s="383"/>
      <c r="BG60" s="383"/>
      <c r="BH60" s="383"/>
      <c r="BI60" s="383"/>
      <c r="BJ60" s="383"/>
      <c r="BK60" s="383"/>
      <c r="BL60" s="383"/>
      <c r="BM60" s="383"/>
      <c r="BN60" s="383"/>
      <c r="BO60" s="383"/>
      <c r="BP60" s="383"/>
      <c r="BQ60" s="383"/>
      <c r="BR60" s="383"/>
      <c r="BS60" s="383"/>
    </row>
    <row r="61" spans="1:71" s="382" customFormat="1" ht="12.75" hidden="1">
      <c r="A61" s="386"/>
      <c r="C61" s="401"/>
      <c r="D61" s="401"/>
      <c r="I61" s="401"/>
      <c r="L61" s="416"/>
      <c r="M61" s="416"/>
      <c r="N61" s="416"/>
      <c r="O61" s="416"/>
      <c r="P61" s="394"/>
      <c r="Q61" s="416"/>
      <c r="R61" s="416"/>
      <c r="S61" s="416" t="s">
        <v>551</v>
      </c>
      <c r="T61" s="416"/>
      <c r="U61" s="435" t="s">
        <v>552</v>
      </c>
      <c r="V61" s="416"/>
      <c r="W61" s="416" t="s">
        <v>551</v>
      </c>
      <c r="X61" s="416"/>
      <c r="Y61" s="435" t="s">
        <v>552</v>
      </c>
      <c r="Z61" s="436"/>
      <c r="AA61" s="371"/>
      <c r="AB61" s="437"/>
      <c r="AC61" s="437"/>
      <c r="AD61" s="438"/>
      <c r="AE61" s="383"/>
      <c r="AF61" s="383"/>
      <c r="AG61" s="383"/>
      <c r="AH61" s="383"/>
      <c r="AI61" s="383"/>
      <c r="AJ61" s="383"/>
      <c r="AK61" s="383"/>
      <c r="AL61" s="383"/>
      <c r="AM61" s="383"/>
      <c r="AN61" s="383"/>
      <c r="AO61" s="383"/>
      <c r="AP61" s="383"/>
      <c r="AQ61" s="383"/>
      <c r="AR61" s="383"/>
      <c r="AS61" s="383"/>
      <c r="AT61" s="383"/>
      <c r="AU61" s="383"/>
      <c r="AV61" s="383"/>
      <c r="AW61" s="383"/>
      <c r="AX61" s="383"/>
      <c r="AY61" s="383"/>
      <c r="AZ61" s="383"/>
      <c r="BA61" s="383"/>
      <c r="BB61" s="383"/>
      <c r="BC61" s="383"/>
      <c r="BD61" s="383"/>
      <c r="BE61" s="383"/>
      <c r="BF61" s="383"/>
      <c r="BG61" s="383"/>
      <c r="BH61" s="383"/>
      <c r="BI61" s="383"/>
      <c r="BJ61" s="383"/>
      <c r="BK61" s="383"/>
      <c r="BL61" s="383"/>
      <c r="BM61" s="383"/>
      <c r="BN61" s="383"/>
      <c r="BO61" s="383"/>
      <c r="BP61" s="383"/>
      <c r="BQ61" s="383"/>
      <c r="BR61" s="383"/>
      <c r="BS61" s="383"/>
    </row>
    <row r="62" spans="1:71" s="382" customFormat="1" ht="12.75" hidden="1">
      <c r="A62" s="397"/>
      <c r="B62" s="404"/>
      <c r="C62" s="401"/>
      <c r="D62" s="401"/>
      <c r="I62" s="401"/>
      <c r="L62" s="416"/>
      <c r="M62" s="416"/>
      <c r="N62" s="416"/>
      <c r="O62" s="416"/>
      <c r="P62" s="404" t="s">
        <v>553</v>
      </c>
      <c r="Q62" s="394"/>
      <c r="R62" s="394"/>
      <c r="S62" s="394"/>
      <c r="T62" s="394"/>
      <c r="U62" s="394"/>
      <c r="V62" s="394"/>
      <c r="W62" s="394"/>
      <c r="X62" s="394"/>
      <c r="Y62" s="394"/>
      <c r="Z62" s="439"/>
      <c r="AA62" s="371"/>
      <c r="AB62" s="437"/>
      <c r="AC62" s="437"/>
      <c r="AD62" s="438"/>
      <c r="AE62" s="383"/>
      <c r="AF62" s="383"/>
      <c r="AG62" s="383"/>
      <c r="AH62" s="383"/>
      <c r="AI62" s="383"/>
      <c r="AJ62" s="383"/>
      <c r="AK62" s="383"/>
      <c r="AL62" s="383"/>
      <c r="AM62" s="383"/>
      <c r="AN62" s="383"/>
      <c r="AO62" s="383"/>
      <c r="AP62" s="383"/>
      <c r="AQ62" s="383"/>
      <c r="AR62" s="383"/>
      <c r="AS62" s="383"/>
      <c r="AT62" s="383"/>
      <c r="AU62" s="383"/>
      <c r="AV62" s="383"/>
      <c r="AW62" s="383"/>
      <c r="AX62" s="383"/>
      <c r="AY62" s="383"/>
      <c r="AZ62" s="383"/>
      <c r="BA62" s="383"/>
      <c r="BB62" s="383"/>
      <c r="BC62" s="383"/>
      <c r="BD62" s="383"/>
      <c r="BE62" s="383"/>
      <c r="BF62" s="383"/>
      <c r="BG62" s="383"/>
      <c r="BH62" s="383"/>
      <c r="BI62" s="383"/>
      <c r="BJ62" s="383"/>
      <c r="BK62" s="383"/>
      <c r="BL62" s="383"/>
      <c r="BM62" s="383"/>
      <c r="BN62" s="383"/>
      <c r="BO62" s="383"/>
      <c r="BP62" s="383"/>
      <c r="BQ62" s="383"/>
      <c r="BR62" s="383"/>
      <c r="BS62" s="383"/>
    </row>
    <row r="63" spans="1:71" s="382" customFormat="1" ht="12.75" hidden="1">
      <c r="A63" s="397"/>
      <c r="B63" s="386"/>
      <c r="C63" s="399"/>
      <c r="D63" s="399"/>
      <c r="I63" s="399"/>
      <c r="L63" s="417"/>
      <c r="M63" s="417"/>
      <c r="N63" s="417"/>
      <c r="O63" s="417"/>
      <c r="P63" s="386" t="s">
        <v>554</v>
      </c>
      <c r="Q63" s="416"/>
      <c r="R63" s="416"/>
      <c r="S63" s="416"/>
      <c r="T63" s="416"/>
      <c r="U63" s="416"/>
      <c r="V63" s="416"/>
      <c r="W63" s="416"/>
      <c r="X63" s="416"/>
      <c r="Y63" s="416"/>
      <c r="Z63" s="439"/>
      <c r="AA63" s="371"/>
      <c r="AB63" s="437"/>
      <c r="AC63" s="437"/>
      <c r="AD63" s="438"/>
      <c r="AE63" s="383"/>
      <c r="AF63" s="383"/>
      <c r="AG63" s="383"/>
      <c r="AH63" s="383"/>
      <c r="AI63" s="383"/>
      <c r="AJ63" s="383"/>
      <c r="AK63" s="383"/>
      <c r="AL63" s="383"/>
      <c r="AM63" s="383"/>
      <c r="AN63" s="383"/>
      <c r="AO63" s="383"/>
      <c r="AP63" s="383"/>
      <c r="AQ63" s="383"/>
      <c r="AR63" s="383"/>
      <c r="AS63" s="383"/>
      <c r="AT63" s="383"/>
      <c r="AU63" s="383"/>
      <c r="AV63" s="383"/>
      <c r="AW63" s="383"/>
      <c r="AX63" s="383"/>
      <c r="AY63" s="383"/>
      <c r="AZ63" s="383"/>
      <c r="BA63" s="383"/>
      <c r="BB63" s="383"/>
      <c r="BC63" s="383"/>
      <c r="BD63" s="383"/>
      <c r="BE63" s="383"/>
      <c r="BF63" s="383"/>
      <c r="BG63" s="383"/>
      <c r="BH63" s="383"/>
      <c r="BI63" s="383"/>
      <c r="BJ63" s="383"/>
      <c r="BK63" s="383"/>
      <c r="BL63" s="383"/>
      <c r="BM63" s="383"/>
      <c r="BN63" s="383"/>
      <c r="BO63" s="383"/>
      <c r="BP63" s="383"/>
      <c r="BQ63" s="383"/>
      <c r="BR63" s="383"/>
      <c r="BS63" s="383"/>
    </row>
    <row r="64" spans="1:71" s="382" customFormat="1" ht="12.75" hidden="1">
      <c r="A64" s="397"/>
      <c r="B64" s="386"/>
      <c r="C64" s="399"/>
      <c r="D64" s="399"/>
      <c r="I64" s="399"/>
      <c r="L64" s="417"/>
      <c r="M64" s="417"/>
      <c r="N64" s="417"/>
      <c r="O64" s="417"/>
      <c r="P64" s="386" t="s">
        <v>555</v>
      </c>
      <c r="Q64" s="416"/>
      <c r="R64" s="416"/>
      <c r="S64" s="416"/>
      <c r="T64" s="416"/>
      <c r="U64" s="416"/>
      <c r="V64" s="416"/>
      <c r="W64" s="416"/>
      <c r="X64" s="416"/>
      <c r="Y64" s="416"/>
      <c r="Z64" s="439"/>
      <c r="AA64" s="371"/>
      <c r="AD64" s="383"/>
      <c r="AE64" s="383"/>
      <c r="AF64" s="383"/>
      <c r="AG64" s="383"/>
      <c r="AH64" s="383"/>
      <c r="AI64" s="383"/>
      <c r="AJ64" s="383"/>
      <c r="AK64" s="383"/>
      <c r="AL64" s="383"/>
      <c r="AM64" s="383"/>
      <c r="AN64" s="383"/>
      <c r="AO64" s="383"/>
      <c r="AP64" s="383"/>
      <c r="AQ64" s="383"/>
      <c r="AR64" s="383"/>
      <c r="AS64" s="383"/>
      <c r="AT64" s="383"/>
      <c r="AU64" s="383"/>
      <c r="AV64" s="383"/>
      <c r="AW64" s="383"/>
      <c r="AX64" s="383"/>
      <c r="AY64" s="383"/>
      <c r="AZ64" s="383"/>
      <c r="BA64" s="383"/>
      <c r="BB64" s="383"/>
      <c r="BC64" s="383"/>
      <c r="BD64" s="383"/>
      <c r="BE64" s="383"/>
      <c r="BF64" s="383"/>
      <c r="BG64" s="383"/>
      <c r="BH64" s="383"/>
      <c r="BI64" s="383"/>
      <c r="BJ64" s="383"/>
      <c r="BK64" s="383"/>
      <c r="BL64" s="383"/>
      <c r="BM64" s="383"/>
      <c r="BN64" s="383"/>
      <c r="BO64" s="383"/>
      <c r="BP64" s="383"/>
      <c r="BQ64" s="383"/>
      <c r="BR64" s="383"/>
      <c r="BS64" s="383"/>
    </row>
    <row r="65" spans="1:71" s="382" customFormat="1" ht="12.75" hidden="1">
      <c r="A65" s="397"/>
      <c r="B65" s="386"/>
      <c r="C65" s="399"/>
      <c r="D65" s="399"/>
      <c r="I65" s="399"/>
      <c r="L65" s="417"/>
      <c r="M65" s="417"/>
      <c r="N65" s="417"/>
      <c r="O65" s="417"/>
      <c r="P65" s="386" t="s">
        <v>556</v>
      </c>
      <c r="Q65" s="416"/>
      <c r="R65" s="416"/>
      <c r="S65" s="416"/>
      <c r="T65" s="416"/>
      <c r="U65" s="416"/>
      <c r="V65" s="416"/>
      <c r="W65" s="416"/>
      <c r="X65" s="416"/>
      <c r="Y65" s="416"/>
      <c r="Z65" s="439"/>
      <c r="AA65" s="371"/>
      <c r="AD65" s="383"/>
      <c r="AE65" s="383"/>
      <c r="AF65" s="383"/>
      <c r="AG65" s="383"/>
      <c r="AH65" s="383"/>
      <c r="AI65" s="383"/>
      <c r="AJ65" s="383"/>
      <c r="AK65" s="383"/>
      <c r="AL65" s="383"/>
      <c r="AM65" s="383"/>
      <c r="AN65" s="383"/>
      <c r="AO65" s="383"/>
      <c r="AP65" s="383"/>
      <c r="AQ65" s="383"/>
      <c r="AR65" s="383"/>
      <c r="AS65" s="383"/>
      <c r="AT65" s="383"/>
      <c r="AU65" s="383"/>
      <c r="AV65" s="383"/>
      <c r="AW65" s="383"/>
      <c r="AX65" s="383"/>
      <c r="AY65" s="383"/>
      <c r="AZ65" s="383"/>
      <c r="BA65" s="383"/>
      <c r="BB65" s="383"/>
      <c r="BC65" s="383"/>
      <c r="BD65" s="383"/>
      <c r="BE65" s="383"/>
      <c r="BF65" s="383"/>
      <c r="BG65" s="383"/>
      <c r="BH65" s="383"/>
      <c r="BI65" s="383"/>
      <c r="BJ65" s="383"/>
      <c r="BK65" s="383"/>
      <c r="BL65" s="383"/>
      <c r="BM65" s="383"/>
      <c r="BN65" s="383"/>
      <c r="BO65" s="383"/>
      <c r="BP65" s="383"/>
      <c r="BQ65" s="383"/>
      <c r="BR65" s="383"/>
      <c r="BS65" s="383"/>
    </row>
    <row r="66" spans="1:71" s="382" customFormat="1" ht="12.75" hidden="1">
      <c r="A66" s="397"/>
      <c r="B66" s="386"/>
      <c r="C66" s="399"/>
      <c r="D66" s="399"/>
      <c r="I66" s="399"/>
      <c r="L66" s="417"/>
      <c r="M66" s="417"/>
      <c r="N66" s="417"/>
      <c r="O66" s="417"/>
      <c r="P66" s="386" t="s">
        <v>557</v>
      </c>
      <c r="Q66" s="416"/>
      <c r="R66" s="416"/>
      <c r="S66" s="416"/>
      <c r="T66" s="416"/>
      <c r="U66" s="416"/>
      <c r="V66" s="416"/>
      <c r="W66" s="416"/>
      <c r="X66" s="416"/>
      <c r="Y66" s="416"/>
      <c r="Z66" s="439"/>
      <c r="AA66" s="371"/>
      <c r="AD66" s="383"/>
      <c r="AE66" s="383"/>
      <c r="AF66" s="383"/>
      <c r="AG66" s="383"/>
      <c r="AH66" s="383"/>
      <c r="AI66" s="383"/>
      <c r="AJ66" s="383"/>
      <c r="AK66" s="383"/>
      <c r="AL66" s="383"/>
      <c r="AM66" s="383"/>
      <c r="AN66" s="383"/>
      <c r="AO66" s="383"/>
      <c r="AP66" s="383"/>
      <c r="AQ66" s="383"/>
      <c r="AR66" s="383"/>
      <c r="AS66" s="383"/>
      <c r="AT66" s="383"/>
      <c r="AU66" s="383"/>
      <c r="AV66" s="383"/>
      <c r="AW66" s="383"/>
      <c r="AX66" s="383"/>
      <c r="AY66" s="383"/>
      <c r="AZ66" s="383"/>
      <c r="BA66" s="383"/>
      <c r="BB66" s="383"/>
      <c r="BC66" s="383"/>
      <c r="BD66" s="383"/>
      <c r="BE66" s="383"/>
      <c r="BF66" s="383"/>
      <c r="BG66" s="383"/>
      <c r="BH66" s="383"/>
      <c r="BI66" s="383"/>
      <c r="BJ66" s="383"/>
      <c r="BK66" s="383"/>
      <c r="BL66" s="383"/>
      <c r="BM66" s="383"/>
      <c r="BN66" s="383"/>
      <c r="BO66" s="383"/>
      <c r="BP66" s="383"/>
      <c r="BQ66" s="383"/>
      <c r="BR66" s="383"/>
      <c r="BS66" s="383"/>
    </row>
    <row r="67" spans="1:71" s="382" customFormat="1" ht="12.75" hidden="1">
      <c r="A67" s="397"/>
      <c r="B67" s="386"/>
      <c r="C67" s="399"/>
      <c r="D67" s="399"/>
      <c r="I67" s="399"/>
      <c r="L67" s="417"/>
      <c r="M67" s="417"/>
      <c r="N67" s="417"/>
      <c r="O67" s="417"/>
      <c r="P67" s="386" t="s">
        <v>558</v>
      </c>
      <c r="Q67" s="416"/>
      <c r="R67" s="416"/>
      <c r="S67" s="416"/>
      <c r="T67" s="416"/>
      <c r="U67" s="416"/>
      <c r="V67" s="416"/>
      <c r="W67" s="416"/>
      <c r="X67" s="416"/>
      <c r="Y67" s="416"/>
      <c r="Z67" s="439"/>
      <c r="AA67" s="371"/>
      <c r="AD67" s="383"/>
      <c r="AE67" s="383"/>
      <c r="AF67" s="383"/>
      <c r="AG67" s="383"/>
      <c r="AH67" s="383"/>
      <c r="AI67" s="383"/>
      <c r="AJ67" s="383"/>
      <c r="AK67" s="383"/>
      <c r="AL67" s="383"/>
      <c r="AM67" s="383"/>
      <c r="AN67" s="383"/>
      <c r="AO67" s="383"/>
      <c r="AP67" s="383"/>
      <c r="AQ67" s="383"/>
      <c r="AR67" s="383"/>
      <c r="AS67" s="383"/>
      <c r="AT67" s="383"/>
      <c r="AU67" s="383"/>
      <c r="AV67" s="383"/>
      <c r="AW67" s="383"/>
      <c r="AX67" s="383"/>
      <c r="AY67" s="383"/>
      <c r="AZ67" s="383"/>
      <c r="BA67" s="383"/>
      <c r="BB67" s="383"/>
      <c r="BC67" s="383"/>
      <c r="BD67" s="383"/>
      <c r="BE67" s="383"/>
      <c r="BF67" s="383"/>
      <c r="BG67" s="383"/>
      <c r="BH67" s="383"/>
      <c r="BI67" s="383"/>
      <c r="BJ67" s="383"/>
      <c r="BK67" s="383"/>
      <c r="BL67" s="383"/>
      <c r="BM67" s="383"/>
      <c r="BN67" s="383"/>
      <c r="BO67" s="383"/>
      <c r="BP67" s="383"/>
      <c r="BQ67" s="383"/>
      <c r="BR67" s="383"/>
      <c r="BS67" s="383"/>
    </row>
    <row r="68" spans="1:71" s="382" customFormat="1" ht="12.75" hidden="1">
      <c r="A68" s="397"/>
      <c r="B68" s="386"/>
      <c r="C68" s="399"/>
      <c r="D68" s="399"/>
      <c r="I68" s="399"/>
      <c r="L68" s="417"/>
      <c r="M68" s="417"/>
      <c r="N68" s="417"/>
      <c r="O68" s="417"/>
      <c r="P68" s="386" t="s">
        <v>559</v>
      </c>
      <c r="Q68" s="416"/>
      <c r="R68" s="416"/>
      <c r="S68" s="416"/>
      <c r="T68" s="416"/>
      <c r="U68" s="416"/>
      <c r="V68" s="416"/>
      <c r="W68" s="416"/>
      <c r="X68" s="416"/>
      <c r="Y68" s="416"/>
      <c r="Z68" s="439"/>
      <c r="AA68" s="371"/>
      <c r="AD68" s="383"/>
      <c r="AE68" s="383"/>
      <c r="AF68" s="383"/>
      <c r="AG68" s="383"/>
      <c r="AH68" s="383"/>
      <c r="AI68" s="383"/>
      <c r="AJ68" s="383"/>
      <c r="AK68" s="383"/>
      <c r="AL68" s="383"/>
      <c r="AM68" s="383"/>
      <c r="AN68" s="383"/>
      <c r="AO68" s="383"/>
      <c r="AP68" s="383"/>
      <c r="AQ68" s="383"/>
      <c r="AR68" s="383"/>
      <c r="AS68" s="383"/>
      <c r="AT68" s="383"/>
      <c r="AU68" s="383"/>
      <c r="AV68" s="383"/>
      <c r="AW68" s="383"/>
      <c r="AX68" s="383"/>
      <c r="AY68" s="383"/>
      <c r="AZ68" s="383"/>
      <c r="BA68" s="383"/>
      <c r="BB68" s="383"/>
      <c r="BC68" s="383"/>
      <c r="BD68" s="383"/>
      <c r="BE68" s="383"/>
      <c r="BF68" s="383"/>
      <c r="BG68" s="383"/>
      <c r="BH68" s="383"/>
      <c r="BI68" s="383"/>
      <c r="BJ68" s="383"/>
      <c r="BK68" s="383"/>
      <c r="BL68" s="383"/>
      <c r="BM68" s="383"/>
      <c r="BN68" s="383"/>
      <c r="BO68" s="383"/>
      <c r="BP68" s="383"/>
      <c r="BQ68" s="383"/>
      <c r="BR68" s="383"/>
      <c r="BS68" s="383"/>
    </row>
    <row r="69" spans="1:71" s="382" customFormat="1" ht="13.5" hidden="1" thickBot="1">
      <c r="A69" s="397"/>
      <c r="C69" s="396"/>
      <c r="D69" s="396"/>
      <c r="L69" s="394"/>
      <c r="M69" s="394"/>
      <c r="N69" s="394"/>
      <c r="O69" s="394"/>
      <c r="P69" s="394"/>
      <c r="Q69" s="396" t="s">
        <v>560</v>
      </c>
      <c r="R69" s="417"/>
      <c r="S69" s="440"/>
      <c r="T69" s="417"/>
      <c r="U69" s="440"/>
      <c r="V69" s="417"/>
      <c r="W69" s="440"/>
      <c r="X69" s="417"/>
      <c r="Y69" s="440"/>
      <c r="Z69" s="441"/>
      <c r="AA69" s="371"/>
      <c r="AD69" s="383"/>
      <c r="AE69" s="383"/>
      <c r="AF69" s="383"/>
      <c r="AG69" s="383"/>
      <c r="AH69" s="383"/>
      <c r="AI69" s="383"/>
      <c r="AJ69" s="383"/>
      <c r="AK69" s="383"/>
      <c r="AL69" s="383"/>
      <c r="AM69" s="383"/>
      <c r="AN69" s="383"/>
      <c r="AO69" s="383"/>
      <c r="AP69" s="383"/>
      <c r="AQ69" s="383"/>
      <c r="AR69" s="383"/>
      <c r="AS69" s="383"/>
      <c r="AT69" s="383"/>
      <c r="AU69" s="383"/>
      <c r="AV69" s="383"/>
      <c r="AW69" s="383"/>
      <c r="AX69" s="383"/>
      <c r="AY69" s="383"/>
      <c r="AZ69" s="383"/>
      <c r="BA69" s="383"/>
      <c r="BB69" s="383"/>
      <c r="BC69" s="383"/>
      <c r="BD69" s="383"/>
      <c r="BE69" s="383"/>
      <c r="BF69" s="383"/>
      <c r="BG69" s="383"/>
      <c r="BH69" s="383"/>
      <c r="BI69" s="383"/>
      <c r="BJ69" s="383"/>
      <c r="BK69" s="383"/>
      <c r="BL69" s="383"/>
      <c r="BM69" s="383"/>
      <c r="BN69" s="383"/>
      <c r="BO69" s="383"/>
      <c r="BP69" s="383"/>
      <c r="BQ69" s="383"/>
      <c r="BR69" s="383"/>
      <c r="BS69" s="383"/>
    </row>
    <row r="70" spans="1:71" s="382" customFormat="1" ht="13.5" hidden="1" thickTop="1">
      <c r="A70" s="397"/>
      <c r="C70" s="396"/>
      <c r="D70" s="396"/>
      <c r="Q70" s="417"/>
      <c r="R70" s="417"/>
      <c r="S70" s="417"/>
      <c r="T70" s="417"/>
      <c r="U70" s="417"/>
      <c r="V70" s="417"/>
      <c r="W70" s="417"/>
      <c r="X70" s="417"/>
      <c r="Y70" s="417"/>
      <c r="Z70" s="417"/>
      <c r="AA70" s="371"/>
      <c r="AD70" s="383"/>
      <c r="AE70" s="383"/>
      <c r="AF70" s="383"/>
      <c r="AG70" s="383"/>
      <c r="AH70" s="383"/>
      <c r="AI70" s="383"/>
      <c r="AJ70" s="383"/>
      <c r="AK70" s="383"/>
      <c r="AL70" s="383"/>
      <c r="AM70" s="383"/>
      <c r="AN70" s="383"/>
      <c r="AO70" s="383"/>
      <c r="AP70" s="383"/>
      <c r="AQ70" s="383"/>
      <c r="AR70" s="383"/>
      <c r="AS70" s="383"/>
      <c r="AT70" s="383"/>
      <c r="AU70" s="383"/>
      <c r="AV70" s="383"/>
      <c r="AW70" s="383"/>
      <c r="AX70" s="383"/>
      <c r="AY70" s="383"/>
      <c r="AZ70" s="383"/>
      <c r="BA70" s="383"/>
      <c r="BB70" s="383"/>
      <c r="BC70" s="383"/>
      <c r="BD70" s="383"/>
      <c r="BE70" s="383"/>
      <c r="BF70" s="383"/>
      <c r="BG70" s="383"/>
      <c r="BH70" s="383"/>
      <c r="BI70" s="383"/>
      <c r="BJ70" s="383"/>
      <c r="BK70" s="383"/>
      <c r="BL70" s="383"/>
      <c r="BM70" s="383"/>
      <c r="BN70" s="383"/>
      <c r="BO70" s="383"/>
      <c r="BP70" s="383"/>
      <c r="BQ70" s="383"/>
      <c r="BR70" s="383"/>
      <c r="BS70" s="383"/>
    </row>
    <row r="71" spans="1:71" s="382" customFormat="1" ht="12.75" hidden="1">
      <c r="A71" s="397"/>
      <c r="C71" s="396"/>
      <c r="D71" s="396"/>
      <c r="Q71" s="417"/>
      <c r="R71" s="417"/>
      <c r="S71" s="417"/>
      <c r="T71" s="417"/>
      <c r="U71" s="417"/>
      <c r="V71" s="417"/>
      <c r="W71" s="417"/>
      <c r="X71" s="417"/>
      <c r="Y71" s="417"/>
      <c r="Z71" s="417"/>
      <c r="AA71" s="371"/>
      <c r="AD71" s="383"/>
      <c r="AE71" s="383"/>
      <c r="AF71" s="383"/>
      <c r="AG71" s="383"/>
      <c r="AH71" s="383"/>
      <c r="AI71" s="383"/>
      <c r="AJ71" s="383"/>
      <c r="AK71" s="383"/>
      <c r="AL71" s="383"/>
      <c r="AM71" s="383"/>
      <c r="AN71" s="383"/>
      <c r="AO71" s="383"/>
      <c r="AP71" s="383"/>
      <c r="AQ71" s="383"/>
      <c r="AR71" s="383"/>
      <c r="AS71" s="383"/>
      <c r="AT71" s="383"/>
      <c r="AU71" s="383"/>
      <c r="AV71" s="383"/>
      <c r="AW71" s="383"/>
      <c r="AX71" s="383"/>
      <c r="AY71" s="383"/>
      <c r="AZ71" s="383"/>
      <c r="BA71" s="383"/>
      <c r="BB71" s="383"/>
      <c r="BC71" s="383"/>
      <c r="BD71" s="383"/>
      <c r="BE71" s="383"/>
      <c r="BF71" s="383"/>
      <c r="BG71" s="383"/>
      <c r="BH71" s="383"/>
      <c r="BI71" s="383"/>
      <c r="BJ71" s="383"/>
      <c r="BK71" s="383"/>
      <c r="BL71" s="383"/>
      <c r="BM71" s="383"/>
      <c r="BN71" s="383"/>
      <c r="BO71" s="383"/>
      <c r="BP71" s="383"/>
      <c r="BQ71" s="383"/>
      <c r="BR71" s="383"/>
      <c r="BS71" s="383"/>
    </row>
    <row r="72" spans="1:71" s="382" customFormat="1" ht="12.75" hidden="1">
      <c r="A72" s="442"/>
      <c r="O72" s="404"/>
      <c r="P72" s="382" t="s">
        <v>561</v>
      </c>
      <c r="Q72" s="404"/>
      <c r="R72" s="394"/>
      <c r="S72" s="394"/>
      <c r="T72" s="394"/>
      <c r="U72" s="394"/>
      <c r="V72" s="394"/>
      <c r="W72" s="394"/>
      <c r="X72" s="394"/>
      <c r="Y72" s="394"/>
      <c r="AA72" s="381"/>
      <c r="AD72" s="383"/>
      <c r="AE72" s="383"/>
      <c r="AF72" s="383"/>
      <c r="AG72" s="383"/>
      <c r="AH72" s="383"/>
      <c r="AI72" s="383"/>
      <c r="AJ72" s="383"/>
      <c r="AK72" s="383"/>
      <c r="AL72" s="383"/>
      <c r="AM72" s="383"/>
      <c r="AN72" s="383"/>
      <c r="AO72" s="383"/>
      <c r="AP72" s="383"/>
      <c r="AQ72" s="383"/>
      <c r="AR72" s="383"/>
      <c r="AS72" s="383"/>
      <c r="AT72" s="383"/>
      <c r="AU72" s="383"/>
      <c r="AV72" s="383"/>
      <c r="AW72" s="383"/>
      <c r="AX72" s="383"/>
      <c r="AY72" s="383"/>
      <c r="AZ72" s="383"/>
      <c r="BA72" s="383"/>
      <c r="BB72" s="383"/>
      <c r="BC72" s="383"/>
      <c r="BD72" s="383"/>
      <c r="BE72" s="383"/>
      <c r="BF72" s="383"/>
      <c r="BG72" s="383"/>
      <c r="BH72" s="383"/>
      <c r="BI72" s="383"/>
      <c r="BJ72" s="383"/>
      <c r="BK72" s="383"/>
      <c r="BL72" s="383"/>
      <c r="BM72" s="383"/>
      <c r="BN72" s="383"/>
      <c r="BO72" s="383"/>
      <c r="BP72" s="383"/>
      <c r="BQ72" s="383"/>
      <c r="BR72" s="383"/>
      <c r="BS72" s="383"/>
    </row>
    <row r="73" spans="1:71" s="382" customFormat="1" ht="12.75" hidden="1">
      <c r="A73" s="442"/>
      <c r="O73" s="404"/>
      <c r="P73" s="404"/>
      <c r="Q73" s="404"/>
      <c r="R73" s="394"/>
      <c r="S73" s="394"/>
      <c r="T73" s="394"/>
      <c r="U73" s="394"/>
      <c r="V73" s="394"/>
      <c r="W73" s="394"/>
      <c r="X73" s="394"/>
      <c r="Y73" s="394"/>
      <c r="AA73" s="381"/>
      <c r="AD73" s="383"/>
      <c r="AE73" s="383"/>
      <c r="AF73" s="383"/>
      <c r="AG73" s="383"/>
      <c r="AH73" s="383"/>
      <c r="AI73" s="383"/>
      <c r="AJ73" s="383"/>
      <c r="AK73" s="383"/>
      <c r="AL73" s="383"/>
      <c r="AM73" s="383"/>
      <c r="AN73" s="383"/>
      <c r="AO73" s="383"/>
      <c r="AP73" s="383"/>
      <c r="AQ73" s="383"/>
      <c r="AR73" s="383"/>
      <c r="AS73" s="383"/>
      <c r="AT73" s="383"/>
      <c r="AU73" s="383"/>
      <c r="AV73" s="383"/>
      <c r="AW73" s="383"/>
      <c r="AX73" s="383"/>
      <c r="AY73" s="383"/>
      <c r="AZ73" s="383"/>
      <c r="BA73" s="383"/>
      <c r="BB73" s="383"/>
      <c r="BC73" s="383"/>
      <c r="BD73" s="383"/>
      <c r="BE73" s="383"/>
      <c r="BF73" s="383"/>
      <c r="BG73" s="383"/>
      <c r="BH73" s="383"/>
      <c r="BI73" s="383"/>
      <c r="BJ73" s="383"/>
      <c r="BK73" s="383"/>
      <c r="BL73" s="383"/>
      <c r="BM73" s="383"/>
      <c r="BN73" s="383"/>
      <c r="BO73" s="383"/>
      <c r="BP73" s="383"/>
      <c r="BQ73" s="383"/>
      <c r="BR73" s="383"/>
      <c r="BS73" s="383"/>
    </row>
    <row r="74" spans="1:71" s="382" customFormat="1" ht="12.75" hidden="1">
      <c r="A74" s="397"/>
      <c r="B74" s="442"/>
      <c r="P74" s="442" t="s">
        <v>562</v>
      </c>
      <c r="Q74" s="382" t="s">
        <v>563</v>
      </c>
      <c r="R74" s="394"/>
      <c r="S74" s="394"/>
      <c r="T74" s="394"/>
      <c r="U74" s="394"/>
      <c r="V74" s="394"/>
      <c r="W74" s="394"/>
      <c r="X74" s="394"/>
      <c r="Y74" s="394"/>
      <c r="AA74" s="381"/>
      <c r="AD74" s="383"/>
      <c r="AE74" s="383"/>
      <c r="AF74" s="383"/>
      <c r="AG74" s="383"/>
      <c r="AH74" s="383"/>
      <c r="AI74" s="383"/>
      <c r="AJ74" s="383"/>
      <c r="AK74" s="383"/>
      <c r="AL74" s="383"/>
      <c r="AM74" s="383"/>
      <c r="AN74" s="383"/>
      <c r="AO74" s="383"/>
      <c r="AP74" s="383"/>
      <c r="AQ74" s="383"/>
      <c r="AR74" s="383"/>
      <c r="AS74" s="383"/>
      <c r="AT74" s="383"/>
      <c r="AU74" s="383"/>
      <c r="AV74" s="383"/>
      <c r="AW74" s="383"/>
      <c r="AX74" s="383"/>
      <c r="AY74" s="383"/>
      <c r="AZ74" s="383"/>
      <c r="BA74" s="383"/>
      <c r="BB74" s="383"/>
      <c r="BC74" s="383"/>
      <c r="BD74" s="383"/>
      <c r="BE74" s="383"/>
      <c r="BF74" s="383"/>
      <c r="BG74" s="383"/>
      <c r="BH74" s="383"/>
      <c r="BI74" s="383"/>
      <c r="BJ74" s="383"/>
      <c r="BK74" s="383"/>
      <c r="BL74" s="383"/>
      <c r="BM74" s="383"/>
      <c r="BN74" s="383"/>
      <c r="BO74" s="383"/>
      <c r="BP74" s="383"/>
      <c r="BQ74" s="383"/>
      <c r="BR74" s="383"/>
      <c r="BS74" s="383"/>
    </row>
    <row r="75" spans="1:71" s="382" customFormat="1" ht="12.75" hidden="1">
      <c r="A75" s="397"/>
      <c r="B75" s="442"/>
      <c r="P75" s="442" t="s">
        <v>562</v>
      </c>
      <c r="Q75" s="382" t="s">
        <v>564</v>
      </c>
      <c r="R75" s="394"/>
      <c r="S75" s="394"/>
      <c r="T75" s="394"/>
      <c r="U75" s="394"/>
      <c r="V75" s="394"/>
      <c r="W75" s="394"/>
      <c r="X75" s="394"/>
      <c r="Y75" s="394"/>
      <c r="AA75" s="381"/>
      <c r="AD75" s="383"/>
      <c r="AE75" s="383"/>
      <c r="AF75" s="383"/>
      <c r="AG75" s="383"/>
      <c r="AH75" s="383"/>
      <c r="AI75" s="383"/>
      <c r="AJ75" s="383"/>
      <c r="AK75" s="383"/>
      <c r="AL75" s="383"/>
      <c r="AM75" s="383"/>
      <c r="AN75" s="383"/>
      <c r="AO75" s="383"/>
      <c r="AP75" s="383"/>
      <c r="AQ75" s="383"/>
      <c r="AR75" s="383"/>
      <c r="AS75" s="383"/>
      <c r="AT75" s="383"/>
      <c r="AU75" s="383"/>
      <c r="AV75" s="383"/>
      <c r="AW75" s="383"/>
      <c r="AX75" s="383"/>
      <c r="AY75" s="383"/>
      <c r="AZ75" s="383"/>
      <c r="BA75" s="383"/>
      <c r="BB75" s="383"/>
      <c r="BC75" s="383"/>
      <c r="BD75" s="383"/>
      <c r="BE75" s="383"/>
      <c r="BF75" s="383"/>
      <c r="BG75" s="383"/>
      <c r="BH75" s="383"/>
      <c r="BI75" s="383"/>
      <c r="BJ75" s="383"/>
      <c r="BK75" s="383"/>
      <c r="BL75" s="383"/>
      <c r="BM75" s="383"/>
      <c r="BN75" s="383"/>
      <c r="BO75" s="383"/>
      <c r="BP75" s="383"/>
      <c r="BQ75" s="383"/>
      <c r="BR75" s="383"/>
      <c r="BS75" s="383"/>
    </row>
    <row r="76" spans="1:71" s="382" customFormat="1" ht="12.75" hidden="1">
      <c r="A76" s="397"/>
      <c r="B76" s="442"/>
      <c r="R76" s="394"/>
      <c r="S76" s="394"/>
      <c r="T76" s="394"/>
      <c r="U76" s="394"/>
      <c r="V76" s="394"/>
      <c r="W76" s="394"/>
      <c r="X76" s="394"/>
      <c r="Y76" s="394"/>
      <c r="AA76" s="381"/>
      <c r="AD76" s="383"/>
      <c r="AE76" s="383"/>
      <c r="AF76" s="383"/>
      <c r="AG76" s="383"/>
      <c r="AH76" s="383"/>
      <c r="AI76" s="383"/>
      <c r="AJ76" s="383"/>
      <c r="AK76" s="383"/>
      <c r="AL76" s="383"/>
      <c r="AM76" s="383"/>
      <c r="AN76" s="383"/>
      <c r="AO76" s="383"/>
      <c r="AP76" s="383"/>
      <c r="AQ76" s="383"/>
      <c r="AR76" s="383"/>
      <c r="AS76" s="383"/>
      <c r="AT76" s="383"/>
      <c r="AU76" s="383"/>
      <c r="AV76" s="383"/>
      <c r="AW76" s="383"/>
      <c r="AX76" s="383"/>
      <c r="AY76" s="383"/>
      <c r="AZ76" s="383"/>
      <c r="BA76" s="383"/>
      <c r="BB76" s="383"/>
      <c r="BC76" s="383"/>
      <c r="BD76" s="383"/>
      <c r="BE76" s="383"/>
      <c r="BF76" s="383"/>
      <c r="BG76" s="383"/>
      <c r="BH76" s="383"/>
      <c r="BI76" s="383"/>
      <c r="BJ76" s="383"/>
      <c r="BK76" s="383"/>
      <c r="BL76" s="383"/>
      <c r="BM76" s="383"/>
      <c r="BN76" s="383"/>
      <c r="BO76" s="383"/>
      <c r="BP76" s="383"/>
      <c r="BQ76" s="383"/>
      <c r="BR76" s="383"/>
      <c r="BS76" s="383"/>
    </row>
    <row r="77" spans="1:71" s="382" customFormat="1" ht="12.75" hidden="1">
      <c r="A77" s="397"/>
      <c r="B77" s="404"/>
      <c r="C77" s="432"/>
      <c r="D77" s="432"/>
      <c r="E77" s="432"/>
      <c r="F77" s="432"/>
      <c r="G77" s="432"/>
      <c r="H77" s="432"/>
      <c r="I77" s="432"/>
      <c r="J77" s="432"/>
      <c r="K77" s="432"/>
      <c r="L77" s="432"/>
      <c r="M77" s="432"/>
      <c r="N77" s="432"/>
      <c r="P77" s="404" t="s">
        <v>565</v>
      </c>
      <c r="R77" s="394"/>
      <c r="S77" s="394"/>
      <c r="T77" s="394"/>
      <c r="U77" s="394"/>
      <c r="V77" s="394"/>
      <c r="W77" s="394"/>
      <c r="X77" s="394"/>
      <c r="Y77" s="394"/>
      <c r="AA77" s="381"/>
      <c r="AD77" s="383"/>
      <c r="AE77" s="383"/>
      <c r="AF77" s="383"/>
      <c r="AG77" s="383"/>
      <c r="AH77" s="383"/>
      <c r="AI77" s="383"/>
      <c r="AJ77" s="383"/>
      <c r="AK77" s="383"/>
      <c r="AL77" s="383"/>
      <c r="AM77" s="383"/>
      <c r="AN77" s="383"/>
      <c r="AO77" s="383"/>
      <c r="AP77" s="383"/>
      <c r="AQ77" s="383"/>
      <c r="AR77" s="383"/>
      <c r="AS77" s="383"/>
      <c r="AT77" s="383"/>
      <c r="AU77" s="383"/>
      <c r="AV77" s="383"/>
      <c r="AW77" s="383"/>
      <c r="AX77" s="383"/>
      <c r="AY77" s="383"/>
      <c r="AZ77" s="383"/>
      <c r="BA77" s="383"/>
      <c r="BB77" s="383"/>
      <c r="BC77" s="383"/>
      <c r="BD77" s="383"/>
      <c r="BE77" s="383"/>
      <c r="BF77" s="383"/>
      <c r="BG77" s="383"/>
      <c r="BH77" s="383"/>
      <c r="BI77" s="383"/>
      <c r="BJ77" s="383"/>
      <c r="BK77" s="383"/>
      <c r="BL77" s="383"/>
      <c r="BM77" s="383"/>
      <c r="BN77" s="383"/>
      <c r="BO77" s="383"/>
      <c r="BP77" s="383"/>
      <c r="BQ77" s="383"/>
      <c r="BR77" s="383"/>
      <c r="BS77" s="383"/>
    </row>
    <row r="78" spans="1:71" s="382" customFormat="1" ht="12.75" hidden="1">
      <c r="A78" s="397"/>
      <c r="B78" s="404"/>
      <c r="C78" s="432"/>
      <c r="D78" s="432"/>
      <c r="E78" s="432"/>
      <c r="F78" s="432"/>
      <c r="G78" s="432"/>
      <c r="H78" s="432"/>
      <c r="I78" s="432"/>
      <c r="J78" s="432"/>
      <c r="K78" s="432"/>
      <c r="L78" s="432"/>
      <c r="M78" s="432"/>
      <c r="N78" s="432"/>
      <c r="R78" s="394"/>
      <c r="S78" s="394"/>
      <c r="T78" s="394"/>
      <c r="U78" s="394"/>
      <c r="V78" s="394"/>
      <c r="W78" s="394"/>
      <c r="X78" s="394"/>
      <c r="Y78" s="394"/>
      <c r="AA78" s="381"/>
      <c r="AD78" s="383"/>
      <c r="AE78" s="383"/>
      <c r="AF78" s="383"/>
      <c r="AG78" s="383"/>
      <c r="AH78" s="383"/>
      <c r="AI78" s="383"/>
      <c r="AJ78" s="383"/>
      <c r="AK78" s="383"/>
      <c r="AL78" s="383"/>
      <c r="AM78" s="383"/>
      <c r="AN78" s="383"/>
      <c r="AO78" s="383"/>
      <c r="AP78" s="383"/>
      <c r="AQ78" s="383"/>
      <c r="AR78" s="383"/>
      <c r="AS78" s="383"/>
      <c r="AT78" s="383"/>
      <c r="AU78" s="383"/>
      <c r="AV78" s="383"/>
      <c r="AW78" s="383"/>
      <c r="AX78" s="383"/>
      <c r="AY78" s="383"/>
      <c r="AZ78" s="383"/>
      <c r="BA78" s="383"/>
      <c r="BB78" s="383"/>
      <c r="BC78" s="383"/>
      <c r="BD78" s="383"/>
      <c r="BE78" s="383"/>
      <c r="BF78" s="383"/>
      <c r="BG78" s="383"/>
      <c r="BH78" s="383"/>
      <c r="BI78" s="383"/>
      <c r="BJ78" s="383"/>
      <c r="BK78" s="383"/>
      <c r="BL78" s="383"/>
      <c r="BM78" s="383"/>
      <c r="BN78" s="383"/>
      <c r="BO78" s="383"/>
      <c r="BP78" s="383"/>
      <c r="BQ78" s="383"/>
      <c r="BR78" s="383"/>
      <c r="BS78" s="383"/>
    </row>
    <row r="79" spans="1:71" s="382" customFormat="1" ht="12.75" hidden="1">
      <c r="A79" s="386"/>
      <c r="B79" s="401"/>
      <c r="C79" s="401"/>
      <c r="D79" s="401"/>
      <c r="E79" s="401"/>
      <c r="F79" s="401"/>
      <c r="G79" s="401"/>
      <c r="H79" s="401"/>
      <c r="I79" s="401"/>
      <c r="J79" s="401"/>
      <c r="K79" s="401"/>
      <c r="L79" s="416"/>
      <c r="M79" s="416"/>
      <c r="N79" s="416"/>
      <c r="O79" s="421"/>
      <c r="P79" s="421"/>
      <c r="Q79" s="421"/>
      <c r="R79" s="421"/>
      <c r="S79" s="1568" t="s">
        <v>1</v>
      </c>
      <c r="T79" s="1568"/>
      <c r="U79" s="1568"/>
      <c r="V79" s="396"/>
      <c r="W79" s="1568" t="s">
        <v>2</v>
      </c>
      <c r="X79" s="1568"/>
      <c r="Y79" s="1568"/>
      <c r="Z79" s="434"/>
      <c r="AA79" s="381"/>
      <c r="AD79" s="383"/>
      <c r="AE79" s="383"/>
      <c r="AF79" s="383"/>
      <c r="AG79" s="383"/>
      <c r="AH79" s="383"/>
      <c r="AI79" s="383"/>
      <c r="AJ79" s="383"/>
      <c r="AK79" s="383"/>
      <c r="AL79" s="383"/>
      <c r="AM79" s="383"/>
      <c r="AN79" s="383"/>
      <c r="AO79" s="383"/>
      <c r="AP79" s="383"/>
      <c r="AQ79" s="383"/>
      <c r="AR79" s="383"/>
      <c r="AS79" s="383"/>
      <c r="AT79" s="383"/>
      <c r="AU79" s="383"/>
      <c r="AV79" s="383"/>
      <c r="AW79" s="383"/>
      <c r="AX79" s="383"/>
      <c r="AY79" s="383"/>
      <c r="AZ79" s="383"/>
      <c r="BA79" s="383"/>
      <c r="BB79" s="383"/>
      <c r="BC79" s="383"/>
      <c r="BD79" s="383"/>
      <c r="BE79" s="383"/>
      <c r="BF79" s="383"/>
      <c r="BG79" s="383"/>
      <c r="BH79" s="383"/>
      <c r="BI79" s="383"/>
      <c r="BJ79" s="383"/>
      <c r="BK79" s="383"/>
      <c r="BL79" s="383"/>
      <c r="BM79" s="383"/>
      <c r="BN79" s="383"/>
      <c r="BO79" s="383"/>
      <c r="BP79" s="383"/>
      <c r="BQ79" s="383"/>
      <c r="BR79" s="383"/>
      <c r="BS79" s="383"/>
    </row>
    <row r="80" spans="1:71" s="382" customFormat="1" ht="12.75" hidden="1">
      <c r="A80" s="386"/>
      <c r="B80" s="401"/>
      <c r="C80" s="401"/>
      <c r="D80" s="401"/>
      <c r="E80" s="401"/>
      <c r="F80" s="401"/>
      <c r="G80" s="401"/>
      <c r="H80" s="401"/>
      <c r="I80" s="401"/>
      <c r="J80" s="401"/>
      <c r="K80" s="401"/>
      <c r="L80" s="416"/>
      <c r="M80" s="416"/>
      <c r="N80" s="416"/>
      <c r="O80" s="416"/>
      <c r="P80" s="416"/>
      <c r="Q80" s="416"/>
      <c r="R80" s="416"/>
      <c r="S80" s="416" t="s">
        <v>551</v>
      </c>
      <c r="T80" s="416"/>
      <c r="U80" s="435" t="s">
        <v>552</v>
      </c>
      <c r="V80" s="416"/>
      <c r="W80" s="416" t="s">
        <v>551</v>
      </c>
      <c r="X80" s="416"/>
      <c r="Y80" s="435" t="s">
        <v>552</v>
      </c>
      <c r="Z80" s="436"/>
      <c r="AA80" s="381"/>
      <c r="AD80" s="383"/>
      <c r="AE80" s="383"/>
      <c r="AF80" s="383"/>
      <c r="AG80" s="383"/>
      <c r="AH80" s="383"/>
      <c r="AI80" s="383"/>
      <c r="AJ80" s="383"/>
      <c r="AK80" s="383"/>
      <c r="AL80" s="383"/>
      <c r="AM80" s="383"/>
      <c r="AN80" s="383"/>
      <c r="AO80" s="383"/>
      <c r="AP80" s="383"/>
      <c r="AQ80" s="383"/>
      <c r="AR80" s="383"/>
      <c r="AS80" s="383"/>
      <c r="AT80" s="383"/>
      <c r="AU80" s="383"/>
      <c r="AV80" s="383"/>
      <c r="AW80" s="383"/>
      <c r="AX80" s="383"/>
      <c r="AY80" s="383"/>
      <c r="AZ80" s="383"/>
      <c r="BA80" s="383"/>
      <c r="BB80" s="383"/>
      <c r="BC80" s="383"/>
      <c r="BD80" s="383"/>
      <c r="BE80" s="383"/>
      <c r="BF80" s="383"/>
      <c r="BG80" s="383"/>
      <c r="BH80" s="383"/>
      <c r="BI80" s="383"/>
      <c r="BJ80" s="383"/>
      <c r="BK80" s="383"/>
      <c r="BL80" s="383"/>
      <c r="BM80" s="383"/>
      <c r="BN80" s="383"/>
      <c r="BO80" s="383"/>
      <c r="BP80" s="383"/>
      <c r="BQ80" s="383"/>
      <c r="BR80" s="383"/>
      <c r="BS80" s="383"/>
    </row>
    <row r="81" spans="1:71" s="382" customFormat="1" ht="12.75" hidden="1">
      <c r="A81" s="397"/>
      <c r="B81" s="404"/>
      <c r="C81" s="416"/>
      <c r="D81" s="416"/>
      <c r="E81" s="416"/>
      <c r="F81" s="416"/>
      <c r="G81" s="416"/>
      <c r="H81" s="416"/>
      <c r="I81" s="416"/>
      <c r="J81" s="416"/>
      <c r="K81" s="416"/>
      <c r="L81" s="416"/>
      <c r="M81" s="416"/>
      <c r="N81" s="416"/>
      <c r="O81" s="394"/>
      <c r="P81" s="404" t="s">
        <v>566</v>
      </c>
      <c r="Q81" s="416"/>
      <c r="R81" s="394"/>
      <c r="S81" s="394"/>
      <c r="T81" s="394"/>
      <c r="U81" s="394"/>
      <c r="V81" s="394"/>
      <c r="W81" s="394"/>
      <c r="X81" s="394"/>
      <c r="Y81" s="394"/>
      <c r="Z81" s="439"/>
      <c r="AA81" s="381"/>
      <c r="AD81" s="383"/>
      <c r="AE81" s="383"/>
      <c r="AF81" s="383"/>
      <c r="AG81" s="383"/>
      <c r="AH81" s="383"/>
      <c r="AI81" s="383"/>
      <c r="AJ81" s="383"/>
      <c r="AK81" s="383"/>
      <c r="AL81" s="383"/>
      <c r="AM81" s="383"/>
      <c r="AN81" s="383"/>
      <c r="AO81" s="383"/>
      <c r="AP81" s="383"/>
      <c r="AQ81" s="383"/>
      <c r="AR81" s="383"/>
      <c r="AS81" s="383"/>
      <c r="AT81" s="383"/>
      <c r="AU81" s="383"/>
      <c r="AV81" s="383"/>
      <c r="AW81" s="383"/>
      <c r="AX81" s="383"/>
      <c r="AY81" s="383"/>
      <c r="AZ81" s="383"/>
      <c r="BA81" s="383"/>
      <c r="BB81" s="383"/>
      <c r="BC81" s="383"/>
      <c r="BD81" s="383"/>
      <c r="BE81" s="383"/>
      <c r="BF81" s="383"/>
      <c r="BG81" s="383"/>
      <c r="BH81" s="383"/>
      <c r="BI81" s="383"/>
      <c r="BJ81" s="383"/>
      <c r="BK81" s="383"/>
      <c r="BL81" s="383"/>
      <c r="BM81" s="383"/>
      <c r="BN81" s="383"/>
      <c r="BO81" s="383"/>
      <c r="BP81" s="383"/>
      <c r="BQ81" s="383"/>
      <c r="BR81" s="383"/>
      <c r="BS81" s="383"/>
    </row>
    <row r="82" spans="1:71" s="382" customFormat="1" ht="12.75" hidden="1">
      <c r="A82" s="397"/>
      <c r="B82" s="386"/>
      <c r="C82" s="417"/>
      <c r="D82" s="417"/>
      <c r="E82" s="417"/>
      <c r="F82" s="417"/>
      <c r="G82" s="417"/>
      <c r="H82" s="417"/>
      <c r="I82" s="417"/>
      <c r="J82" s="417"/>
      <c r="K82" s="417"/>
      <c r="L82" s="417"/>
      <c r="M82" s="417"/>
      <c r="N82" s="417"/>
      <c r="O82" s="416"/>
      <c r="P82" s="386" t="s">
        <v>567</v>
      </c>
      <c r="Q82" s="417"/>
      <c r="R82" s="416"/>
      <c r="S82" s="416"/>
      <c r="T82" s="416"/>
      <c r="U82" s="416"/>
      <c r="V82" s="416"/>
      <c r="W82" s="416"/>
      <c r="X82" s="416"/>
      <c r="Y82" s="416"/>
      <c r="Z82" s="439"/>
      <c r="AA82" s="381"/>
      <c r="AD82" s="383"/>
      <c r="AE82" s="383"/>
      <c r="AF82" s="383"/>
      <c r="AG82" s="383"/>
      <c r="AH82" s="383"/>
      <c r="AI82" s="383"/>
      <c r="AJ82" s="383"/>
      <c r="AK82" s="383"/>
      <c r="AL82" s="383"/>
      <c r="AM82" s="383"/>
      <c r="AN82" s="383"/>
      <c r="AO82" s="383"/>
      <c r="AP82" s="383"/>
      <c r="AQ82" s="383"/>
      <c r="AR82" s="383"/>
      <c r="AS82" s="383"/>
      <c r="AT82" s="383"/>
      <c r="AU82" s="383"/>
      <c r="AV82" s="383"/>
      <c r="AW82" s="383"/>
      <c r="AX82" s="383"/>
      <c r="AY82" s="383"/>
      <c r="AZ82" s="383"/>
      <c r="BA82" s="383"/>
      <c r="BB82" s="383"/>
      <c r="BC82" s="383"/>
      <c r="BD82" s="383"/>
      <c r="BE82" s="383"/>
      <c r="BF82" s="383"/>
      <c r="BG82" s="383"/>
      <c r="BH82" s="383"/>
      <c r="BI82" s="383"/>
      <c r="BJ82" s="383"/>
      <c r="BK82" s="383"/>
      <c r="BL82" s="383"/>
      <c r="BM82" s="383"/>
      <c r="BN82" s="383"/>
      <c r="BO82" s="383"/>
      <c r="BP82" s="383"/>
      <c r="BQ82" s="383"/>
      <c r="BR82" s="383"/>
      <c r="BS82" s="383"/>
    </row>
    <row r="83" spans="1:71" s="382" customFormat="1" ht="13.5" hidden="1" thickBot="1">
      <c r="A83" s="397"/>
      <c r="C83" s="396"/>
      <c r="D83" s="396"/>
      <c r="E83" s="394"/>
      <c r="F83" s="394"/>
      <c r="G83" s="394"/>
      <c r="H83" s="394"/>
      <c r="I83" s="394"/>
      <c r="J83" s="394"/>
      <c r="K83" s="394"/>
      <c r="L83" s="394"/>
      <c r="M83" s="394"/>
      <c r="N83" s="394"/>
      <c r="O83" s="417"/>
      <c r="Q83" s="396" t="s">
        <v>568</v>
      </c>
      <c r="R83" s="417"/>
      <c r="S83" s="440"/>
      <c r="T83" s="417"/>
      <c r="U83" s="440"/>
      <c r="V83" s="417"/>
      <c r="W83" s="440"/>
      <c r="X83" s="417"/>
      <c r="Y83" s="440"/>
      <c r="Z83" s="439"/>
      <c r="AA83" s="381"/>
      <c r="AD83" s="383"/>
      <c r="AE83" s="383"/>
      <c r="AF83" s="383"/>
      <c r="AG83" s="383"/>
      <c r="AH83" s="383"/>
      <c r="AI83" s="383"/>
      <c r="AJ83" s="383"/>
      <c r="AK83" s="383"/>
      <c r="AL83" s="383"/>
      <c r="AM83" s="383"/>
      <c r="AN83" s="383"/>
      <c r="AO83" s="383"/>
      <c r="AP83" s="383"/>
      <c r="AQ83" s="383"/>
      <c r="AR83" s="383"/>
      <c r="AS83" s="383"/>
      <c r="AT83" s="383"/>
      <c r="AU83" s="383"/>
      <c r="AV83" s="383"/>
      <c r="AW83" s="383"/>
      <c r="AX83" s="383"/>
      <c r="AY83" s="383"/>
      <c r="AZ83" s="383"/>
      <c r="BA83" s="383"/>
      <c r="BB83" s="383"/>
      <c r="BC83" s="383"/>
      <c r="BD83" s="383"/>
      <c r="BE83" s="383"/>
      <c r="BF83" s="383"/>
      <c r="BG83" s="383"/>
      <c r="BH83" s="383"/>
      <c r="BI83" s="383"/>
      <c r="BJ83" s="383"/>
      <c r="BK83" s="383"/>
      <c r="BL83" s="383"/>
      <c r="BM83" s="383"/>
      <c r="BN83" s="383"/>
      <c r="BO83" s="383"/>
      <c r="BP83" s="383"/>
      <c r="BQ83" s="383"/>
      <c r="BR83" s="383"/>
      <c r="BS83" s="383"/>
    </row>
    <row r="84" spans="1:71" s="382" customFormat="1" ht="13.5" hidden="1" thickTop="1">
      <c r="A84" s="397"/>
      <c r="C84" s="396"/>
      <c r="D84" s="396"/>
      <c r="E84" s="394"/>
      <c r="F84" s="394"/>
      <c r="G84" s="394"/>
      <c r="H84" s="394"/>
      <c r="I84" s="394"/>
      <c r="J84" s="394"/>
      <c r="K84" s="394"/>
      <c r="L84" s="394"/>
      <c r="M84" s="394"/>
      <c r="N84" s="394"/>
      <c r="O84" s="417"/>
      <c r="P84" s="417"/>
      <c r="Q84" s="417"/>
      <c r="R84" s="417"/>
      <c r="S84" s="417"/>
      <c r="T84" s="417"/>
      <c r="U84" s="417"/>
      <c r="V84" s="417"/>
      <c r="W84" s="417"/>
      <c r="X84" s="417"/>
      <c r="Y84" s="417"/>
      <c r="AA84" s="381"/>
      <c r="AD84" s="383"/>
      <c r="AE84" s="383"/>
      <c r="AF84" s="383"/>
      <c r="AG84" s="383"/>
      <c r="AH84" s="383"/>
      <c r="AI84" s="383"/>
      <c r="AJ84" s="383"/>
      <c r="AK84" s="383"/>
      <c r="AL84" s="383"/>
      <c r="AM84" s="383"/>
      <c r="AN84" s="383"/>
      <c r="AO84" s="383"/>
      <c r="AP84" s="383"/>
      <c r="AQ84" s="383"/>
      <c r="AR84" s="383"/>
      <c r="AS84" s="383"/>
      <c r="AT84" s="383"/>
      <c r="AU84" s="383"/>
      <c r="AV84" s="383"/>
      <c r="AW84" s="383"/>
      <c r="AX84" s="383"/>
      <c r="AY84" s="383"/>
      <c r="AZ84" s="383"/>
      <c r="BA84" s="383"/>
      <c r="BB84" s="383"/>
      <c r="BC84" s="383"/>
      <c r="BD84" s="383"/>
      <c r="BE84" s="383"/>
      <c r="BF84" s="383"/>
      <c r="BG84" s="383"/>
      <c r="BH84" s="383"/>
      <c r="BI84" s="383"/>
      <c r="BJ84" s="383"/>
      <c r="BK84" s="383"/>
      <c r="BL84" s="383"/>
      <c r="BM84" s="383"/>
      <c r="BN84" s="383"/>
      <c r="BO84" s="383"/>
      <c r="BP84" s="383"/>
      <c r="BQ84" s="383"/>
      <c r="BR84" s="383"/>
      <c r="BS84" s="383"/>
    </row>
    <row r="85" spans="1:71" s="382" customFormat="1" ht="12.75" hidden="1">
      <c r="A85" s="397"/>
      <c r="C85" s="396"/>
      <c r="D85" s="396"/>
      <c r="E85" s="394"/>
      <c r="F85" s="394"/>
      <c r="G85" s="394"/>
      <c r="H85" s="394"/>
      <c r="I85" s="394"/>
      <c r="J85" s="394"/>
      <c r="K85" s="394"/>
      <c r="L85" s="394"/>
      <c r="M85" s="394"/>
      <c r="N85" s="394"/>
      <c r="O85" s="417"/>
      <c r="P85" s="417"/>
      <c r="Q85" s="417"/>
      <c r="R85" s="417"/>
      <c r="S85" s="417"/>
      <c r="T85" s="417"/>
      <c r="U85" s="417"/>
      <c r="V85" s="417"/>
      <c r="W85" s="417"/>
      <c r="X85" s="417"/>
      <c r="Y85" s="417"/>
      <c r="AA85" s="381"/>
      <c r="AD85" s="383"/>
      <c r="AE85" s="383"/>
      <c r="AF85" s="383"/>
      <c r="AG85" s="383"/>
      <c r="AH85" s="383"/>
      <c r="AI85" s="383"/>
      <c r="AJ85" s="383"/>
      <c r="AK85" s="383"/>
      <c r="AL85" s="383"/>
      <c r="AM85" s="383"/>
      <c r="AN85" s="383"/>
      <c r="AO85" s="383"/>
      <c r="AP85" s="383"/>
      <c r="AQ85" s="383"/>
      <c r="AR85" s="383"/>
      <c r="AS85" s="383"/>
      <c r="AT85" s="383"/>
      <c r="AU85" s="383"/>
      <c r="AV85" s="383"/>
      <c r="AW85" s="383"/>
      <c r="AX85" s="383"/>
      <c r="AY85" s="383"/>
      <c r="AZ85" s="383"/>
      <c r="BA85" s="383"/>
      <c r="BB85" s="383"/>
      <c r="BC85" s="383"/>
      <c r="BD85" s="383"/>
      <c r="BE85" s="383"/>
      <c r="BF85" s="383"/>
      <c r="BG85" s="383"/>
      <c r="BH85" s="383"/>
      <c r="BI85" s="383"/>
      <c r="BJ85" s="383"/>
      <c r="BK85" s="383"/>
      <c r="BL85" s="383"/>
      <c r="BM85" s="383"/>
      <c r="BN85" s="383"/>
      <c r="BO85" s="383"/>
      <c r="BP85" s="383"/>
      <c r="BQ85" s="383"/>
      <c r="BR85" s="383"/>
      <c r="BS85" s="383"/>
    </row>
    <row r="86" spans="1:71" s="382" customFormat="1" ht="12.75" hidden="1">
      <c r="A86" s="442"/>
      <c r="P86" s="382" t="s">
        <v>569</v>
      </c>
      <c r="R86" s="394"/>
      <c r="S86" s="394"/>
      <c r="T86" s="394"/>
      <c r="U86" s="394"/>
      <c r="V86" s="394"/>
      <c r="W86" s="394"/>
      <c r="X86" s="394"/>
      <c r="Y86" s="394"/>
      <c r="AA86" s="381"/>
      <c r="AD86" s="383"/>
      <c r="AE86" s="383"/>
      <c r="AF86" s="383"/>
      <c r="AG86" s="383"/>
      <c r="AH86" s="383"/>
      <c r="AI86" s="383"/>
      <c r="AJ86" s="383"/>
      <c r="AK86" s="383"/>
      <c r="AL86" s="383"/>
      <c r="AM86" s="383"/>
      <c r="AN86" s="383"/>
      <c r="AO86" s="383"/>
      <c r="AP86" s="383"/>
      <c r="AQ86" s="383"/>
      <c r="AR86" s="383"/>
      <c r="AS86" s="383"/>
      <c r="AT86" s="383"/>
      <c r="AU86" s="383"/>
      <c r="AV86" s="383"/>
      <c r="AW86" s="383"/>
      <c r="AX86" s="383"/>
      <c r="AY86" s="383"/>
      <c r="AZ86" s="383"/>
      <c r="BA86" s="383"/>
      <c r="BB86" s="383"/>
      <c r="BC86" s="383"/>
      <c r="BD86" s="383"/>
      <c r="BE86" s="383"/>
      <c r="BF86" s="383"/>
      <c r="BG86" s="383"/>
      <c r="BH86" s="383"/>
      <c r="BI86" s="383"/>
      <c r="BJ86" s="383"/>
      <c r="BK86" s="383"/>
      <c r="BL86" s="383"/>
      <c r="BM86" s="383"/>
      <c r="BN86" s="383"/>
      <c r="BO86" s="383"/>
      <c r="BP86" s="383"/>
      <c r="BQ86" s="383"/>
      <c r="BR86" s="383"/>
      <c r="BS86" s="383"/>
    </row>
    <row r="87" spans="1:71" s="382" customFormat="1" ht="12.75" hidden="1">
      <c r="A87" s="442"/>
      <c r="R87" s="394"/>
      <c r="S87" s="394"/>
      <c r="T87" s="394"/>
      <c r="U87" s="394"/>
      <c r="V87" s="394"/>
      <c r="W87" s="394"/>
      <c r="X87" s="394"/>
      <c r="Y87" s="394"/>
      <c r="AA87" s="381"/>
      <c r="AD87" s="383"/>
      <c r="AE87" s="383"/>
      <c r="AF87" s="383"/>
      <c r="AG87" s="383"/>
      <c r="AH87" s="383"/>
      <c r="AI87" s="383"/>
      <c r="AJ87" s="383"/>
      <c r="AK87" s="383"/>
      <c r="AL87" s="383"/>
      <c r="AM87" s="383"/>
      <c r="AN87" s="383"/>
      <c r="AO87" s="383"/>
      <c r="AP87" s="383"/>
      <c r="AQ87" s="383"/>
      <c r="AR87" s="383"/>
      <c r="AS87" s="383"/>
      <c r="AT87" s="383"/>
      <c r="AU87" s="383"/>
      <c r="AV87" s="383"/>
      <c r="AW87" s="383"/>
      <c r="AX87" s="383"/>
      <c r="AY87" s="383"/>
      <c r="AZ87" s="383"/>
      <c r="BA87" s="383"/>
      <c r="BB87" s="383"/>
      <c r="BC87" s="383"/>
      <c r="BD87" s="383"/>
      <c r="BE87" s="383"/>
      <c r="BF87" s="383"/>
      <c r="BG87" s="383"/>
      <c r="BH87" s="383"/>
      <c r="BI87" s="383"/>
      <c r="BJ87" s="383"/>
      <c r="BK87" s="383"/>
      <c r="BL87" s="383"/>
      <c r="BM87" s="383"/>
      <c r="BN87" s="383"/>
      <c r="BO87" s="383"/>
      <c r="BP87" s="383"/>
      <c r="BQ87" s="383"/>
      <c r="BR87" s="383"/>
      <c r="BS87" s="383"/>
    </row>
    <row r="88" spans="1:71" s="382" customFormat="1" ht="12.75" hidden="1">
      <c r="A88" s="397"/>
      <c r="B88" s="442"/>
      <c r="P88" s="442" t="s">
        <v>562</v>
      </c>
      <c r="Q88" s="382" t="s">
        <v>563</v>
      </c>
      <c r="R88" s="394"/>
      <c r="S88" s="394"/>
      <c r="T88" s="394"/>
      <c r="U88" s="394"/>
      <c r="V88" s="394"/>
      <c r="W88" s="394"/>
      <c r="X88" s="394"/>
      <c r="Y88" s="394"/>
      <c r="AA88" s="381"/>
      <c r="AD88" s="383"/>
      <c r="AE88" s="383"/>
      <c r="AF88" s="383"/>
      <c r="AG88" s="383"/>
      <c r="AH88" s="383"/>
      <c r="AI88" s="383"/>
      <c r="AJ88" s="383"/>
      <c r="AK88" s="383"/>
      <c r="AL88" s="383"/>
      <c r="AM88" s="383"/>
      <c r="AN88" s="383"/>
      <c r="AO88" s="383"/>
      <c r="AP88" s="383"/>
      <c r="AQ88" s="383"/>
      <c r="AR88" s="383"/>
      <c r="AS88" s="383"/>
      <c r="AT88" s="383"/>
      <c r="AU88" s="383"/>
      <c r="AV88" s="383"/>
      <c r="AW88" s="383"/>
      <c r="AX88" s="383"/>
      <c r="AY88" s="383"/>
      <c r="AZ88" s="383"/>
      <c r="BA88" s="383"/>
      <c r="BB88" s="383"/>
      <c r="BC88" s="383"/>
      <c r="BD88" s="383"/>
      <c r="BE88" s="383"/>
      <c r="BF88" s="383"/>
      <c r="BG88" s="383"/>
      <c r="BH88" s="383"/>
      <c r="BI88" s="383"/>
      <c r="BJ88" s="383"/>
      <c r="BK88" s="383"/>
      <c r="BL88" s="383"/>
      <c r="BM88" s="383"/>
      <c r="BN88" s="383"/>
      <c r="BO88" s="383"/>
      <c r="BP88" s="383"/>
      <c r="BQ88" s="383"/>
      <c r="BR88" s="383"/>
      <c r="BS88" s="383"/>
    </row>
    <row r="89" spans="1:71" s="382" customFormat="1" ht="12.75" hidden="1">
      <c r="A89" s="397"/>
      <c r="B89" s="442"/>
      <c r="P89" s="442" t="s">
        <v>562</v>
      </c>
      <c r="Q89" s="382" t="s">
        <v>564</v>
      </c>
      <c r="R89" s="394"/>
      <c r="S89" s="394"/>
      <c r="T89" s="394"/>
      <c r="U89" s="394"/>
      <c r="V89" s="394"/>
      <c r="W89" s="394"/>
      <c r="X89" s="394"/>
      <c r="Y89" s="394"/>
      <c r="AA89" s="381"/>
      <c r="AD89" s="383"/>
      <c r="AE89" s="383"/>
      <c r="AF89" s="383"/>
      <c r="AG89" s="383"/>
      <c r="AH89" s="383"/>
      <c r="AI89" s="383"/>
      <c r="AJ89" s="383"/>
      <c r="AK89" s="383"/>
      <c r="AL89" s="383"/>
      <c r="AM89" s="383"/>
      <c r="AN89" s="383"/>
      <c r="AO89" s="383"/>
      <c r="AP89" s="383"/>
      <c r="AQ89" s="383"/>
      <c r="AR89" s="383"/>
      <c r="AS89" s="383"/>
      <c r="AT89" s="383"/>
      <c r="AU89" s="383"/>
      <c r="AV89" s="383"/>
      <c r="AW89" s="383"/>
      <c r="AX89" s="383"/>
      <c r="AY89" s="383"/>
      <c r="AZ89" s="383"/>
      <c r="BA89" s="383"/>
      <c r="BB89" s="383"/>
      <c r="BC89" s="383"/>
      <c r="BD89" s="383"/>
      <c r="BE89" s="383"/>
      <c r="BF89" s="383"/>
      <c r="BG89" s="383"/>
      <c r="BH89" s="383"/>
      <c r="BI89" s="383"/>
      <c r="BJ89" s="383"/>
      <c r="BK89" s="383"/>
      <c r="BL89" s="383"/>
      <c r="BM89" s="383"/>
      <c r="BN89" s="383"/>
      <c r="BO89" s="383"/>
      <c r="BP89" s="383"/>
      <c r="BQ89" s="383"/>
      <c r="BR89" s="383"/>
      <c r="BS89" s="383"/>
    </row>
    <row r="90" spans="1:71" s="382" customFormat="1" ht="12.75" hidden="1">
      <c r="A90" s="397"/>
      <c r="B90" s="442"/>
      <c r="R90" s="394"/>
      <c r="S90" s="394"/>
      <c r="T90" s="394"/>
      <c r="U90" s="394"/>
      <c r="V90" s="394"/>
      <c r="W90" s="394"/>
      <c r="X90" s="394"/>
      <c r="Y90" s="394"/>
      <c r="AA90" s="381"/>
      <c r="AD90" s="383"/>
      <c r="AE90" s="383"/>
      <c r="AF90" s="383"/>
      <c r="AG90" s="383"/>
      <c r="AH90" s="383"/>
      <c r="AI90" s="383"/>
      <c r="AJ90" s="383"/>
      <c r="AK90" s="383"/>
      <c r="AL90" s="383"/>
      <c r="AM90" s="383"/>
      <c r="AN90" s="383"/>
      <c r="AO90" s="383"/>
      <c r="AP90" s="383"/>
      <c r="AQ90" s="383"/>
      <c r="AR90" s="383"/>
      <c r="AS90" s="383"/>
      <c r="AT90" s="383"/>
      <c r="AU90" s="383"/>
      <c r="AV90" s="383"/>
      <c r="AW90" s="383"/>
      <c r="AX90" s="383"/>
      <c r="AY90" s="383"/>
      <c r="AZ90" s="383"/>
      <c r="BA90" s="383"/>
      <c r="BB90" s="383"/>
      <c r="BC90" s="383"/>
      <c r="BD90" s="383"/>
      <c r="BE90" s="383"/>
      <c r="BF90" s="383"/>
      <c r="BG90" s="383"/>
      <c r="BH90" s="383"/>
      <c r="BI90" s="383"/>
      <c r="BJ90" s="383"/>
      <c r="BK90" s="383"/>
      <c r="BL90" s="383"/>
      <c r="BM90" s="383"/>
      <c r="BN90" s="383"/>
      <c r="BO90" s="383"/>
      <c r="BP90" s="383"/>
      <c r="BQ90" s="383"/>
      <c r="BR90" s="383"/>
      <c r="BS90" s="383"/>
    </row>
    <row r="91" spans="1:71" s="382" customFormat="1" ht="12.75" hidden="1">
      <c r="A91" s="397"/>
      <c r="B91" s="404"/>
      <c r="C91" s="399"/>
      <c r="D91" s="399"/>
      <c r="E91" s="399"/>
      <c r="F91" s="399"/>
      <c r="G91" s="399"/>
      <c r="H91" s="399"/>
      <c r="P91" s="404" t="s">
        <v>570</v>
      </c>
      <c r="R91" s="394"/>
      <c r="S91" s="394"/>
      <c r="T91" s="394"/>
      <c r="U91" s="394"/>
      <c r="V91" s="394"/>
      <c r="W91" s="394"/>
      <c r="X91" s="394"/>
      <c r="Y91" s="394"/>
      <c r="AA91" s="381"/>
      <c r="AD91" s="383"/>
      <c r="AE91" s="383"/>
      <c r="AF91" s="383"/>
      <c r="AG91" s="383"/>
      <c r="AH91" s="383"/>
      <c r="AI91" s="383"/>
      <c r="AJ91" s="383"/>
      <c r="AK91" s="383"/>
      <c r="AL91" s="383"/>
      <c r="AM91" s="383"/>
      <c r="AN91" s="383"/>
      <c r="AO91" s="383"/>
      <c r="AP91" s="383"/>
      <c r="AQ91" s="383"/>
      <c r="AR91" s="383"/>
      <c r="AS91" s="383"/>
      <c r="AT91" s="383"/>
      <c r="AU91" s="383"/>
      <c r="AV91" s="383"/>
      <c r="AW91" s="383"/>
      <c r="AX91" s="383"/>
      <c r="AY91" s="383"/>
      <c r="AZ91" s="383"/>
      <c r="BA91" s="383"/>
      <c r="BB91" s="383"/>
      <c r="BC91" s="383"/>
      <c r="BD91" s="383"/>
      <c r="BE91" s="383"/>
      <c r="BF91" s="383"/>
      <c r="BG91" s="383"/>
      <c r="BH91" s="383"/>
      <c r="BI91" s="383"/>
      <c r="BJ91" s="383"/>
      <c r="BK91" s="383"/>
      <c r="BL91" s="383"/>
      <c r="BM91" s="383"/>
      <c r="BN91" s="383"/>
      <c r="BO91" s="383"/>
      <c r="BP91" s="383"/>
      <c r="BQ91" s="383"/>
      <c r="BR91" s="383"/>
      <c r="BS91" s="383"/>
    </row>
    <row r="92" spans="1:71" s="382" customFormat="1" ht="12.75" hidden="1">
      <c r="A92" s="397"/>
      <c r="B92" s="404"/>
      <c r="C92" s="399"/>
      <c r="D92" s="399"/>
      <c r="E92" s="399"/>
      <c r="F92" s="399"/>
      <c r="G92" s="399"/>
      <c r="H92" s="399"/>
      <c r="R92" s="394"/>
      <c r="S92" s="1568" t="s">
        <v>1</v>
      </c>
      <c r="T92" s="1568"/>
      <c r="U92" s="1568"/>
      <c r="V92" s="396"/>
      <c r="W92" s="1568" t="s">
        <v>2</v>
      </c>
      <c r="X92" s="1568"/>
      <c r="Y92" s="1568"/>
      <c r="AA92" s="381"/>
      <c r="AD92" s="383"/>
      <c r="AE92" s="383"/>
      <c r="AF92" s="383"/>
      <c r="AG92" s="383"/>
      <c r="AH92" s="383"/>
      <c r="AI92" s="383"/>
      <c r="AJ92" s="383"/>
      <c r="AK92" s="383"/>
      <c r="AL92" s="383"/>
      <c r="AM92" s="383"/>
      <c r="AN92" s="383"/>
      <c r="AO92" s="383"/>
      <c r="AP92" s="383"/>
      <c r="AQ92" s="383"/>
      <c r="AR92" s="383"/>
      <c r="AS92" s="383"/>
      <c r="AT92" s="383"/>
      <c r="AU92" s="383"/>
      <c r="AV92" s="383"/>
      <c r="AW92" s="383"/>
      <c r="AX92" s="383"/>
      <c r="AY92" s="383"/>
      <c r="AZ92" s="383"/>
      <c r="BA92" s="383"/>
      <c r="BB92" s="383"/>
      <c r="BC92" s="383"/>
      <c r="BD92" s="383"/>
      <c r="BE92" s="383"/>
      <c r="BF92" s="383"/>
      <c r="BG92" s="383"/>
      <c r="BH92" s="383"/>
      <c r="BI92" s="383"/>
      <c r="BJ92" s="383"/>
      <c r="BK92" s="383"/>
      <c r="BL92" s="383"/>
      <c r="BM92" s="383"/>
      <c r="BN92" s="383"/>
      <c r="BO92" s="383"/>
      <c r="BP92" s="383"/>
      <c r="BQ92" s="383"/>
      <c r="BR92" s="383"/>
      <c r="BS92" s="383"/>
    </row>
    <row r="93" spans="1:71" s="382" customFormat="1" ht="12.75" hidden="1">
      <c r="A93" s="386"/>
      <c r="C93" s="401"/>
      <c r="D93" s="401"/>
      <c r="N93" s="394"/>
      <c r="O93" s="394"/>
      <c r="P93" s="394"/>
      <c r="Q93" s="394"/>
      <c r="R93" s="416"/>
      <c r="S93" s="416" t="s">
        <v>551</v>
      </c>
      <c r="T93" s="416"/>
      <c r="U93" s="435" t="s">
        <v>552</v>
      </c>
      <c r="V93" s="416"/>
      <c r="W93" s="416" t="s">
        <v>551</v>
      </c>
      <c r="X93" s="416"/>
      <c r="Y93" s="435" t="s">
        <v>552</v>
      </c>
      <c r="Z93" s="394"/>
      <c r="AA93" s="381"/>
      <c r="AD93" s="383"/>
      <c r="AE93" s="383"/>
      <c r="AF93" s="383"/>
      <c r="AG93" s="383"/>
      <c r="AH93" s="383"/>
      <c r="AI93" s="383"/>
      <c r="AJ93" s="383"/>
      <c r="AK93" s="383"/>
      <c r="AL93" s="383"/>
      <c r="AM93" s="383"/>
      <c r="AN93" s="383"/>
      <c r="AO93" s="383"/>
      <c r="AP93" s="383"/>
      <c r="AQ93" s="383"/>
      <c r="AR93" s="383"/>
      <c r="AS93" s="383"/>
      <c r="AT93" s="383"/>
      <c r="AU93" s="383"/>
      <c r="AV93" s="383"/>
      <c r="AW93" s="383"/>
      <c r="AX93" s="383"/>
      <c r="AY93" s="383"/>
      <c r="AZ93" s="383"/>
      <c r="BA93" s="383"/>
      <c r="BB93" s="383"/>
      <c r="BC93" s="383"/>
      <c r="BD93" s="383"/>
      <c r="BE93" s="383"/>
      <c r="BF93" s="383"/>
      <c r="BG93" s="383"/>
      <c r="BH93" s="383"/>
      <c r="BI93" s="383"/>
      <c r="BJ93" s="383"/>
      <c r="BK93" s="383"/>
      <c r="BL93" s="383"/>
      <c r="BM93" s="383"/>
      <c r="BN93" s="383"/>
      <c r="BO93" s="383"/>
      <c r="BP93" s="383"/>
      <c r="BQ93" s="383"/>
      <c r="BR93" s="383"/>
      <c r="BS93" s="383"/>
    </row>
    <row r="94" spans="1:71" s="382" customFormat="1" ht="12.75" hidden="1">
      <c r="A94" s="397"/>
      <c r="B94" s="404"/>
      <c r="C94" s="401"/>
      <c r="D94" s="401"/>
      <c r="N94" s="394"/>
      <c r="O94" s="394"/>
      <c r="P94" s="404" t="s">
        <v>571</v>
      </c>
      <c r="Q94" s="394"/>
      <c r="R94" s="443"/>
      <c r="S94" s="443"/>
      <c r="T94" s="443"/>
      <c r="U94" s="443"/>
      <c r="V94" s="443"/>
      <c r="W94" s="443"/>
      <c r="X94" s="443"/>
      <c r="Y94" s="443"/>
      <c r="Z94" s="394"/>
      <c r="AA94" s="381"/>
      <c r="AD94" s="383"/>
      <c r="AE94" s="383"/>
      <c r="AF94" s="383"/>
      <c r="AG94" s="383"/>
      <c r="AH94" s="383"/>
      <c r="AI94" s="383"/>
      <c r="AJ94" s="383"/>
      <c r="AK94" s="383"/>
      <c r="AL94" s="383"/>
      <c r="AM94" s="383"/>
      <c r="AN94" s="383"/>
      <c r="AO94" s="383"/>
      <c r="AP94" s="383"/>
      <c r="AQ94" s="383"/>
      <c r="AR94" s="383"/>
      <c r="AS94" s="383"/>
      <c r="AT94" s="383"/>
      <c r="AU94" s="383"/>
      <c r="AV94" s="383"/>
      <c r="AW94" s="383"/>
      <c r="AX94" s="383"/>
      <c r="AY94" s="383"/>
      <c r="AZ94" s="383"/>
      <c r="BA94" s="383"/>
      <c r="BB94" s="383"/>
      <c r="BC94" s="383"/>
      <c r="BD94" s="383"/>
      <c r="BE94" s="383"/>
      <c r="BF94" s="383"/>
      <c r="BG94" s="383"/>
      <c r="BH94" s="383"/>
      <c r="BI94" s="383"/>
      <c r="BJ94" s="383"/>
      <c r="BK94" s="383"/>
      <c r="BL94" s="383"/>
      <c r="BM94" s="383"/>
      <c r="BN94" s="383"/>
      <c r="BO94" s="383"/>
      <c r="BP94" s="383"/>
      <c r="BQ94" s="383"/>
      <c r="BR94" s="383"/>
      <c r="BS94" s="383"/>
    </row>
    <row r="95" spans="1:71" s="382" customFormat="1" ht="12.75" hidden="1">
      <c r="A95" s="397"/>
      <c r="B95" s="404"/>
      <c r="C95" s="401"/>
      <c r="D95" s="401"/>
      <c r="N95" s="394"/>
      <c r="O95" s="394"/>
      <c r="P95" s="404" t="s">
        <v>572</v>
      </c>
      <c r="Q95" s="394"/>
      <c r="R95" s="416"/>
      <c r="S95" s="416"/>
      <c r="T95" s="416"/>
      <c r="U95" s="416"/>
      <c r="V95" s="416"/>
      <c r="W95" s="416"/>
      <c r="X95" s="416"/>
      <c r="Y95" s="416"/>
      <c r="Z95" s="394"/>
      <c r="AA95" s="381"/>
      <c r="AD95" s="383"/>
      <c r="AE95" s="383"/>
      <c r="AF95" s="383"/>
      <c r="AG95" s="383"/>
      <c r="AH95" s="383"/>
      <c r="AI95" s="383"/>
      <c r="AJ95" s="383"/>
      <c r="AK95" s="383"/>
      <c r="AL95" s="383"/>
      <c r="AM95" s="383"/>
      <c r="AN95" s="383"/>
      <c r="AO95" s="383"/>
      <c r="AP95" s="383"/>
      <c r="AQ95" s="383"/>
      <c r="AR95" s="383"/>
      <c r="AS95" s="383"/>
      <c r="AT95" s="383"/>
      <c r="AU95" s="383"/>
      <c r="AV95" s="383"/>
      <c r="AW95" s="383"/>
      <c r="AX95" s="383"/>
      <c r="AY95" s="383"/>
      <c r="AZ95" s="383"/>
      <c r="BA95" s="383"/>
      <c r="BB95" s="383"/>
      <c r="BC95" s="383"/>
      <c r="BD95" s="383"/>
      <c r="BE95" s="383"/>
      <c r="BF95" s="383"/>
      <c r="BG95" s="383"/>
      <c r="BH95" s="383"/>
      <c r="BI95" s="383"/>
      <c r="BJ95" s="383"/>
      <c r="BK95" s="383"/>
      <c r="BL95" s="383"/>
      <c r="BM95" s="383"/>
      <c r="BN95" s="383"/>
      <c r="BO95" s="383"/>
      <c r="BP95" s="383"/>
      <c r="BQ95" s="383"/>
      <c r="BR95" s="383"/>
      <c r="BS95" s="383"/>
    </row>
    <row r="96" spans="1:71" s="382" customFormat="1" ht="12.75" hidden="1">
      <c r="A96" s="397"/>
      <c r="B96" s="404"/>
      <c r="C96" s="401"/>
      <c r="D96" s="401"/>
      <c r="N96" s="394"/>
      <c r="O96" s="394"/>
      <c r="P96" s="404" t="s">
        <v>29</v>
      </c>
      <c r="Q96" s="394"/>
      <c r="R96" s="416"/>
      <c r="S96" s="416"/>
      <c r="T96" s="416"/>
      <c r="U96" s="416"/>
      <c r="V96" s="416"/>
      <c r="W96" s="416"/>
      <c r="X96" s="416"/>
      <c r="Y96" s="416"/>
      <c r="Z96" s="394"/>
      <c r="AA96" s="381"/>
      <c r="AD96" s="383"/>
      <c r="AE96" s="383"/>
      <c r="AF96" s="383"/>
      <c r="AG96" s="383"/>
      <c r="AH96" s="383"/>
      <c r="AI96" s="383"/>
      <c r="AJ96" s="383"/>
      <c r="AK96" s="383"/>
      <c r="AL96" s="383"/>
      <c r="AM96" s="383"/>
      <c r="AN96" s="383"/>
      <c r="AO96" s="383"/>
      <c r="AP96" s="383"/>
      <c r="AQ96" s="383"/>
      <c r="AR96" s="383"/>
      <c r="AS96" s="383"/>
      <c r="AT96" s="383"/>
      <c r="AU96" s="383"/>
      <c r="AV96" s="383"/>
      <c r="AW96" s="383"/>
      <c r="AX96" s="383"/>
      <c r="AY96" s="383"/>
      <c r="AZ96" s="383"/>
      <c r="BA96" s="383"/>
      <c r="BB96" s="383"/>
      <c r="BC96" s="383"/>
      <c r="BD96" s="383"/>
      <c r="BE96" s="383"/>
      <c r="BF96" s="383"/>
      <c r="BG96" s="383"/>
      <c r="BH96" s="383"/>
      <c r="BI96" s="383"/>
      <c r="BJ96" s="383"/>
      <c r="BK96" s="383"/>
      <c r="BL96" s="383"/>
      <c r="BM96" s="383"/>
      <c r="BN96" s="383"/>
      <c r="BO96" s="383"/>
      <c r="BP96" s="383"/>
      <c r="BQ96" s="383"/>
      <c r="BR96" s="383"/>
      <c r="BS96" s="383"/>
    </row>
    <row r="97" spans="1:71" s="382" customFormat="1" ht="13.5" hidden="1" thickBot="1">
      <c r="A97" s="397"/>
      <c r="C97" s="396"/>
      <c r="D97" s="396"/>
      <c r="N97" s="394"/>
      <c r="O97" s="394"/>
      <c r="P97" s="394"/>
      <c r="Q97" s="396" t="s">
        <v>560</v>
      </c>
      <c r="R97" s="417"/>
      <c r="S97" s="440"/>
      <c r="T97" s="417"/>
      <c r="U97" s="440"/>
      <c r="V97" s="417"/>
      <c r="W97" s="440"/>
      <c r="X97" s="417"/>
      <c r="Y97" s="440"/>
      <c r="Z97" s="394"/>
      <c r="AA97" s="381"/>
      <c r="AB97" s="422"/>
      <c r="AC97" s="422"/>
      <c r="AD97" s="383"/>
      <c r="AE97" s="383"/>
      <c r="AF97" s="383"/>
      <c r="AG97" s="383"/>
      <c r="AH97" s="383"/>
      <c r="AI97" s="383"/>
      <c r="AJ97" s="383"/>
      <c r="AK97" s="383"/>
      <c r="AL97" s="383"/>
      <c r="AM97" s="383"/>
      <c r="AN97" s="383"/>
      <c r="AO97" s="383"/>
      <c r="AP97" s="383"/>
      <c r="AQ97" s="383"/>
      <c r="AR97" s="383"/>
      <c r="AS97" s="383"/>
      <c r="AT97" s="383"/>
      <c r="AU97" s="383"/>
      <c r="AV97" s="383"/>
      <c r="AW97" s="383"/>
      <c r="AX97" s="383"/>
      <c r="AY97" s="383"/>
      <c r="AZ97" s="383"/>
      <c r="BA97" s="383"/>
      <c r="BB97" s="383"/>
      <c r="BC97" s="383"/>
      <c r="BD97" s="383"/>
      <c r="BE97" s="383"/>
      <c r="BF97" s="383"/>
      <c r="BG97" s="383"/>
      <c r="BH97" s="383"/>
      <c r="BI97" s="383"/>
      <c r="BJ97" s="383"/>
      <c r="BK97" s="383"/>
      <c r="BL97" s="383"/>
      <c r="BM97" s="383"/>
      <c r="BN97" s="383"/>
      <c r="BO97" s="383"/>
      <c r="BP97" s="383"/>
      <c r="BQ97" s="383"/>
      <c r="BR97" s="383"/>
      <c r="BS97" s="383"/>
    </row>
    <row r="98" spans="1:71" s="382" customFormat="1" ht="12.75">
      <c r="A98" s="397"/>
      <c r="C98" s="396"/>
      <c r="D98" s="396"/>
      <c r="R98" s="417"/>
      <c r="S98" s="417"/>
      <c r="T98" s="417"/>
      <c r="U98" s="417"/>
      <c r="V98" s="417"/>
      <c r="W98" s="417"/>
      <c r="X98" s="417"/>
      <c r="Y98" s="417"/>
      <c r="AA98" s="381"/>
      <c r="AD98" s="383"/>
      <c r="AE98" s="383"/>
      <c r="AF98" s="383"/>
      <c r="AG98" s="383"/>
      <c r="AH98" s="383"/>
      <c r="AI98" s="383"/>
      <c r="AJ98" s="383"/>
      <c r="AK98" s="383"/>
      <c r="AL98" s="383"/>
      <c r="AM98" s="383"/>
      <c r="AN98" s="383"/>
      <c r="AO98" s="383"/>
      <c r="AP98" s="383"/>
      <c r="AQ98" s="383"/>
      <c r="AR98" s="383"/>
      <c r="AS98" s="383"/>
      <c r="AT98" s="383"/>
      <c r="AU98" s="383"/>
      <c r="AV98" s="383"/>
      <c r="AW98" s="383"/>
      <c r="AX98" s="383"/>
      <c r="AY98" s="383"/>
      <c r="AZ98" s="383"/>
      <c r="BA98" s="383"/>
      <c r="BB98" s="383"/>
      <c r="BC98" s="383"/>
      <c r="BD98" s="383"/>
      <c r="BE98" s="383"/>
      <c r="BF98" s="383"/>
      <c r="BG98" s="383"/>
      <c r="BH98" s="383"/>
      <c r="BI98" s="383"/>
      <c r="BJ98" s="383"/>
      <c r="BK98" s="383"/>
      <c r="BL98" s="383"/>
      <c r="BM98" s="383"/>
      <c r="BN98" s="383"/>
      <c r="BO98" s="383"/>
      <c r="BP98" s="383"/>
      <c r="BQ98" s="383"/>
      <c r="BR98" s="383"/>
      <c r="BS98" s="383"/>
    </row>
    <row r="99" spans="1:71" s="382" customFormat="1" ht="12.75">
      <c r="A99" s="410" t="s">
        <v>343</v>
      </c>
      <c r="B99" s="391" t="s">
        <v>573</v>
      </c>
      <c r="C99" s="444"/>
      <c r="D99" s="444"/>
      <c r="E99" s="399"/>
      <c r="F99" s="399"/>
      <c r="G99" s="399"/>
      <c r="H99" s="399"/>
      <c r="R99" s="394"/>
      <c r="S99" s="394"/>
      <c r="T99" s="394"/>
      <c r="U99" s="394"/>
      <c r="V99" s="394"/>
      <c r="W99" s="394"/>
      <c r="X99" s="394"/>
      <c r="Y99" s="394"/>
      <c r="AA99" s="381"/>
      <c r="AD99" s="383"/>
      <c r="AE99" s="383"/>
      <c r="AF99" s="383"/>
      <c r="AG99" s="383"/>
      <c r="AH99" s="383"/>
      <c r="AI99" s="383"/>
      <c r="AJ99" s="383"/>
      <c r="AK99" s="383"/>
      <c r="AL99" s="383"/>
      <c r="AM99" s="383"/>
      <c r="AN99" s="383"/>
      <c r="AO99" s="383"/>
      <c r="AP99" s="383"/>
      <c r="AQ99" s="383"/>
      <c r="AR99" s="383"/>
      <c r="AS99" s="383"/>
      <c r="AT99" s="383"/>
      <c r="AU99" s="383"/>
      <c r="AV99" s="383"/>
      <c r="AW99" s="383"/>
      <c r="AX99" s="383"/>
      <c r="AY99" s="383"/>
      <c r="AZ99" s="383"/>
      <c r="BA99" s="383"/>
      <c r="BB99" s="383"/>
      <c r="BC99" s="383"/>
      <c r="BD99" s="383"/>
      <c r="BE99" s="383"/>
      <c r="BF99" s="383"/>
      <c r="BG99" s="383"/>
      <c r="BH99" s="383"/>
      <c r="BI99" s="383"/>
      <c r="BJ99" s="383"/>
      <c r="BK99" s="383"/>
      <c r="BL99" s="383"/>
      <c r="BM99" s="383"/>
      <c r="BN99" s="383"/>
      <c r="BO99" s="383"/>
      <c r="BP99" s="383"/>
      <c r="BQ99" s="383"/>
      <c r="BR99" s="383"/>
      <c r="BS99" s="383"/>
    </row>
    <row r="100" spans="1:71" s="382" customFormat="1" ht="4.5" customHeight="1">
      <c r="A100" s="395"/>
      <c r="B100" s="395"/>
      <c r="C100" s="399"/>
      <c r="D100" s="399"/>
      <c r="E100" s="399"/>
      <c r="F100" s="399"/>
      <c r="G100" s="399"/>
      <c r="H100" s="399"/>
      <c r="R100" s="394"/>
      <c r="S100" s="394"/>
      <c r="T100" s="394"/>
      <c r="U100" s="394"/>
      <c r="V100" s="394"/>
      <c r="W100" s="394"/>
      <c r="X100" s="394"/>
      <c r="Y100" s="394"/>
      <c r="AA100" s="381"/>
      <c r="AD100" s="383"/>
      <c r="AE100" s="383"/>
      <c r="AF100" s="383"/>
      <c r="AG100" s="383"/>
      <c r="AH100" s="383"/>
      <c r="AI100" s="383"/>
      <c r="AJ100" s="383"/>
      <c r="AK100" s="383"/>
      <c r="AL100" s="383"/>
      <c r="AM100" s="383"/>
      <c r="AN100" s="383"/>
      <c r="AO100" s="383"/>
      <c r="AP100" s="383"/>
      <c r="AQ100" s="383"/>
      <c r="AR100" s="383"/>
      <c r="AS100" s="383"/>
      <c r="AT100" s="383"/>
      <c r="AU100" s="383"/>
      <c r="AV100" s="383"/>
      <c r="AW100" s="383"/>
      <c r="AX100" s="383"/>
      <c r="AY100" s="383"/>
      <c r="AZ100" s="383"/>
      <c r="BA100" s="383"/>
      <c r="BB100" s="383"/>
      <c r="BC100" s="383"/>
      <c r="BD100" s="383"/>
      <c r="BE100" s="383"/>
      <c r="BF100" s="383"/>
      <c r="BG100" s="383"/>
      <c r="BH100" s="383"/>
      <c r="BI100" s="383"/>
      <c r="BJ100" s="383"/>
      <c r="BK100" s="383"/>
      <c r="BL100" s="383"/>
      <c r="BM100" s="383"/>
      <c r="BN100" s="383"/>
      <c r="BO100" s="383"/>
      <c r="BP100" s="383"/>
      <c r="BQ100" s="383"/>
      <c r="BR100" s="383"/>
      <c r="BS100" s="383"/>
    </row>
    <row r="101" spans="1:70" s="382" customFormat="1" ht="15" customHeight="1">
      <c r="A101" s="395"/>
      <c r="B101" s="395"/>
      <c r="C101" s="399"/>
      <c r="D101" s="399"/>
      <c r="E101" s="399"/>
      <c r="F101" s="399"/>
      <c r="G101" s="399"/>
      <c r="H101" s="399"/>
      <c r="K101" s="399" t="s">
        <v>540</v>
      </c>
      <c r="R101" s="394"/>
      <c r="S101" s="394"/>
      <c r="T101" s="394"/>
      <c r="U101" s="394"/>
      <c r="V101" s="394"/>
      <c r="W101" s="394"/>
      <c r="X101" s="394"/>
      <c r="Y101" s="394"/>
      <c r="AA101" s="371"/>
      <c r="AC101" s="383"/>
      <c r="AD101" s="383"/>
      <c r="AE101" s="383"/>
      <c r="AF101" s="383"/>
      <c r="AG101" s="383"/>
      <c r="AH101" s="383"/>
      <c r="AI101" s="383"/>
      <c r="AJ101" s="383"/>
      <c r="AK101" s="383"/>
      <c r="AL101" s="383"/>
      <c r="AM101" s="383"/>
      <c r="AN101" s="383"/>
      <c r="AO101" s="383"/>
      <c r="AP101" s="383"/>
      <c r="AQ101" s="383"/>
      <c r="AR101" s="383"/>
      <c r="AS101" s="383"/>
      <c r="AT101" s="383"/>
      <c r="AU101" s="383"/>
      <c r="AV101" s="383"/>
      <c r="AW101" s="383"/>
      <c r="AX101" s="383"/>
      <c r="AY101" s="383"/>
      <c r="AZ101" s="383"/>
      <c r="BA101" s="383"/>
      <c r="BB101" s="383"/>
      <c r="BC101" s="383"/>
      <c r="BD101" s="383"/>
      <c r="BE101" s="383"/>
      <c r="BF101" s="383"/>
      <c r="BG101" s="383"/>
      <c r="BH101" s="383"/>
      <c r="BI101" s="383"/>
      <c r="BJ101" s="383"/>
      <c r="BK101" s="383"/>
      <c r="BL101" s="383"/>
      <c r="BM101" s="383"/>
      <c r="BN101" s="383"/>
      <c r="BO101" s="383"/>
      <c r="BP101" s="383"/>
      <c r="BQ101" s="383"/>
      <c r="BR101" s="383"/>
    </row>
    <row r="102" spans="1:70" s="382" customFormat="1" ht="25.5" customHeight="1">
      <c r="A102" s="386"/>
      <c r="C102" s="401"/>
      <c r="D102" s="401"/>
      <c r="G102" s="412" t="e">
        <f>CDKT!#REF!</f>
        <v>#REF!</v>
      </c>
      <c r="H102" s="413" t="e">
        <f>CDKT!#REF!</f>
        <v>#REF!</v>
      </c>
      <c r="I102" s="400" t="s">
        <v>541</v>
      </c>
      <c r="K102" s="400" t="s">
        <v>2</v>
      </c>
      <c r="R102" s="416"/>
      <c r="S102" s="416"/>
      <c r="T102" s="416"/>
      <c r="U102" s="416"/>
      <c r="V102" s="416"/>
      <c r="W102" s="416"/>
      <c r="X102" s="416"/>
      <c r="Y102" s="416"/>
      <c r="AA102" s="371"/>
      <c r="AC102" s="383"/>
      <c r="AD102" s="383"/>
      <c r="AE102" s="383"/>
      <c r="AF102" s="383"/>
      <c r="AG102" s="383"/>
      <c r="AH102" s="383"/>
      <c r="AI102" s="383"/>
      <c r="AJ102" s="383"/>
      <c r="AK102" s="383"/>
      <c r="AL102" s="383"/>
      <c r="AM102" s="383"/>
      <c r="AN102" s="383"/>
      <c r="AO102" s="383"/>
      <c r="AP102" s="383"/>
      <c r="AQ102" s="383"/>
      <c r="AR102" s="383"/>
      <c r="AS102" s="383"/>
      <c r="AT102" s="383"/>
      <c r="AU102" s="383"/>
      <c r="AV102" s="383"/>
      <c r="AW102" s="383"/>
      <c r="AX102" s="383"/>
      <c r="AY102" s="383"/>
      <c r="AZ102" s="383"/>
      <c r="BA102" s="383"/>
      <c r="BB102" s="383"/>
      <c r="BC102" s="383"/>
      <c r="BD102" s="383"/>
      <c r="BE102" s="383"/>
      <c r="BF102" s="383"/>
      <c r="BG102" s="383"/>
      <c r="BH102" s="383"/>
      <c r="BI102" s="383"/>
      <c r="BJ102" s="383"/>
      <c r="BK102" s="383"/>
      <c r="BL102" s="383"/>
      <c r="BM102" s="383"/>
      <c r="BN102" s="383"/>
      <c r="BO102" s="383"/>
      <c r="BP102" s="383"/>
      <c r="BQ102" s="383"/>
      <c r="BR102" s="383"/>
    </row>
    <row r="103" spans="1:70" s="382" customFormat="1" ht="18" customHeight="1" thickBot="1">
      <c r="A103" s="397"/>
      <c r="B103" s="404" t="s">
        <v>574</v>
      </c>
      <c r="C103" s="401"/>
      <c r="D103" s="401"/>
      <c r="G103" s="405">
        <v>57102758714</v>
      </c>
      <c r="H103" s="405">
        <v>31191192577</v>
      </c>
      <c r="I103" s="405">
        <f>SUM(G103:H103)</f>
        <v>88293951291</v>
      </c>
      <c r="J103" s="371"/>
      <c r="K103" s="405">
        <v>56332323657</v>
      </c>
      <c r="M103" s="404" t="s">
        <v>575</v>
      </c>
      <c r="N103" s="1373">
        <v>6426255865</v>
      </c>
      <c r="R103" s="394"/>
      <c r="S103" s="394"/>
      <c r="T103" s="394"/>
      <c r="U103" s="394"/>
      <c r="V103" s="394"/>
      <c r="W103" s="394"/>
      <c r="X103" s="394"/>
      <c r="Y103" s="394"/>
      <c r="AA103" s="371"/>
      <c r="AC103" s="383"/>
      <c r="AD103" s="383"/>
      <c r="AE103" s="383"/>
      <c r="AF103" s="383"/>
      <c r="AG103" s="383"/>
      <c r="AH103" s="383"/>
      <c r="AI103" s="383"/>
      <c r="AJ103" s="383"/>
      <c r="AK103" s="383"/>
      <c r="AL103" s="383"/>
      <c r="AM103" s="383"/>
      <c r="AN103" s="383"/>
      <c r="AO103" s="383"/>
      <c r="AP103" s="383"/>
      <c r="AQ103" s="383"/>
      <c r="AR103" s="383"/>
      <c r="AS103" s="383"/>
      <c r="AT103" s="383"/>
      <c r="AU103" s="383"/>
      <c r="AV103" s="383"/>
      <c r="AW103" s="383"/>
      <c r="AX103" s="383"/>
      <c r="AY103" s="383"/>
      <c r="AZ103" s="383"/>
      <c r="BA103" s="383"/>
      <c r="BB103" s="383"/>
      <c r="BC103" s="383"/>
      <c r="BD103" s="383"/>
      <c r="BE103" s="383"/>
      <c r="BF103" s="383"/>
      <c r="BG103" s="383"/>
      <c r="BH103" s="383"/>
      <c r="BI103" s="383"/>
      <c r="BJ103" s="383"/>
      <c r="BK103" s="383"/>
      <c r="BL103" s="383"/>
      <c r="BM103" s="383"/>
      <c r="BN103" s="383"/>
      <c r="BO103" s="383"/>
      <c r="BP103" s="383"/>
      <c r="BQ103" s="383"/>
      <c r="BR103" s="383"/>
    </row>
    <row r="104" spans="1:70" s="382" customFormat="1" ht="30.75" customHeight="1">
      <c r="A104" s="397"/>
      <c r="B104" s="404" t="s">
        <v>576</v>
      </c>
      <c r="C104" s="401"/>
      <c r="D104" s="401"/>
      <c r="G104" s="405">
        <v>963099221</v>
      </c>
      <c r="H104" s="405">
        <v>2506502422</v>
      </c>
      <c r="I104" s="405">
        <f>CDKT!D17</f>
        <v>3469601643</v>
      </c>
      <c r="J104" s="405"/>
      <c r="K104" s="405">
        <v>4239034570</v>
      </c>
      <c r="N104" s="1303">
        <v>4425873866</v>
      </c>
      <c r="O104" s="394"/>
      <c r="P104" s="394"/>
      <c r="Q104" s="394"/>
      <c r="R104" s="416"/>
      <c r="S104" s="416"/>
      <c r="T104" s="416"/>
      <c r="U104" s="416"/>
      <c r="V104" s="416"/>
      <c r="W104" s="416"/>
      <c r="X104" s="416"/>
      <c r="Y104" s="416"/>
      <c r="Z104" s="394"/>
      <c r="AA104" s="371"/>
      <c r="AC104" s="383"/>
      <c r="AD104" s="383"/>
      <c r="AE104" s="383"/>
      <c r="AF104" s="383"/>
      <c r="AG104" s="383"/>
      <c r="AH104" s="383"/>
      <c r="AI104" s="383"/>
      <c r="AJ104" s="383"/>
      <c r="AK104" s="383"/>
      <c r="AL104" s="383"/>
      <c r="AM104" s="383"/>
      <c r="AN104" s="383"/>
      <c r="AO104" s="383"/>
      <c r="AP104" s="383"/>
      <c r="AQ104" s="383"/>
      <c r="AR104" s="383"/>
      <c r="AS104" s="383"/>
      <c r="AT104" s="383"/>
      <c r="AU104" s="383"/>
      <c r="AV104" s="383"/>
      <c r="AW104" s="383"/>
      <c r="AX104" s="383"/>
      <c r="AY104" s="383"/>
      <c r="AZ104" s="383"/>
      <c r="BA104" s="383"/>
      <c r="BB104" s="383"/>
      <c r="BC104" s="383"/>
      <c r="BD104" s="383"/>
      <c r="BE104" s="383"/>
      <c r="BF104" s="383"/>
      <c r="BG104" s="383"/>
      <c r="BH104" s="383"/>
      <c r="BI104" s="383"/>
      <c r="BJ104" s="383"/>
      <c r="BK104" s="383"/>
      <c r="BL104" s="383"/>
      <c r="BM104" s="383"/>
      <c r="BN104" s="383"/>
      <c r="BO104" s="383"/>
      <c r="BP104" s="383"/>
      <c r="BQ104" s="383"/>
      <c r="BR104" s="383"/>
    </row>
    <row r="105" spans="1:70" s="382" customFormat="1" ht="18" customHeight="1" hidden="1">
      <c r="A105" s="397"/>
      <c r="B105" s="404" t="s">
        <v>160</v>
      </c>
      <c r="C105" s="445"/>
      <c r="D105" s="445"/>
      <c r="E105" s="445"/>
      <c r="F105" s="445"/>
      <c r="G105" s="405">
        <v>0</v>
      </c>
      <c r="H105" s="405">
        <v>0</v>
      </c>
      <c r="I105" s="405">
        <v>0</v>
      </c>
      <c r="J105" s="405"/>
      <c r="K105" s="405">
        <v>0</v>
      </c>
      <c r="L105" s="445"/>
      <c r="M105" s="445"/>
      <c r="N105" s="445"/>
      <c r="O105" s="445"/>
      <c r="P105" s="445"/>
      <c r="Q105" s="445"/>
      <c r="R105" s="445"/>
      <c r="S105" s="445"/>
      <c r="T105" s="445"/>
      <c r="U105" s="445"/>
      <c r="V105" s="445"/>
      <c r="W105" s="445"/>
      <c r="X105" s="445"/>
      <c r="Y105" s="445"/>
      <c r="Z105" s="445"/>
      <c r="AA105" s="371"/>
      <c r="AC105" s="383"/>
      <c r="AD105" s="383"/>
      <c r="AE105" s="383"/>
      <c r="AF105" s="383"/>
      <c r="AG105" s="383"/>
      <c r="AH105" s="383"/>
      <c r="AI105" s="383"/>
      <c r="AJ105" s="383"/>
      <c r="AK105" s="383"/>
      <c r="AL105" s="383"/>
      <c r="AM105" s="383"/>
      <c r="AN105" s="383"/>
      <c r="AO105" s="383"/>
      <c r="AP105" s="383"/>
      <c r="AQ105" s="383"/>
      <c r="AR105" s="383"/>
      <c r="AS105" s="383"/>
      <c r="AT105" s="383"/>
      <c r="AU105" s="383"/>
      <c r="AV105" s="383"/>
      <c r="AW105" s="383"/>
      <c r="AX105" s="383"/>
      <c r="AY105" s="383"/>
      <c r="AZ105" s="383"/>
      <c r="BA105" s="383"/>
      <c r="BB105" s="383"/>
      <c r="BC105" s="383"/>
      <c r="BD105" s="383"/>
      <c r="BE105" s="383"/>
      <c r="BF105" s="383"/>
      <c r="BG105" s="383"/>
      <c r="BH105" s="383"/>
      <c r="BI105" s="383"/>
      <c r="BJ105" s="383"/>
      <c r="BK105" s="383"/>
      <c r="BL105" s="383"/>
      <c r="BM105" s="383"/>
      <c r="BN105" s="383"/>
      <c r="BO105" s="383"/>
      <c r="BP105" s="383"/>
      <c r="BQ105" s="383"/>
      <c r="BR105" s="383"/>
    </row>
    <row r="106" spans="1:70" s="382" customFormat="1" ht="24.75" customHeight="1">
      <c r="A106" s="397"/>
      <c r="B106" s="404" t="s">
        <v>577</v>
      </c>
      <c r="C106" s="399"/>
      <c r="D106" s="399"/>
      <c r="G106" s="424">
        <v>1668879000</v>
      </c>
      <c r="H106" s="424">
        <v>4757376865</v>
      </c>
      <c r="I106" s="424">
        <f>CDKT!D20</f>
        <v>6426255865</v>
      </c>
      <c r="J106" s="405"/>
      <c r="K106" s="424">
        <v>5645357840</v>
      </c>
      <c r="N106" s="495">
        <f>N103-N104</f>
        <v>2000381999</v>
      </c>
      <c r="O106" s="394"/>
      <c r="P106" s="394"/>
      <c r="Q106" s="394"/>
      <c r="R106" s="416"/>
      <c r="S106" s="416"/>
      <c r="T106" s="416"/>
      <c r="U106" s="416"/>
      <c r="V106" s="416"/>
      <c r="W106" s="416"/>
      <c r="X106" s="416"/>
      <c r="Y106" s="416"/>
      <c r="Z106" s="394"/>
      <c r="AA106" s="371"/>
      <c r="AC106" s="383"/>
      <c r="AD106" s="383"/>
      <c r="AE106" s="383"/>
      <c r="AF106" s="383"/>
      <c r="AG106" s="383"/>
      <c r="AH106" s="383"/>
      <c r="AI106" s="383"/>
      <c r="AJ106" s="383"/>
      <c r="AK106" s="383"/>
      <c r="AL106" s="383"/>
      <c r="AM106" s="383"/>
      <c r="AN106" s="383"/>
      <c r="AO106" s="383"/>
      <c r="AP106" s="383"/>
      <c r="AQ106" s="383"/>
      <c r="AR106" s="383"/>
      <c r="AS106" s="383"/>
      <c r="AT106" s="383"/>
      <c r="AU106" s="383"/>
      <c r="AV106" s="383"/>
      <c r="AW106" s="383"/>
      <c r="AX106" s="383"/>
      <c r="AY106" s="383"/>
      <c r="AZ106" s="383"/>
      <c r="BA106" s="383"/>
      <c r="BB106" s="383"/>
      <c r="BC106" s="383"/>
      <c r="BD106" s="383"/>
      <c r="BE106" s="383"/>
      <c r="BF106" s="383"/>
      <c r="BG106" s="383"/>
      <c r="BH106" s="383"/>
      <c r="BI106" s="383"/>
      <c r="BJ106" s="383"/>
      <c r="BK106" s="383"/>
      <c r="BL106" s="383"/>
      <c r="BM106" s="383"/>
      <c r="BN106" s="383"/>
      <c r="BO106" s="383"/>
      <c r="BP106" s="383"/>
      <c r="BQ106" s="383"/>
      <c r="BR106" s="383"/>
    </row>
    <row r="107" spans="1:70" s="382" customFormat="1" ht="18" customHeight="1">
      <c r="A107" s="397"/>
      <c r="C107" s="396" t="s">
        <v>578</v>
      </c>
      <c r="D107" s="396"/>
      <c r="G107" s="446">
        <f>SUM(G103:G106)</f>
        <v>59734736935</v>
      </c>
      <c r="H107" s="446">
        <f>SUM(H103:H106)</f>
        <v>38455071864</v>
      </c>
      <c r="I107" s="446">
        <f>SUM(I103:I106)</f>
        <v>98189808799</v>
      </c>
      <c r="J107" s="405"/>
      <c r="K107" s="446">
        <f>SUM(K103:K106)</f>
        <v>66216716067</v>
      </c>
      <c r="O107" s="394"/>
      <c r="P107" s="394"/>
      <c r="Q107" s="394"/>
      <c r="R107" s="417"/>
      <c r="S107" s="417"/>
      <c r="T107" s="417"/>
      <c r="U107" s="417"/>
      <c r="V107" s="417"/>
      <c r="W107" s="417"/>
      <c r="X107" s="417"/>
      <c r="Y107" s="417"/>
      <c r="Z107" s="394"/>
      <c r="AA107" s="371"/>
      <c r="AC107" s="383"/>
      <c r="AD107" s="383"/>
      <c r="AE107" s="383"/>
      <c r="AF107" s="383"/>
      <c r="AG107" s="383"/>
      <c r="AH107" s="383"/>
      <c r="AI107" s="383"/>
      <c r="AJ107" s="383"/>
      <c r="AK107" s="383"/>
      <c r="AL107" s="383"/>
      <c r="AM107" s="383"/>
      <c r="AN107" s="383"/>
      <c r="AO107" s="383"/>
      <c r="AP107" s="383"/>
      <c r="AQ107" s="383"/>
      <c r="AR107" s="383"/>
      <c r="AS107" s="383"/>
      <c r="AT107" s="383"/>
      <c r="AU107" s="383"/>
      <c r="AV107" s="383"/>
      <c r="AW107" s="383"/>
      <c r="AX107" s="383"/>
      <c r="AY107" s="383"/>
      <c r="AZ107" s="383"/>
      <c r="BA107" s="383"/>
      <c r="BB107" s="383"/>
      <c r="BC107" s="383"/>
      <c r="BD107" s="383"/>
      <c r="BE107" s="383"/>
      <c r="BF107" s="383"/>
      <c r="BG107" s="383"/>
      <c r="BH107" s="383"/>
      <c r="BI107" s="383"/>
      <c r="BJ107" s="383"/>
      <c r="BK107" s="383"/>
      <c r="BL107" s="383"/>
      <c r="BM107" s="383"/>
      <c r="BN107" s="383"/>
      <c r="BO107" s="383"/>
      <c r="BP107" s="383"/>
      <c r="BQ107" s="383"/>
      <c r="BR107" s="383"/>
    </row>
    <row r="108" spans="1:70" s="382" customFormat="1" ht="21" customHeight="1">
      <c r="A108" s="397"/>
      <c r="B108" s="404" t="s">
        <v>579</v>
      </c>
      <c r="C108" s="399"/>
      <c r="D108" s="399"/>
      <c r="G108" s="405">
        <v>0</v>
      </c>
      <c r="H108" s="405">
        <v>-8619853008</v>
      </c>
      <c r="I108" s="405">
        <f>CDKT!D21</f>
        <v>-8619853008</v>
      </c>
      <c r="J108" s="405"/>
      <c r="K108" s="405">
        <v>-9280710055</v>
      </c>
      <c r="O108" s="394"/>
      <c r="P108" s="394"/>
      <c r="Q108" s="394"/>
      <c r="R108" s="416"/>
      <c r="S108" s="416"/>
      <c r="T108" s="416"/>
      <c r="U108" s="416"/>
      <c r="V108" s="416"/>
      <c r="W108" s="416"/>
      <c r="X108" s="416"/>
      <c r="Y108" s="416"/>
      <c r="Z108" s="394"/>
      <c r="AA108" s="371"/>
      <c r="AC108" s="383"/>
      <c r="AD108" s="383"/>
      <c r="AE108" s="383"/>
      <c r="AF108" s="383"/>
      <c r="AG108" s="383"/>
      <c r="AH108" s="383"/>
      <c r="AI108" s="383"/>
      <c r="AJ108" s="383"/>
      <c r="AK108" s="383"/>
      <c r="AL108" s="383"/>
      <c r="AM108" s="383"/>
      <c r="AN108" s="383"/>
      <c r="AO108" s="383"/>
      <c r="AP108" s="383"/>
      <c r="AQ108" s="383"/>
      <c r="AR108" s="383"/>
      <c r="AS108" s="383"/>
      <c r="AT108" s="383"/>
      <c r="AU108" s="383"/>
      <c r="AV108" s="383"/>
      <c r="AW108" s="383"/>
      <c r="AX108" s="383"/>
      <c r="AY108" s="383"/>
      <c r="AZ108" s="383"/>
      <c r="BA108" s="383"/>
      <c r="BB108" s="383"/>
      <c r="BC108" s="383"/>
      <c r="BD108" s="383"/>
      <c r="BE108" s="383"/>
      <c r="BF108" s="383"/>
      <c r="BG108" s="383"/>
      <c r="BH108" s="383"/>
      <c r="BI108" s="383"/>
      <c r="BJ108" s="383"/>
      <c r="BK108" s="383"/>
      <c r="BL108" s="383"/>
      <c r="BM108" s="383"/>
      <c r="BN108" s="383"/>
      <c r="BO108" s="383"/>
      <c r="BP108" s="383"/>
      <c r="BQ108" s="383"/>
      <c r="BR108" s="383"/>
    </row>
    <row r="109" spans="1:70" s="382" customFormat="1" ht="18" customHeight="1" thickBot="1">
      <c r="A109" s="397"/>
      <c r="C109" s="395" t="s">
        <v>580</v>
      </c>
      <c r="D109" s="395"/>
      <c r="G109" s="419">
        <f>G107+G108</f>
        <v>59734736935</v>
      </c>
      <c r="H109" s="419">
        <f>H107+H108</f>
        <v>29835218856</v>
      </c>
      <c r="I109" s="419">
        <f>I107+I108</f>
        <v>89569955791</v>
      </c>
      <c r="J109" s="371"/>
      <c r="K109" s="419">
        <f>K107+K108</f>
        <v>56936006012</v>
      </c>
      <c r="O109" s="394"/>
      <c r="P109" s="394"/>
      <c r="Q109" s="394"/>
      <c r="R109" s="417"/>
      <c r="S109" s="417"/>
      <c r="T109" s="417"/>
      <c r="U109" s="417"/>
      <c r="V109" s="417"/>
      <c r="W109" s="417"/>
      <c r="X109" s="417"/>
      <c r="Y109" s="417"/>
      <c r="Z109" s="394"/>
      <c r="AA109" s="371"/>
      <c r="AB109" s="422"/>
      <c r="AC109" s="383"/>
      <c r="AD109" s="383"/>
      <c r="AE109" s="383"/>
      <c r="AF109" s="383"/>
      <c r="AG109" s="383"/>
      <c r="AH109" s="383"/>
      <c r="AI109" s="383"/>
      <c r="AJ109" s="383"/>
      <c r="AK109" s="383"/>
      <c r="AL109" s="383"/>
      <c r="AM109" s="383"/>
      <c r="AN109" s="383"/>
      <c r="AO109" s="383"/>
      <c r="AP109" s="383"/>
      <c r="AQ109" s="383"/>
      <c r="AR109" s="383"/>
      <c r="AS109" s="383"/>
      <c r="AT109" s="383"/>
      <c r="AU109" s="383"/>
      <c r="AV109" s="383"/>
      <c r="AW109" s="383"/>
      <c r="AX109" s="383"/>
      <c r="AY109" s="383"/>
      <c r="AZ109" s="383"/>
      <c r="BA109" s="383"/>
      <c r="BB109" s="383"/>
      <c r="BC109" s="383"/>
      <c r="BD109" s="383"/>
      <c r="BE109" s="383"/>
      <c r="BF109" s="383"/>
      <c r="BG109" s="383"/>
      <c r="BH109" s="383"/>
      <c r="BI109" s="383"/>
      <c r="BJ109" s="383"/>
      <c r="BK109" s="383"/>
      <c r="BL109" s="383"/>
      <c r="BM109" s="383"/>
      <c r="BN109" s="383"/>
      <c r="BO109" s="383"/>
      <c r="BP109" s="383"/>
      <c r="BQ109" s="383"/>
      <c r="BR109" s="383"/>
    </row>
    <row r="110" spans="1:70" s="382" customFormat="1" ht="4.5" customHeight="1" thickTop="1">
      <c r="A110" s="397"/>
      <c r="C110" s="395"/>
      <c r="D110" s="395"/>
      <c r="R110" s="417"/>
      <c r="S110" s="417"/>
      <c r="T110" s="417"/>
      <c r="U110" s="417"/>
      <c r="V110" s="417"/>
      <c r="W110" s="417"/>
      <c r="X110" s="417"/>
      <c r="Y110" s="417"/>
      <c r="AA110" s="371"/>
      <c r="AC110" s="383"/>
      <c r="AD110" s="383"/>
      <c r="AE110" s="383"/>
      <c r="AF110" s="383"/>
      <c r="AG110" s="383"/>
      <c r="AH110" s="383"/>
      <c r="AI110" s="383"/>
      <c r="AJ110" s="383"/>
      <c r="AK110" s="383"/>
      <c r="AL110" s="383"/>
      <c r="AM110" s="383"/>
      <c r="AN110" s="383"/>
      <c r="AO110" s="383"/>
      <c r="AP110" s="383"/>
      <c r="AQ110" s="383"/>
      <c r="AR110" s="383"/>
      <c r="AS110" s="383"/>
      <c r="AT110" s="383"/>
      <c r="AU110" s="383"/>
      <c r="AV110" s="383"/>
      <c r="AW110" s="383"/>
      <c r="AX110" s="383"/>
      <c r="AY110" s="383"/>
      <c r="AZ110" s="383"/>
      <c r="BA110" s="383"/>
      <c r="BB110" s="383"/>
      <c r="BC110" s="383"/>
      <c r="BD110" s="383"/>
      <c r="BE110" s="383"/>
      <c r="BF110" s="383"/>
      <c r="BG110" s="383"/>
      <c r="BH110" s="383"/>
      <c r="BI110" s="383"/>
      <c r="BJ110" s="383"/>
      <c r="BK110" s="383"/>
      <c r="BL110" s="383"/>
      <c r="BM110" s="383"/>
      <c r="BN110" s="383"/>
      <c r="BO110" s="383"/>
      <c r="BP110" s="383"/>
      <c r="BQ110" s="383"/>
      <c r="BR110" s="383"/>
    </row>
    <row r="111" spans="1:70" s="382" customFormat="1" ht="18" customHeight="1">
      <c r="A111" s="397"/>
      <c r="C111" s="395"/>
      <c r="D111" s="395"/>
      <c r="E111" s="399" t="s">
        <v>446</v>
      </c>
      <c r="I111" s="430">
        <f>I109-CDKT!D15</f>
        <v>1219451301</v>
      </c>
      <c r="K111" s="430">
        <f>K109-CDKT!E15</f>
        <v>0</v>
      </c>
      <c r="R111" s="417"/>
      <c r="S111" s="417"/>
      <c r="T111" s="417"/>
      <c r="U111" s="417"/>
      <c r="V111" s="417"/>
      <c r="W111" s="417"/>
      <c r="X111" s="417"/>
      <c r="Y111" s="417"/>
      <c r="AA111" s="371"/>
      <c r="AC111" s="383"/>
      <c r="AD111" s="383"/>
      <c r="AE111" s="383"/>
      <c r="AF111" s="383"/>
      <c r="AG111" s="383"/>
      <c r="AH111" s="383"/>
      <c r="AI111" s="383"/>
      <c r="AJ111" s="383"/>
      <c r="AK111" s="383"/>
      <c r="AL111" s="383"/>
      <c r="AM111" s="383"/>
      <c r="AN111" s="383"/>
      <c r="AO111" s="383"/>
      <c r="AP111" s="383"/>
      <c r="AQ111" s="383"/>
      <c r="AR111" s="383"/>
      <c r="AS111" s="383"/>
      <c r="AT111" s="383"/>
      <c r="AU111" s="383"/>
      <c r="AV111" s="383"/>
      <c r="AW111" s="383"/>
      <c r="AX111" s="383"/>
      <c r="AY111" s="383"/>
      <c r="AZ111" s="383"/>
      <c r="BA111" s="383"/>
      <c r="BB111" s="383"/>
      <c r="BC111" s="383"/>
      <c r="BD111" s="383"/>
      <c r="BE111" s="383"/>
      <c r="BF111" s="383"/>
      <c r="BG111" s="383"/>
      <c r="BH111" s="383"/>
      <c r="BI111" s="383"/>
      <c r="BJ111" s="383"/>
      <c r="BK111" s="383"/>
      <c r="BL111" s="383"/>
      <c r="BM111" s="383"/>
      <c r="BN111" s="383"/>
      <c r="BO111" s="383"/>
      <c r="BP111" s="383"/>
      <c r="BQ111" s="383"/>
      <c r="BR111" s="383"/>
    </row>
    <row r="112" spans="1:71" s="382" customFormat="1" ht="18" customHeight="1" hidden="1">
      <c r="A112" s="397"/>
      <c r="B112" s="404" t="s">
        <v>581</v>
      </c>
      <c r="C112" s="399"/>
      <c r="D112" s="399"/>
      <c r="E112" s="399"/>
      <c r="F112" s="399"/>
      <c r="G112" s="399"/>
      <c r="H112" s="399"/>
      <c r="R112" s="394"/>
      <c r="S112" s="394"/>
      <c r="T112" s="394"/>
      <c r="U112" s="394"/>
      <c r="V112" s="394"/>
      <c r="W112" s="394"/>
      <c r="X112" s="394"/>
      <c r="Y112" s="394"/>
      <c r="AA112" s="381"/>
      <c r="AD112" s="383"/>
      <c r="AE112" s="383"/>
      <c r="AF112" s="383"/>
      <c r="AG112" s="383"/>
      <c r="AH112" s="383"/>
      <c r="AI112" s="383"/>
      <c r="AJ112" s="383"/>
      <c r="AK112" s="383"/>
      <c r="AL112" s="383"/>
      <c r="AM112" s="383"/>
      <c r="AN112" s="383"/>
      <c r="AO112" s="383"/>
      <c r="AP112" s="383"/>
      <c r="AQ112" s="383"/>
      <c r="AR112" s="383"/>
      <c r="AS112" s="383"/>
      <c r="AT112" s="383"/>
      <c r="AU112" s="383"/>
      <c r="AV112" s="383"/>
      <c r="AW112" s="383"/>
      <c r="AX112" s="383"/>
      <c r="AY112" s="383"/>
      <c r="AZ112" s="383"/>
      <c r="BA112" s="383"/>
      <c r="BB112" s="383"/>
      <c r="BC112" s="383"/>
      <c r="BD112" s="383"/>
      <c r="BE112" s="383"/>
      <c r="BF112" s="383"/>
      <c r="BG112" s="383"/>
      <c r="BH112" s="383"/>
      <c r="BI112" s="383"/>
      <c r="BJ112" s="383"/>
      <c r="BK112" s="383"/>
      <c r="BL112" s="383"/>
      <c r="BM112" s="383"/>
      <c r="BN112" s="383"/>
      <c r="BO112" s="383"/>
      <c r="BP112" s="383"/>
      <c r="BQ112" s="383"/>
      <c r="BR112" s="383"/>
      <c r="BS112" s="383"/>
    </row>
    <row r="113" spans="1:71" s="382" customFormat="1" ht="4.5" customHeight="1" hidden="1">
      <c r="A113" s="397"/>
      <c r="B113" s="404"/>
      <c r="C113" s="399"/>
      <c r="D113" s="399"/>
      <c r="E113" s="399"/>
      <c r="F113" s="399"/>
      <c r="G113" s="399"/>
      <c r="H113" s="399"/>
      <c r="R113" s="394"/>
      <c r="S113" s="394"/>
      <c r="T113" s="394"/>
      <c r="U113" s="394"/>
      <c r="V113" s="394"/>
      <c r="W113" s="394"/>
      <c r="X113" s="394"/>
      <c r="Y113" s="394"/>
      <c r="AA113" s="381"/>
      <c r="AD113" s="383"/>
      <c r="AE113" s="383"/>
      <c r="AF113" s="383"/>
      <c r="AG113" s="383"/>
      <c r="AH113" s="383"/>
      <c r="AI113" s="383"/>
      <c r="AJ113" s="383"/>
      <c r="AK113" s="383"/>
      <c r="AL113" s="383"/>
      <c r="AM113" s="383"/>
      <c r="AN113" s="383"/>
      <c r="AO113" s="383"/>
      <c r="AP113" s="383"/>
      <c r="AQ113" s="383"/>
      <c r="AR113" s="383"/>
      <c r="AS113" s="383"/>
      <c r="AT113" s="383"/>
      <c r="AU113" s="383"/>
      <c r="AV113" s="383"/>
      <c r="AW113" s="383"/>
      <c r="AX113" s="383"/>
      <c r="AY113" s="383"/>
      <c r="AZ113" s="383"/>
      <c r="BA113" s="383"/>
      <c r="BB113" s="383"/>
      <c r="BC113" s="383"/>
      <c r="BD113" s="383"/>
      <c r="BE113" s="383"/>
      <c r="BF113" s="383"/>
      <c r="BG113" s="383"/>
      <c r="BH113" s="383"/>
      <c r="BI113" s="383"/>
      <c r="BJ113" s="383"/>
      <c r="BK113" s="383"/>
      <c r="BL113" s="383"/>
      <c r="BM113" s="383"/>
      <c r="BN113" s="383"/>
      <c r="BO113" s="383"/>
      <c r="BP113" s="383"/>
      <c r="BQ113" s="383"/>
      <c r="BR113" s="383"/>
      <c r="BS113" s="383"/>
    </row>
    <row r="114" spans="1:70" s="382" customFormat="1" ht="15" customHeight="1" hidden="1">
      <c r="A114" s="395"/>
      <c r="B114" s="395"/>
      <c r="C114" s="399"/>
      <c r="D114" s="399"/>
      <c r="E114" s="399"/>
      <c r="F114" s="399"/>
      <c r="G114" s="399"/>
      <c r="H114" s="399"/>
      <c r="K114" s="399" t="s">
        <v>540</v>
      </c>
      <c r="R114" s="394"/>
      <c r="S114" s="394"/>
      <c r="T114" s="394"/>
      <c r="U114" s="394"/>
      <c r="V114" s="394"/>
      <c r="W114" s="394"/>
      <c r="X114" s="394"/>
      <c r="Y114" s="394"/>
      <c r="AA114" s="371"/>
      <c r="AC114" s="383"/>
      <c r="AD114" s="383"/>
      <c r="AE114" s="383"/>
      <c r="AF114" s="383"/>
      <c r="AG114" s="383"/>
      <c r="AH114" s="383"/>
      <c r="AI114" s="383"/>
      <c r="AJ114" s="383"/>
      <c r="AK114" s="383"/>
      <c r="AL114" s="383"/>
      <c r="AM114" s="383"/>
      <c r="AN114" s="383"/>
      <c r="AO114" s="383"/>
      <c r="AP114" s="383"/>
      <c r="AQ114" s="383"/>
      <c r="AR114" s="383"/>
      <c r="AS114" s="383"/>
      <c r="AT114" s="383"/>
      <c r="AU114" s="383"/>
      <c r="AV114" s="383"/>
      <c r="AW114" s="383"/>
      <c r="AX114" s="383"/>
      <c r="AY114" s="383"/>
      <c r="AZ114" s="383"/>
      <c r="BA114" s="383"/>
      <c r="BB114" s="383"/>
      <c r="BC114" s="383"/>
      <c r="BD114" s="383"/>
      <c r="BE114" s="383"/>
      <c r="BF114" s="383"/>
      <c r="BG114" s="383"/>
      <c r="BH114" s="383"/>
      <c r="BI114" s="383"/>
      <c r="BJ114" s="383"/>
      <c r="BK114" s="383"/>
      <c r="BL114" s="383"/>
      <c r="BM114" s="383"/>
      <c r="BN114" s="383"/>
      <c r="BO114" s="383"/>
      <c r="BP114" s="383"/>
      <c r="BQ114" s="383"/>
      <c r="BR114" s="383"/>
    </row>
    <row r="115" spans="1:70" s="382" customFormat="1" ht="18" customHeight="1" hidden="1">
      <c r="A115" s="386"/>
      <c r="C115" s="401"/>
      <c r="D115" s="401"/>
      <c r="G115" s="412" t="e">
        <f>$G$102</f>
        <v>#REF!</v>
      </c>
      <c r="H115" s="412" t="e">
        <f>H102</f>
        <v>#REF!</v>
      </c>
      <c r="I115" s="400" t="s">
        <v>541</v>
      </c>
      <c r="K115" s="400" t="s">
        <v>2</v>
      </c>
      <c r="P115" s="394"/>
      <c r="Q115" s="394"/>
      <c r="R115" s="417"/>
      <c r="S115" s="417"/>
      <c r="T115" s="417"/>
      <c r="U115" s="417"/>
      <c r="V115" s="417"/>
      <c r="W115" s="417"/>
      <c r="X115" s="417"/>
      <c r="Y115" s="417"/>
      <c r="Z115" s="421"/>
      <c r="AA115" s="371"/>
      <c r="AC115" s="447"/>
      <c r="AD115" s="383"/>
      <c r="AE115" s="383"/>
      <c r="AF115" s="383"/>
      <c r="AG115" s="383"/>
      <c r="AH115" s="383"/>
      <c r="AI115" s="383"/>
      <c r="AJ115" s="383"/>
      <c r="AK115" s="383"/>
      <c r="AL115" s="383"/>
      <c r="AM115" s="383"/>
      <c r="AN115" s="383"/>
      <c r="AO115" s="383"/>
      <c r="AP115" s="383"/>
      <c r="AQ115" s="383"/>
      <c r="AR115" s="383"/>
      <c r="AS115" s="383"/>
      <c r="AT115" s="383"/>
      <c r="AU115" s="383"/>
      <c r="AV115" s="383"/>
      <c r="AW115" s="383"/>
      <c r="AX115" s="383"/>
      <c r="AY115" s="383"/>
      <c r="AZ115" s="383"/>
      <c r="BA115" s="383"/>
      <c r="BB115" s="383"/>
      <c r="BC115" s="383"/>
      <c r="BD115" s="383"/>
      <c r="BE115" s="383"/>
      <c r="BF115" s="383"/>
      <c r="BG115" s="383"/>
      <c r="BH115" s="383"/>
      <c r="BI115" s="383"/>
      <c r="BJ115" s="383"/>
      <c r="BK115" s="383"/>
      <c r="BL115" s="383"/>
      <c r="BM115" s="383"/>
      <c r="BN115" s="383"/>
      <c r="BO115" s="383"/>
      <c r="BP115" s="383"/>
      <c r="BQ115" s="383"/>
      <c r="BR115" s="383"/>
    </row>
    <row r="116" spans="1:70" s="404" customFormat="1" ht="27.75" customHeight="1" hidden="1">
      <c r="A116" s="386"/>
      <c r="B116" s="1567" t="s">
        <v>582</v>
      </c>
      <c r="C116" s="1567"/>
      <c r="D116" s="1567"/>
      <c r="E116" s="1567"/>
      <c r="F116" s="1567"/>
      <c r="G116" s="405"/>
      <c r="H116" s="448">
        <v>0</v>
      </c>
      <c r="I116" s="449">
        <v>0</v>
      </c>
      <c r="K116" s="449">
        <v>4866304518</v>
      </c>
      <c r="P116" s="415"/>
      <c r="Q116" s="415"/>
      <c r="R116" s="416"/>
      <c r="S116" s="416"/>
      <c r="T116" s="416"/>
      <c r="U116" s="416"/>
      <c r="V116" s="416"/>
      <c r="W116" s="416"/>
      <c r="X116" s="416"/>
      <c r="Y116" s="416"/>
      <c r="Z116" s="415"/>
      <c r="AA116" s="371"/>
      <c r="AC116" s="450"/>
      <c r="AD116" s="436"/>
      <c r="AE116" s="436"/>
      <c r="AF116" s="436"/>
      <c r="AG116" s="436"/>
      <c r="AH116" s="436"/>
      <c r="AI116" s="436"/>
      <c r="AJ116" s="436"/>
      <c r="AK116" s="436"/>
      <c r="AL116" s="436"/>
      <c r="AM116" s="436"/>
      <c r="AN116" s="436"/>
      <c r="AO116" s="436"/>
      <c r="AP116" s="436"/>
      <c r="AQ116" s="436"/>
      <c r="AR116" s="436"/>
      <c r="AS116" s="436"/>
      <c r="AT116" s="436"/>
      <c r="AU116" s="436"/>
      <c r="AV116" s="436"/>
      <c r="AW116" s="436"/>
      <c r="AX116" s="436"/>
      <c r="AY116" s="436"/>
      <c r="AZ116" s="436"/>
      <c r="BA116" s="436"/>
      <c r="BB116" s="436"/>
      <c r="BC116" s="436"/>
      <c r="BD116" s="436"/>
      <c r="BE116" s="436"/>
      <c r="BF116" s="436"/>
      <c r="BG116" s="436"/>
      <c r="BH116" s="436"/>
      <c r="BI116" s="436"/>
      <c r="BJ116" s="436"/>
      <c r="BK116" s="436"/>
      <c r="BL116" s="436"/>
      <c r="BM116" s="436"/>
      <c r="BN116" s="436"/>
      <c r="BO116" s="436"/>
      <c r="BP116" s="436"/>
      <c r="BQ116" s="436"/>
      <c r="BR116" s="436"/>
    </row>
    <row r="117" spans="1:70" s="382" customFormat="1" ht="18" customHeight="1" hidden="1">
      <c r="A117" s="397"/>
      <c r="B117" s="404" t="s">
        <v>583</v>
      </c>
      <c r="C117" s="401"/>
      <c r="D117" s="401"/>
      <c r="E117" s="404"/>
      <c r="G117" s="371"/>
      <c r="H117" s="448">
        <v>0</v>
      </c>
      <c r="I117" s="449">
        <v>5382404635</v>
      </c>
      <c r="K117" s="449">
        <v>0</v>
      </c>
      <c r="L117" s="451"/>
      <c r="M117" s="451"/>
      <c r="N117" s="451"/>
      <c r="O117" s="451"/>
      <c r="P117" s="452"/>
      <c r="Q117" s="452"/>
      <c r="R117" s="452"/>
      <c r="S117" s="452"/>
      <c r="T117" s="452"/>
      <c r="U117" s="452"/>
      <c r="V117" s="452"/>
      <c r="W117" s="452"/>
      <c r="X117" s="452"/>
      <c r="Y117" s="452"/>
      <c r="Z117" s="452"/>
      <c r="AA117" s="453"/>
      <c r="AB117" s="454"/>
      <c r="AC117" s="383"/>
      <c r="AD117" s="383"/>
      <c r="AE117" s="383"/>
      <c r="AF117" s="383"/>
      <c r="AG117" s="383"/>
      <c r="AH117" s="383"/>
      <c r="AI117" s="383"/>
      <c r="AJ117" s="383"/>
      <c r="AK117" s="383"/>
      <c r="AL117" s="383"/>
      <c r="AM117" s="383"/>
      <c r="AN117" s="383"/>
      <c r="AO117" s="383"/>
      <c r="AP117" s="383"/>
      <c r="AQ117" s="383"/>
      <c r="AR117" s="383"/>
      <c r="AS117" s="383"/>
      <c r="AT117" s="383"/>
      <c r="AU117" s="383"/>
      <c r="AV117" s="383"/>
      <c r="AW117" s="383"/>
      <c r="AX117" s="383"/>
      <c r="AY117" s="383"/>
      <c r="AZ117" s="383"/>
      <c r="BA117" s="383"/>
      <c r="BB117" s="383"/>
      <c r="BC117" s="383"/>
      <c r="BD117" s="383"/>
      <c r="BE117" s="383"/>
      <c r="BF117" s="383"/>
      <c r="BG117" s="383"/>
      <c r="BH117" s="383"/>
      <c r="BI117" s="383"/>
      <c r="BJ117" s="383"/>
      <c r="BK117" s="383"/>
      <c r="BL117" s="383"/>
      <c r="BM117" s="383"/>
      <c r="BN117" s="383"/>
      <c r="BO117" s="383"/>
      <c r="BP117" s="383"/>
      <c r="BQ117" s="383"/>
      <c r="BR117" s="383"/>
    </row>
    <row r="118" spans="1:70" s="382" customFormat="1" ht="18" customHeight="1" hidden="1">
      <c r="A118" s="397"/>
      <c r="B118" s="1575" t="s">
        <v>584</v>
      </c>
      <c r="C118" s="1575"/>
      <c r="D118" s="1575"/>
      <c r="E118" s="1575"/>
      <c r="G118" s="371">
        <v>2437569449</v>
      </c>
      <c r="H118" s="448">
        <v>0</v>
      </c>
      <c r="I118" s="449">
        <v>0</v>
      </c>
      <c r="K118" s="449">
        <v>0</v>
      </c>
      <c r="L118" s="451"/>
      <c r="M118" s="451"/>
      <c r="N118" s="451"/>
      <c r="O118" s="451"/>
      <c r="P118" s="452"/>
      <c r="Q118" s="452"/>
      <c r="R118" s="452"/>
      <c r="S118" s="452"/>
      <c r="T118" s="452"/>
      <c r="U118" s="452"/>
      <c r="V118" s="452"/>
      <c r="W118" s="452"/>
      <c r="X118" s="452"/>
      <c r="Y118" s="452"/>
      <c r="Z118" s="452"/>
      <c r="AA118" s="453"/>
      <c r="AB118" s="454"/>
      <c r="AC118" s="383"/>
      <c r="AD118" s="383"/>
      <c r="AE118" s="383"/>
      <c r="AF118" s="383"/>
      <c r="AG118" s="383"/>
      <c r="AH118" s="383"/>
      <c r="AI118" s="383"/>
      <c r="AJ118" s="383"/>
      <c r="AK118" s="383"/>
      <c r="AL118" s="383"/>
      <c r="AM118" s="383"/>
      <c r="AN118" s="383"/>
      <c r="AO118" s="383"/>
      <c r="AP118" s="383"/>
      <c r="AQ118" s="383"/>
      <c r="AR118" s="383"/>
      <c r="AS118" s="383"/>
      <c r="AT118" s="383"/>
      <c r="AU118" s="383"/>
      <c r="AV118" s="383"/>
      <c r="AW118" s="383"/>
      <c r="AX118" s="383"/>
      <c r="AY118" s="383"/>
      <c r="AZ118" s="383"/>
      <c r="BA118" s="383"/>
      <c r="BB118" s="383"/>
      <c r="BC118" s="383"/>
      <c r="BD118" s="383"/>
      <c r="BE118" s="383"/>
      <c r="BF118" s="383"/>
      <c r="BG118" s="383"/>
      <c r="BH118" s="383"/>
      <c r="BI118" s="383"/>
      <c r="BJ118" s="383"/>
      <c r="BK118" s="383"/>
      <c r="BL118" s="383"/>
      <c r="BM118" s="383"/>
      <c r="BN118" s="383"/>
      <c r="BO118" s="383"/>
      <c r="BP118" s="383"/>
      <c r="BQ118" s="383"/>
      <c r="BR118" s="383"/>
    </row>
    <row r="119" spans="1:70" s="382" customFormat="1" ht="18" customHeight="1" hidden="1" thickBot="1">
      <c r="A119" s="397"/>
      <c r="B119" s="404"/>
      <c r="C119" s="395" t="s">
        <v>560</v>
      </c>
      <c r="D119" s="399"/>
      <c r="E119" s="396"/>
      <c r="F119" s="396"/>
      <c r="G119" s="455">
        <f>SUM(G117:G118)</f>
        <v>2437569449</v>
      </c>
      <c r="H119" s="455">
        <f>SUM(H117:H118)</f>
        <v>0</v>
      </c>
      <c r="I119" s="456">
        <f>SUM(I116:I118)</f>
        <v>5382404635</v>
      </c>
      <c r="J119" s="396"/>
      <c r="K119" s="456">
        <f>SUM(K116:K118)</f>
        <v>4866304518</v>
      </c>
      <c r="L119" s="457"/>
      <c r="M119" s="458"/>
      <c r="N119" s="457"/>
      <c r="O119" s="457"/>
      <c r="P119" s="459"/>
      <c r="Q119" s="459"/>
      <c r="R119" s="459"/>
      <c r="S119" s="459"/>
      <c r="T119" s="459"/>
      <c r="U119" s="459"/>
      <c r="V119" s="459"/>
      <c r="W119" s="459"/>
      <c r="X119" s="459"/>
      <c r="Y119" s="459"/>
      <c r="Z119" s="459"/>
      <c r="AA119" s="371"/>
      <c r="AB119" s="454"/>
      <c r="AC119" s="383"/>
      <c r="AD119" s="383"/>
      <c r="AE119" s="383"/>
      <c r="AF119" s="383"/>
      <c r="AG119" s="383"/>
      <c r="AH119" s="383"/>
      <c r="AI119" s="383"/>
      <c r="AJ119" s="383"/>
      <c r="AK119" s="383"/>
      <c r="AL119" s="383"/>
      <c r="AM119" s="383"/>
      <c r="AN119" s="383"/>
      <c r="AO119" s="383"/>
      <c r="AP119" s="383"/>
      <c r="AQ119" s="383"/>
      <c r="AR119" s="383"/>
      <c r="AS119" s="383"/>
      <c r="AT119" s="383"/>
      <c r="AU119" s="383"/>
      <c r="AV119" s="383"/>
      <c r="AW119" s="383"/>
      <c r="AX119" s="383"/>
      <c r="AY119" s="383"/>
      <c r="AZ119" s="383"/>
      <c r="BA119" s="383"/>
      <c r="BB119" s="383"/>
      <c r="BC119" s="383"/>
      <c r="BD119" s="383"/>
      <c r="BE119" s="383"/>
      <c r="BF119" s="383"/>
      <c r="BG119" s="383"/>
      <c r="BH119" s="383"/>
      <c r="BI119" s="383"/>
      <c r="BJ119" s="383"/>
      <c r="BK119" s="383"/>
      <c r="BL119" s="383"/>
      <c r="BM119" s="383"/>
      <c r="BN119" s="383"/>
      <c r="BO119" s="383"/>
      <c r="BP119" s="383"/>
      <c r="BQ119" s="383"/>
      <c r="BR119" s="383"/>
    </row>
    <row r="120" spans="1:70" s="382" customFormat="1" ht="4.5" customHeight="1" hidden="1" thickTop="1">
      <c r="A120" s="397"/>
      <c r="B120" s="404"/>
      <c r="C120" s="401"/>
      <c r="D120" s="401"/>
      <c r="P120" s="394"/>
      <c r="Q120" s="394"/>
      <c r="R120" s="394"/>
      <c r="S120" s="394"/>
      <c r="T120" s="394"/>
      <c r="U120" s="394"/>
      <c r="V120" s="394"/>
      <c r="W120" s="394"/>
      <c r="X120" s="394"/>
      <c r="Y120" s="394"/>
      <c r="Z120" s="394"/>
      <c r="AA120" s="371"/>
      <c r="AB120" s="454"/>
      <c r="AC120" s="383"/>
      <c r="AD120" s="383"/>
      <c r="AE120" s="383"/>
      <c r="AF120" s="383"/>
      <c r="AG120" s="383"/>
      <c r="AH120" s="383"/>
      <c r="AI120" s="383"/>
      <c r="AJ120" s="383"/>
      <c r="AK120" s="383"/>
      <c r="AL120" s="383"/>
      <c r="AM120" s="383"/>
      <c r="AN120" s="383"/>
      <c r="AO120" s="383"/>
      <c r="AP120" s="383"/>
      <c r="AQ120" s="383"/>
      <c r="AR120" s="383"/>
      <c r="AS120" s="383"/>
      <c r="AT120" s="383"/>
      <c r="AU120" s="383"/>
      <c r="AV120" s="383"/>
      <c r="AW120" s="383"/>
      <c r="AX120" s="383"/>
      <c r="AY120" s="383"/>
      <c r="AZ120" s="383"/>
      <c r="BA120" s="383"/>
      <c r="BB120" s="383"/>
      <c r="BC120" s="383"/>
      <c r="BD120" s="383"/>
      <c r="BE120" s="383"/>
      <c r="BF120" s="383"/>
      <c r="BG120" s="383"/>
      <c r="BH120" s="383"/>
      <c r="BI120" s="383"/>
      <c r="BJ120" s="383"/>
      <c r="BK120" s="383"/>
      <c r="BL120" s="383"/>
      <c r="BM120" s="383"/>
      <c r="BN120" s="383"/>
      <c r="BO120" s="383"/>
      <c r="BP120" s="383"/>
      <c r="BQ120" s="383"/>
      <c r="BR120" s="383"/>
    </row>
    <row r="121" spans="1:70" s="382" customFormat="1" ht="18" customHeight="1" hidden="1">
      <c r="A121" s="397"/>
      <c r="B121" s="404"/>
      <c r="C121" s="401"/>
      <c r="D121" s="401"/>
      <c r="E121" s="399" t="s">
        <v>446</v>
      </c>
      <c r="I121" s="430"/>
      <c r="K121" s="422"/>
      <c r="P121" s="394"/>
      <c r="Q121" s="394"/>
      <c r="R121" s="394"/>
      <c r="S121" s="394"/>
      <c r="T121" s="394"/>
      <c r="U121" s="394"/>
      <c r="V121" s="394"/>
      <c r="W121" s="394"/>
      <c r="X121" s="394"/>
      <c r="Y121" s="394"/>
      <c r="Z121" s="394"/>
      <c r="AA121" s="371"/>
      <c r="AB121" s="454"/>
      <c r="AC121" s="383"/>
      <c r="AD121" s="383"/>
      <c r="AE121" s="383"/>
      <c r="AF121" s="383"/>
      <c r="AG121" s="383"/>
      <c r="AH121" s="383"/>
      <c r="AI121" s="383"/>
      <c r="AJ121" s="383"/>
      <c r="AK121" s="383"/>
      <c r="AL121" s="383"/>
      <c r="AM121" s="383"/>
      <c r="AN121" s="383"/>
      <c r="AO121" s="383"/>
      <c r="AP121" s="383"/>
      <c r="AQ121" s="383"/>
      <c r="AR121" s="383"/>
      <c r="AS121" s="383"/>
      <c r="AT121" s="383"/>
      <c r="AU121" s="383"/>
      <c r="AV121" s="383"/>
      <c r="AW121" s="383"/>
      <c r="AX121" s="383"/>
      <c r="AY121" s="383"/>
      <c r="AZ121" s="383"/>
      <c r="BA121" s="383"/>
      <c r="BB121" s="383"/>
      <c r="BC121" s="383"/>
      <c r="BD121" s="383"/>
      <c r="BE121" s="383"/>
      <c r="BF121" s="383"/>
      <c r="BG121" s="383"/>
      <c r="BH121" s="383"/>
      <c r="BI121" s="383"/>
      <c r="BJ121" s="383"/>
      <c r="BK121" s="383"/>
      <c r="BL121" s="383"/>
      <c r="BM121" s="383"/>
      <c r="BN121" s="383"/>
      <c r="BO121" s="383"/>
      <c r="BP121" s="383"/>
      <c r="BQ121" s="383"/>
      <c r="BR121" s="383"/>
    </row>
    <row r="122" spans="1:71" s="382" customFormat="1" ht="18" customHeight="1" hidden="1">
      <c r="A122" s="397"/>
      <c r="B122" s="404" t="s">
        <v>585</v>
      </c>
      <c r="C122" s="401"/>
      <c r="D122" s="401"/>
      <c r="P122" s="394"/>
      <c r="Q122" s="394"/>
      <c r="R122" s="394"/>
      <c r="S122" s="394"/>
      <c r="T122" s="394"/>
      <c r="U122" s="394"/>
      <c r="V122" s="394"/>
      <c r="W122" s="394"/>
      <c r="X122" s="394"/>
      <c r="Y122" s="394"/>
      <c r="Z122" s="394"/>
      <c r="AA122" s="381"/>
      <c r="AB122" s="422"/>
      <c r="AC122" s="460"/>
      <c r="AD122" s="383"/>
      <c r="AE122" s="383"/>
      <c r="AF122" s="383"/>
      <c r="AG122" s="383"/>
      <c r="AH122" s="383"/>
      <c r="AI122" s="383"/>
      <c r="AJ122" s="383"/>
      <c r="AK122" s="383"/>
      <c r="AL122" s="383"/>
      <c r="AM122" s="383"/>
      <c r="AN122" s="383"/>
      <c r="AO122" s="383"/>
      <c r="AP122" s="383"/>
      <c r="AQ122" s="383"/>
      <c r="AR122" s="383"/>
      <c r="AS122" s="383"/>
      <c r="AT122" s="383"/>
      <c r="AU122" s="383"/>
      <c r="AV122" s="383"/>
      <c r="AW122" s="383"/>
      <c r="AX122" s="383"/>
      <c r="AY122" s="383"/>
      <c r="AZ122" s="383"/>
      <c r="BA122" s="383"/>
      <c r="BB122" s="383"/>
      <c r="BC122" s="383"/>
      <c r="BD122" s="383"/>
      <c r="BE122" s="383"/>
      <c r="BF122" s="383"/>
      <c r="BG122" s="383"/>
      <c r="BH122" s="383"/>
      <c r="BI122" s="383"/>
      <c r="BJ122" s="383"/>
      <c r="BK122" s="383"/>
      <c r="BL122" s="383"/>
      <c r="BM122" s="383"/>
      <c r="BN122" s="383"/>
      <c r="BO122" s="383"/>
      <c r="BP122" s="383"/>
      <c r="BQ122" s="383"/>
      <c r="BR122" s="383"/>
      <c r="BS122" s="383"/>
    </row>
    <row r="123" spans="1:71" s="382" customFormat="1" ht="4.5" customHeight="1" hidden="1">
      <c r="A123" s="397"/>
      <c r="C123" s="401"/>
      <c r="D123" s="401"/>
      <c r="P123" s="394"/>
      <c r="Q123" s="394"/>
      <c r="R123" s="394"/>
      <c r="S123" s="394"/>
      <c r="T123" s="394"/>
      <c r="U123" s="394"/>
      <c r="V123" s="394"/>
      <c r="W123" s="394"/>
      <c r="X123" s="394"/>
      <c r="Y123" s="394"/>
      <c r="Z123" s="394"/>
      <c r="AA123" s="381"/>
      <c r="AC123" s="454"/>
      <c r="AD123" s="383"/>
      <c r="AE123" s="383"/>
      <c r="AF123" s="383"/>
      <c r="AG123" s="383"/>
      <c r="AH123" s="383"/>
      <c r="AI123" s="383"/>
      <c r="AJ123" s="383"/>
      <c r="AK123" s="383"/>
      <c r="AL123" s="383"/>
      <c r="AM123" s="383"/>
      <c r="AN123" s="383"/>
      <c r="AO123" s="383"/>
      <c r="AP123" s="383"/>
      <c r="AQ123" s="383"/>
      <c r="AR123" s="383"/>
      <c r="AS123" s="383"/>
      <c r="AT123" s="383"/>
      <c r="AU123" s="383"/>
      <c r="AV123" s="383"/>
      <c r="AW123" s="383"/>
      <c r="AX123" s="383"/>
      <c r="AY123" s="383"/>
      <c r="AZ123" s="383"/>
      <c r="BA123" s="383"/>
      <c r="BB123" s="383"/>
      <c r="BC123" s="383"/>
      <c r="BD123" s="383"/>
      <c r="BE123" s="383"/>
      <c r="BF123" s="383"/>
      <c r="BG123" s="383"/>
      <c r="BH123" s="383"/>
      <c r="BI123" s="383"/>
      <c r="BJ123" s="383"/>
      <c r="BK123" s="383"/>
      <c r="BL123" s="383"/>
      <c r="BM123" s="383"/>
      <c r="BN123" s="383"/>
      <c r="BO123" s="383"/>
      <c r="BP123" s="383"/>
      <c r="BQ123" s="383"/>
      <c r="BR123" s="383"/>
      <c r="BS123" s="383"/>
    </row>
    <row r="124" spans="1:70" s="382" customFormat="1" ht="15" customHeight="1" hidden="1">
      <c r="A124" s="395"/>
      <c r="B124" s="395"/>
      <c r="C124" s="399"/>
      <c r="D124" s="399"/>
      <c r="E124" s="399"/>
      <c r="F124" s="399"/>
      <c r="G124" s="399"/>
      <c r="H124" s="399"/>
      <c r="K124" s="399" t="s">
        <v>540</v>
      </c>
      <c r="R124" s="394"/>
      <c r="S124" s="394"/>
      <c r="T124" s="394"/>
      <c r="U124" s="394"/>
      <c r="V124" s="394"/>
      <c r="W124" s="394"/>
      <c r="X124" s="394"/>
      <c r="Y124" s="394"/>
      <c r="AA124" s="371"/>
      <c r="AC124" s="383"/>
      <c r="AD124" s="383"/>
      <c r="AE124" s="383"/>
      <c r="AF124" s="383"/>
      <c r="AG124" s="383"/>
      <c r="AH124" s="383"/>
      <c r="AI124" s="383"/>
      <c r="AJ124" s="383"/>
      <c r="AK124" s="383"/>
      <c r="AL124" s="383"/>
      <c r="AM124" s="383"/>
      <c r="AN124" s="383"/>
      <c r="AO124" s="383"/>
      <c r="AP124" s="383"/>
      <c r="AQ124" s="383"/>
      <c r="AR124" s="383"/>
      <c r="AS124" s="383"/>
      <c r="AT124" s="383"/>
      <c r="AU124" s="383"/>
      <c r="AV124" s="383"/>
      <c r="AW124" s="383"/>
      <c r="AX124" s="383"/>
      <c r="AY124" s="383"/>
      <c r="AZ124" s="383"/>
      <c r="BA124" s="383"/>
      <c r="BB124" s="383"/>
      <c r="BC124" s="383"/>
      <c r="BD124" s="383"/>
      <c r="BE124" s="383"/>
      <c r="BF124" s="383"/>
      <c r="BG124" s="383"/>
      <c r="BH124" s="383"/>
      <c r="BI124" s="383"/>
      <c r="BJ124" s="383"/>
      <c r="BK124" s="383"/>
      <c r="BL124" s="383"/>
      <c r="BM124" s="383"/>
      <c r="BN124" s="383"/>
      <c r="BO124" s="383"/>
      <c r="BP124" s="383"/>
      <c r="BQ124" s="383"/>
      <c r="BR124" s="383"/>
    </row>
    <row r="125" spans="1:70" s="382" customFormat="1" ht="18" customHeight="1" hidden="1">
      <c r="A125" s="386"/>
      <c r="C125" s="401"/>
      <c r="D125" s="401"/>
      <c r="G125" s="412" t="e">
        <f>G115</f>
        <v>#REF!</v>
      </c>
      <c r="H125" s="412" t="e">
        <f>H115</f>
        <v>#REF!</v>
      </c>
      <c r="I125" s="400" t="s">
        <v>541</v>
      </c>
      <c r="K125" s="400" t="s">
        <v>2</v>
      </c>
      <c r="R125" s="416"/>
      <c r="S125" s="416"/>
      <c r="T125" s="416"/>
      <c r="U125" s="416"/>
      <c r="V125" s="416"/>
      <c r="W125" s="416"/>
      <c r="X125" s="416"/>
      <c r="Y125" s="416"/>
      <c r="AA125" s="371"/>
      <c r="AC125" s="383"/>
      <c r="AD125" s="383"/>
      <c r="AE125" s="383"/>
      <c r="AF125" s="383"/>
      <c r="AG125" s="383"/>
      <c r="AH125" s="383"/>
      <c r="AI125" s="383"/>
      <c r="AJ125" s="383"/>
      <c r="AK125" s="383"/>
      <c r="AL125" s="383"/>
      <c r="AM125" s="383"/>
      <c r="AN125" s="383"/>
      <c r="AO125" s="383"/>
      <c r="AP125" s="383"/>
      <c r="AQ125" s="383"/>
      <c r="AR125" s="383"/>
      <c r="AS125" s="383"/>
      <c r="AT125" s="383"/>
      <c r="AU125" s="383"/>
      <c r="AV125" s="383"/>
      <c r="AW125" s="383"/>
      <c r="AX125" s="383"/>
      <c r="AY125" s="383"/>
      <c r="AZ125" s="383"/>
      <c r="BA125" s="383"/>
      <c r="BB125" s="383"/>
      <c r="BC125" s="383"/>
      <c r="BD125" s="383"/>
      <c r="BE125" s="383"/>
      <c r="BF125" s="383"/>
      <c r="BG125" s="383"/>
      <c r="BH125" s="383"/>
      <c r="BI125" s="383"/>
      <c r="BJ125" s="383"/>
      <c r="BK125" s="383"/>
      <c r="BL125" s="383"/>
      <c r="BM125" s="383"/>
      <c r="BN125" s="383"/>
      <c r="BO125" s="383"/>
      <c r="BP125" s="383"/>
      <c r="BQ125" s="383"/>
      <c r="BR125" s="383"/>
    </row>
    <row r="126" spans="1:70" s="382" customFormat="1" ht="18" customHeight="1" hidden="1">
      <c r="A126" s="397"/>
      <c r="B126" s="1576" t="s">
        <v>586</v>
      </c>
      <c r="C126" s="1576"/>
      <c r="D126" s="1576"/>
      <c r="E126" s="1576"/>
      <c r="F126" s="461"/>
      <c r="G126" s="462">
        <v>83045349948</v>
      </c>
      <c r="H126" s="463"/>
      <c r="I126" s="463">
        <f>G126+H126</f>
        <v>83045349948</v>
      </c>
      <c r="J126" s="461"/>
      <c r="K126" s="462">
        <v>80799031762</v>
      </c>
      <c r="L126" s="461"/>
      <c r="M126" s="461"/>
      <c r="N126" s="464"/>
      <c r="O126" s="461"/>
      <c r="P126" s="461"/>
      <c r="Q126" s="461"/>
      <c r="R126" s="461"/>
      <c r="S126" s="461"/>
      <c r="T126" s="461"/>
      <c r="U126" s="461"/>
      <c r="V126" s="461"/>
      <c r="W126" s="461"/>
      <c r="X126" s="461"/>
      <c r="Y126" s="461"/>
      <c r="Z126" s="461"/>
      <c r="AA126" s="464"/>
      <c r="AB126" s="454"/>
      <c r="AC126" s="383"/>
      <c r="AD126" s="383"/>
      <c r="AE126" s="383"/>
      <c r="AF126" s="383"/>
      <c r="AG126" s="383"/>
      <c r="AH126" s="383"/>
      <c r="AI126" s="383"/>
      <c r="AJ126" s="383"/>
      <c r="AK126" s="383"/>
      <c r="AL126" s="383"/>
      <c r="AM126" s="383"/>
      <c r="AN126" s="383"/>
      <c r="AO126" s="383"/>
      <c r="AP126" s="383"/>
      <c r="AQ126" s="383"/>
      <c r="AR126" s="383"/>
      <c r="AS126" s="383"/>
      <c r="AT126" s="383"/>
      <c r="AU126" s="383"/>
      <c r="AV126" s="383"/>
      <c r="AW126" s="383"/>
      <c r="AX126" s="383"/>
      <c r="AY126" s="383"/>
      <c r="AZ126" s="383"/>
      <c r="BA126" s="383"/>
      <c r="BB126" s="383"/>
      <c r="BC126" s="383"/>
      <c r="BD126" s="383"/>
      <c r="BE126" s="383"/>
      <c r="BF126" s="383"/>
      <c r="BG126" s="383"/>
      <c r="BH126" s="383"/>
      <c r="BI126" s="383"/>
      <c r="BJ126" s="383"/>
      <c r="BK126" s="383"/>
      <c r="BL126" s="383"/>
      <c r="BM126" s="383"/>
      <c r="BN126" s="383"/>
      <c r="BO126" s="383"/>
      <c r="BP126" s="383"/>
      <c r="BQ126" s="383"/>
      <c r="BR126" s="383"/>
    </row>
    <row r="127" spans="1:70" s="382" customFormat="1" ht="18" customHeight="1" hidden="1">
      <c r="A127" s="397"/>
      <c r="B127" s="465" t="s">
        <v>587</v>
      </c>
      <c r="C127" s="461"/>
      <c r="D127" s="461"/>
      <c r="E127" s="461"/>
      <c r="F127" s="461"/>
      <c r="G127" s="462">
        <v>0</v>
      </c>
      <c r="H127" s="463"/>
      <c r="I127" s="463">
        <f aca="true" t="shared" si="0" ref="I127:I133">G127+H127</f>
        <v>0</v>
      </c>
      <c r="J127" s="461"/>
      <c r="K127" s="462">
        <v>0</v>
      </c>
      <c r="L127" s="461"/>
      <c r="M127" s="461"/>
      <c r="N127" s="464"/>
      <c r="O127" s="461"/>
      <c r="P127" s="461"/>
      <c r="Q127" s="461"/>
      <c r="R127" s="461"/>
      <c r="S127" s="461"/>
      <c r="T127" s="461"/>
      <c r="U127" s="461"/>
      <c r="V127" s="461"/>
      <c r="W127" s="461"/>
      <c r="X127" s="461"/>
      <c r="Y127" s="461"/>
      <c r="Z127" s="461"/>
      <c r="AA127" s="454"/>
      <c r="AB127" s="454"/>
      <c r="AC127" s="383"/>
      <c r="AD127" s="383"/>
      <c r="AE127" s="383"/>
      <c r="AF127" s="383"/>
      <c r="AG127" s="383"/>
      <c r="AH127" s="383"/>
      <c r="AI127" s="383"/>
      <c r="AJ127" s="383"/>
      <c r="AK127" s="383"/>
      <c r="AL127" s="383"/>
      <c r="AM127" s="383"/>
      <c r="AN127" s="383"/>
      <c r="AO127" s="383"/>
      <c r="AP127" s="383"/>
      <c r="AQ127" s="383"/>
      <c r="AR127" s="383"/>
      <c r="AS127" s="383"/>
      <c r="AT127" s="383"/>
      <c r="AU127" s="383"/>
      <c r="AV127" s="383"/>
      <c r="AW127" s="383"/>
      <c r="AX127" s="383"/>
      <c r="AY127" s="383"/>
      <c r="AZ127" s="383"/>
      <c r="BA127" s="383"/>
      <c r="BB127" s="383"/>
      <c r="BC127" s="383"/>
      <c r="BD127" s="383"/>
      <c r="BE127" s="383"/>
      <c r="BF127" s="383"/>
      <c r="BG127" s="383"/>
      <c r="BH127" s="383"/>
      <c r="BI127" s="383"/>
      <c r="BJ127" s="383"/>
      <c r="BK127" s="383"/>
      <c r="BL127" s="383"/>
      <c r="BM127" s="383"/>
      <c r="BN127" s="383"/>
      <c r="BO127" s="383"/>
      <c r="BP127" s="383"/>
      <c r="BQ127" s="383"/>
      <c r="BR127" s="383"/>
    </row>
    <row r="128" spans="1:70" s="382" customFormat="1" ht="18" customHeight="1" hidden="1">
      <c r="A128" s="397"/>
      <c r="B128" s="461" t="s">
        <v>588</v>
      </c>
      <c r="C128" s="466"/>
      <c r="D128" s="466"/>
      <c r="E128" s="466"/>
      <c r="F128" s="461"/>
      <c r="G128" s="462">
        <v>904450380</v>
      </c>
      <c r="H128" s="463"/>
      <c r="I128" s="463">
        <f t="shared" si="0"/>
        <v>904450380</v>
      </c>
      <c r="J128" s="461"/>
      <c r="K128" s="462">
        <v>904450380</v>
      </c>
      <c r="L128" s="461"/>
      <c r="M128" s="461"/>
      <c r="N128" s="467"/>
      <c r="O128" s="461"/>
      <c r="P128" s="461"/>
      <c r="Q128" s="461"/>
      <c r="R128" s="461"/>
      <c r="S128" s="461"/>
      <c r="T128" s="461"/>
      <c r="U128" s="461"/>
      <c r="V128" s="461"/>
      <c r="W128" s="461"/>
      <c r="X128" s="461"/>
      <c r="Y128" s="461"/>
      <c r="Z128" s="461"/>
      <c r="AA128" s="464"/>
      <c r="AB128" s="454"/>
      <c r="AC128" s="383"/>
      <c r="AD128" s="383"/>
      <c r="AE128" s="383"/>
      <c r="AF128" s="383"/>
      <c r="AG128" s="383"/>
      <c r="AH128" s="383"/>
      <c r="AI128" s="383"/>
      <c r="AJ128" s="383"/>
      <c r="AK128" s="383"/>
      <c r="AL128" s="383"/>
      <c r="AM128" s="383"/>
      <c r="AN128" s="383"/>
      <c r="AO128" s="383"/>
      <c r="AP128" s="383"/>
      <c r="AQ128" s="383"/>
      <c r="AR128" s="383"/>
      <c r="AS128" s="383"/>
      <c r="AT128" s="383"/>
      <c r="AU128" s="383"/>
      <c r="AV128" s="383"/>
      <c r="AW128" s="383"/>
      <c r="AX128" s="383"/>
      <c r="AY128" s="383"/>
      <c r="AZ128" s="383"/>
      <c r="BA128" s="383"/>
      <c r="BB128" s="383"/>
      <c r="BC128" s="383"/>
      <c r="BD128" s="383"/>
      <c r="BE128" s="383"/>
      <c r="BF128" s="383"/>
      <c r="BG128" s="383"/>
      <c r="BH128" s="383"/>
      <c r="BI128" s="383"/>
      <c r="BJ128" s="383"/>
      <c r="BK128" s="383"/>
      <c r="BL128" s="383"/>
      <c r="BM128" s="383"/>
      <c r="BN128" s="383"/>
      <c r="BO128" s="383"/>
      <c r="BP128" s="383"/>
      <c r="BQ128" s="383"/>
      <c r="BR128" s="383"/>
    </row>
    <row r="129" spans="1:70" s="382" customFormat="1" ht="18" customHeight="1" hidden="1">
      <c r="A129" s="397"/>
      <c r="B129" s="465" t="s">
        <v>589</v>
      </c>
      <c r="C129" s="461"/>
      <c r="D129" s="461"/>
      <c r="E129" s="461"/>
      <c r="F129" s="461"/>
      <c r="G129" s="462">
        <v>663279178</v>
      </c>
      <c r="H129" s="463"/>
      <c r="I129" s="463">
        <f t="shared" si="0"/>
        <v>663279178</v>
      </c>
      <c r="J129" s="461"/>
      <c r="K129" s="462">
        <v>1067369178</v>
      </c>
      <c r="L129" s="461"/>
      <c r="M129" s="461"/>
      <c r="N129" s="464"/>
      <c r="O129" s="461"/>
      <c r="P129" s="461"/>
      <c r="Q129" s="461"/>
      <c r="R129" s="461"/>
      <c r="S129" s="461"/>
      <c r="T129" s="461"/>
      <c r="U129" s="461"/>
      <c r="V129" s="461"/>
      <c r="W129" s="461"/>
      <c r="X129" s="461"/>
      <c r="Y129" s="461"/>
      <c r="Z129" s="461"/>
      <c r="AA129" s="454"/>
      <c r="AB129" s="454"/>
      <c r="AC129" s="383"/>
      <c r="AD129" s="383"/>
      <c r="AE129" s="383"/>
      <c r="AF129" s="383"/>
      <c r="AG129" s="383"/>
      <c r="AH129" s="383"/>
      <c r="AI129" s="383"/>
      <c r="AJ129" s="383"/>
      <c r="AK129" s="383"/>
      <c r="AL129" s="383"/>
      <c r="AM129" s="383"/>
      <c r="AN129" s="383"/>
      <c r="AO129" s="383"/>
      <c r="AP129" s="383"/>
      <c r="AQ129" s="383"/>
      <c r="AR129" s="383"/>
      <c r="AS129" s="383"/>
      <c r="AT129" s="383"/>
      <c r="AU129" s="383"/>
      <c r="AV129" s="383"/>
      <c r="AW129" s="383"/>
      <c r="AX129" s="383"/>
      <c r="AY129" s="383"/>
      <c r="AZ129" s="383"/>
      <c r="BA129" s="383"/>
      <c r="BB129" s="383"/>
      <c r="BC129" s="383"/>
      <c r="BD129" s="383"/>
      <c r="BE129" s="383"/>
      <c r="BF129" s="383"/>
      <c r="BG129" s="383"/>
      <c r="BH129" s="383"/>
      <c r="BI129" s="383"/>
      <c r="BJ129" s="383"/>
      <c r="BK129" s="383"/>
      <c r="BL129" s="383"/>
      <c r="BM129" s="383"/>
      <c r="BN129" s="383"/>
      <c r="BO129" s="383"/>
      <c r="BP129" s="383"/>
      <c r="BQ129" s="383"/>
      <c r="BR129" s="383"/>
    </row>
    <row r="130" spans="1:70" s="382" customFormat="1" ht="27.75" customHeight="1" hidden="1">
      <c r="A130" s="397"/>
      <c r="B130" s="1576" t="s">
        <v>590</v>
      </c>
      <c r="C130" s="1576"/>
      <c r="D130" s="1576"/>
      <c r="E130" s="1576"/>
      <c r="F130" s="461"/>
      <c r="G130" s="462">
        <v>0</v>
      </c>
      <c r="H130" s="463"/>
      <c r="I130" s="463">
        <f t="shared" si="0"/>
        <v>0</v>
      </c>
      <c r="J130" s="461"/>
      <c r="K130" s="462">
        <v>1423136690</v>
      </c>
      <c r="L130" s="461"/>
      <c r="M130" s="461"/>
      <c r="N130" s="468"/>
      <c r="O130" s="461"/>
      <c r="P130" s="461"/>
      <c r="Q130" s="461"/>
      <c r="R130" s="461"/>
      <c r="S130" s="461"/>
      <c r="T130" s="461"/>
      <c r="U130" s="461"/>
      <c r="V130" s="461"/>
      <c r="W130" s="461"/>
      <c r="X130" s="461"/>
      <c r="Y130" s="461"/>
      <c r="Z130" s="461"/>
      <c r="AA130" s="454"/>
      <c r="AB130" s="454"/>
      <c r="AC130" s="383"/>
      <c r="AD130" s="383"/>
      <c r="AE130" s="383"/>
      <c r="AF130" s="383"/>
      <c r="AG130" s="383"/>
      <c r="AH130" s="383"/>
      <c r="AI130" s="383"/>
      <c r="AJ130" s="383"/>
      <c r="AK130" s="383"/>
      <c r="AL130" s="383"/>
      <c r="AM130" s="383"/>
      <c r="AN130" s="383"/>
      <c r="AO130" s="383"/>
      <c r="AP130" s="383"/>
      <c r="AQ130" s="383"/>
      <c r="AR130" s="383"/>
      <c r="AS130" s="383"/>
      <c r="AT130" s="383"/>
      <c r="AU130" s="383"/>
      <c r="AV130" s="383"/>
      <c r="AW130" s="383"/>
      <c r="AX130" s="383"/>
      <c r="AY130" s="383"/>
      <c r="AZ130" s="383"/>
      <c r="BA130" s="383"/>
      <c r="BB130" s="383"/>
      <c r="BC130" s="383"/>
      <c r="BD130" s="383"/>
      <c r="BE130" s="383"/>
      <c r="BF130" s="383"/>
      <c r="BG130" s="383"/>
      <c r="BH130" s="383"/>
      <c r="BI130" s="383"/>
      <c r="BJ130" s="383"/>
      <c r="BK130" s="383"/>
      <c r="BL130" s="383"/>
      <c r="BM130" s="383"/>
      <c r="BN130" s="383"/>
      <c r="BO130" s="383"/>
      <c r="BP130" s="383"/>
      <c r="BQ130" s="383"/>
      <c r="BR130" s="383"/>
    </row>
    <row r="131" spans="1:70" s="382" customFormat="1" ht="18" customHeight="1" hidden="1">
      <c r="A131" s="397"/>
      <c r="B131" s="465" t="s">
        <v>591</v>
      </c>
      <c r="C131" s="461"/>
      <c r="D131" s="461"/>
      <c r="E131" s="461"/>
      <c r="F131" s="461"/>
      <c r="G131" s="462">
        <v>0</v>
      </c>
      <c r="H131" s="463"/>
      <c r="I131" s="463">
        <f t="shared" si="0"/>
        <v>0</v>
      </c>
      <c r="J131" s="461"/>
      <c r="K131" s="462">
        <v>0</v>
      </c>
      <c r="L131" s="461"/>
      <c r="M131" s="461"/>
      <c r="N131" s="469"/>
      <c r="O131" s="461"/>
      <c r="P131" s="461"/>
      <c r="Q131" s="461"/>
      <c r="R131" s="461"/>
      <c r="S131" s="461"/>
      <c r="T131" s="461"/>
      <c r="U131" s="461"/>
      <c r="V131" s="461"/>
      <c r="W131" s="461"/>
      <c r="X131" s="461"/>
      <c r="Y131" s="461"/>
      <c r="Z131" s="461"/>
      <c r="AA131" s="454"/>
      <c r="AB131" s="454"/>
      <c r="AC131" s="383"/>
      <c r="AD131" s="383"/>
      <c r="AE131" s="383"/>
      <c r="AF131" s="383"/>
      <c r="AG131" s="383"/>
      <c r="AH131" s="383"/>
      <c r="AI131" s="383"/>
      <c r="AJ131" s="383"/>
      <c r="AK131" s="383"/>
      <c r="AL131" s="383"/>
      <c r="AM131" s="383"/>
      <c r="AN131" s="383"/>
      <c r="AO131" s="383"/>
      <c r="AP131" s="383"/>
      <c r="AQ131" s="383"/>
      <c r="AR131" s="383"/>
      <c r="AS131" s="383"/>
      <c r="AT131" s="383"/>
      <c r="AU131" s="383"/>
      <c r="AV131" s="383"/>
      <c r="AW131" s="383"/>
      <c r="AX131" s="383"/>
      <c r="AY131" s="383"/>
      <c r="AZ131" s="383"/>
      <c r="BA131" s="383"/>
      <c r="BB131" s="383"/>
      <c r="BC131" s="383"/>
      <c r="BD131" s="383"/>
      <c r="BE131" s="383"/>
      <c r="BF131" s="383"/>
      <c r="BG131" s="383"/>
      <c r="BH131" s="383"/>
      <c r="BI131" s="383"/>
      <c r="BJ131" s="383"/>
      <c r="BK131" s="383"/>
      <c r="BL131" s="383"/>
      <c r="BM131" s="383"/>
      <c r="BN131" s="383"/>
      <c r="BO131" s="383"/>
      <c r="BP131" s="383"/>
      <c r="BQ131" s="383"/>
      <c r="BR131" s="383"/>
    </row>
    <row r="132" spans="1:70" s="382" customFormat="1" ht="24" customHeight="1" hidden="1">
      <c r="A132" s="397"/>
      <c r="B132" s="1577" t="s">
        <v>592</v>
      </c>
      <c r="C132" s="1577"/>
      <c r="D132" s="1577"/>
      <c r="E132" s="1577"/>
      <c r="F132" s="1577"/>
      <c r="G132" s="462">
        <v>43650000</v>
      </c>
      <c r="H132" s="463"/>
      <c r="I132" s="463">
        <f t="shared" si="0"/>
        <v>43650000</v>
      </c>
      <c r="J132" s="461"/>
      <c r="K132" s="462">
        <v>0</v>
      </c>
      <c r="L132" s="461"/>
      <c r="M132" s="461"/>
      <c r="N132" s="454"/>
      <c r="O132" s="461"/>
      <c r="P132" s="461"/>
      <c r="Q132" s="461"/>
      <c r="R132" s="461"/>
      <c r="S132" s="461"/>
      <c r="T132" s="461"/>
      <c r="U132" s="461"/>
      <c r="V132" s="461"/>
      <c r="W132" s="461"/>
      <c r="X132" s="461"/>
      <c r="Y132" s="461"/>
      <c r="Z132" s="461"/>
      <c r="AA132" s="464"/>
      <c r="AB132" s="454"/>
      <c r="AC132" s="383"/>
      <c r="AD132" s="383"/>
      <c r="AE132" s="383"/>
      <c r="AF132" s="383"/>
      <c r="AG132" s="383"/>
      <c r="AH132" s="383"/>
      <c r="AI132" s="383"/>
      <c r="AJ132" s="383"/>
      <c r="AK132" s="383"/>
      <c r="AL132" s="383"/>
      <c r="AM132" s="383"/>
      <c r="AN132" s="383"/>
      <c r="AO132" s="383"/>
      <c r="AP132" s="383"/>
      <c r="AQ132" s="383"/>
      <c r="AR132" s="383"/>
      <c r="AS132" s="383"/>
      <c r="AT132" s="383"/>
      <c r="AU132" s="383"/>
      <c r="AV132" s="383"/>
      <c r="AW132" s="383"/>
      <c r="AX132" s="383"/>
      <c r="AY132" s="383"/>
      <c r="AZ132" s="383"/>
      <c r="BA132" s="383"/>
      <c r="BB132" s="383"/>
      <c r="BC132" s="383"/>
      <c r="BD132" s="383"/>
      <c r="BE132" s="383"/>
      <c r="BF132" s="383"/>
      <c r="BG132" s="383"/>
      <c r="BH132" s="383"/>
      <c r="BI132" s="383"/>
      <c r="BJ132" s="383"/>
      <c r="BK132" s="383"/>
      <c r="BL132" s="383"/>
      <c r="BM132" s="383"/>
      <c r="BN132" s="383"/>
      <c r="BO132" s="383"/>
      <c r="BP132" s="383"/>
      <c r="BQ132" s="383"/>
      <c r="BR132" s="383"/>
    </row>
    <row r="133" spans="1:70" s="382" customFormat="1" ht="18" customHeight="1" hidden="1">
      <c r="A133" s="397"/>
      <c r="B133" s="465" t="s">
        <v>593</v>
      </c>
      <c r="C133" s="466"/>
      <c r="D133" s="466"/>
      <c r="E133" s="466"/>
      <c r="F133" s="466"/>
      <c r="G133" s="462">
        <v>437118678</v>
      </c>
      <c r="H133" s="463"/>
      <c r="I133" s="463">
        <f t="shared" si="0"/>
        <v>437118678</v>
      </c>
      <c r="J133" s="466"/>
      <c r="K133" s="462">
        <v>229314701</v>
      </c>
      <c r="L133" s="466"/>
      <c r="M133" s="461"/>
      <c r="N133" s="466"/>
      <c r="O133" s="466"/>
      <c r="P133" s="466"/>
      <c r="Q133" s="466"/>
      <c r="R133" s="466"/>
      <c r="S133" s="466"/>
      <c r="T133" s="466"/>
      <c r="U133" s="466"/>
      <c r="V133" s="466"/>
      <c r="W133" s="466"/>
      <c r="X133" s="466"/>
      <c r="Y133" s="466"/>
      <c r="Z133" s="466"/>
      <c r="AA133" s="454"/>
      <c r="AB133" s="454"/>
      <c r="AC133" s="383"/>
      <c r="AD133" s="383"/>
      <c r="AE133" s="383"/>
      <c r="AF133" s="383"/>
      <c r="AG133" s="383"/>
      <c r="AH133" s="383"/>
      <c r="AI133" s="383"/>
      <c r="AJ133" s="383"/>
      <c r="AK133" s="383"/>
      <c r="AL133" s="383"/>
      <c r="AM133" s="383"/>
      <c r="AN133" s="383"/>
      <c r="AO133" s="383"/>
      <c r="AP133" s="383"/>
      <c r="AQ133" s="383"/>
      <c r="AR133" s="383"/>
      <c r="AS133" s="383"/>
      <c r="AT133" s="383"/>
      <c r="AU133" s="383"/>
      <c r="AV133" s="383"/>
      <c r="AW133" s="383"/>
      <c r="AX133" s="383"/>
      <c r="AY133" s="383"/>
      <c r="AZ133" s="383"/>
      <c r="BA133" s="383"/>
      <c r="BB133" s="383"/>
      <c r="BC133" s="383"/>
      <c r="BD133" s="383"/>
      <c r="BE133" s="383"/>
      <c r="BF133" s="383"/>
      <c r="BG133" s="383"/>
      <c r="BH133" s="383"/>
      <c r="BI133" s="383"/>
      <c r="BJ133" s="383"/>
      <c r="BK133" s="383"/>
      <c r="BL133" s="383"/>
      <c r="BM133" s="383"/>
      <c r="BN133" s="383"/>
      <c r="BO133" s="383"/>
      <c r="BP133" s="383"/>
      <c r="BQ133" s="383"/>
      <c r="BR133" s="383"/>
    </row>
    <row r="134" spans="1:70" s="382" customFormat="1" ht="18" customHeight="1" hidden="1" thickBot="1">
      <c r="A134" s="397"/>
      <c r="B134" s="433"/>
      <c r="C134" s="470" t="s">
        <v>560</v>
      </c>
      <c r="D134" s="470"/>
      <c r="E134" s="433"/>
      <c r="F134" s="433"/>
      <c r="G134" s="471">
        <f>SUM(G126:G133)</f>
        <v>85093848184</v>
      </c>
      <c r="H134" s="471">
        <f>SUM(H126:H133)</f>
        <v>0</v>
      </c>
      <c r="I134" s="471">
        <f>SUM(I126:I133)</f>
        <v>85093848184</v>
      </c>
      <c r="J134" s="433"/>
      <c r="K134" s="471">
        <f>SUM(K126:K133)</f>
        <v>84423302711</v>
      </c>
      <c r="L134" s="433"/>
      <c r="M134" s="472"/>
      <c r="N134" s="433"/>
      <c r="O134" s="433"/>
      <c r="P134" s="383"/>
      <c r="Q134" s="383"/>
      <c r="R134" s="427"/>
      <c r="S134" s="427"/>
      <c r="T134" s="427"/>
      <c r="U134" s="427"/>
      <c r="V134" s="427"/>
      <c r="W134" s="427"/>
      <c r="X134" s="427"/>
      <c r="Y134" s="427"/>
      <c r="Z134" s="383"/>
      <c r="AA134" s="371"/>
      <c r="AB134" s="473"/>
      <c r="AC134" s="447"/>
      <c r="AD134" s="383"/>
      <c r="AE134" s="383"/>
      <c r="AF134" s="383"/>
      <c r="AG134" s="383"/>
      <c r="AH134" s="383"/>
      <c r="AI134" s="383"/>
      <c r="AJ134" s="383"/>
      <c r="AK134" s="383"/>
      <c r="AL134" s="383"/>
      <c r="AM134" s="383"/>
      <c r="AN134" s="383"/>
      <c r="AO134" s="383"/>
      <c r="AP134" s="383"/>
      <c r="AQ134" s="383"/>
      <c r="AR134" s="383"/>
      <c r="AS134" s="383"/>
      <c r="AT134" s="383"/>
      <c r="AU134" s="383"/>
      <c r="AV134" s="383"/>
      <c r="AW134" s="383"/>
      <c r="AX134" s="383"/>
      <c r="AY134" s="383"/>
      <c r="AZ134" s="383"/>
      <c r="BA134" s="383"/>
      <c r="BB134" s="383"/>
      <c r="BC134" s="383"/>
      <c r="BD134" s="383"/>
      <c r="BE134" s="383"/>
      <c r="BF134" s="383"/>
      <c r="BG134" s="383"/>
      <c r="BH134" s="383"/>
      <c r="BI134" s="383"/>
      <c r="BJ134" s="383"/>
      <c r="BK134" s="383"/>
      <c r="BL134" s="383"/>
      <c r="BM134" s="383"/>
      <c r="BN134" s="383"/>
      <c r="BO134" s="383"/>
      <c r="BP134" s="383"/>
      <c r="BQ134" s="383"/>
      <c r="BR134" s="383"/>
    </row>
    <row r="135" spans="1:70" s="382" customFormat="1" ht="4.5" customHeight="1" hidden="1" thickTop="1">
      <c r="A135" s="397"/>
      <c r="C135" s="396"/>
      <c r="D135" s="396"/>
      <c r="P135" s="394"/>
      <c r="Q135" s="394"/>
      <c r="R135" s="417"/>
      <c r="S135" s="417"/>
      <c r="T135" s="417"/>
      <c r="U135" s="417"/>
      <c r="V135" s="417"/>
      <c r="W135" s="417"/>
      <c r="X135" s="417"/>
      <c r="Y135" s="417"/>
      <c r="Z135" s="394"/>
      <c r="AA135" s="371"/>
      <c r="AC135" s="383"/>
      <c r="AD135" s="383"/>
      <c r="AE135" s="383"/>
      <c r="AF135" s="383"/>
      <c r="AG135" s="383"/>
      <c r="AH135" s="383"/>
      <c r="AI135" s="383"/>
      <c r="AJ135" s="383"/>
      <c r="AK135" s="383"/>
      <c r="AL135" s="383"/>
      <c r="AM135" s="383"/>
      <c r="AN135" s="383"/>
      <c r="AO135" s="383"/>
      <c r="AP135" s="383"/>
      <c r="AQ135" s="383"/>
      <c r="AR135" s="383"/>
      <c r="AS135" s="383"/>
      <c r="AT135" s="383"/>
      <c r="AU135" s="383"/>
      <c r="AV135" s="383"/>
      <c r="AW135" s="383"/>
      <c r="AX135" s="383"/>
      <c r="AY135" s="383"/>
      <c r="AZ135" s="383"/>
      <c r="BA135" s="383"/>
      <c r="BB135" s="383"/>
      <c r="BC135" s="383"/>
      <c r="BD135" s="383"/>
      <c r="BE135" s="383"/>
      <c r="BF135" s="383"/>
      <c r="BG135" s="383"/>
      <c r="BH135" s="383"/>
      <c r="BI135" s="383"/>
      <c r="BJ135" s="383"/>
      <c r="BK135" s="383"/>
      <c r="BL135" s="383"/>
      <c r="BM135" s="383"/>
      <c r="BN135" s="383"/>
      <c r="BO135" s="383"/>
      <c r="BP135" s="383"/>
      <c r="BQ135" s="383"/>
      <c r="BR135" s="383"/>
    </row>
    <row r="136" spans="1:70" s="382" customFormat="1" ht="18" customHeight="1" hidden="1">
      <c r="A136" s="397"/>
      <c r="C136" s="396"/>
      <c r="D136" s="396"/>
      <c r="E136" s="399" t="s">
        <v>446</v>
      </c>
      <c r="I136" s="430">
        <f>I134-I106</f>
        <v>78667592319</v>
      </c>
      <c r="K136" s="422">
        <f>K134-K106</f>
        <v>78777944871</v>
      </c>
      <c r="M136" s="422"/>
      <c r="P136" s="394"/>
      <c r="Q136" s="394"/>
      <c r="R136" s="417"/>
      <c r="S136" s="417"/>
      <c r="T136" s="417"/>
      <c r="U136" s="417"/>
      <c r="V136" s="417"/>
      <c r="W136" s="417"/>
      <c r="X136" s="417"/>
      <c r="Y136" s="417"/>
      <c r="Z136" s="394"/>
      <c r="AA136" s="371"/>
      <c r="AC136" s="383"/>
      <c r="AD136" s="383"/>
      <c r="AE136" s="383"/>
      <c r="AF136" s="383"/>
      <c r="AG136" s="383"/>
      <c r="AH136" s="383"/>
      <c r="AI136" s="383"/>
      <c r="AJ136" s="383"/>
      <c r="AK136" s="383"/>
      <c r="AL136" s="383"/>
      <c r="AM136" s="383"/>
      <c r="AN136" s="383"/>
      <c r="AO136" s="383"/>
      <c r="AP136" s="383"/>
      <c r="AQ136" s="383"/>
      <c r="AR136" s="383"/>
      <c r="AS136" s="383"/>
      <c r="AT136" s="383"/>
      <c r="AU136" s="383"/>
      <c r="AV136" s="383"/>
      <c r="AW136" s="383"/>
      <c r="AX136" s="383"/>
      <c r="AY136" s="383"/>
      <c r="AZ136" s="383"/>
      <c r="BA136" s="383"/>
      <c r="BB136" s="383"/>
      <c r="BC136" s="383"/>
      <c r="BD136" s="383"/>
      <c r="BE136" s="383"/>
      <c r="BF136" s="383"/>
      <c r="BG136" s="383"/>
      <c r="BH136" s="383"/>
      <c r="BI136" s="383"/>
      <c r="BJ136" s="383"/>
      <c r="BK136" s="383"/>
      <c r="BL136" s="383"/>
      <c r="BM136" s="383"/>
      <c r="BN136" s="383"/>
      <c r="BO136" s="383"/>
      <c r="BP136" s="383"/>
      <c r="BQ136" s="383"/>
      <c r="BR136" s="383"/>
    </row>
    <row r="137" spans="1:71" s="382" customFormat="1" ht="18" customHeight="1">
      <c r="A137" s="410" t="s">
        <v>348</v>
      </c>
      <c r="B137" s="391" t="s">
        <v>594</v>
      </c>
      <c r="C137" s="399"/>
      <c r="D137" s="399"/>
      <c r="E137" s="399"/>
      <c r="F137" s="399"/>
      <c r="G137" s="399"/>
      <c r="H137" s="399"/>
      <c r="P137" s="394"/>
      <c r="Q137" s="394"/>
      <c r="R137" s="394"/>
      <c r="S137" s="394"/>
      <c r="T137" s="394"/>
      <c r="U137" s="394"/>
      <c r="V137" s="394"/>
      <c r="W137" s="394"/>
      <c r="X137" s="394"/>
      <c r="Y137" s="394"/>
      <c r="Z137" s="394"/>
      <c r="AA137" s="381"/>
      <c r="AD137" s="383"/>
      <c r="AE137" s="383"/>
      <c r="AF137" s="383"/>
      <c r="AG137" s="383"/>
      <c r="AH137" s="383"/>
      <c r="AI137" s="383"/>
      <c r="AJ137" s="383"/>
      <c r="AK137" s="383"/>
      <c r="AL137" s="383"/>
      <c r="AM137" s="383"/>
      <c r="AN137" s="383"/>
      <c r="AO137" s="383"/>
      <c r="AP137" s="383"/>
      <c r="AQ137" s="383"/>
      <c r="AR137" s="383"/>
      <c r="AS137" s="383"/>
      <c r="AT137" s="383"/>
      <c r="AU137" s="383"/>
      <c r="AV137" s="383"/>
      <c r="AW137" s="383"/>
      <c r="AX137" s="383"/>
      <c r="AY137" s="383"/>
      <c r="AZ137" s="383"/>
      <c r="BA137" s="383"/>
      <c r="BB137" s="383"/>
      <c r="BC137" s="383"/>
      <c r="BD137" s="383"/>
      <c r="BE137" s="383"/>
      <c r="BF137" s="383"/>
      <c r="BG137" s="383"/>
      <c r="BH137" s="383"/>
      <c r="BI137" s="383"/>
      <c r="BJ137" s="383"/>
      <c r="BK137" s="383"/>
      <c r="BL137" s="383"/>
      <c r="BM137" s="383"/>
      <c r="BN137" s="383"/>
      <c r="BO137" s="383"/>
      <c r="BP137" s="383"/>
      <c r="BQ137" s="383"/>
      <c r="BR137" s="383"/>
      <c r="BS137" s="383"/>
    </row>
    <row r="138" spans="1:71" s="382" customFormat="1" ht="4.5" customHeight="1">
      <c r="A138" s="395"/>
      <c r="B138" s="395"/>
      <c r="C138" s="399"/>
      <c r="D138" s="399"/>
      <c r="E138" s="399"/>
      <c r="F138" s="399"/>
      <c r="G138" s="399"/>
      <c r="H138" s="399"/>
      <c r="R138" s="394"/>
      <c r="S138" s="394"/>
      <c r="T138" s="394"/>
      <c r="U138" s="394"/>
      <c r="V138" s="394"/>
      <c r="W138" s="394"/>
      <c r="X138" s="394"/>
      <c r="Y138" s="394"/>
      <c r="AA138" s="381"/>
      <c r="AD138" s="383"/>
      <c r="AE138" s="383"/>
      <c r="AF138" s="383"/>
      <c r="AG138" s="383"/>
      <c r="AH138" s="383"/>
      <c r="AI138" s="383"/>
      <c r="AJ138" s="383"/>
      <c r="AK138" s="383"/>
      <c r="AL138" s="383"/>
      <c r="AM138" s="383"/>
      <c r="AN138" s="383"/>
      <c r="AO138" s="383"/>
      <c r="AP138" s="383"/>
      <c r="AQ138" s="383"/>
      <c r="AR138" s="383"/>
      <c r="AS138" s="383"/>
      <c r="AT138" s="383"/>
      <c r="AU138" s="383"/>
      <c r="AV138" s="383"/>
      <c r="AW138" s="383"/>
      <c r="AX138" s="383"/>
      <c r="AY138" s="383"/>
      <c r="AZ138" s="383"/>
      <c r="BA138" s="383"/>
      <c r="BB138" s="383"/>
      <c r="BC138" s="383"/>
      <c r="BD138" s="383"/>
      <c r="BE138" s="383"/>
      <c r="BF138" s="383"/>
      <c r="BG138" s="383"/>
      <c r="BH138" s="383"/>
      <c r="BI138" s="383"/>
      <c r="BJ138" s="383"/>
      <c r="BK138" s="383"/>
      <c r="BL138" s="383"/>
      <c r="BM138" s="383"/>
      <c r="BN138" s="383"/>
      <c r="BO138" s="383"/>
      <c r="BP138" s="383"/>
      <c r="BQ138" s="383"/>
      <c r="BR138" s="383"/>
      <c r="BS138" s="383"/>
    </row>
    <row r="139" spans="1:70" s="382" customFormat="1" ht="15" customHeight="1">
      <c r="A139" s="395"/>
      <c r="B139" s="395"/>
      <c r="C139" s="399"/>
      <c r="D139" s="399"/>
      <c r="E139" s="399"/>
      <c r="F139" s="399"/>
      <c r="G139" s="399"/>
      <c r="H139" s="399"/>
      <c r="K139" s="399" t="s">
        <v>540</v>
      </c>
      <c r="R139" s="394"/>
      <c r="S139" s="394"/>
      <c r="T139" s="394"/>
      <c r="U139" s="394"/>
      <c r="V139" s="394"/>
      <c r="W139" s="394"/>
      <c r="X139" s="394"/>
      <c r="Y139" s="394"/>
      <c r="AA139" s="371"/>
      <c r="AC139" s="383"/>
      <c r="AD139" s="383"/>
      <c r="AE139" s="383"/>
      <c r="AF139" s="383"/>
      <c r="AG139" s="383"/>
      <c r="AH139" s="383"/>
      <c r="AI139" s="383"/>
      <c r="AJ139" s="383"/>
      <c r="AK139" s="383"/>
      <c r="AL139" s="383"/>
      <c r="AM139" s="383"/>
      <c r="AN139" s="383"/>
      <c r="AO139" s="383"/>
      <c r="AP139" s="383"/>
      <c r="AQ139" s="383"/>
      <c r="AR139" s="383"/>
      <c r="AS139" s="383"/>
      <c r="AT139" s="383"/>
      <c r="AU139" s="383"/>
      <c r="AV139" s="383"/>
      <c r="AW139" s="383"/>
      <c r="AX139" s="383"/>
      <c r="AY139" s="383"/>
      <c r="AZ139" s="383"/>
      <c r="BA139" s="383"/>
      <c r="BB139" s="383"/>
      <c r="BC139" s="383"/>
      <c r="BD139" s="383"/>
      <c r="BE139" s="383"/>
      <c r="BF139" s="383"/>
      <c r="BG139" s="383"/>
      <c r="BH139" s="383"/>
      <c r="BI139" s="383"/>
      <c r="BJ139" s="383"/>
      <c r="BK139" s="383"/>
      <c r="BL139" s="383"/>
      <c r="BM139" s="383"/>
      <c r="BN139" s="383"/>
      <c r="BO139" s="383"/>
      <c r="BP139" s="383"/>
      <c r="BQ139" s="383"/>
      <c r="BR139" s="383"/>
    </row>
    <row r="140" spans="1:70" s="382" customFormat="1" ht="18" customHeight="1">
      <c r="A140" s="386"/>
      <c r="C140" s="401"/>
      <c r="D140" s="401"/>
      <c r="G140" s="412" t="e">
        <f>G125</f>
        <v>#REF!</v>
      </c>
      <c r="H140" s="412" t="e">
        <f>H125</f>
        <v>#REF!</v>
      </c>
      <c r="I140" s="400" t="s">
        <v>541</v>
      </c>
      <c r="K140" s="400" t="s">
        <v>2</v>
      </c>
      <c r="R140" s="417"/>
      <c r="S140" s="417"/>
      <c r="T140" s="417"/>
      <c r="U140" s="417"/>
      <c r="V140" s="417"/>
      <c r="W140" s="417"/>
      <c r="X140" s="417"/>
      <c r="Y140" s="417"/>
      <c r="Z140" s="396"/>
      <c r="AA140" s="371"/>
      <c r="AC140" s="383"/>
      <c r="AD140" s="383"/>
      <c r="AE140" s="383"/>
      <c r="AF140" s="383"/>
      <c r="AG140" s="383"/>
      <c r="AH140" s="383"/>
      <c r="AI140" s="383"/>
      <c r="AJ140" s="383"/>
      <c r="AK140" s="383"/>
      <c r="AL140" s="383"/>
      <c r="AM140" s="383"/>
      <c r="AN140" s="383"/>
      <c r="AO140" s="383"/>
      <c r="AP140" s="383"/>
      <c r="AQ140" s="383"/>
      <c r="AR140" s="383"/>
      <c r="AS140" s="383"/>
      <c r="AT140" s="383"/>
      <c r="AU140" s="383"/>
      <c r="AV140" s="383"/>
      <c r="AW140" s="383"/>
      <c r="AX140" s="383"/>
      <c r="AY140" s="383"/>
      <c r="AZ140" s="383"/>
      <c r="BA140" s="383"/>
      <c r="BB140" s="383"/>
      <c r="BC140" s="383"/>
      <c r="BD140" s="383"/>
      <c r="BE140" s="383"/>
      <c r="BF140" s="383"/>
      <c r="BG140" s="383"/>
      <c r="BH140" s="383"/>
      <c r="BI140" s="383"/>
      <c r="BJ140" s="383"/>
      <c r="BK140" s="383"/>
      <c r="BL140" s="383"/>
      <c r="BM140" s="383"/>
      <c r="BN140" s="383"/>
      <c r="BO140" s="383"/>
      <c r="BP140" s="383"/>
      <c r="BQ140" s="383"/>
      <c r="BR140" s="383"/>
    </row>
    <row r="141" spans="1:70" s="382" customFormat="1" ht="18" customHeight="1">
      <c r="A141" s="397"/>
      <c r="B141" s="404" t="s">
        <v>595</v>
      </c>
      <c r="C141" s="401"/>
      <c r="D141" s="401"/>
      <c r="G141" s="449"/>
      <c r="H141" s="405"/>
      <c r="I141" s="405">
        <f aca="true" t="shared" si="1" ref="I141:I146">SUM(G141:H141)</f>
        <v>0</v>
      </c>
      <c r="J141" s="408"/>
      <c r="K141" s="405">
        <v>0</v>
      </c>
      <c r="M141" s="448"/>
      <c r="R141" s="394"/>
      <c r="S141" s="394"/>
      <c r="T141" s="394"/>
      <c r="U141" s="394"/>
      <c r="V141" s="394"/>
      <c r="W141" s="394"/>
      <c r="X141" s="394"/>
      <c r="Y141" s="394"/>
      <c r="AA141" s="371"/>
      <c r="AC141" s="383"/>
      <c r="AD141" s="383"/>
      <c r="AE141" s="383"/>
      <c r="AF141" s="383"/>
      <c r="AG141" s="383"/>
      <c r="AH141" s="383"/>
      <c r="AI141" s="383"/>
      <c r="AJ141" s="383"/>
      <c r="AK141" s="383"/>
      <c r="AL141" s="383"/>
      <c r="AM141" s="383"/>
      <c r="AN141" s="383"/>
      <c r="AO141" s="383"/>
      <c r="AP141" s="383"/>
      <c r="AQ141" s="383"/>
      <c r="AR141" s="383"/>
      <c r="AS141" s="383"/>
      <c r="AT141" s="383"/>
      <c r="AU141" s="383"/>
      <c r="AV141" s="383"/>
      <c r="AW141" s="383"/>
      <c r="AX141" s="383"/>
      <c r="AY141" s="383"/>
      <c r="AZ141" s="383"/>
      <c r="BA141" s="383"/>
      <c r="BB141" s="383"/>
      <c r="BC141" s="383"/>
      <c r="BD141" s="383"/>
      <c r="BE141" s="383"/>
      <c r="BF141" s="383"/>
      <c r="BG141" s="383"/>
      <c r="BH141" s="383"/>
      <c r="BI141" s="383"/>
      <c r="BJ141" s="383"/>
      <c r="BK141" s="383"/>
      <c r="BL141" s="383"/>
      <c r="BM141" s="383"/>
      <c r="BN141" s="383"/>
      <c r="BO141" s="383"/>
      <c r="BP141" s="383"/>
      <c r="BQ141" s="383"/>
      <c r="BR141" s="383"/>
    </row>
    <row r="142" spans="1:70" s="382" customFormat="1" ht="18" customHeight="1">
      <c r="A142" s="397"/>
      <c r="B142" s="404" t="s">
        <v>73</v>
      </c>
      <c r="C142" s="401"/>
      <c r="D142" s="401"/>
      <c r="G142" s="449"/>
      <c r="H142" s="405">
        <v>11663104242.095158</v>
      </c>
      <c r="I142" s="405">
        <f t="shared" si="1"/>
        <v>11663104242.095158</v>
      </c>
      <c r="J142" s="408"/>
      <c r="K142" s="405">
        <v>9997960307</v>
      </c>
      <c r="M142" s="448"/>
      <c r="N142" s="448"/>
      <c r="R142" s="416"/>
      <c r="S142" s="416"/>
      <c r="T142" s="416"/>
      <c r="U142" s="416"/>
      <c r="V142" s="416"/>
      <c r="W142" s="416"/>
      <c r="X142" s="416"/>
      <c r="Y142" s="416"/>
      <c r="AA142" s="371"/>
      <c r="AC142" s="383"/>
      <c r="AD142" s="383"/>
      <c r="AE142" s="383"/>
      <c r="AF142" s="383"/>
      <c r="AG142" s="383"/>
      <c r="AH142" s="383"/>
      <c r="AI142" s="383"/>
      <c r="AJ142" s="383"/>
      <c r="AK142" s="383"/>
      <c r="AL142" s="383"/>
      <c r="AM142" s="383"/>
      <c r="AN142" s="383"/>
      <c r="AO142" s="383"/>
      <c r="AP142" s="383"/>
      <c r="AQ142" s="383"/>
      <c r="AR142" s="383"/>
      <c r="AS142" s="383"/>
      <c r="AT142" s="383"/>
      <c r="AU142" s="383"/>
      <c r="AV142" s="383"/>
      <c r="AW142" s="383"/>
      <c r="AX142" s="383"/>
      <c r="AY142" s="383"/>
      <c r="AZ142" s="383"/>
      <c r="BA142" s="383"/>
      <c r="BB142" s="383"/>
      <c r="BC142" s="383"/>
      <c r="BD142" s="383"/>
      <c r="BE142" s="383"/>
      <c r="BF142" s="383"/>
      <c r="BG142" s="383"/>
      <c r="BH142" s="383"/>
      <c r="BI142" s="383"/>
      <c r="BJ142" s="383"/>
      <c r="BK142" s="383"/>
      <c r="BL142" s="383"/>
      <c r="BM142" s="383"/>
      <c r="BN142" s="383"/>
      <c r="BO142" s="383"/>
      <c r="BP142" s="383"/>
      <c r="BQ142" s="383"/>
      <c r="BR142" s="383"/>
    </row>
    <row r="143" spans="1:70" s="382" customFormat="1" ht="18" customHeight="1">
      <c r="A143" s="397"/>
      <c r="B143" s="404" t="s">
        <v>596</v>
      </c>
      <c r="C143" s="401"/>
      <c r="D143" s="401"/>
      <c r="G143" s="449"/>
      <c r="H143" s="405">
        <v>385120213</v>
      </c>
      <c r="I143" s="405">
        <f t="shared" si="1"/>
        <v>385120213</v>
      </c>
      <c r="J143" s="408"/>
      <c r="K143" s="405">
        <v>859558510</v>
      </c>
      <c r="M143" s="448"/>
      <c r="N143" s="422"/>
      <c r="R143" s="416"/>
      <c r="S143" s="416"/>
      <c r="T143" s="416"/>
      <c r="U143" s="416"/>
      <c r="V143" s="416"/>
      <c r="W143" s="416"/>
      <c r="X143" s="416"/>
      <c r="Y143" s="416"/>
      <c r="AA143" s="371"/>
      <c r="AC143" s="383"/>
      <c r="AD143" s="383"/>
      <c r="AE143" s="383"/>
      <c r="AF143" s="383"/>
      <c r="AG143" s="383"/>
      <c r="AH143" s="383"/>
      <c r="AI143" s="383"/>
      <c r="AJ143" s="383"/>
      <c r="AK143" s="383"/>
      <c r="AL143" s="383"/>
      <c r="AM143" s="383"/>
      <c r="AN143" s="383"/>
      <c r="AO143" s="383"/>
      <c r="AP143" s="383"/>
      <c r="AQ143" s="383"/>
      <c r="AR143" s="383"/>
      <c r="AS143" s="383"/>
      <c r="AT143" s="383"/>
      <c r="AU143" s="383"/>
      <c r="AV143" s="383"/>
      <c r="AW143" s="383"/>
      <c r="AX143" s="383"/>
      <c r="AY143" s="383"/>
      <c r="AZ143" s="383"/>
      <c r="BA143" s="383"/>
      <c r="BB143" s="383"/>
      <c r="BC143" s="383"/>
      <c r="BD143" s="383"/>
      <c r="BE143" s="383"/>
      <c r="BF143" s="383"/>
      <c r="BG143" s="383"/>
      <c r="BH143" s="383"/>
      <c r="BI143" s="383"/>
      <c r="BJ143" s="383"/>
      <c r="BK143" s="383"/>
      <c r="BL143" s="383"/>
      <c r="BM143" s="383"/>
      <c r="BN143" s="383"/>
      <c r="BO143" s="383"/>
      <c r="BP143" s="383"/>
      <c r="BQ143" s="383"/>
      <c r="BR143" s="383"/>
    </row>
    <row r="144" spans="1:70" s="382" customFormat="1" ht="18" customHeight="1">
      <c r="A144" s="397"/>
      <c r="B144" s="404" t="s">
        <v>75</v>
      </c>
      <c r="C144" s="401"/>
      <c r="D144" s="401"/>
      <c r="G144" s="449">
        <v>12543425555</v>
      </c>
      <c r="H144" s="405">
        <v>2421217594</v>
      </c>
      <c r="I144" s="405">
        <f t="shared" si="1"/>
        <v>14964643149</v>
      </c>
      <c r="J144" s="408"/>
      <c r="K144" s="405">
        <v>6132886240</v>
      </c>
      <c r="M144" s="448"/>
      <c r="N144" s="448"/>
      <c r="R144" s="416"/>
      <c r="S144" s="416"/>
      <c r="T144" s="416"/>
      <c r="U144" s="416"/>
      <c r="V144" s="416"/>
      <c r="W144" s="416"/>
      <c r="X144" s="416"/>
      <c r="Y144" s="416"/>
      <c r="AA144" s="371"/>
      <c r="AC144" s="383"/>
      <c r="AD144" s="383"/>
      <c r="AE144" s="383"/>
      <c r="AF144" s="383"/>
      <c r="AG144" s="383"/>
      <c r="AH144" s="383"/>
      <c r="AI144" s="383"/>
      <c r="AJ144" s="383"/>
      <c r="AK144" s="383"/>
      <c r="AL144" s="383"/>
      <c r="AM144" s="383"/>
      <c r="AN144" s="383"/>
      <c r="AO144" s="383"/>
      <c r="AP144" s="383"/>
      <c r="AQ144" s="383"/>
      <c r="AR144" s="383"/>
      <c r="AS144" s="383"/>
      <c r="AT144" s="383"/>
      <c r="AU144" s="383"/>
      <c r="AV144" s="383"/>
      <c r="AW144" s="383"/>
      <c r="AX144" s="383"/>
      <c r="AY144" s="383"/>
      <c r="AZ144" s="383"/>
      <c r="BA144" s="383"/>
      <c r="BB144" s="383"/>
      <c r="BC144" s="383"/>
      <c r="BD144" s="383"/>
      <c r="BE144" s="383"/>
      <c r="BF144" s="383"/>
      <c r="BG144" s="383"/>
      <c r="BH144" s="383"/>
      <c r="BI144" s="383"/>
      <c r="BJ144" s="383"/>
      <c r="BK144" s="383"/>
      <c r="BL144" s="383"/>
      <c r="BM144" s="383"/>
      <c r="BN144" s="383"/>
      <c r="BO144" s="383"/>
      <c r="BP144" s="383"/>
      <c r="BQ144" s="383"/>
      <c r="BR144" s="383"/>
    </row>
    <row r="145" spans="1:70" s="382" customFormat="1" ht="18" customHeight="1">
      <c r="A145" s="397"/>
      <c r="B145" s="404" t="s">
        <v>597</v>
      </c>
      <c r="C145" s="401"/>
      <c r="D145" s="401"/>
      <c r="G145" s="449"/>
      <c r="H145" s="405">
        <v>14196173900</v>
      </c>
      <c r="I145" s="405">
        <f t="shared" si="1"/>
        <v>14196173900</v>
      </c>
      <c r="J145" s="408"/>
      <c r="K145" s="405">
        <v>17505700447</v>
      </c>
      <c r="M145" s="448"/>
      <c r="N145" s="448"/>
      <c r="R145" s="416"/>
      <c r="S145" s="416"/>
      <c r="T145" s="416"/>
      <c r="U145" s="416"/>
      <c r="V145" s="416"/>
      <c r="W145" s="416"/>
      <c r="X145" s="416"/>
      <c r="Y145" s="416"/>
      <c r="AA145" s="371"/>
      <c r="AC145" s="383"/>
      <c r="AD145" s="383"/>
      <c r="AE145" s="383"/>
      <c r="AF145" s="383"/>
      <c r="AG145" s="383"/>
      <c r="AH145" s="383"/>
      <c r="AI145" s="383"/>
      <c r="AJ145" s="383"/>
      <c r="AK145" s="383"/>
      <c r="AL145" s="383"/>
      <c r="AM145" s="383"/>
      <c r="AN145" s="383"/>
      <c r="AO145" s="383"/>
      <c r="AP145" s="383"/>
      <c r="AQ145" s="383"/>
      <c r="AR145" s="383"/>
      <c r="AS145" s="383"/>
      <c r="AT145" s="383"/>
      <c r="AU145" s="383"/>
      <c r="AV145" s="383"/>
      <c r="AW145" s="383"/>
      <c r="AX145" s="383"/>
      <c r="AY145" s="383"/>
      <c r="AZ145" s="383"/>
      <c r="BA145" s="383"/>
      <c r="BB145" s="383"/>
      <c r="BC145" s="383"/>
      <c r="BD145" s="383"/>
      <c r="BE145" s="383"/>
      <c r="BF145" s="383"/>
      <c r="BG145" s="383"/>
      <c r="BH145" s="383"/>
      <c r="BI145" s="383"/>
      <c r="BJ145" s="383"/>
      <c r="BK145" s="383"/>
      <c r="BL145" s="383"/>
      <c r="BM145" s="383"/>
      <c r="BN145" s="383"/>
      <c r="BO145" s="383"/>
      <c r="BP145" s="383"/>
      <c r="BQ145" s="383"/>
      <c r="BR145" s="383"/>
    </row>
    <row r="146" spans="1:70" s="382" customFormat="1" ht="18" customHeight="1">
      <c r="A146" s="397"/>
      <c r="B146" s="404" t="s">
        <v>598</v>
      </c>
      <c r="C146" s="401"/>
      <c r="D146" s="401"/>
      <c r="G146" s="424"/>
      <c r="H146" s="424">
        <v>1627598091</v>
      </c>
      <c r="I146" s="424">
        <f t="shared" si="1"/>
        <v>1627598091</v>
      </c>
      <c r="J146" s="408"/>
      <c r="K146" s="424">
        <v>1474035677</v>
      </c>
      <c r="M146" s="448"/>
      <c r="N146" s="448"/>
      <c r="R146" s="416"/>
      <c r="S146" s="416"/>
      <c r="T146" s="416"/>
      <c r="U146" s="416"/>
      <c r="V146" s="416"/>
      <c r="W146" s="416"/>
      <c r="X146" s="416"/>
      <c r="Y146" s="416"/>
      <c r="AA146" s="371"/>
      <c r="AC146" s="383"/>
      <c r="AD146" s="383"/>
      <c r="AE146" s="383"/>
      <c r="AF146" s="383"/>
      <c r="AG146" s="383"/>
      <c r="AH146" s="383"/>
      <c r="AI146" s="383"/>
      <c r="AJ146" s="383"/>
      <c r="AK146" s="383"/>
      <c r="AL146" s="383"/>
      <c r="AM146" s="383"/>
      <c r="AN146" s="383"/>
      <c r="AO146" s="383"/>
      <c r="AP146" s="383"/>
      <c r="AQ146" s="383"/>
      <c r="AR146" s="383"/>
      <c r="AS146" s="383"/>
      <c r="AT146" s="383"/>
      <c r="AU146" s="383"/>
      <c r="AV146" s="383"/>
      <c r="AW146" s="383"/>
      <c r="AX146" s="383"/>
      <c r="AY146" s="383"/>
      <c r="AZ146" s="383"/>
      <c r="BA146" s="383"/>
      <c r="BB146" s="383"/>
      <c r="BC146" s="383"/>
      <c r="BD146" s="383"/>
      <c r="BE146" s="383"/>
      <c r="BF146" s="383"/>
      <c r="BG146" s="383"/>
      <c r="BH146" s="383"/>
      <c r="BI146" s="383"/>
      <c r="BJ146" s="383"/>
      <c r="BK146" s="383"/>
      <c r="BL146" s="383"/>
      <c r="BM146" s="383"/>
      <c r="BN146" s="383"/>
      <c r="BO146" s="383"/>
      <c r="BP146" s="383"/>
      <c r="BQ146" s="383"/>
      <c r="BR146" s="383"/>
    </row>
    <row r="147" spans="1:70" s="382" customFormat="1" ht="18" customHeight="1" hidden="1">
      <c r="A147" s="397"/>
      <c r="B147" s="404" t="s">
        <v>599</v>
      </c>
      <c r="C147" s="399"/>
      <c r="D147" s="399"/>
      <c r="G147" s="424">
        <v>0</v>
      </c>
      <c r="H147" s="424">
        <v>0</v>
      </c>
      <c r="I147" s="424">
        <v>0</v>
      </c>
      <c r="J147" s="408"/>
      <c r="K147" s="424">
        <v>0</v>
      </c>
      <c r="R147" s="416"/>
      <c r="S147" s="416"/>
      <c r="T147" s="416"/>
      <c r="U147" s="416"/>
      <c r="V147" s="416"/>
      <c r="W147" s="416"/>
      <c r="X147" s="416"/>
      <c r="Y147" s="416"/>
      <c r="AA147" s="371"/>
      <c r="AC147" s="383"/>
      <c r="AD147" s="383"/>
      <c r="AE147" s="383"/>
      <c r="AF147" s="383"/>
      <c r="AG147" s="383"/>
      <c r="AH147" s="383"/>
      <c r="AI147" s="383"/>
      <c r="AJ147" s="383"/>
      <c r="AK147" s="383"/>
      <c r="AL147" s="383"/>
      <c r="AM147" s="383"/>
      <c r="AN147" s="383"/>
      <c r="AO147" s="383"/>
      <c r="AP147" s="383"/>
      <c r="AQ147" s="383"/>
      <c r="AR147" s="383"/>
      <c r="AS147" s="383"/>
      <c r="AT147" s="383"/>
      <c r="AU147" s="383"/>
      <c r="AV147" s="383"/>
      <c r="AW147" s="383"/>
      <c r="AX147" s="383"/>
      <c r="AY147" s="383"/>
      <c r="AZ147" s="383"/>
      <c r="BA147" s="383"/>
      <c r="BB147" s="383"/>
      <c r="BC147" s="383"/>
      <c r="BD147" s="383"/>
      <c r="BE147" s="383"/>
      <c r="BF147" s="383"/>
      <c r="BG147" s="383"/>
      <c r="BH147" s="383"/>
      <c r="BI147" s="383"/>
      <c r="BJ147" s="383"/>
      <c r="BK147" s="383"/>
      <c r="BL147" s="383"/>
      <c r="BM147" s="383"/>
      <c r="BN147" s="383"/>
      <c r="BO147" s="383"/>
      <c r="BP147" s="383"/>
      <c r="BQ147" s="383"/>
      <c r="BR147" s="383"/>
    </row>
    <row r="148" spans="1:70" s="382" customFormat="1" ht="18" customHeight="1">
      <c r="A148" s="397"/>
      <c r="C148" s="396" t="s">
        <v>600</v>
      </c>
      <c r="D148" s="396"/>
      <c r="G148" s="426">
        <f>SUM(G141:G147)</f>
        <v>12543425555</v>
      </c>
      <c r="H148" s="426">
        <f>SUM(H141:H147)</f>
        <v>30293214040.095158</v>
      </c>
      <c r="I148" s="474">
        <f>SUM(I141:I147)</f>
        <v>42836639595.09515</v>
      </c>
      <c r="J148" s="408"/>
      <c r="K148" s="474">
        <f>SUM(K141:K147)</f>
        <v>35970141181</v>
      </c>
      <c r="M148" s="422"/>
      <c r="R148" s="417"/>
      <c r="S148" s="417"/>
      <c r="T148" s="417"/>
      <c r="U148" s="417"/>
      <c r="V148" s="417"/>
      <c r="W148" s="417"/>
      <c r="X148" s="417"/>
      <c r="Y148" s="417"/>
      <c r="AA148" s="371"/>
      <c r="AC148" s="383"/>
      <c r="AD148" s="383"/>
      <c r="AE148" s="383"/>
      <c r="AF148" s="383"/>
      <c r="AG148" s="383"/>
      <c r="AH148" s="383"/>
      <c r="AI148" s="383"/>
      <c r="AJ148" s="383"/>
      <c r="AK148" s="383"/>
      <c r="AL148" s="383"/>
      <c r="AM148" s="383"/>
      <c r="AN148" s="383"/>
      <c r="AO148" s="383"/>
      <c r="AP148" s="383"/>
      <c r="AQ148" s="383"/>
      <c r="AR148" s="383"/>
      <c r="AS148" s="383"/>
      <c r="AT148" s="383"/>
      <c r="AU148" s="383"/>
      <c r="AV148" s="383"/>
      <c r="AW148" s="383"/>
      <c r="AX148" s="383"/>
      <c r="AY148" s="383"/>
      <c r="AZ148" s="383"/>
      <c r="BA148" s="383"/>
      <c r="BB148" s="383"/>
      <c r="BC148" s="383"/>
      <c r="BD148" s="383"/>
      <c r="BE148" s="383"/>
      <c r="BF148" s="383"/>
      <c r="BG148" s="383"/>
      <c r="BH148" s="383"/>
      <c r="BI148" s="383"/>
      <c r="BJ148" s="383"/>
      <c r="BK148" s="383"/>
      <c r="BL148" s="383"/>
      <c r="BM148" s="383"/>
      <c r="BN148" s="383"/>
      <c r="BO148" s="383"/>
      <c r="BP148" s="383"/>
      <c r="BQ148" s="383"/>
      <c r="BR148" s="383"/>
    </row>
    <row r="149" spans="1:70" s="382" customFormat="1" ht="18" customHeight="1">
      <c r="A149" s="397"/>
      <c r="B149" s="404" t="s">
        <v>80</v>
      </c>
      <c r="C149" s="401"/>
      <c r="D149" s="401"/>
      <c r="G149" s="405">
        <v>0</v>
      </c>
      <c r="H149" s="405">
        <v>-676382854</v>
      </c>
      <c r="I149" s="405">
        <f>SUM(G149:H149)</f>
        <v>-676382854</v>
      </c>
      <c r="J149" s="405"/>
      <c r="K149" s="405">
        <v>-840843293</v>
      </c>
      <c r="R149" s="416"/>
      <c r="S149" s="416"/>
      <c r="T149" s="416"/>
      <c r="U149" s="416"/>
      <c r="V149" s="416"/>
      <c r="W149" s="416"/>
      <c r="X149" s="416"/>
      <c r="Y149" s="416"/>
      <c r="AA149" s="371"/>
      <c r="AC149" s="383"/>
      <c r="AD149" s="383"/>
      <c r="AE149" s="383"/>
      <c r="AF149" s="383"/>
      <c r="AG149" s="383"/>
      <c r="AH149" s="383"/>
      <c r="AI149" s="383"/>
      <c r="AJ149" s="383"/>
      <c r="AK149" s="383"/>
      <c r="AL149" s="383"/>
      <c r="AM149" s="383"/>
      <c r="AN149" s="383"/>
      <c r="AO149" s="383"/>
      <c r="AP149" s="383"/>
      <c r="AQ149" s="383"/>
      <c r="AR149" s="383"/>
      <c r="AS149" s="383"/>
      <c r="AT149" s="383"/>
      <c r="AU149" s="383"/>
      <c r="AV149" s="383"/>
      <c r="AW149" s="383"/>
      <c r="AX149" s="383"/>
      <c r="AY149" s="383"/>
      <c r="AZ149" s="383"/>
      <c r="BA149" s="383"/>
      <c r="BB149" s="383"/>
      <c r="BC149" s="383"/>
      <c r="BD149" s="383"/>
      <c r="BE149" s="383"/>
      <c r="BF149" s="383"/>
      <c r="BG149" s="383"/>
      <c r="BH149" s="383"/>
      <c r="BI149" s="383"/>
      <c r="BJ149" s="383"/>
      <c r="BK149" s="383"/>
      <c r="BL149" s="383"/>
      <c r="BM149" s="383"/>
      <c r="BN149" s="383"/>
      <c r="BO149" s="383"/>
      <c r="BP149" s="383"/>
      <c r="BQ149" s="383"/>
      <c r="BR149" s="383"/>
    </row>
    <row r="150" spans="1:70" s="382" customFormat="1" ht="18" customHeight="1" thickBot="1">
      <c r="A150" s="397"/>
      <c r="C150" s="395" t="s">
        <v>601</v>
      </c>
      <c r="D150" s="395"/>
      <c r="G150" s="419">
        <f>G148+G149</f>
        <v>12543425555</v>
      </c>
      <c r="H150" s="419">
        <f>H148+H149</f>
        <v>29616831186.095158</v>
      </c>
      <c r="I150" s="419">
        <f>I148+I149</f>
        <v>42160256741.09515</v>
      </c>
      <c r="J150" s="405"/>
      <c r="K150" s="419">
        <f>K148+K149</f>
        <v>35129297888</v>
      </c>
      <c r="R150" s="417"/>
      <c r="S150" s="417"/>
      <c r="T150" s="417"/>
      <c r="U150" s="417"/>
      <c r="V150" s="417"/>
      <c r="W150" s="417"/>
      <c r="X150" s="417"/>
      <c r="Y150" s="417"/>
      <c r="AA150" s="371"/>
      <c r="AB150" s="422"/>
      <c r="AC150" s="383"/>
      <c r="AD150" s="383"/>
      <c r="AE150" s="383"/>
      <c r="AF150" s="383"/>
      <c r="AG150" s="383"/>
      <c r="AH150" s="383"/>
      <c r="AI150" s="383"/>
      <c r="AJ150" s="383"/>
      <c r="AK150" s="383"/>
      <c r="AL150" s="383"/>
      <c r="AM150" s="383"/>
      <c r="AN150" s="383"/>
      <c r="AO150" s="383"/>
      <c r="AP150" s="383"/>
      <c r="AQ150" s="383"/>
      <c r="AR150" s="383"/>
      <c r="AS150" s="383"/>
      <c r="AT150" s="383"/>
      <c r="AU150" s="383"/>
      <c r="AV150" s="383"/>
      <c r="AW150" s="383"/>
      <c r="AX150" s="383"/>
      <c r="AY150" s="383"/>
      <c r="AZ150" s="383"/>
      <c r="BA150" s="383"/>
      <c r="BB150" s="383"/>
      <c r="BC150" s="383"/>
      <c r="BD150" s="383"/>
      <c r="BE150" s="383"/>
      <c r="BF150" s="383"/>
      <c r="BG150" s="383"/>
      <c r="BH150" s="383"/>
      <c r="BI150" s="383"/>
      <c r="BJ150" s="383"/>
      <c r="BK150" s="383"/>
      <c r="BL150" s="383"/>
      <c r="BM150" s="383"/>
      <c r="BN150" s="383"/>
      <c r="BO150" s="383"/>
      <c r="BP150" s="383"/>
      <c r="BQ150" s="383"/>
      <c r="BR150" s="383"/>
    </row>
    <row r="151" spans="1:70" s="382" customFormat="1" ht="4.5" customHeight="1" thickTop="1">
      <c r="A151" s="397"/>
      <c r="C151" s="395"/>
      <c r="D151" s="395"/>
      <c r="R151" s="417"/>
      <c r="S151" s="417"/>
      <c r="T151" s="417"/>
      <c r="U151" s="417"/>
      <c r="V151" s="417"/>
      <c r="W151" s="417"/>
      <c r="X151" s="417"/>
      <c r="Y151" s="417"/>
      <c r="AA151" s="371"/>
      <c r="AC151" s="383"/>
      <c r="AD151" s="383"/>
      <c r="AE151" s="383"/>
      <c r="AF151" s="383"/>
      <c r="AG151" s="383"/>
      <c r="AH151" s="383"/>
      <c r="AI151" s="383"/>
      <c r="AJ151" s="383"/>
      <c r="AK151" s="383"/>
      <c r="AL151" s="383"/>
      <c r="AM151" s="383"/>
      <c r="AN151" s="383"/>
      <c r="AO151" s="383"/>
      <c r="AP151" s="383"/>
      <c r="AQ151" s="383"/>
      <c r="AR151" s="383"/>
      <c r="AS151" s="383"/>
      <c r="AT151" s="383"/>
      <c r="AU151" s="383"/>
      <c r="AV151" s="383"/>
      <c r="AW151" s="383"/>
      <c r="AX151" s="383"/>
      <c r="AY151" s="383"/>
      <c r="AZ151" s="383"/>
      <c r="BA151" s="383"/>
      <c r="BB151" s="383"/>
      <c r="BC151" s="383"/>
      <c r="BD151" s="383"/>
      <c r="BE151" s="383"/>
      <c r="BF151" s="383"/>
      <c r="BG151" s="383"/>
      <c r="BH151" s="383"/>
      <c r="BI151" s="383"/>
      <c r="BJ151" s="383"/>
      <c r="BK151" s="383"/>
      <c r="BL151" s="383"/>
      <c r="BM151" s="383"/>
      <c r="BN151" s="383"/>
      <c r="BO151" s="383"/>
      <c r="BP151" s="383"/>
      <c r="BQ151" s="383"/>
      <c r="BR151" s="383"/>
    </row>
    <row r="152" spans="1:70" s="382" customFormat="1" ht="18" customHeight="1">
      <c r="A152" s="397"/>
      <c r="B152" s="475"/>
      <c r="C152" s="475"/>
      <c r="D152" s="475"/>
      <c r="E152" s="399" t="s">
        <v>446</v>
      </c>
      <c r="F152" s="475"/>
      <c r="G152" s="475"/>
      <c r="H152" s="475"/>
      <c r="I152" s="476">
        <f>I150-CDKT!D22</f>
        <v>0</v>
      </c>
      <c r="J152" s="475"/>
      <c r="K152" s="476">
        <f>K150-CDKT!E22</f>
        <v>0</v>
      </c>
      <c r="L152" s="475"/>
      <c r="M152" s="475"/>
      <c r="N152" s="475"/>
      <c r="O152" s="475"/>
      <c r="P152" s="475"/>
      <c r="Q152" s="475"/>
      <c r="R152" s="477"/>
      <c r="S152" s="477"/>
      <c r="T152" s="477"/>
      <c r="U152" s="477"/>
      <c r="V152" s="477"/>
      <c r="W152" s="477"/>
      <c r="X152" s="477"/>
      <c r="Y152" s="477"/>
      <c r="Z152" s="475"/>
      <c r="AA152" s="371"/>
      <c r="AC152" s="383"/>
      <c r="AD152" s="383"/>
      <c r="AE152" s="383"/>
      <c r="AF152" s="383"/>
      <c r="AG152" s="383"/>
      <c r="AH152" s="383"/>
      <c r="AI152" s="383"/>
      <c r="AJ152" s="383"/>
      <c r="AK152" s="383"/>
      <c r="AL152" s="383"/>
      <c r="AM152" s="383"/>
      <c r="AN152" s="383"/>
      <c r="AO152" s="383"/>
      <c r="AP152" s="383"/>
      <c r="AQ152" s="383"/>
      <c r="AR152" s="383"/>
      <c r="AS152" s="383"/>
      <c r="AT152" s="383"/>
      <c r="AU152" s="383"/>
      <c r="AV152" s="383"/>
      <c r="AW152" s="383"/>
      <c r="AX152" s="383"/>
      <c r="AY152" s="383"/>
      <c r="AZ152" s="383"/>
      <c r="BA152" s="383"/>
      <c r="BB152" s="383"/>
      <c r="BC152" s="383"/>
      <c r="BD152" s="383"/>
      <c r="BE152" s="383"/>
      <c r="BF152" s="383"/>
      <c r="BG152" s="383"/>
      <c r="BH152" s="383"/>
      <c r="BI152" s="383"/>
      <c r="BJ152" s="383"/>
      <c r="BK152" s="383"/>
      <c r="BL152" s="383"/>
      <c r="BM152" s="383"/>
      <c r="BN152" s="383"/>
      <c r="BO152" s="383"/>
      <c r="BP152" s="383"/>
      <c r="BQ152" s="383"/>
      <c r="BR152" s="383"/>
    </row>
    <row r="153" spans="1:71" s="382" customFormat="1" ht="12.75">
      <c r="A153" s="410" t="s">
        <v>348</v>
      </c>
      <c r="B153" s="391" t="s">
        <v>602</v>
      </c>
      <c r="C153" s="399"/>
      <c r="D153" s="399"/>
      <c r="E153" s="399"/>
      <c r="F153" s="399"/>
      <c r="G153" s="399"/>
      <c r="H153" s="399"/>
      <c r="R153" s="394"/>
      <c r="S153" s="394"/>
      <c r="T153" s="394"/>
      <c r="U153" s="394"/>
      <c r="V153" s="394"/>
      <c r="W153" s="394"/>
      <c r="X153" s="394"/>
      <c r="Y153" s="394"/>
      <c r="AA153" s="381"/>
      <c r="AD153" s="383"/>
      <c r="AE153" s="383"/>
      <c r="AF153" s="383"/>
      <c r="AG153" s="383"/>
      <c r="AH153" s="383"/>
      <c r="AI153" s="383"/>
      <c r="AJ153" s="383"/>
      <c r="AK153" s="383"/>
      <c r="AL153" s="383"/>
      <c r="AM153" s="383"/>
      <c r="AN153" s="383"/>
      <c r="AO153" s="383"/>
      <c r="AP153" s="383"/>
      <c r="AQ153" s="383"/>
      <c r="AR153" s="383"/>
      <c r="AS153" s="383"/>
      <c r="AT153" s="383"/>
      <c r="AU153" s="383"/>
      <c r="AV153" s="383"/>
      <c r="AW153" s="383"/>
      <c r="AX153" s="383"/>
      <c r="AY153" s="383"/>
      <c r="AZ153" s="383"/>
      <c r="BA153" s="383"/>
      <c r="BB153" s="383"/>
      <c r="BC153" s="383"/>
      <c r="BD153" s="383"/>
      <c r="BE153" s="383"/>
      <c r="BF153" s="383"/>
      <c r="BG153" s="383"/>
      <c r="BH153" s="383"/>
      <c r="BI153" s="383"/>
      <c r="BJ153" s="383"/>
      <c r="BK153" s="383"/>
      <c r="BL153" s="383"/>
      <c r="BM153" s="383"/>
      <c r="BN153" s="383"/>
      <c r="BO153" s="383"/>
      <c r="BP153" s="383"/>
      <c r="BQ153" s="383"/>
      <c r="BR153" s="383"/>
      <c r="BS153" s="383"/>
    </row>
    <row r="154" spans="1:70" s="382" customFormat="1" ht="4.5" customHeight="1">
      <c r="A154" s="395"/>
      <c r="B154" s="395"/>
      <c r="C154" s="399"/>
      <c r="D154" s="399"/>
      <c r="E154" s="399"/>
      <c r="F154" s="399"/>
      <c r="G154" s="399"/>
      <c r="H154" s="399"/>
      <c r="R154" s="394"/>
      <c r="S154" s="394"/>
      <c r="T154" s="394"/>
      <c r="U154" s="394"/>
      <c r="V154" s="394"/>
      <c r="W154" s="394"/>
      <c r="X154" s="394"/>
      <c r="Y154" s="394"/>
      <c r="AA154" s="371"/>
      <c r="AC154" s="383"/>
      <c r="AD154" s="383"/>
      <c r="AE154" s="383"/>
      <c r="AF154" s="383"/>
      <c r="AG154" s="383"/>
      <c r="AH154" s="383"/>
      <c r="AI154" s="383"/>
      <c r="AJ154" s="383"/>
      <c r="AK154" s="383"/>
      <c r="AL154" s="383"/>
      <c r="AM154" s="383"/>
      <c r="AN154" s="383"/>
      <c r="AO154" s="383"/>
      <c r="AP154" s="383"/>
      <c r="AQ154" s="383"/>
      <c r="AR154" s="383"/>
      <c r="AS154" s="383"/>
      <c r="AT154" s="383"/>
      <c r="AU154" s="383"/>
      <c r="AV154" s="383"/>
      <c r="AW154" s="383"/>
      <c r="AX154" s="383"/>
      <c r="AY154" s="383"/>
      <c r="AZ154" s="383"/>
      <c r="BA154" s="383"/>
      <c r="BB154" s="383"/>
      <c r="BC154" s="383"/>
      <c r="BD154" s="383"/>
      <c r="BE154" s="383"/>
      <c r="BF154" s="383"/>
      <c r="BG154" s="383"/>
      <c r="BH154" s="383"/>
      <c r="BI154" s="383"/>
      <c r="BJ154" s="383"/>
      <c r="BK154" s="383"/>
      <c r="BL154" s="383"/>
      <c r="BM154" s="383"/>
      <c r="BN154" s="383"/>
      <c r="BO154" s="383"/>
      <c r="BP154" s="383"/>
      <c r="BQ154" s="383"/>
      <c r="BR154" s="383"/>
    </row>
    <row r="155" spans="1:70" s="382" customFormat="1" ht="15" customHeight="1">
      <c r="A155" s="395"/>
      <c r="B155" s="395"/>
      <c r="C155" s="399"/>
      <c r="D155" s="399"/>
      <c r="E155" s="399"/>
      <c r="F155" s="399"/>
      <c r="G155" s="399"/>
      <c r="H155" s="399"/>
      <c r="K155" s="399" t="s">
        <v>540</v>
      </c>
      <c r="R155" s="394"/>
      <c r="S155" s="394"/>
      <c r="T155" s="394"/>
      <c r="U155" s="394"/>
      <c r="V155" s="394"/>
      <c r="W155" s="394"/>
      <c r="X155" s="394"/>
      <c r="Y155" s="394"/>
      <c r="AA155" s="371"/>
      <c r="AC155" s="383"/>
      <c r="AD155" s="383"/>
      <c r="AE155" s="383"/>
      <c r="AF155" s="383"/>
      <c r="AG155" s="383"/>
      <c r="AH155" s="383"/>
      <c r="AI155" s="383"/>
      <c r="AJ155" s="383"/>
      <c r="AK155" s="383"/>
      <c r="AL155" s="383"/>
      <c r="AM155" s="383"/>
      <c r="AN155" s="383"/>
      <c r="AO155" s="383"/>
      <c r="AP155" s="383"/>
      <c r="AQ155" s="383"/>
      <c r="AR155" s="383"/>
      <c r="AS155" s="383"/>
      <c r="AT155" s="383"/>
      <c r="AU155" s="383"/>
      <c r="AV155" s="383"/>
      <c r="AW155" s="383"/>
      <c r="AX155" s="383"/>
      <c r="AY155" s="383"/>
      <c r="AZ155" s="383"/>
      <c r="BA155" s="383"/>
      <c r="BB155" s="383"/>
      <c r="BC155" s="383"/>
      <c r="BD155" s="383"/>
      <c r="BE155" s="383"/>
      <c r="BF155" s="383"/>
      <c r="BG155" s="383"/>
      <c r="BH155" s="383"/>
      <c r="BI155" s="383"/>
      <c r="BJ155" s="383"/>
      <c r="BK155" s="383"/>
      <c r="BL155" s="383"/>
      <c r="BM155" s="383"/>
      <c r="BN155" s="383"/>
      <c r="BO155" s="383"/>
      <c r="BP155" s="383"/>
      <c r="BQ155" s="383"/>
      <c r="BR155" s="383"/>
    </row>
    <row r="156" spans="1:70" s="382" customFormat="1" ht="18" customHeight="1">
      <c r="A156" s="386"/>
      <c r="C156" s="399"/>
      <c r="D156" s="399"/>
      <c r="G156" s="412" t="e">
        <f>G140</f>
        <v>#REF!</v>
      </c>
      <c r="H156" s="412" t="e">
        <f>H140</f>
        <v>#REF!</v>
      </c>
      <c r="I156" s="400" t="s">
        <v>541</v>
      </c>
      <c r="K156" s="400" t="s">
        <v>2</v>
      </c>
      <c r="P156" s="433"/>
      <c r="Q156" s="433"/>
      <c r="R156" s="427"/>
      <c r="S156" s="427"/>
      <c r="T156" s="427"/>
      <c r="U156" s="427"/>
      <c r="V156" s="427"/>
      <c r="W156" s="427"/>
      <c r="X156" s="427"/>
      <c r="Y156" s="427"/>
      <c r="Z156" s="433"/>
      <c r="AA156" s="371"/>
      <c r="AC156" s="383"/>
      <c r="AD156" s="383"/>
      <c r="AE156" s="383"/>
      <c r="AF156" s="383"/>
      <c r="AG156" s="383"/>
      <c r="AH156" s="383"/>
      <c r="AI156" s="383"/>
      <c r="AJ156" s="383"/>
      <c r="AK156" s="383"/>
      <c r="AL156" s="383"/>
      <c r="AM156" s="383"/>
      <c r="AN156" s="383"/>
      <c r="AO156" s="383"/>
      <c r="AP156" s="383"/>
      <c r="AQ156" s="383"/>
      <c r="AR156" s="383"/>
      <c r="AS156" s="383"/>
      <c r="AT156" s="383"/>
      <c r="AU156" s="383"/>
      <c r="AV156" s="383"/>
      <c r="AW156" s="383"/>
      <c r="AX156" s="383"/>
      <c r="AY156" s="383"/>
      <c r="AZ156" s="383"/>
      <c r="BA156" s="383"/>
      <c r="BB156" s="383"/>
      <c r="BC156" s="383"/>
      <c r="BD156" s="383"/>
      <c r="BE156" s="383"/>
      <c r="BF156" s="383"/>
      <c r="BG156" s="383"/>
      <c r="BH156" s="383"/>
      <c r="BI156" s="383"/>
      <c r="BJ156" s="383"/>
      <c r="BK156" s="383"/>
      <c r="BL156" s="383"/>
      <c r="BM156" s="383"/>
      <c r="BN156" s="383"/>
      <c r="BO156" s="383"/>
      <c r="BP156" s="383"/>
      <c r="BQ156" s="383"/>
      <c r="BR156" s="383"/>
    </row>
    <row r="157" spans="1:70" s="382" customFormat="1" ht="18" customHeight="1">
      <c r="A157" s="397"/>
      <c r="B157" s="1268" t="s">
        <v>603</v>
      </c>
      <c r="C157" s="401"/>
      <c r="D157" s="401"/>
      <c r="G157" s="449">
        <v>22763637</v>
      </c>
      <c r="H157" s="405"/>
      <c r="I157" s="405">
        <f>G157+H157</f>
        <v>22763637</v>
      </c>
      <c r="J157" s="405"/>
      <c r="K157" s="405">
        <v>1086424273</v>
      </c>
      <c r="M157" s="404"/>
      <c r="P157" s="433"/>
      <c r="Q157" s="433"/>
      <c r="R157" s="383"/>
      <c r="S157" s="383"/>
      <c r="T157" s="383"/>
      <c r="U157" s="383"/>
      <c r="V157" s="383"/>
      <c r="W157" s="383"/>
      <c r="X157" s="383"/>
      <c r="Y157" s="383"/>
      <c r="Z157" s="433"/>
      <c r="AA157" s="371"/>
      <c r="AC157" s="383"/>
      <c r="AD157" s="383"/>
      <c r="AE157" s="383"/>
      <c r="AF157" s="383"/>
      <c r="AG157" s="383"/>
      <c r="AH157" s="383"/>
      <c r="AI157" s="383"/>
      <c r="AJ157" s="383"/>
      <c r="AK157" s="383"/>
      <c r="AL157" s="383"/>
      <c r="AM157" s="383"/>
      <c r="AN157" s="383"/>
      <c r="AO157" s="383"/>
      <c r="AP157" s="383"/>
      <c r="AQ157" s="383"/>
      <c r="AR157" s="383"/>
      <c r="AS157" s="383"/>
      <c r="AT157" s="383"/>
      <c r="AU157" s="383"/>
      <c r="AV157" s="383"/>
      <c r="AW157" s="383"/>
      <c r="AX157" s="383"/>
      <c r="AY157" s="383"/>
      <c r="AZ157" s="383"/>
      <c r="BA157" s="383"/>
      <c r="BB157" s="383"/>
      <c r="BC157" s="383"/>
      <c r="BD157" s="383"/>
      <c r="BE157" s="383"/>
      <c r="BF157" s="383"/>
      <c r="BG157" s="383"/>
      <c r="BH157" s="383"/>
      <c r="BI157" s="383"/>
      <c r="BJ157" s="383"/>
      <c r="BK157" s="383"/>
      <c r="BL157" s="383"/>
      <c r="BM157" s="383"/>
      <c r="BN157" s="383"/>
      <c r="BO157" s="383"/>
      <c r="BP157" s="383"/>
      <c r="BQ157" s="383"/>
      <c r="BR157" s="383"/>
    </row>
    <row r="158" spans="1:70" s="382" customFormat="1" ht="18" customHeight="1">
      <c r="A158" s="397"/>
      <c r="B158" s="1268" t="s">
        <v>1307</v>
      </c>
      <c r="C158" s="399"/>
      <c r="D158" s="399"/>
      <c r="G158" s="449"/>
      <c r="H158" s="405">
        <v>372834000</v>
      </c>
      <c r="I158" s="405">
        <f>G158+H158</f>
        <v>372834000</v>
      </c>
      <c r="J158" s="405"/>
      <c r="K158" s="405">
        <v>822351332</v>
      </c>
      <c r="M158" s="404"/>
      <c r="P158" s="433"/>
      <c r="Q158" s="433"/>
      <c r="R158" s="425"/>
      <c r="S158" s="425"/>
      <c r="T158" s="425"/>
      <c r="U158" s="425"/>
      <c r="V158" s="425"/>
      <c r="W158" s="425"/>
      <c r="X158" s="425"/>
      <c r="Y158" s="425"/>
      <c r="Z158" s="433"/>
      <c r="AA158" s="371"/>
      <c r="AC158" s="383"/>
      <c r="AD158" s="383"/>
      <c r="AE158" s="383"/>
      <c r="AF158" s="383"/>
      <c r="AG158" s="383"/>
      <c r="AH158" s="383"/>
      <c r="AI158" s="383"/>
      <c r="AJ158" s="383"/>
      <c r="AK158" s="383"/>
      <c r="AL158" s="383"/>
      <c r="AM158" s="383"/>
      <c r="AN158" s="383"/>
      <c r="AO158" s="383"/>
      <c r="AP158" s="383"/>
      <c r="AQ158" s="383"/>
      <c r="AR158" s="383"/>
      <c r="AS158" s="383"/>
      <c r="AT158" s="383"/>
      <c r="AU158" s="383"/>
      <c r="AV158" s="383"/>
      <c r="AW158" s="383"/>
      <c r="AX158" s="383"/>
      <c r="AY158" s="383"/>
      <c r="AZ158" s="383"/>
      <c r="BA158" s="383"/>
      <c r="BB158" s="383"/>
      <c r="BC158" s="383"/>
      <c r="BD158" s="383"/>
      <c r="BE158" s="383"/>
      <c r="BF158" s="383"/>
      <c r="BG158" s="383"/>
      <c r="BH158" s="383"/>
      <c r="BI158" s="383"/>
      <c r="BJ158" s="383"/>
      <c r="BK158" s="383"/>
      <c r="BL158" s="383"/>
      <c r="BM158" s="383"/>
      <c r="BN158" s="383"/>
      <c r="BO158" s="383"/>
      <c r="BP158" s="383"/>
      <c r="BQ158" s="383"/>
      <c r="BR158" s="383"/>
    </row>
    <row r="159" spans="1:70" s="382" customFormat="1" ht="18" customHeight="1">
      <c r="A159" s="397"/>
      <c r="B159" s="1268" t="s">
        <v>593</v>
      </c>
      <c r="C159" s="399"/>
      <c r="D159" s="399"/>
      <c r="G159" s="449"/>
      <c r="H159" s="405"/>
      <c r="I159" s="405">
        <f>G159+H159</f>
        <v>0</v>
      </c>
      <c r="J159" s="405"/>
      <c r="K159" s="405">
        <v>7339000</v>
      </c>
      <c r="M159" s="404"/>
      <c r="P159" s="433"/>
      <c r="Q159" s="433"/>
      <c r="R159" s="425"/>
      <c r="S159" s="425"/>
      <c r="T159" s="425"/>
      <c r="U159" s="425"/>
      <c r="V159" s="425"/>
      <c r="W159" s="425"/>
      <c r="X159" s="425"/>
      <c r="Y159" s="425"/>
      <c r="Z159" s="433"/>
      <c r="AA159" s="371"/>
      <c r="AC159" s="383"/>
      <c r="AD159" s="383"/>
      <c r="AE159" s="383"/>
      <c r="AF159" s="383"/>
      <c r="AG159" s="383"/>
      <c r="AH159" s="383"/>
      <c r="AI159" s="383"/>
      <c r="AJ159" s="383"/>
      <c r="AK159" s="383"/>
      <c r="AL159" s="383"/>
      <c r="AM159" s="383"/>
      <c r="AN159" s="383"/>
      <c r="AO159" s="383"/>
      <c r="AP159" s="383"/>
      <c r="AQ159" s="383"/>
      <c r="AR159" s="383"/>
      <c r="AS159" s="383"/>
      <c r="AT159" s="383"/>
      <c r="AU159" s="383"/>
      <c r="AV159" s="383"/>
      <c r="AW159" s="383"/>
      <c r="AX159" s="383"/>
      <c r="AY159" s="383"/>
      <c r="AZ159" s="383"/>
      <c r="BA159" s="383"/>
      <c r="BB159" s="383"/>
      <c r="BC159" s="383"/>
      <c r="BD159" s="383"/>
      <c r="BE159" s="383"/>
      <c r="BF159" s="383"/>
      <c r="BG159" s="383"/>
      <c r="BH159" s="383"/>
      <c r="BI159" s="383"/>
      <c r="BJ159" s="383"/>
      <c r="BK159" s="383"/>
      <c r="BL159" s="383"/>
      <c r="BM159" s="383"/>
      <c r="BN159" s="383"/>
      <c r="BO159" s="383"/>
      <c r="BP159" s="383"/>
      <c r="BQ159" s="383"/>
      <c r="BR159" s="383"/>
    </row>
    <row r="160" spans="1:70" s="382" customFormat="1" ht="18" customHeight="1" thickBot="1">
      <c r="A160" s="397"/>
      <c r="C160" s="395" t="s">
        <v>283</v>
      </c>
      <c r="D160" s="395"/>
      <c r="G160" s="419">
        <f>SUM(G157:G159)</f>
        <v>22763637</v>
      </c>
      <c r="H160" s="419">
        <f>SUM(H157:H159)</f>
        <v>372834000</v>
      </c>
      <c r="I160" s="419">
        <f>SUM(I157:I159)</f>
        <v>395597637</v>
      </c>
      <c r="J160" s="426"/>
      <c r="K160" s="419">
        <f>SUM(K157:K159)</f>
        <v>1916114605</v>
      </c>
      <c r="P160" s="433"/>
      <c r="Q160" s="433"/>
      <c r="R160" s="427"/>
      <c r="S160" s="427"/>
      <c r="T160" s="427"/>
      <c r="U160" s="427"/>
      <c r="V160" s="427"/>
      <c r="W160" s="427"/>
      <c r="X160" s="427"/>
      <c r="Y160" s="427"/>
      <c r="Z160" s="433"/>
      <c r="AA160" s="371"/>
      <c r="AB160" s="422"/>
      <c r="AC160" s="383"/>
      <c r="AD160" s="383"/>
      <c r="AE160" s="383"/>
      <c r="AF160" s="383"/>
      <c r="AG160" s="383"/>
      <c r="AH160" s="383"/>
      <c r="AI160" s="383"/>
      <c r="AJ160" s="383"/>
      <c r="AK160" s="383"/>
      <c r="AL160" s="383"/>
      <c r="AM160" s="383"/>
      <c r="AN160" s="383"/>
      <c r="AO160" s="383"/>
      <c r="AP160" s="383"/>
      <c r="AQ160" s="383"/>
      <c r="AR160" s="383"/>
      <c r="AS160" s="383"/>
      <c r="AT160" s="383"/>
      <c r="AU160" s="383"/>
      <c r="AV160" s="383"/>
      <c r="AW160" s="383"/>
      <c r="AX160" s="383"/>
      <c r="AY160" s="383"/>
      <c r="AZ160" s="383"/>
      <c r="BA160" s="383"/>
      <c r="BB160" s="383"/>
      <c r="BC160" s="383"/>
      <c r="BD160" s="383"/>
      <c r="BE160" s="383"/>
      <c r="BF160" s="383"/>
      <c r="BG160" s="383"/>
      <c r="BH160" s="383"/>
      <c r="BI160" s="383"/>
      <c r="BJ160" s="383"/>
      <c r="BK160" s="383"/>
      <c r="BL160" s="383"/>
      <c r="BM160" s="383"/>
      <c r="BN160" s="383"/>
      <c r="BO160" s="383"/>
      <c r="BP160" s="383"/>
      <c r="BQ160" s="383"/>
      <c r="BR160" s="383"/>
    </row>
    <row r="161" spans="1:70" s="382" customFormat="1" ht="4.5" customHeight="1" thickTop="1">
      <c r="A161" s="397"/>
      <c r="C161" s="395"/>
      <c r="D161" s="395"/>
      <c r="R161" s="417"/>
      <c r="S161" s="417"/>
      <c r="T161" s="417"/>
      <c r="U161" s="417"/>
      <c r="V161" s="417"/>
      <c r="W161" s="417"/>
      <c r="X161" s="417"/>
      <c r="Y161" s="417"/>
      <c r="AA161" s="371"/>
      <c r="AC161" s="383"/>
      <c r="AD161" s="383"/>
      <c r="AE161" s="383"/>
      <c r="AF161" s="383"/>
      <c r="AG161" s="383"/>
      <c r="AH161" s="383"/>
      <c r="AI161" s="383"/>
      <c r="AJ161" s="383"/>
      <c r="AK161" s="383"/>
      <c r="AL161" s="383"/>
      <c r="AM161" s="383"/>
      <c r="AN161" s="383"/>
      <c r="AO161" s="383"/>
      <c r="AP161" s="383"/>
      <c r="AQ161" s="383"/>
      <c r="AR161" s="383"/>
      <c r="AS161" s="383"/>
      <c r="AT161" s="383"/>
      <c r="AU161" s="383"/>
      <c r="AV161" s="383"/>
      <c r="AW161" s="383"/>
      <c r="AX161" s="383"/>
      <c r="AY161" s="383"/>
      <c r="AZ161" s="383"/>
      <c r="BA161" s="383"/>
      <c r="BB161" s="383"/>
      <c r="BC161" s="383"/>
      <c r="BD161" s="383"/>
      <c r="BE161" s="383"/>
      <c r="BF161" s="383"/>
      <c r="BG161" s="383"/>
      <c r="BH161" s="383"/>
      <c r="BI161" s="383"/>
      <c r="BJ161" s="383"/>
      <c r="BK161" s="383"/>
      <c r="BL161" s="383"/>
      <c r="BM161" s="383"/>
      <c r="BN161" s="383"/>
      <c r="BO161" s="383"/>
      <c r="BP161" s="383"/>
      <c r="BQ161" s="383"/>
      <c r="BR161" s="383"/>
    </row>
    <row r="162" spans="1:70" s="382" customFormat="1" ht="18" customHeight="1">
      <c r="A162" s="397"/>
      <c r="C162" s="395"/>
      <c r="D162" s="395"/>
      <c r="E162" s="399" t="s">
        <v>446</v>
      </c>
      <c r="F162" s="475"/>
      <c r="G162" s="475"/>
      <c r="H162" s="475"/>
      <c r="I162" s="476">
        <f>I160-CDKT!D26</f>
        <v>0</v>
      </c>
      <c r="J162" s="475"/>
      <c r="K162" s="476">
        <f>K160-CDKT!E26</f>
        <v>0</v>
      </c>
      <c r="N162" s="422"/>
      <c r="R162" s="417"/>
      <c r="S162" s="417"/>
      <c r="T162" s="417"/>
      <c r="U162" s="417"/>
      <c r="V162" s="417"/>
      <c r="W162" s="417"/>
      <c r="X162" s="417"/>
      <c r="Y162" s="417"/>
      <c r="AA162" s="371"/>
      <c r="AC162" s="383"/>
      <c r="AD162" s="383"/>
      <c r="AE162" s="383"/>
      <c r="AF162" s="383"/>
      <c r="AG162" s="383"/>
      <c r="AH162" s="383"/>
      <c r="AI162" s="383"/>
      <c r="AJ162" s="383"/>
      <c r="AK162" s="383"/>
      <c r="AL162" s="383"/>
      <c r="AM162" s="383"/>
      <c r="AN162" s="383"/>
      <c r="AO162" s="383"/>
      <c r="AP162" s="383"/>
      <c r="AQ162" s="383"/>
      <c r="AR162" s="383"/>
      <c r="AS162" s="383"/>
      <c r="AT162" s="383"/>
      <c r="AU162" s="383"/>
      <c r="AV162" s="383"/>
      <c r="AW162" s="383"/>
      <c r="AX162" s="383"/>
      <c r="AY162" s="383"/>
      <c r="AZ162" s="383"/>
      <c r="BA162" s="383"/>
      <c r="BB162" s="383"/>
      <c r="BC162" s="383"/>
      <c r="BD162" s="383"/>
      <c r="BE162" s="383"/>
      <c r="BF162" s="383"/>
      <c r="BG162" s="383"/>
      <c r="BH162" s="383"/>
      <c r="BI162" s="383"/>
      <c r="BJ162" s="383"/>
      <c r="BK162" s="383"/>
      <c r="BL162" s="383"/>
      <c r="BM162" s="383"/>
      <c r="BN162" s="383"/>
      <c r="BO162" s="383"/>
      <c r="BP162" s="383"/>
      <c r="BQ162" s="383"/>
      <c r="BR162" s="383"/>
    </row>
    <row r="163" spans="1:71" s="382" customFormat="1" ht="18" customHeight="1" hidden="1">
      <c r="A163" s="410">
        <v>0</v>
      </c>
      <c r="B163" s="391" t="s">
        <v>604</v>
      </c>
      <c r="C163" s="444"/>
      <c r="D163" s="444"/>
      <c r="E163" s="399"/>
      <c r="F163" s="399"/>
      <c r="G163" s="399"/>
      <c r="H163" s="399"/>
      <c r="R163" s="394"/>
      <c r="S163" s="394"/>
      <c r="T163" s="394"/>
      <c r="U163" s="394"/>
      <c r="V163" s="394"/>
      <c r="W163" s="394"/>
      <c r="X163" s="394"/>
      <c r="Y163" s="394"/>
      <c r="AA163" s="381"/>
      <c r="AD163" s="383"/>
      <c r="AE163" s="383"/>
      <c r="AF163" s="383"/>
      <c r="AG163" s="383"/>
      <c r="AH163" s="383"/>
      <c r="AI163" s="383"/>
      <c r="AJ163" s="383"/>
      <c r="AK163" s="383"/>
      <c r="AL163" s="383"/>
      <c r="AM163" s="383"/>
      <c r="AN163" s="383"/>
      <c r="AO163" s="383"/>
      <c r="AP163" s="383"/>
      <c r="AQ163" s="383"/>
      <c r="AR163" s="383"/>
      <c r="AS163" s="383"/>
      <c r="AT163" s="383"/>
      <c r="AU163" s="383"/>
      <c r="AV163" s="383"/>
      <c r="AW163" s="383"/>
      <c r="AX163" s="383"/>
      <c r="AY163" s="383"/>
      <c r="AZ163" s="383"/>
      <c r="BA163" s="383"/>
      <c r="BB163" s="383"/>
      <c r="BC163" s="383"/>
      <c r="BD163" s="383"/>
      <c r="BE163" s="383"/>
      <c r="BF163" s="383"/>
      <c r="BG163" s="383"/>
      <c r="BH163" s="383"/>
      <c r="BI163" s="383"/>
      <c r="BJ163" s="383"/>
      <c r="BK163" s="383"/>
      <c r="BL163" s="383"/>
      <c r="BM163" s="383"/>
      <c r="BN163" s="383"/>
      <c r="BO163" s="383"/>
      <c r="BP163" s="383"/>
      <c r="BQ163" s="383"/>
      <c r="BR163" s="383"/>
      <c r="BS163" s="383"/>
    </row>
    <row r="164" spans="1:71" s="382" customFormat="1" ht="4.5" customHeight="1" hidden="1">
      <c r="A164" s="395"/>
      <c r="B164" s="395"/>
      <c r="C164" s="399"/>
      <c r="D164" s="399"/>
      <c r="E164" s="399"/>
      <c r="F164" s="399"/>
      <c r="G164" s="399"/>
      <c r="H164" s="399"/>
      <c r="R164" s="394"/>
      <c r="S164" s="394"/>
      <c r="T164" s="394"/>
      <c r="U164" s="394"/>
      <c r="V164" s="394"/>
      <c r="W164" s="394"/>
      <c r="X164" s="394"/>
      <c r="Y164" s="394"/>
      <c r="AA164" s="381"/>
      <c r="AD164" s="383"/>
      <c r="AE164" s="383"/>
      <c r="AF164" s="383"/>
      <c r="AG164" s="383"/>
      <c r="AH164" s="383"/>
      <c r="AI164" s="383"/>
      <c r="AJ164" s="383"/>
      <c r="AK164" s="383"/>
      <c r="AL164" s="383"/>
      <c r="AM164" s="383"/>
      <c r="AN164" s="383"/>
      <c r="AO164" s="383"/>
      <c r="AP164" s="383"/>
      <c r="AQ164" s="383"/>
      <c r="AR164" s="383"/>
      <c r="AS164" s="383"/>
      <c r="AT164" s="383"/>
      <c r="AU164" s="383"/>
      <c r="AV164" s="383"/>
      <c r="AW164" s="383"/>
      <c r="AX164" s="383"/>
      <c r="AY164" s="383"/>
      <c r="AZ164" s="383"/>
      <c r="BA164" s="383"/>
      <c r="BB164" s="383"/>
      <c r="BC164" s="383"/>
      <c r="BD164" s="383"/>
      <c r="BE164" s="383"/>
      <c r="BF164" s="383"/>
      <c r="BG164" s="383"/>
      <c r="BH164" s="383"/>
      <c r="BI164" s="383"/>
      <c r="BJ164" s="383"/>
      <c r="BK164" s="383"/>
      <c r="BL164" s="383"/>
      <c r="BM164" s="383"/>
      <c r="BN164" s="383"/>
      <c r="BO164" s="383"/>
      <c r="BP164" s="383"/>
      <c r="BQ164" s="383"/>
      <c r="BR164" s="383"/>
      <c r="BS164" s="383"/>
    </row>
    <row r="165" spans="1:71" s="382" customFormat="1" ht="18" customHeight="1" hidden="1">
      <c r="A165" s="386"/>
      <c r="C165" s="399"/>
      <c r="D165" s="399"/>
      <c r="I165" s="400" t="s">
        <v>541</v>
      </c>
      <c r="K165" s="400" t="s">
        <v>2</v>
      </c>
      <c r="R165" s="416"/>
      <c r="S165" s="416"/>
      <c r="T165" s="416"/>
      <c r="U165" s="416"/>
      <c r="V165" s="416"/>
      <c r="W165" s="416"/>
      <c r="X165" s="416"/>
      <c r="Y165" s="416"/>
      <c r="AA165" s="381"/>
      <c r="AD165" s="383"/>
      <c r="AE165" s="383"/>
      <c r="AF165" s="383"/>
      <c r="AG165" s="383"/>
      <c r="AH165" s="383"/>
      <c r="AI165" s="383"/>
      <c r="AJ165" s="383"/>
      <c r="AK165" s="383"/>
      <c r="AL165" s="383"/>
      <c r="AM165" s="383"/>
      <c r="AN165" s="383"/>
      <c r="AO165" s="383"/>
      <c r="AP165" s="383"/>
      <c r="AQ165" s="383"/>
      <c r="AR165" s="383"/>
      <c r="AS165" s="383"/>
      <c r="AT165" s="383"/>
      <c r="AU165" s="383"/>
      <c r="AV165" s="383"/>
      <c r="AW165" s="383"/>
      <c r="AX165" s="383"/>
      <c r="AY165" s="383"/>
      <c r="AZ165" s="383"/>
      <c r="BA165" s="383"/>
      <c r="BB165" s="383"/>
      <c r="BC165" s="383"/>
      <c r="BD165" s="383"/>
      <c r="BE165" s="383"/>
      <c r="BF165" s="383"/>
      <c r="BG165" s="383"/>
      <c r="BH165" s="383"/>
      <c r="BI165" s="383"/>
      <c r="BJ165" s="383"/>
      <c r="BK165" s="383"/>
      <c r="BL165" s="383"/>
      <c r="BM165" s="383"/>
      <c r="BN165" s="383"/>
      <c r="BO165" s="383"/>
      <c r="BP165" s="383"/>
      <c r="BQ165" s="383"/>
      <c r="BR165" s="383"/>
      <c r="BS165" s="383"/>
    </row>
    <row r="166" spans="1:71" s="382" customFormat="1" ht="18" customHeight="1" hidden="1">
      <c r="A166" s="397"/>
      <c r="B166" s="404" t="s">
        <v>605</v>
      </c>
      <c r="C166" s="401"/>
      <c r="D166" s="401"/>
      <c r="R166" s="394"/>
      <c r="S166" s="394"/>
      <c r="T166" s="394"/>
      <c r="U166" s="394"/>
      <c r="V166" s="394"/>
      <c r="W166" s="394"/>
      <c r="X166" s="394"/>
      <c r="Y166" s="394"/>
      <c r="AA166" s="381"/>
      <c r="AD166" s="383"/>
      <c r="AE166" s="383"/>
      <c r="AF166" s="383"/>
      <c r="AG166" s="383"/>
      <c r="AH166" s="383"/>
      <c r="AI166" s="383"/>
      <c r="AJ166" s="383"/>
      <c r="AK166" s="383"/>
      <c r="AL166" s="383"/>
      <c r="AM166" s="383"/>
      <c r="AN166" s="383"/>
      <c r="AO166" s="383"/>
      <c r="AP166" s="383"/>
      <c r="AQ166" s="383"/>
      <c r="AR166" s="383"/>
      <c r="AS166" s="383"/>
      <c r="AT166" s="383"/>
      <c r="AU166" s="383"/>
      <c r="AV166" s="383"/>
      <c r="AW166" s="383"/>
      <c r="AX166" s="383"/>
      <c r="AY166" s="383"/>
      <c r="AZ166" s="383"/>
      <c r="BA166" s="383"/>
      <c r="BB166" s="383"/>
      <c r="BC166" s="383"/>
      <c r="BD166" s="383"/>
      <c r="BE166" s="383"/>
      <c r="BF166" s="383"/>
      <c r="BG166" s="383"/>
      <c r="BH166" s="383"/>
      <c r="BI166" s="383"/>
      <c r="BJ166" s="383"/>
      <c r="BK166" s="383"/>
      <c r="BL166" s="383"/>
      <c r="BM166" s="383"/>
      <c r="BN166" s="383"/>
      <c r="BO166" s="383"/>
      <c r="BP166" s="383"/>
      <c r="BQ166" s="383"/>
      <c r="BR166" s="383"/>
      <c r="BS166" s="383"/>
    </row>
    <row r="167" spans="1:71" s="382" customFormat="1" ht="18" customHeight="1" hidden="1">
      <c r="A167" s="397"/>
      <c r="B167" s="404" t="s">
        <v>606</v>
      </c>
      <c r="C167" s="399"/>
      <c r="D167" s="399"/>
      <c r="R167" s="416"/>
      <c r="S167" s="416"/>
      <c r="T167" s="416"/>
      <c r="U167" s="416"/>
      <c r="V167" s="416"/>
      <c r="W167" s="416"/>
      <c r="X167" s="416"/>
      <c r="Y167" s="416"/>
      <c r="AA167" s="381"/>
      <c r="AD167" s="383"/>
      <c r="AE167" s="383"/>
      <c r="AF167" s="383"/>
      <c r="AG167" s="383"/>
      <c r="AH167" s="383"/>
      <c r="AI167" s="383"/>
      <c r="AJ167" s="383"/>
      <c r="AK167" s="383"/>
      <c r="AL167" s="383"/>
      <c r="AM167" s="383"/>
      <c r="AN167" s="383"/>
      <c r="AO167" s="383"/>
      <c r="AP167" s="383"/>
      <c r="AQ167" s="383"/>
      <c r="AR167" s="383"/>
      <c r="AS167" s="383"/>
      <c r="AT167" s="383"/>
      <c r="AU167" s="383"/>
      <c r="AV167" s="383"/>
      <c r="AW167" s="383"/>
      <c r="AX167" s="383"/>
      <c r="AY167" s="383"/>
      <c r="AZ167" s="383"/>
      <c r="BA167" s="383"/>
      <c r="BB167" s="383"/>
      <c r="BC167" s="383"/>
      <c r="BD167" s="383"/>
      <c r="BE167" s="383"/>
      <c r="BF167" s="383"/>
      <c r="BG167" s="383"/>
      <c r="BH167" s="383"/>
      <c r="BI167" s="383"/>
      <c r="BJ167" s="383"/>
      <c r="BK167" s="383"/>
      <c r="BL167" s="383"/>
      <c r="BM167" s="383"/>
      <c r="BN167" s="383"/>
      <c r="BO167" s="383"/>
      <c r="BP167" s="383"/>
      <c r="BQ167" s="383"/>
      <c r="BR167" s="383"/>
      <c r="BS167" s="383"/>
    </row>
    <row r="168" spans="1:71" s="382" customFormat="1" ht="18" customHeight="1" hidden="1" thickBot="1">
      <c r="A168" s="397"/>
      <c r="C168" s="395" t="s">
        <v>283</v>
      </c>
      <c r="D168" s="395"/>
      <c r="I168" s="478"/>
      <c r="J168" s="396"/>
      <c r="K168" s="478"/>
      <c r="R168" s="417"/>
      <c r="S168" s="417"/>
      <c r="T168" s="417"/>
      <c r="U168" s="417"/>
      <c r="V168" s="417"/>
      <c r="W168" s="417"/>
      <c r="X168" s="417"/>
      <c r="Y168" s="417"/>
      <c r="AA168" s="381"/>
      <c r="AB168" s="422"/>
      <c r="AC168" s="422"/>
      <c r="AD168" s="383"/>
      <c r="AE168" s="383"/>
      <c r="AF168" s="383"/>
      <c r="AG168" s="383"/>
      <c r="AH168" s="383"/>
      <c r="AI168" s="383"/>
      <c r="AJ168" s="383"/>
      <c r="AK168" s="383"/>
      <c r="AL168" s="383"/>
      <c r="AM168" s="383"/>
      <c r="AN168" s="383"/>
      <c r="AO168" s="383"/>
      <c r="AP168" s="383"/>
      <c r="AQ168" s="383"/>
      <c r="AR168" s="383"/>
      <c r="AS168" s="383"/>
      <c r="AT168" s="383"/>
      <c r="AU168" s="383"/>
      <c r="AV168" s="383"/>
      <c r="AW168" s="383"/>
      <c r="AX168" s="383"/>
      <c r="AY168" s="383"/>
      <c r="AZ168" s="383"/>
      <c r="BA168" s="383"/>
      <c r="BB168" s="383"/>
      <c r="BC168" s="383"/>
      <c r="BD168" s="383"/>
      <c r="BE168" s="383"/>
      <c r="BF168" s="383"/>
      <c r="BG168" s="383"/>
      <c r="BH168" s="383"/>
      <c r="BI168" s="383"/>
      <c r="BJ168" s="383"/>
      <c r="BK168" s="383"/>
      <c r="BL168" s="383"/>
      <c r="BM168" s="383"/>
      <c r="BN168" s="383"/>
      <c r="BO168" s="383"/>
      <c r="BP168" s="383"/>
      <c r="BQ168" s="383"/>
      <c r="BR168" s="383"/>
      <c r="BS168" s="383"/>
    </row>
    <row r="169" spans="1:71" s="382" customFormat="1" ht="4.5" customHeight="1" hidden="1" thickTop="1">
      <c r="A169" s="397"/>
      <c r="C169" s="395"/>
      <c r="D169" s="395"/>
      <c r="R169" s="417"/>
      <c r="S169" s="417"/>
      <c r="T169" s="417"/>
      <c r="U169" s="417"/>
      <c r="V169" s="417"/>
      <c r="W169" s="417"/>
      <c r="X169" s="417"/>
      <c r="Y169" s="417"/>
      <c r="AA169" s="381"/>
      <c r="AD169" s="383"/>
      <c r="AE169" s="383"/>
      <c r="AF169" s="383"/>
      <c r="AG169" s="383"/>
      <c r="AH169" s="383"/>
      <c r="AI169" s="383"/>
      <c r="AJ169" s="383"/>
      <c r="AK169" s="383"/>
      <c r="AL169" s="383"/>
      <c r="AM169" s="383"/>
      <c r="AN169" s="383"/>
      <c r="AO169" s="383"/>
      <c r="AP169" s="383"/>
      <c r="AQ169" s="383"/>
      <c r="AR169" s="383"/>
      <c r="AS169" s="383"/>
      <c r="AT169" s="383"/>
      <c r="AU169" s="383"/>
      <c r="AV169" s="383"/>
      <c r="AW169" s="383"/>
      <c r="AX169" s="383"/>
      <c r="AY169" s="383"/>
      <c r="AZ169" s="383"/>
      <c r="BA169" s="383"/>
      <c r="BB169" s="383"/>
      <c r="BC169" s="383"/>
      <c r="BD169" s="383"/>
      <c r="BE169" s="383"/>
      <c r="BF169" s="383"/>
      <c r="BG169" s="383"/>
      <c r="BH169" s="383"/>
      <c r="BI169" s="383"/>
      <c r="BJ169" s="383"/>
      <c r="BK169" s="383"/>
      <c r="BL169" s="383"/>
      <c r="BM169" s="383"/>
      <c r="BN169" s="383"/>
      <c r="BO169" s="383"/>
      <c r="BP169" s="383"/>
      <c r="BQ169" s="383"/>
      <c r="BR169" s="383"/>
      <c r="BS169" s="383"/>
    </row>
    <row r="170" spans="1:71" s="382" customFormat="1" ht="18" customHeight="1" hidden="1">
      <c r="A170" s="397"/>
      <c r="C170" s="395"/>
      <c r="D170" s="395"/>
      <c r="E170" s="399" t="s">
        <v>446</v>
      </c>
      <c r="F170" s="475"/>
      <c r="G170" s="475"/>
      <c r="H170" s="475"/>
      <c r="I170" s="476">
        <v>0</v>
      </c>
      <c r="J170" s="475"/>
      <c r="K170" s="476">
        <v>0</v>
      </c>
      <c r="R170" s="417"/>
      <c r="S170" s="417"/>
      <c r="T170" s="417"/>
      <c r="U170" s="417"/>
      <c r="V170" s="417"/>
      <c r="W170" s="417"/>
      <c r="X170" s="417"/>
      <c r="Y170" s="417"/>
      <c r="AA170" s="381"/>
      <c r="AD170" s="383"/>
      <c r="AE170" s="383"/>
      <c r="AF170" s="383"/>
      <c r="AG170" s="383"/>
      <c r="AH170" s="383"/>
      <c r="AI170" s="383"/>
      <c r="AJ170" s="383"/>
      <c r="AK170" s="383"/>
      <c r="AL170" s="383"/>
      <c r="AM170" s="383"/>
      <c r="AN170" s="383"/>
      <c r="AO170" s="383"/>
      <c r="AP170" s="383"/>
      <c r="AQ170" s="383"/>
      <c r="AR170" s="383"/>
      <c r="AS170" s="383"/>
      <c r="AT170" s="383"/>
      <c r="AU170" s="383"/>
      <c r="AV170" s="383"/>
      <c r="AW170" s="383"/>
      <c r="AX170" s="383"/>
      <c r="AY170" s="383"/>
      <c r="AZ170" s="383"/>
      <c r="BA170" s="383"/>
      <c r="BB170" s="383"/>
      <c r="BC170" s="383"/>
      <c r="BD170" s="383"/>
      <c r="BE170" s="383"/>
      <c r="BF170" s="383"/>
      <c r="BG170" s="383"/>
      <c r="BH170" s="383"/>
      <c r="BI170" s="383"/>
      <c r="BJ170" s="383"/>
      <c r="BK170" s="383"/>
      <c r="BL170" s="383"/>
      <c r="BM170" s="383"/>
      <c r="BN170" s="383"/>
      <c r="BO170" s="383"/>
      <c r="BP170" s="383"/>
      <c r="BQ170" s="383"/>
      <c r="BR170" s="383"/>
      <c r="BS170" s="383"/>
    </row>
    <row r="171" spans="1:71" s="382" customFormat="1" ht="18" customHeight="1" hidden="1">
      <c r="A171" s="397"/>
      <c r="B171" s="404" t="s">
        <v>607</v>
      </c>
      <c r="R171" s="394"/>
      <c r="S171" s="394"/>
      <c r="T171" s="394"/>
      <c r="U171" s="394"/>
      <c r="V171" s="394"/>
      <c r="W171" s="394"/>
      <c r="X171" s="394"/>
      <c r="Y171" s="394"/>
      <c r="AA171" s="381"/>
      <c r="AD171" s="383"/>
      <c r="AE171" s="383"/>
      <c r="AF171" s="383"/>
      <c r="AG171" s="383"/>
      <c r="AH171" s="383"/>
      <c r="AI171" s="383"/>
      <c r="AJ171" s="383"/>
      <c r="AK171" s="383"/>
      <c r="AL171" s="383"/>
      <c r="AM171" s="383"/>
      <c r="AN171" s="383"/>
      <c r="AO171" s="383"/>
      <c r="AP171" s="383"/>
      <c r="AQ171" s="383"/>
      <c r="AR171" s="383"/>
      <c r="AS171" s="383"/>
      <c r="AT171" s="383"/>
      <c r="AU171" s="383"/>
      <c r="AV171" s="383"/>
      <c r="AW171" s="383"/>
      <c r="AX171" s="383"/>
      <c r="AY171" s="383"/>
      <c r="AZ171" s="383"/>
      <c r="BA171" s="383"/>
      <c r="BB171" s="383"/>
      <c r="BC171" s="383"/>
      <c r="BD171" s="383"/>
      <c r="BE171" s="383"/>
      <c r="BF171" s="383"/>
      <c r="BG171" s="383"/>
      <c r="BH171" s="383"/>
      <c r="BI171" s="383"/>
      <c r="BJ171" s="383"/>
      <c r="BK171" s="383"/>
      <c r="BL171" s="383"/>
      <c r="BM171" s="383"/>
      <c r="BN171" s="383"/>
      <c r="BO171" s="383"/>
      <c r="BP171" s="383"/>
      <c r="BQ171" s="383"/>
      <c r="BR171" s="383"/>
      <c r="BS171" s="383"/>
    </row>
    <row r="172" spans="1:71" s="382" customFormat="1" ht="4.5" customHeight="1">
      <c r="A172" s="397"/>
      <c r="B172" s="404"/>
      <c r="R172" s="394"/>
      <c r="S172" s="394"/>
      <c r="T172" s="394"/>
      <c r="U172" s="394"/>
      <c r="V172" s="394"/>
      <c r="W172" s="394"/>
      <c r="X172" s="394"/>
      <c r="Y172" s="394"/>
      <c r="AA172" s="381"/>
      <c r="AD172" s="383"/>
      <c r="AE172" s="383"/>
      <c r="AF172" s="383"/>
      <c r="AG172" s="383"/>
      <c r="AH172" s="383"/>
      <c r="AI172" s="383"/>
      <c r="AJ172" s="383"/>
      <c r="AK172" s="383"/>
      <c r="AL172" s="383"/>
      <c r="AM172" s="383"/>
      <c r="AN172" s="383"/>
      <c r="AO172" s="383"/>
      <c r="AP172" s="383"/>
      <c r="AQ172" s="383"/>
      <c r="AR172" s="383"/>
      <c r="AS172" s="383"/>
      <c r="AT172" s="383"/>
      <c r="AU172" s="383"/>
      <c r="AV172" s="383"/>
      <c r="AW172" s="383"/>
      <c r="AX172" s="383"/>
      <c r="AY172" s="383"/>
      <c r="AZ172" s="383"/>
      <c r="BA172" s="383"/>
      <c r="BB172" s="383"/>
      <c r="BC172" s="383"/>
      <c r="BD172" s="383"/>
      <c r="BE172" s="383"/>
      <c r="BF172" s="383"/>
      <c r="BG172" s="383"/>
      <c r="BH172" s="383"/>
      <c r="BI172" s="383"/>
      <c r="BJ172" s="383"/>
      <c r="BK172" s="383"/>
      <c r="BL172" s="383"/>
      <c r="BM172" s="383"/>
      <c r="BN172" s="383"/>
      <c r="BO172" s="383"/>
      <c r="BP172" s="383"/>
      <c r="BQ172" s="383"/>
      <c r="BR172" s="383"/>
      <c r="BS172" s="383"/>
    </row>
    <row r="173" spans="1:71" s="382" customFormat="1" ht="18" customHeight="1" hidden="1">
      <c r="A173" s="410" t="s">
        <v>352</v>
      </c>
      <c r="B173" s="391" t="s">
        <v>608</v>
      </c>
      <c r="C173" s="399"/>
      <c r="D173" s="399"/>
      <c r="E173" s="399"/>
      <c r="F173" s="399"/>
      <c r="G173" s="399"/>
      <c r="H173" s="399"/>
      <c r="R173" s="394"/>
      <c r="S173" s="394"/>
      <c r="T173" s="394"/>
      <c r="U173" s="394"/>
      <c r="V173" s="394"/>
      <c r="W173" s="394"/>
      <c r="X173" s="394"/>
      <c r="Y173" s="394"/>
      <c r="AA173" s="381"/>
      <c r="AD173" s="383"/>
      <c r="AE173" s="383"/>
      <c r="AF173" s="383"/>
      <c r="AG173" s="383"/>
      <c r="AH173" s="383"/>
      <c r="AI173" s="383"/>
      <c r="AJ173" s="383"/>
      <c r="AK173" s="383"/>
      <c r="AL173" s="383"/>
      <c r="AM173" s="383"/>
      <c r="AN173" s="383"/>
      <c r="AO173" s="383"/>
      <c r="AP173" s="383"/>
      <c r="AQ173" s="383"/>
      <c r="AR173" s="383"/>
      <c r="AS173" s="383"/>
      <c r="AT173" s="383"/>
      <c r="AU173" s="383"/>
      <c r="AV173" s="383"/>
      <c r="AW173" s="383"/>
      <c r="AX173" s="383"/>
      <c r="AY173" s="383"/>
      <c r="AZ173" s="383"/>
      <c r="BA173" s="383"/>
      <c r="BB173" s="383"/>
      <c r="BC173" s="383"/>
      <c r="BD173" s="383"/>
      <c r="BE173" s="383"/>
      <c r="BF173" s="383"/>
      <c r="BG173" s="383"/>
      <c r="BH173" s="383"/>
      <c r="BI173" s="383"/>
      <c r="BJ173" s="383"/>
      <c r="BK173" s="383"/>
      <c r="BL173" s="383"/>
      <c r="BM173" s="383"/>
      <c r="BN173" s="383"/>
      <c r="BO173" s="383"/>
      <c r="BP173" s="383"/>
      <c r="BQ173" s="383"/>
      <c r="BR173" s="383"/>
      <c r="BS173" s="383"/>
    </row>
    <row r="174" spans="1:70" s="382" customFormat="1" ht="4.5" customHeight="1" hidden="1">
      <c r="A174" s="395"/>
      <c r="B174" s="395"/>
      <c r="C174" s="399"/>
      <c r="D174" s="399"/>
      <c r="E174" s="399"/>
      <c r="F174" s="399"/>
      <c r="G174" s="399"/>
      <c r="H174" s="399"/>
      <c r="AA174" s="371"/>
      <c r="AC174" s="383"/>
      <c r="AD174" s="383"/>
      <c r="AE174" s="383"/>
      <c r="AF174" s="383"/>
      <c r="AG174" s="383"/>
      <c r="AH174" s="383"/>
      <c r="AI174" s="383"/>
      <c r="AJ174" s="383"/>
      <c r="AK174" s="383"/>
      <c r="AL174" s="383"/>
      <c r="AM174" s="383"/>
      <c r="AN174" s="383"/>
      <c r="AO174" s="383"/>
      <c r="AP174" s="383"/>
      <c r="AQ174" s="383"/>
      <c r="AR174" s="383"/>
      <c r="AS174" s="383"/>
      <c r="AT174" s="383"/>
      <c r="AU174" s="383"/>
      <c r="AV174" s="383"/>
      <c r="AW174" s="383"/>
      <c r="AX174" s="383"/>
      <c r="AY174" s="383"/>
      <c r="AZ174" s="383"/>
      <c r="BA174" s="383"/>
      <c r="BB174" s="383"/>
      <c r="BC174" s="383"/>
      <c r="BD174" s="383"/>
      <c r="BE174" s="383"/>
      <c r="BF174" s="383"/>
      <c r="BG174" s="383"/>
      <c r="BH174" s="383"/>
      <c r="BI174" s="383"/>
      <c r="BJ174" s="383"/>
      <c r="BK174" s="383"/>
      <c r="BL174" s="383"/>
      <c r="BM174" s="383"/>
      <c r="BN174" s="383"/>
      <c r="BO174" s="383"/>
      <c r="BP174" s="383"/>
      <c r="BQ174" s="383"/>
      <c r="BR174" s="383"/>
    </row>
    <row r="175" spans="1:70" s="382" customFormat="1" ht="14.25" customHeight="1" hidden="1">
      <c r="A175" s="395"/>
      <c r="B175" s="395"/>
      <c r="C175" s="399"/>
      <c r="D175" s="399"/>
      <c r="E175" s="399"/>
      <c r="F175" s="399"/>
      <c r="G175" s="399"/>
      <c r="H175" s="399"/>
      <c r="K175" s="399" t="s">
        <v>540</v>
      </c>
      <c r="R175" s="394"/>
      <c r="S175" s="394"/>
      <c r="T175" s="394"/>
      <c r="U175" s="394"/>
      <c r="V175" s="394"/>
      <c r="W175" s="394"/>
      <c r="X175" s="394"/>
      <c r="Y175" s="394"/>
      <c r="AA175" s="371"/>
      <c r="AC175" s="383"/>
      <c r="AD175" s="383"/>
      <c r="AE175" s="383"/>
      <c r="AF175" s="383"/>
      <c r="AG175" s="383"/>
      <c r="AH175" s="383"/>
      <c r="AI175" s="383"/>
      <c r="AJ175" s="383"/>
      <c r="AK175" s="383"/>
      <c r="AL175" s="383"/>
      <c r="AM175" s="383"/>
      <c r="AN175" s="383"/>
      <c r="AO175" s="383"/>
      <c r="AP175" s="383"/>
      <c r="AQ175" s="383"/>
      <c r="AR175" s="383"/>
      <c r="AS175" s="383"/>
      <c r="AT175" s="383"/>
      <c r="AU175" s="383"/>
      <c r="AV175" s="383"/>
      <c r="AW175" s="383"/>
      <c r="AX175" s="383"/>
      <c r="AY175" s="383"/>
      <c r="AZ175" s="383"/>
      <c r="BA175" s="383"/>
      <c r="BB175" s="383"/>
      <c r="BC175" s="383"/>
      <c r="BD175" s="383"/>
      <c r="BE175" s="383"/>
      <c r="BF175" s="383"/>
      <c r="BG175" s="383"/>
      <c r="BH175" s="383"/>
      <c r="BI175" s="383"/>
      <c r="BJ175" s="383"/>
      <c r="BK175" s="383"/>
      <c r="BL175" s="383"/>
      <c r="BM175" s="383"/>
      <c r="BN175" s="383"/>
      <c r="BO175" s="383"/>
      <c r="BP175" s="383"/>
      <c r="BQ175" s="383"/>
      <c r="BR175" s="383"/>
    </row>
    <row r="176" spans="1:70" s="382" customFormat="1" ht="26.25" customHeight="1" hidden="1">
      <c r="A176" s="386"/>
      <c r="C176" s="399"/>
      <c r="D176" s="399"/>
      <c r="G176" s="412" t="e">
        <f>G156</f>
        <v>#REF!</v>
      </c>
      <c r="H176" s="412" t="e">
        <f>H156</f>
        <v>#REF!</v>
      </c>
      <c r="I176" s="400" t="s">
        <v>541</v>
      </c>
      <c r="K176" s="400" t="s">
        <v>2</v>
      </c>
      <c r="AA176" s="371"/>
      <c r="AC176" s="383"/>
      <c r="AD176" s="383"/>
      <c r="AE176" s="383"/>
      <c r="AF176" s="383"/>
      <c r="AG176" s="383"/>
      <c r="AH176" s="383"/>
      <c r="AI176" s="383"/>
      <c r="AJ176" s="383"/>
      <c r="AK176" s="383"/>
      <c r="AL176" s="383"/>
      <c r="AM176" s="383"/>
      <c r="AN176" s="383"/>
      <c r="AO176" s="383"/>
      <c r="AP176" s="383"/>
      <c r="AQ176" s="383"/>
      <c r="AR176" s="383"/>
      <c r="AS176" s="383"/>
      <c r="AT176" s="383"/>
      <c r="AU176" s="383"/>
      <c r="AV176" s="383"/>
      <c r="AW176" s="383"/>
      <c r="AX176" s="383"/>
      <c r="AY176" s="383"/>
      <c r="AZ176" s="383"/>
      <c r="BA176" s="383"/>
      <c r="BB176" s="383"/>
      <c r="BC176" s="383"/>
      <c r="BD176" s="383"/>
      <c r="BE176" s="383"/>
      <c r="BF176" s="383"/>
      <c r="BG176" s="383"/>
      <c r="BH176" s="383"/>
      <c r="BI176" s="383"/>
      <c r="BJ176" s="383"/>
      <c r="BK176" s="383"/>
      <c r="BL176" s="383"/>
      <c r="BM176" s="383"/>
      <c r="BN176" s="383"/>
      <c r="BO176" s="383"/>
      <c r="BP176" s="383"/>
      <c r="BQ176" s="383"/>
      <c r="BR176" s="383"/>
    </row>
    <row r="177" spans="1:70" s="382" customFormat="1" ht="18" customHeight="1" hidden="1">
      <c r="A177" s="397"/>
      <c r="B177" s="404" t="s">
        <v>51</v>
      </c>
      <c r="C177" s="399"/>
      <c r="D177" s="399"/>
      <c r="G177" s="405"/>
      <c r="H177" s="405"/>
      <c r="I177" s="405"/>
      <c r="J177" s="408"/>
      <c r="K177" s="408"/>
      <c r="AA177" s="371"/>
      <c r="AC177" s="383"/>
      <c r="AD177" s="383"/>
      <c r="AE177" s="383"/>
      <c r="AF177" s="383"/>
      <c r="AG177" s="383"/>
      <c r="AH177" s="383"/>
      <c r="AI177" s="383"/>
      <c r="AJ177" s="383"/>
      <c r="AK177" s="383"/>
      <c r="AL177" s="383"/>
      <c r="AM177" s="383"/>
      <c r="AN177" s="383"/>
      <c r="AO177" s="383"/>
      <c r="AP177" s="383"/>
      <c r="AQ177" s="383"/>
      <c r="AR177" s="383"/>
      <c r="AS177" s="383"/>
      <c r="AT177" s="383"/>
      <c r="AU177" s="383"/>
      <c r="AV177" s="383"/>
      <c r="AW177" s="383"/>
      <c r="AX177" s="383"/>
      <c r="AY177" s="383"/>
      <c r="AZ177" s="383"/>
      <c r="BA177" s="383"/>
      <c r="BB177" s="383"/>
      <c r="BC177" s="383"/>
      <c r="BD177" s="383"/>
      <c r="BE177" s="383"/>
      <c r="BF177" s="383"/>
      <c r="BG177" s="383"/>
      <c r="BH177" s="383"/>
      <c r="BI177" s="383"/>
      <c r="BJ177" s="383"/>
      <c r="BK177" s="383"/>
      <c r="BL177" s="383"/>
      <c r="BM177" s="383"/>
      <c r="BN177" s="383"/>
      <c r="BO177" s="383"/>
      <c r="BP177" s="383"/>
      <c r="BQ177" s="383"/>
      <c r="BR177" s="383"/>
    </row>
    <row r="178" spans="1:70" s="382" customFormat="1" ht="18" customHeight="1" hidden="1">
      <c r="A178" s="397"/>
      <c r="B178" s="404" t="s">
        <v>66</v>
      </c>
      <c r="C178" s="401"/>
      <c r="D178" s="401"/>
      <c r="G178" s="405">
        <v>0</v>
      </c>
      <c r="H178" s="405">
        <v>0</v>
      </c>
      <c r="I178" s="405">
        <f>G178+H178</f>
        <v>0</v>
      </c>
      <c r="J178" s="408"/>
      <c r="K178" s="479">
        <v>2382544650</v>
      </c>
      <c r="AA178" s="371"/>
      <c r="AC178" s="383"/>
      <c r="AD178" s="383"/>
      <c r="AE178" s="383"/>
      <c r="AF178" s="383"/>
      <c r="AG178" s="383"/>
      <c r="AH178" s="383"/>
      <c r="AI178" s="383"/>
      <c r="AJ178" s="383"/>
      <c r="AK178" s="383"/>
      <c r="AL178" s="383"/>
      <c r="AM178" s="383"/>
      <c r="AN178" s="383"/>
      <c r="AO178" s="383"/>
      <c r="AP178" s="383"/>
      <c r="AQ178" s="383"/>
      <c r="AR178" s="383"/>
      <c r="AS178" s="383"/>
      <c r="AT178" s="383"/>
      <c r="AU178" s="383"/>
      <c r="AV178" s="383"/>
      <c r="AW178" s="383"/>
      <c r="AX178" s="383"/>
      <c r="AY178" s="383"/>
      <c r="AZ178" s="383"/>
      <c r="BA178" s="383"/>
      <c r="BB178" s="383"/>
      <c r="BC178" s="383"/>
      <c r="BD178" s="383"/>
      <c r="BE178" s="383"/>
      <c r="BF178" s="383"/>
      <c r="BG178" s="383"/>
      <c r="BH178" s="383"/>
      <c r="BI178" s="383"/>
      <c r="BJ178" s="383"/>
      <c r="BK178" s="383"/>
      <c r="BL178" s="383"/>
      <c r="BM178" s="383"/>
      <c r="BN178" s="383"/>
      <c r="BO178" s="383"/>
      <c r="BP178" s="383"/>
      <c r="BQ178" s="383"/>
      <c r="BR178" s="383"/>
    </row>
    <row r="179" spans="1:70" s="382" customFormat="1" ht="18" customHeight="1" hidden="1">
      <c r="A179" s="397"/>
      <c r="B179" s="404" t="s">
        <v>609</v>
      </c>
      <c r="C179" s="399"/>
      <c r="D179" s="399"/>
      <c r="G179" s="405">
        <v>0</v>
      </c>
      <c r="H179" s="405">
        <v>0</v>
      </c>
      <c r="I179" s="405">
        <f>G179+H179</f>
        <v>0</v>
      </c>
      <c r="J179" s="408"/>
      <c r="K179" s="479">
        <v>2103621732</v>
      </c>
      <c r="M179" s="404" t="s">
        <v>575</v>
      </c>
      <c r="AA179" s="371"/>
      <c r="AC179" s="383"/>
      <c r="AD179" s="383"/>
      <c r="AE179" s="383"/>
      <c r="AF179" s="383"/>
      <c r="AG179" s="383"/>
      <c r="AH179" s="383"/>
      <c r="AI179" s="383"/>
      <c r="AJ179" s="383"/>
      <c r="AK179" s="383"/>
      <c r="AL179" s="383"/>
      <c r="AM179" s="383"/>
      <c r="AN179" s="383"/>
      <c r="AO179" s="383"/>
      <c r="AP179" s="383"/>
      <c r="AQ179" s="383"/>
      <c r="AR179" s="383"/>
      <c r="AS179" s="383"/>
      <c r="AT179" s="383"/>
      <c r="AU179" s="383"/>
      <c r="AV179" s="383"/>
      <c r="AW179" s="383"/>
      <c r="AX179" s="383"/>
      <c r="AY179" s="383"/>
      <c r="AZ179" s="383"/>
      <c r="BA179" s="383"/>
      <c r="BB179" s="383"/>
      <c r="BC179" s="383"/>
      <c r="BD179" s="383"/>
      <c r="BE179" s="383"/>
      <c r="BF179" s="383"/>
      <c r="BG179" s="383"/>
      <c r="BH179" s="383"/>
      <c r="BI179" s="383"/>
      <c r="BJ179" s="383"/>
      <c r="BK179" s="383"/>
      <c r="BL179" s="383"/>
      <c r="BM179" s="383"/>
      <c r="BN179" s="383"/>
      <c r="BO179" s="383"/>
      <c r="BP179" s="383"/>
      <c r="BQ179" s="383"/>
      <c r="BR179" s="383"/>
    </row>
    <row r="180" spans="1:70" s="382" customFormat="1" ht="18" customHeight="1" hidden="1" thickBot="1">
      <c r="A180" s="397"/>
      <c r="C180" s="395" t="s">
        <v>283</v>
      </c>
      <c r="D180" s="395"/>
      <c r="G180" s="419">
        <f>SUM(G178:G179)</f>
        <v>0</v>
      </c>
      <c r="H180" s="419">
        <f>SUM(H178:H179)</f>
        <v>0</v>
      </c>
      <c r="I180" s="419">
        <f>SUM(I178:I179)</f>
        <v>0</v>
      </c>
      <c r="J180" s="400"/>
      <c r="K180" s="419">
        <f>SUM(K177:K179)</f>
        <v>4486166382</v>
      </c>
      <c r="AA180" s="371"/>
      <c r="AB180" s="422"/>
      <c r="AC180" s="383"/>
      <c r="AD180" s="383"/>
      <c r="AE180" s="383"/>
      <c r="AF180" s="383"/>
      <c r="AG180" s="383"/>
      <c r="AH180" s="383"/>
      <c r="AI180" s="383"/>
      <c r="AJ180" s="383"/>
      <c r="AK180" s="383"/>
      <c r="AL180" s="383"/>
      <c r="AM180" s="383"/>
      <c r="AN180" s="383"/>
      <c r="AO180" s="383"/>
      <c r="AP180" s="383"/>
      <c r="AQ180" s="383"/>
      <c r="AR180" s="383"/>
      <c r="AS180" s="383"/>
      <c r="AT180" s="383"/>
      <c r="AU180" s="383"/>
      <c r="AV180" s="383"/>
      <c r="AW180" s="383"/>
      <c r="AX180" s="383"/>
      <c r="AY180" s="383"/>
      <c r="AZ180" s="383"/>
      <c r="BA180" s="383"/>
      <c r="BB180" s="383"/>
      <c r="BC180" s="383"/>
      <c r="BD180" s="383"/>
      <c r="BE180" s="383"/>
      <c r="BF180" s="383"/>
      <c r="BG180" s="383"/>
      <c r="BH180" s="383"/>
      <c r="BI180" s="383"/>
      <c r="BJ180" s="383"/>
      <c r="BK180" s="383"/>
      <c r="BL180" s="383"/>
      <c r="BM180" s="383"/>
      <c r="BN180" s="383"/>
      <c r="BO180" s="383"/>
      <c r="BP180" s="383"/>
      <c r="BQ180" s="383"/>
      <c r="BR180" s="383"/>
    </row>
    <row r="181" spans="1:70" s="382" customFormat="1" ht="4.5" customHeight="1" hidden="1" thickTop="1">
      <c r="A181" s="397"/>
      <c r="C181" s="395"/>
      <c r="D181" s="395"/>
      <c r="AA181" s="371"/>
      <c r="AC181" s="383"/>
      <c r="AD181" s="383"/>
      <c r="AE181" s="383"/>
      <c r="AF181" s="383"/>
      <c r="AG181" s="383"/>
      <c r="AH181" s="383"/>
      <c r="AI181" s="383"/>
      <c r="AJ181" s="383"/>
      <c r="AK181" s="383"/>
      <c r="AL181" s="383"/>
      <c r="AM181" s="383"/>
      <c r="AN181" s="383"/>
      <c r="AO181" s="383"/>
      <c r="AP181" s="383"/>
      <c r="AQ181" s="383"/>
      <c r="AR181" s="383"/>
      <c r="AS181" s="383"/>
      <c r="AT181" s="383"/>
      <c r="AU181" s="383"/>
      <c r="AV181" s="383"/>
      <c r="AW181" s="383"/>
      <c r="AX181" s="383"/>
      <c r="AY181" s="383"/>
      <c r="AZ181" s="383"/>
      <c r="BA181" s="383"/>
      <c r="BB181" s="383"/>
      <c r="BC181" s="383"/>
      <c r="BD181" s="383"/>
      <c r="BE181" s="383"/>
      <c r="BF181" s="383"/>
      <c r="BG181" s="383"/>
      <c r="BH181" s="383"/>
      <c r="BI181" s="383"/>
      <c r="BJ181" s="383"/>
      <c r="BK181" s="383"/>
      <c r="BL181" s="383"/>
      <c r="BM181" s="383"/>
      <c r="BN181" s="383"/>
      <c r="BO181" s="383"/>
      <c r="BP181" s="383"/>
      <c r="BQ181" s="383"/>
      <c r="BR181" s="383"/>
    </row>
    <row r="182" spans="1:70" s="382" customFormat="1" ht="18" customHeight="1" hidden="1">
      <c r="A182" s="397"/>
      <c r="C182" s="395"/>
      <c r="D182" s="395"/>
      <c r="E182" s="399" t="s">
        <v>446</v>
      </c>
      <c r="F182" s="475"/>
      <c r="G182" s="475"/>
      <c r="H182" s="475"/>
      <c r="I182" s="476">
        <f>I180-CDKT!D29</f>
        <v>-1230042871</v>
      </c>
      <c r="J182" s="475"/>
      <c r="K182" s="476">
        <f>K180-CDKT!E29</f>
        <v>3836243610</v>
      </c>
      <c r="AA182" s="371"/>
      <c r="AC182" s="383"/>
      <c r="AD182" s="383"/>
      <c r="AE182" s="383"/>
      <c r="AF182" s="383"/>
      <c r="AG182" s="383"/>
      <c r="AH182" s="383"/>
      <c r="AI182" s="383"/>
      <c r="AJ182" s="383"/>
      <c r="AK182" s="383"/>
      <c r="AL182" s="383"/>
      <c r="AM182" s="383"/>
      <c r="AN182" s="383"/>
      <c r="AO182" s="383"/>
      <c r="AP182" s="383"/>
      <c r="AQ182" s="383"/>
      <c r="AR182" s="383"/>
      <c r="AS182" s="383"/>
      <c r="AT182" s="383"/>
      <c r="AU182" s="383"/>
      <c r="AV182" s="383"/>
      <c r="AW182" s="383"/>
      <c r="AX182" s="383"/>
      <c r="AY182" s="383"/>
      <c r="AZ182" s="383"/>
      <c r="BA182" s="383"/>
      <c r="BB182" s="383"/>
      <c r="BC182" s="383"/>
      <c r="BD182" s="383"/>
      <c r="BE182" s="383"/>
      <c r="BF182" s="383"/>
      <c r="BG182" s="383"/>
      <c r="BH182" s="383"/>
      <c r="BI182" s="383"/>
      <c r="BJ182" s="383"/>
      <c r="BK182" s="383"/>
      <c r="BL182" s="383"/>
      <c r="BM182" s="383"/>
      <c r="BN182" s="383"/>
      <c r="BO182" s="383"/>
      <c r="BP182" s="383"/>
      <c r="BQ182" s="383"/>
      <c r="BR182" s="383"/>
    </row>
    <row r="183" spans="1:71" s="382" customFormat="1" ht="18" customHeight="1" hidden="1">
      <c r="A183" s="410">
        <v>0</v>
      </c>
      <c r="B183" s="404" t="s">
        <v>610</v>
      </c>
      <c r="C183" s="444"/>
      <c r="D183" s="444"/>
      <c r="E183" s="399"/>
      <c r="F183" s="399"/>
      <c r="G183" s="399"/>
      <c r="H183" s="399"/>
      <c r="R183" s="394"/>
      <c r="S183" s="394"/>
      <c r="T183" s="394"/>
      <c r="U183" s="394"/>
      <c r="V183" s="394"/>
      <c r="W183" s="394"/>
      <c r="X183" s="394"/>
      <c r="Y183" s="394"/>
      <c r="AA183" s="381"/>
      <c r="AD183" s="383"/>
      <c r="AE183" s="383"/>
      <c r="AF183" s="383"/>
      <c r="AG183" s="383"/>
      <c r="AH183" s="383"/>
      <c r="AI183" s="383"/>
      <c r="AJ183" s="383"/>
      <c r="AK183" s="383"/>
      <c r="AL183" s="383"/>
      <c r="AM183" s="383"/>
      <c r="AN183" s="383"/>
      <c r="AO183" s="383"/>
      <c r="AP183" s="383"/>
      <c r="AQ183" s="383"/>
      <c r="AR183" s="383"/>
      <c r="AS183" s="383"/>
      <c r="AT183" s="383"/>
      <c r="AU183" s="383"/>
      <c r="AV183" s="383"/>
      <c r="AW183" s="383"/>
      <c r="AX183" s="383"/>
      <c r="AY183" s="383"/>
      <c r="AZ183" s="383"/>
      <c r="BA183" s="383"/>
      <c r="BB183" s="383"/>
      <c r="BC183" s="383"/>
      <c r="BD183" s="383"/>
      <c r="BE183" s="383"/>
      <c r="BF183" s="383"/>
      <c r="BG183" s="383"/>
      <c r="BH183" s="383"/>
      <c r="BI183" s="383"/>
      <c r="BJ183" s="383"/>
      <c r="BK183" s="383"/>
      <c r="BL183" s="383"/>
      <c r="BM183" s="383"/>
      <c r="BN183" s="383"/>
      <c r="BO183" s="383"/>
      <c r="BP183" s="383"/>
      <c r="BQ183" s="383"/>
      <c r="BR183" s="383"/>
      <c r="BS183" s="383"/>
    </row>
    <row r="184" spans="1:71" s="382" customFormat="1" ht="15" customHeight="1" hidden="1">
      <c r="A184" s="395"/>
      <c r="B184" s="395"/>
      <c r="C184" s="399"/>
      <c r="D184" s="399"/>
      <c r="E184" s="399"/>
      <c r="F184" s="399"/>
      <c r="G184" s="399"/>
      <c r="H184" s="399"/>
      <c r="K184" s="399" t="s">
        <v>540</v>
      </c>
      <c r="R184" s="394"/>
      <c r="S184" s="394"/>
      <c r="T184" s="394"/>
      <c r="U184" s="394"/>
      <c r="V184" s="394"/>
      <c r="W184" s="394"/>
      <c r="X184" s="394"/>
      <c r="Y184" s="394"/>
      <c r="AA184" s="381"/>
      <c r="AD184" s="383"/>
      <c r="AE184" s="383"/>
      <c r="AF184" s="383"/>
      <c r="AG184" s="383"/>
      <c r="AH184" s="383"/>
      <c r="AI184" s="383"/>
      <c r="AJ184" s="383"/>
      <c r="AK184" s="383"/>
      <c r="AL184" s="383"/>
      <c r="AM184" s="383"/>
      <c r="AN184" s="383"/>
      <c r="AO184" s="383"/>
      <c r="AP184" s="383"/>
      <c r="AQ184" s="383"/>
      <c r="AR184" s="383"/>
      <c r="AS184" s="383"/>
      <c r="AT184" s="383"/>
      <c r="AU184" s="383"/>
      <c r="AV184" s="383"/>
      <c r="AW184" s="383"/>
      <c r="AX184" s="383"/>
      <c r="AY184" s="383"/>
      <c r="AZ184" s="383"/>
      <c r="BA184" s="383"/>
      <c r="BB184" s="383"/>
      <c r="BC184" s="383"/>
      <c r="BD184" s="383"/>
      <c r="BE184" s="383"/>
      <c r="BF184" s="383"/>
      <c r="BG184" s="383"/>
      <c r="BH184" s="383"/>
      <c r="BI184" s="383"/>
      <c r="BJ184" s="383"/>
      <c r="BK184" s="383"/>
      <c r="BL184" s="383"/>
      <c r="BM184" s="383"/>
      <c r="BN184" s="383"/>
      <c r="BO184" s="383"/>
      <c r="BP184" s="383"/>
      <c r="BQ184" s="383"/>
      <c r="BR184" s="383"/>
      <c r="BS184" s="383"/>
    </row>
    <row r="185" spans="1:70" s="382" customFormat="1" ht="18" customHeight="1" hidden="1">
      <c r="A185" s="386"/>
      <c r="C185" s="399"/>
      <c r="D185" s="399"/>
      <c r="G185" s="412" t="e">
        <f>G176</f>
        <v>#REF!</v>
      </c>
      <c r="H185" s="412" t="e">
        <f>H176</f>
        <v>#REF!</v>
      </c>
      <c r="I185" s="400" t="s">
        <v>541</v>
      </c>
      <c r="K185" s="400" t="s">
        <v>2</v>
      </c>
      <c r="R185" s="417"/>
      <c r="S185" s="417"/>
      <c r="T185" s="417"/>
      <c r="U185" s="417"/>
      <c r="V185" s="417"/>
      <c r="W185" s="417"/>
      <c r="X185" s="417"/>
      <c r="Y185" s="417"/>
      <c r="AC185" s="383"/>
      <c r="AD185" s="383"/>
      <c r="AE185" s="383"/>
      <c r="AF185" s="383"/>
      <c r="AG185" s="383"/>
      <c r="AH185" s="383"/>
      <c r="AI185" s="383"/>
      <c r="AJ185" s="383"/>
      <c r="AK185" s="383"/>
      <c r="AL185" s="383"/>
      <c r="AM185" s="383"/>
      <c r="AN185" s="383"/>
      <c r="AO185" s="383"/>
      <c r="AP185" s="383"/>
      <c r="AQ185" s="383"/>
      <c r="AR185" s="383"/>
      <c r="AS185" s="383"/>
      <c r="AT185" s="383"/>
      <c r="AU185" s="383"/>
      <c r="AV185" s="383"/>
      <c r="AW185" s="383"/>
      <c r="AX185" s="383"/>
      <c r="AY185" s="383"/>
      <c r="AZ185" s="383"/>
      <c r="BA185" s="383"/>
      <c r="BB185" s="383"/>
      <c r="BC185" s="383"/>
      <c r="BD185" s="383"/>
      <c r="BE185" s="383"/>
      <c r="BF185" s="383"/>
      <c r="BG185" s="383"/>
      <c r="BH185" s="383"/>
      <c r="BI185" s="383"/>
      <c r="BJ185" s="383"/>
      <c r="BK185" s="383"/>
      <c r="BL185" s="383"/>
      <c r="BM185" s="383"/>
      <c r="BN185" s="383"/>
      <c r="BO185" s="383"/>
      <c r="BP185" s="383"/>
      <c r="BQ185" s="383"/>
      <c r="BR185" s="383"/>
    </row>
    <row r="186" spans="1:70" s="382" customFormat="1" ht="18" customHeight="1" hidden="1">
      <c r="A186" s="397"/>
      <c r="B186" s="404" t="s">
        <v>611</v>
      </c>
      <c r="C186" s="395"/>
      <c r="D186" s="401"/>
      <c r="G186" s="449">
        <v>199300341</v>
      </c>
      <c r="I186" s="480">
        <f>SUM(G186:H186)</f>
        <v>199300341</v>
      </c>
      <c r="J186" s="403"/>
      <c r="K186" s="480">
        <v>145948437</v>
      </c>
      <c r="R186" s="394"/>
      <c r="S186" s="394"/>
      <c r="T186" s="394"/>
      <c r="U186" s="394"/>
      <c r="V186" s="394"/>
      <c r="W186" s="394"/>
      <c r="X186" s="394"/>
      <c r="Y186" s="394"/>
      <c r="AC186" s="383"/>
      <c r="AD186" s="383"/>
      <c r="AE186" s="383"/>
      <c r="AF186" s="383"/>
      <c r="AG186" s="383"/>
      <c r="AH186" s="383"/>
      <c r="AI186" s="383"/>
      <c r="AJ186" s="383"/>
      <c r="AK186" s="383"/>
      <c r="AL186" s="383"/>
      <c r="AM186" s="383"/>
      <c r="AN186" s="383"/>
      <c r="AO186" s="383"/>
      <c r="AP186" s="383"/>
      <c r="AQ186" s="383"/>
      <c r="AR186" s="383"/>
      <c r="AS186" s="383"/>
      <c r="AT186" s="383"/>
      <c r="AU186" s="383"/>
      <c r="AV186" s="383"/>
      <c r="AW186" s="383"/>
      <c r="AX186" s="383"/>
      <c r="AY186" s="383"/>
      <c r="AZ186" s="383"/>
      <c r="BA186" s="383"/>
      <c r="BB186" s="383"/>
      <c r="BC186" s="383"/>
      <c r="BD186" s="383"/>
      <c r="BE186" s="383"/>
      <c r="BF186" s="383"/>
      <c r="BG186" s="383"/>
      <c r="BH186" s="383"/>
      <c r="BI186" s="383"/>
      <c r="BJ186" s="383"/>
      <c r="BK186" s="383"/>
      <c r="BL186" s="383"/>
      <c r="BM186" s="383"/>
      <c r="BN186" s="383"/>
      <c r="BO186" s="383"/>
      <c r="BP186" s="383"/>
      <c r="BQ186" s="383"/>
      <c r="BR186" s="383"/>
    </row>
    <row r="187" spans="1:70" s="382" customFormat="1" ht="18" customHeight="1" hidden="1">
      <c r="A187" s="397"/>
      <c r="B187" s="404" t="s">
        <v>612</v>
      </c>
      <c r="C187" s="395"/>
      <c r="D187" s="401"/>
      <c r="G187" s="449">
        <v>72398114</v>
      </c>
      <c r="I187" s="480">
        <f>SUM(G187:H187)</f>
        <v>72398114</v>
      </c>
      <c r="J187" s="403"/>
      <c r="K187" s="480">
        <v>56826989</v>
      </c>
      <c r="R187" s="416"/>
      <c r="S187" s="416"/>
      <c r="T187" s="416"/>
      <c r="U187" s="416"/>
      <c r="V187" s="416"/>
      <c r="W187" s="416"/>
      <c r="X187" s="416"/>
      <c r="Y187" s="416"/>
      <c r="AC187" s="383"/>
      <c r="AD187" s="383"/>
      <c r="AE187" s="383"/>
      <c r="AF187" s="383"/>
      <c r="AG187" s="383"/>
      <c r="AH187" s="383"/>
      <c r="AI187" s="383"/>
      <c r="AJ187" s="383"/>
      <c r="AK187" s="383"/>
      <c r="AL187" s="383"/>
      <c r="AM187" s="383"/>
      <c r="AN187" s="383"/>
      <c r="AO187" s="383"/>
      <c r="AP187" s="383"/>
      <c r="AQ187" s="383"/>
      <c r="AR187" s="383"/>
      <c r="AS187" s="383"/>
      <c r="AT187" s="383"/>
      <c r="AU187" s="383"/>
      <c r="AV187" s="383"/>
      <c r="AW187" s="383"/>
      <c r="AX187" s="383"/>
      <c r="AY187" s="383"/>
      <c r="AZ187" s="383"/>
      <c r="BA187" s="383"/>
      <c r="BB187" s="383"/>
      <c r="BC187" s="383"/>
      <c r="BD187" s="383"/>
      <c r="BE187" s="383"/>
      <c r="BF187" s="383"/>
      <c r="BG187" s="383"/>
      <c r="BH187" s="383"/>
      <c r="BI187" s="383"/>
      <c r="BJ187" s="383"/>
      <c r="BK187" s="383"/>
      <c r="BL187" s="383"/>
      <c r="BM187" s="383"/>
      <c r="BN187" s="383"/>
      <c r="BO187" s="383"/>
      <c r="BP187" s="383"/>
      <c r="BQ187" s="383"/>
      <c r="BR187" s="383"/>
    </row>
    <row r="188" spans="1:70" s="382" customFormat="1" ht="18" customHeight="1" hidden="1" thickBot="1">
      <c r="A188" s="397"/>
      <c r="C188" s="395" t="s">
        <v>560</v>
      </c>
      <c r="D188" s="396"/>
      <c r="G188" s="481">
        <f>SUM(G186:G187)</f>
        <v>271698455</v>
      </c>
      <c r="H188" s="456">
        <f>SUM(H186:H187)</f>
        <v>0</v>
      </c>
      <c r="I188" s="456">
        <f>SUM(I186:I187)</f>
        <v>271698455</v>
      </c>
      <c r="J188" s="403"/>
      <c r="K188" s="456">
        <f>SUM(K186:K187)</f>
        <v>202775426</v>
      </c>
      <c r="R188" s="416"/>
      <c r="S188" s="416"/>
      <c r="T188" s="416"/>
      <c r="U188" s="416"/>
      <c r="V188" s="416"/>
      <c r="W188" s="416"/>
      <c r="X188" s="416"/>
      <c r="Y188" s="416"/>
      <c r="AC188" s="383"/>
      <c r="AD188" s="383"/>
      <c r="AE188" s="383"/>
      <c r="AF188" s="383"/>
      <c r="AG188" s="383"/>
      <c r="AH188" s="383"/>
      <c r="AI188" s="383"/>
      <c r="AJ188" s="383"/>
      <c r="AK188" s="383"/>
      <c r="AL188" s="383"/>
      <c r="AM188" s="383"/>
      <c r="AN188" s="383"/>
      <c r="AO188" s="383"/>
      <c r="AP188" s="383"/>
      <c r="AQ188" s="383"/>
      <c r="AR188" s="383"/>
      <c r="AS188" s="383"/>
      <c r="AT188" s="383"/>
      <c r="AU188" s="383"/>
      <c r="AV188" s="383"/>
      <c r="AW188" s="383"/>
      <c r="AX188" s="383"/>
      <c r="AY188" s="383"/>
      <c r="AZ188" s="383"/>
      <c r="BA188" s="383"/>
      <c r="BB188" s="383"/>
      <c r="BC188" s="383"/>
      <c r="BD188" s="383"/>
      <c r="BE188" s="383"/>
      <c r="BF188" s="383"/>
      <c r="BG188" s="383"/>
      <c r="BH188" s="383"/>
      <c r="BI188" s="383"/>
      <c r="BJ188" s="383"/>
      <c r="BK188" s="383"/>
      <c r="BL188" s="383"/>
      <c r="BM188" s="383"/>
      <c r="BN188" s="383"/>
      <c r="BO188" s="383"/>
      <c r="BP188" s="383"/>
      <c r="BQ188" s="383"/>
      <c r="BR188" s="383"/>
    </row>
    <row r="189" spans="1:70" s="382" customFormat="1" ht="4.5" customHeight="1" hidden="1" thickTop="1">
      <c r="A189" s="397"/>
      <c r="B189" s="404"/>
      <c r="C189" s="399"/>
      <c r="D189" s="399"/>
      <c r="I189" s="482"/>
      <c r="J189" s="403"/>
      <c r="K189" s="482"/>
      <c r="R189" s="416"/>
      <c r="S189" s="416"/>
      <c r="T189" s="416"/>
      <c r="U189" s="416"/>
      <c r="V189" s="416"/>
      <c r="W189" s="416"/>
      <c r="X189" s="416"/>
      <c r="Y189" s="416"/>
      <c r="AC189" s="383"/>
      <c r="AD189" s="383"/>
      <c r="AE189" s="383"/>
      <c r="AF189" s="383"/>
      <c r="AG189" s="383"/>
      <c r="AH189" s="383"/>
      <c r="AI189" s="383"/>
      <c r="AJ189" s="383"/>
      <c r="AK189" s="383"/>
      <c r="AL189" s="383"/>
      <c r="AM189" s="383"/>
      <c r="AN189" s="383"/>
      <c r="AO189" s="383"/>
      <c r="AP189" s="383"/>
      <c r="AQ189" s="383"/>
      <c r="AR189" s="383"/>
      <c r="AS189" s="383"/>
      <c r="AT189" s="383"/>
      <c r="AU189" s="383"/>
      <c r="AV189" s="383"/>
      <c r="AW189" s="383"/>
      <c r="AX189" s="383"/>
      <c r="AY189" s="383"/>
      <c r="AZ189" s="383"/>
      <c r="BA189" s="383"/>
      <c r="BB189" s="383"/>
      <c r="BC189" s="383"/>
      <c r="BD189" s="383"/>
      <c r="BE189" s="383"/>
      <c r="BF189" s="383"/>
      <c r="BG189" s="383"/>
      <c r="BH189" s="383"/>
      <c r="BI189" s="383"/>
      <c r="BJ189" s="383"/>
      <c r="BK189" s="383"/>
      <c r="BL189" s="383"/>
      <c r="BM189" s="383"/>
      <c r="BN189" s="383"/>
      <c r="BO189" s="383"/>
      <c r="BP189" s="383"/>
      <c r="BQ189" s="383"/>
      <c r="BR189" s="383"/>
    </row>
    <row r="190" spans="1:70" s="382" customFormat="1" ht="18" customHeight="1" hidden="1">
      <c r="A190" s="397"/>
      <c r="C190" s="395"/>
      <c r="D190" s="395"/>
      <c r="I190" s="446"/>
      <c r="J190" s="446"/>
      <c r="K190" s="446"/>
      <c r="R190" s="417"/>
      <c r="S190" s="417"/>
      <c r="T190" s="417"/>
      <c r="U190" s="417"/>
      <c r="V190" s="417"/>
      <c r="W190" s="417"/>
      <c r="X190" s="417"/>
      <c r="Y190" s="417"/>
      <c r="AA190" s="422"/>
      <c r="AB190" s="422"/>
      <c r="AC190" s="383"/>
      <c r="AD190" s="383"/>
      <c r="AE190" s="383"/>
      <c r="AF190" s="383"/>
      <c r="AG190" s="383"/>
      <c r="AH190" s="383"/>
      <c r="AI190" s="383"/>
      <c r="AJ190" s="383"/>
      <c r="AK190" s="383"/>
      <c r="AL190" s="383"/>
      <c r="AM190" s="383"/>
      <c r="AN190" s="383"/>
      <c r="AO190" s="383"/>
      <c r="AP190" s="383"/>
      <c r="AQ190" s="383"/>
      <c r="AR190" s="383"/>
      <c r="AS190" s="383"/>
      <c r="AT190" s="383"/>
      <c r="AU190" s="383"/>
      <c r="AV190" s="383"/>
      <c r="AW190" s="383"/>
      <c r="AX190" s="383"/>
      <c r="AY190" s="383"/>
      <c r="AZ190" s="383"/>
      <c r="BA190" s="383"/>
      <c r="BB190" s="383"/>
      <c r="BC190" s="383"/>
      <c r="BD190" s="383"/>
      <c r="BE190" s="383"/>
      <c r="BF190" s="383"/>
      <c r="BG190" s="383"/>
      <c r="BH190" s="383"/>
      <c r="BI190" s="383"/>
      <c r="BJ190" s="383"/>
      <c r="BK190" s="383"/>
      <c r="BL190" s="383"/>
      <c r="BM190" s="383"/>
      <c r="BN190" s="383"/>
      <c r="BO190" s="383"/>
      <c r="BP190" s="383"/>
      <c r="BQ190" s="383"/>
      <c r="BR190" s="383"/>
    </row>
    <row r="191" spans="1:71" s="382" customFormat="1" ht="4.5" customHeight="1" hidden="1">
      <c r="A191" s="397"/>
      <c r="B191" s="386"/>
      <c r="R191" s="417"/>
      <c r="S191" s="417"/>
      <c r="T191" s="417"/>
      <c r="U191" s="417"/>
      <c r="V191" s="417"/>
      <c r="W191" s="417"/>
      <c r="X191" s="417"/>
      <c r="Y191" s="417"/>
      <c r="AA191" s="381"/>
      <c r="AD191" s="383"/>
      <c r="AE191" s="383"/>
      <c r="AF191" s="383"/>
      <c r="AG191" s="383"/>
      <c r="AH191" s="383"/>
      <c r="AI191" s="383"/>
      <c r="AJ191" s="383"/>
      <c r="AK191" s="383"/>
      <c r="AL191" s="383"/>
      <c r="AM191" s="383"/>
      <c r="AN191" s="383"/>
      <c r="AO191" s="383"/>
      <c r="AP191" s="383"/>
      <c r="AQ191" s="383"/>
      <c r="AR191" s="383"/>
      <c r="AS191" s="383"/>
      <c r="AT191" s="383"/>
      <c r="AU191" s="383"/>
      <c r="AV191" s="383"/>
      <c r="AW191" s="383"/>
      <c r="AX191" s="383"/>
      <c r="AY191" s="383"/>
      <c r="AZ191" s="383"/>
      <c r="BA191" s="383"/>
      <c r="BB191" s="383"/>
      <c r="BC191" s="383"/>
      <c r="BD191" s="383"/>
      <c r="BE191" s="383"/>
      <c r="BF191" s="383"/>
      <c r="BG191" s="383"/>
      <c r="BH191" s="383"/>
      <c r="BI191" s="383"/>
      <c r="BJ191" s="383"/>
      <c r="BK191" s="383"/>
      <c r="BL191" s="383"/>
      <c r="BM191" s="383"/>
      <c r="BN191" s="383"/>
      <c r="BO191" s="383"/>
      <c r="BP191" s="383"/>
      <c r="BQ191" s="383"/>
      <c r="BR191" s="383"/>
      <c r="BS191" s="383"/>
    </row>
    <row r="192" spans="1:71" s="382" customFormat="1" ht="18" customHeight="1" hidden="1">
      <c r="A192" s="397"/>
      <c r="B192" s="386"/>
      <c r="E192" s="399" t="s">
        <v>446</v>
      </c>
      <c r="F192" s="475"/>
      <c r="G192" s="475"/>
      <c r="H192" s="475"/>
      <c r="I192" s="476">
        <v>0</v>
      </c>
      <c r="J192" s="475"/>
      <c r="K192" s="476">
        <v>0</v>
      </c>
      <c r="R192" s="417"/>
      <c r="S192" s="417"/>
      <c r="T192" s="417"/>
      <c r="U192" s="417"/>
      <c r="V192" s="417"/>
      <c r="W192" s="417"/>
      <c r="X192" s="417"/>
      <c r="Y192" s="417"/>
      <c r="AA192" s="381"/>
      <c r="AD192" s="383"/>
      <c r="AE192" s="383"/>
      <c r="AF192" s="383"/>
      <c r="AG192" s="383"/>
      <c r="AH192" s="383"/>
      <c r="AI192" s="383"/>
      <c r="AJ192" s="383"/>
      <c r="AK192" s="383"/>
      <c r="AL192" s="383"/>
      <c r="AM192" s="383"/>
      <c r="AN192" s="383"/>
      <c r="AO192" s="383"/>
      <c r="AP192" s="383"/>
      <c r="AQ192" s="383"/>
      <c r="AR192" s="383"/>
      <c r="AS192" s="383"/>
      <c r="AT192" s="383"/>
      <c r="AU192" s="383"/>
      <c r="AV192" s="383"/>
      <c r="AW192" s="383"/>
      <c r="AX192" s="383"/>
      <c r="AY192" s="383"/>
      <c r="AZ192" s="383"/>
      <c r="BA192" s="383"/>
      <c r="BB192" s="383"/>
      <c r="BC192" s="383"/>
      <c r="BD192" s="383"/>
      <c r="BE192" s="383"/>
      <c r="BF192" s="383"/>
      <c r="BG192" s="383"/>
      <c r="BH192" s="383"/>
      <c r="BI192" s="383"/>
      <c r="BJ192" s="383"/>
      <c r="BK192" s="383"/>
      <c r="BL192" s="383"/>
      <c r="BM192" s="383"/>
      <c r="BN192" s="383"/>
      <c r="BO192" s="383"/>
      <c r="BP192" s="383"/>
      <c r="BQ192" s="383"/>
      <c r="BR192" s="383"/>
      <c r="BS192" s="383"/>
    </row>
    <row r="193" spans="1:71" s="382" customFormat="1" ht="18" customHeight="1" hidden="1">
      <c r="A193" s="397"/>
      <c r="B193" s="404" t="s">
        <v>613</v>
      </c>
      <c r="C193" s="399"/>
      <c r="D193" s="399"/>
      <c r="E193" s="399"/>
      <c r="F193" s="399"/>
      <c r="G193" s="399"/>
      <c r="H193" s="399"/>
      <c r="R193" s="394"/>
      <c r="S193" s="394"/>
      <c r="T193" s="394"/>
      <c r="U193" s="394"/>
      <c r="V193" s="394"/>
      <c r="W193" s="394"/>
      <c r="X193" s="394"/>
      <c r="Y193" s="394"/>
      <c r="AA193" s="381"/>
      <c r="AD193" s="383"/>
      <c r="AE193" s="383"/>
      <c r="AF193" s="383"/>
      <c r="AG193" s="383"/>
      <c r="AH193" s="383"/>
      <c r="AI193" s="383"/>
      <c r="AJ193" s="383"/>
      <c r="AK193" s="383"/>
      <c r="AL193" s="383"/>
      <c r="AM193" s="383"/>
      <c r="AN193" s="383"/>
      <c r="AO193" s="383"/>
      <c r="AP193" s="383"/>
      <c r="AQ193" s="383"/>
      <c r="AR193" s="383"/>
      <c r="AS193" s="383"/>
      <c r="AT193" s="383"/>
      <c r="AU193" s="383"/>
      <c r="AV193" s="383"/>
      <c r="AW193" s="383"/>
      <c r="AX193" s="383"/>
      <c r="AY193" s="383"/>
      <c r="AZ193" s="383"/>
      <c r="BA193" s="383"/>
      <c r="BB193" s="383"/>
      <c r="BC193" s="383"/>
      <c r="BD193" s="383"/>
      <c r="BE193" s="383"/>
      <c r="BF193" s="383"/>
      <c r="BG193" s="383"/>
      <c r="BH193" s="383"/>
      <c r="BI193" s="383"/>
      <c r="BJ193" s="383"/>
      <c r="BK193" s="383"/>
      <c r="BL193" s="383"/>
      <c r="BM193" s="383"/>
      <c r="BN193" s="383"/>
      <c r="BO193" s="383"/>
      <c r="BP193" s="383"/>
      <c r="BQ193" s="383"/>
      <c r="BR193" s="383"/>
      <c r="BS193" s="383"/>
    </row>
    <row r="194" spans="1:71" s="382" customFormat="1" ht="4.5" customHeight="1" hidden="1">
      <c r="A194" s="397"/>
      <c r="B194" s="404"/>
      <c r="C194" s="399"/>
      <c r="D194" s="399"/>
      <c r="E194" s="399"/>
      <c r="F194" s="399"/>
      <c r="G194" s="399"/>
      <c r="H194" s="399"/>
      <c r="R194" s="394"/>
      <c r="S194" s="394"/>
      <c r="T194" s="394"/>
      <c r="U194" s="394"/>
      <c r="V194" s="394"/>
      <c r="W194" s="394"/>
      <c r="X194" s="394"/>
      <c r="Y194" s="394"/>
      <c r="AA194" s="381"/>
      <c r="AD194" s="383"/>
      <c r="AE194" s="383"/>
      <c r="AF194" s="383"/>
      <c r="AG194" s="383"/>
      <c r="AH194" s="383"/>
      <c r="AI194" s="383"/>
      <c r="AJ194" s="383"/>
      <c r="AK194" s="383"/>
      <c r="AL194" s="383"/>
      <c r="AM194" s="383"/>
      <c r="AN194" s="383"/>
      <c r="AO194" s="383"/>
      <c r="AP194" s="383"/>
      <c r="AQ194" s="383"/>
      <c r="AR194" s="383"/>
      <c r="AS194" s="383"/>
      <c r="AT194" s="383"/>
      <c r="AU194" s="383"/>
      <c r="AV194" s="383"/>
      <c r="AW194" s="383"/>
      <c r="AX194" s="383"/>
      <c r="AY194" s="383"/>
      <c r="AZ194" s="383"/>
      <c r="BA194" s="383"/>
      <c r="BB194" s="383"/>
      <c r="BC194" s="383"/>
      <c r="BD194" s="383"/>
      <c r="BE194" s="383"/>
      <c r="BF194" s="383"/>
      <c r="BG194" s="383"/>
      <c r="BH194" s="383"/>
      <c r="BI194" s="383"/>
      <c r="BJ194" s="383"/>
      <c r="BK194" s="383"/>
      <c r="BL194" s="383"/>
      <c r="BM194" s="383"/>
      <c r="BN194" s="383"/>
      <c r="BO194" s="383"/>
      <c r="BP194" s="383"/>
      <c r="BQ194" s="383"/>
      <c r="BR194" s="383"/>
      <c r="BS194" s="383"/>
    </row>
    <row r="195" spans="1:71" s="382" customFormat="1" ht="18" customHeight="1" hidden="1">
      <c r="A195" s="386"/>
      <c r="C195" s="401"/>
      <c r="D195" s="401"/>
      <c r="I195" s="400" t="s">
        <v>541</v>
      </c>
      <c r="K195" s="400" t="s">
        <v>2</v>
      </c>
      <c r="R195" s="416"/>
      <c r="S195" s="416"/>
      <c r="T195" s="416"/>
      <c r="U195" s="416"/>
      <c r="V195" s="416"/>
      <c r="W195" s="416"/>
      <c r="X195" s="416"/>
      <c r="Y195" s="416"/>
      <c r="AA195" s="381"/>
      <c r="AD195" s="383"/>
      <c r="AE195" s="383"/>
      <c r="AF195" s="383"/>
      <c r="AG195" s="383"/>
      <c r="AH195" s="383"/>
      <c r="AI195" s="383"/>
      <c r="AJ195" s="383"/>
      <c r="AK195" s="383"/>
      <c r="AL195" s="383"/>
      <c r="AM195" s="383"/>
      <c r="AN195" s="383"/>
      <c r="AO195" s="383"/>
      <c r="AP195" s="383"/>
      <c r="AQ195" s="383"/>
      <c r="AR195" s="383"/>
      <c r="AS195" s="383"/>
      <c r="AT195" s="383"/>
      <c r="AU195" s="383"/>
      <c r="AV195" s="383"/>
      <c r="AW195" s="383"/>
      <c r="AX195" s="383"/>
      <c r="AY195" s="383"/>
      <c r="AZ195" s="383"/>
      <c r="BA195" s="383"/>
      <c r="BB195" s="383"/>
      <c r="BC195" s="383"/>
      <c r="BD195" s="383"/>
      <c r="BE195" s="383"/>
      <c r="BF195" s="383"/>
      <c r="BG195" s="383"/>
      <c r="BH195" s="383"/>
      <c r="BI195" s="383"/>
      <c r="BJ195" s="383"/>
      <c r="BK195" s="383"/>
      <c r="BL195" s="383"/>
      <c r="BM195" s="383"/>
      <c r="BN195" s="383"/>
      <c r="BO195" s="383"/>
      <c r="BP195" s="383"/>
      <c r="BQ195" s="383"/>
      <c r="BR195" s="383"/>
      <c r="BS195" s="383"/>
    </row>
    <row r="196" spans="1:71" s="382" customFormat="1" ht="18" customHeight="1" hidden="1">
      <c r="A196" s="397"/>
      <c r="B196" s="404" t="s">
        <v>614</v>
      </c>
      <c r="C196" s="401"/>
      <c r="D196" s="401"/>
      <c r="R196" s="394"/>
      <c r="S196" s="394"/>
      <c r="T196" s="394"/>
      <c r="U196" s="394"/>
      <c r="V196" s="394"/>
      <c r="W196" s="394"/>
      <c r="X196" s="394"/>
      <c r="Y196" s="394"/>
      <c r="AA196" s="381"/>
      <c r="AD196" s="383"/>
      <c r="AE196" s="383"/>
      <c r="AF196" s="383"/>
      <c r="AG196" s="383"/>
      <c r="AH196" s="383"/>
      <c r="AI196" s="383"/>
      <c r="AJ196" s="383"/>
      <c r="AK196" s="383"/>
      <c r="AL196" s="383"/>
      <c r="AM196" s="383"/>
      <c r="AN196" s="383"/>
      <c r="AO196" s="383"/>
      <c r="AP196" s="383"/>
      <c r="AQ196" s="383"/>
      <c r="AR196" s="383"/>
      <c r="AS196" s="383"/>
      <c r="AT196" s="383"/>
      <c r="AU196" s="383"/>
      <c r="AV196" s="383"/>
      <c r="AW196" s="383"/>
      <c r="AX196" s="383"/>
      <c r="AY196" s="383"/>
      <c r="AZ196" s="383"/>
      <c r="BA196" s="383"/>
      <c r="BB196" s="383"/>
      <c r="BC196" s="383"/>
      <c r="BD196" s="383"/>
      <c r="BE196" s="383"/>
      <c r="BF196" s="383"/>
      <c r="BG196" s="383"/>
      <c r="BH196" s="383"/>
      <c r="BI196" s="383"/>
      <c r="BJ196" s="383"/>
      <c r="BK196" s="383"/>
      <c r="BL196" s="383"/>
      <c r="BM196" s="383"/>
      <c r="BN196" s="383"/>
      <c r="BO196" s="383"/>
      <c r="BP196" s="383"/>
      <c r="BQ196" s="383"/>
      <c r="BR196" s="383"/>
      <c r="BS196" s="383"/>
    </row>
    <row r="197" spans="1:71" s="382" customFormat="1" ht="18" customHeight="1" hidden="1">
      <c r="A197" s="397"/>
      <c r="B197" s="404" t="s">
        <v>614</v>
      </c>
      <c r="C197" s="399"/>
      <c r="D197" s="399"/>
      <c r="R197" s="416"/>
      <c r="S197" s="416"/>
      <c r="T197" s="416"/>
      <c r="U197" s="416"/>
      <c r="V197" s="416"/>
      <c r="W197" s="416"/>
      <c r="X197" s="416"/>
      <c r="Y197" s="416"/>
      <c r="AA197" s="381"/>
      <c r="AD197" s="383"/>
      <c r="AE197" s="383"/>
      <c r="AF197" s="383"/>
      <c r="AG197" s="383"/>
      <c r="AH197" s="383"/>
      <c r="AI197" s="383"/>
      <c r="AJ197" s="383"/>
      <c r="AK197" s="383"/>
      <c r="AL197" s="383"/>
      <c r="AM197" s="383"/>
      <c r="AN197" s="383"/>
      <c r="AO197" s="383"/>
      <c r="AP197" s="383"/>
      <c r="AQ197" s="383"/>
      <c r="AR197" s="383"/>
      <c r="AS197" s="383"/>
      <c r="AT197" s="383"/>
      <c r="AU197" s="383"/>
      <c r="AV197" s="383"/>
      <c r="AW197" s="383"/>
      <c r="AX197" s="383"/>
      <c r="AY197" s="383"/>
      <c r="AZ197" s="383"/>
      <c r="BA197" s="383"/>
      <c r="BB197" s="383"/>
      <c r="BC197" s="383"/>
      <c r="BD197" s="383"/>
      <c r="BE197" s="383"/>
      <c r="BF197" s="383"/>
      <c r="BG197" s="383"/>
      <c r="BH197" s="383"/>
      <c r="BI197" s="383"/>
      <c r="BJ197" s="383"/>
      <c r="BK197" s="383"/>
      <c r="BL197" s="383"/>
      <c r="BM197" s="383"/>
      <c r="BN197" s="383"/>
      <c r="BO197" s="383"/>
      <c r="BP197" s="383"/>
      <c r="BQ197" s="383"/>
      <c r="BR197" s="383"/>
      <c r="BS197" s="383"/>
    </row>
    <row r="198" spans="1:71" s="382" customFormat="1" ht="18" customHeight="1" hidden="1" thickBot="1">
      <c r="A198" s="397"/>
      <c r="C198" s="396" t="s">
        <v>560</v>
      </c>
      <c r="D198" s="396"/>
      <c r="I198" s="478"/>
      <c r="J198" s="396"/>
      <c r="K198" s="478"/>
      <c r="R198" s="417"/>
      <c r="S198" s="417"/>
      <c r="T198" s="417"/>
      <c r="U198" s="417"/>
      <c r="V198" s="417"/>
      <c r="W198" s="417"/>
      <c r="X198" s="417"/>
      <c r="Y198" s="417"/>
      <c r="AA198" s="381"/>
      <c r="AD198" s="383"/>
      <c r="AE198" s="383"/>
      <c r="AF198" s="383"/>
      <c r="AG198" s="383"/>
      <c r="AH198" s="383"/>
      <c r="AI198" s="383"/>
      <c r="AJ198" s="383"/>
      <c r="AK198" s="383"/>
      <c r="AL198" s="383"/>
      <c r="AM198" s="383"/>
      <c r="AN198" s="383"/>
      <c r="AO198" s="383"/>
      <c r="AP198" s="383"/>
      <c r="AQ198" s="383"/>
      <c r="AR198" s="383"/>
      <c r="AS198" s="383"/>
      <c r="AT198" s="383"/>
      <c r="AU198" s="383"/>
      <c r="AV198" s="383"/>
      <c r="AW198" s="383"/>
      <c r="AX198" s="383"/>
      <c r="AY198" s="383"/>
      <c r="AZ198" s="383"/>
      <c r="BA198" s="383"/>
      <c r="BB198" s="383"/>
      <c r="BC198" s="383"/>
      <c r="BD198" s="383"/>
      <c r="BE198" s="383"/>
      <c r="BF198" s="383"/>
      <c r="BG198" s="383"/>
      <c r="BH198" s="383"/>
      <c r="BI198" s="383"/>
      <c r="BJ198" s="383"/>
      <c r="BK198" s="383"/>
      <c r="BL198" s="383"/>
      <c r="BM198" s="383"/>
      <c r="BN198" s="383"/>
      <c r="BO198" s="383"/>
      <c r="BP198" s="383"/>
      <c r="BQ198" s="383"/>
      <c r="BR198" s="383"/>
      <c r="BS198" s="383"/>
    </row>
    <row r="199" spans="1:71" s="382" customFormat="1" ht="4.5" customHeight="1" hidden="1" thickTop="1">
      <c r="A199" s="397"/>
      <c r="C199" s="396"/>
      <c r="D199" s="396"/>
      <c r="R199" s="417"/>
      <c r="S199" s="417"/>
      <c r="T199" s="417"/>
      <c r="U199" s="417"/>
      <c r="V199" s="417"/>
      <c r="W199" s="417"/>
      <c r="X199" s="417"/>
      <c r="Y199" s="417"/>
      <c r="AA199" s="381"/>
      <c r="AD199" s="383"/>
      <c r="AE199" s="383"/>
      <c r="AF199" s="383"/>
      <c r="AG199" s="383"/>
      <c r="AH199" s="383"/>
      <c r="AI199" s="383"/>
      <c r="AJ199" s="383"/>
      <c r="AK199" s="383"/>
      <c r="AL199" s="383"/>
      <c r="AM199" s="383"/>
      <c r="AN199" s="383"/>
      <c r="AO199" s="383"/>
      <c r="AP199" s="383"/>
      <c r="AQ199" s="383"/>
      <c r="AR199" s="383"/>
      <c r="AS199" s="383"/>
      <c r="AT199" s="383"/>
      <c r="AU199" s="383"/>
      <c r="AV199" s="383"/>
      <c r="AW199" s="383"/>
      <c r="AX199" s="383"/>
      <c r="AY199" s="383"/>
      <c r="AZ199" s="383"/>
      <c r="BA199" s="383"/>
      <c r="BB199" s="383"/>
      <c r="BC199" s="383"/>
      <c r="BD199" s="383"/>
      <c r="BE199" s="383"/>
      <c r="BF199" s="383"/>
      <c r="BG199" s="383"/>
      <c r="BH199" s="383"/>
      <c r="BI199" s="383"/>
      <c r="BJ199" s="383"/>
      <c r="BK199" s="383"/>
      <c r="BL199" s="383"/>
      <c r="BM199" s="383"/>
      <c r="BN199" s="383"/>
      <c r="BO199" s="383"/>
      <c r="BP199" s="383"/>
      <c r="BQ199" s="383"/>
      <c r="BR199" s="383"/>
      <c r="BS199" s="383"/>
    </row>
    <row r="200" spans="1:71" s="382" customFormat="1" ht="18" customHeight="1" hidden="1">
      <c r="A200" s="397"/>
      <c r="C200" s="396"/>
      <c r="D200" s="396"/>
      <c r="E200" s="399" t="s">
        <v>446</v>
      </c>
      <c r="F200" s="475"/>
      <c r="G200" s="475"/>
      <c r="H200" s="475"/>
      <c r="I200" s="476">
        <f>I198-I187</f>
        <v>-72398114</v>
      </c>
      <c r="J200" s="475"/>
      <c r="K200" s="476">
        <f>K198-K187</f>
        <v>-56826989</v>
      </c>
      <c r="R200" s="417"/>
      <c r="S200" s="417"/>
      <c r="T200" s="417"/>
      <c r="U200" s="417"/>
      <c r="V200" s="417"/>
      <c r="W200" s="417"/>
      <c r="X200" s="417"/>
      <c r="Y200" s="417"/>
      <c r="AA200" s="381"/>
      <c r="AD200" s="383"/>
      <c r="AE200" s="383"/>
      <c r="AF200" s="383"/>
      <c r="AG200" s="383"/>
      <c r="AH200" s="383"/>
      <c r="AI200" s="383"/>
      <c r="AJ200" s="383"/>
      <c r="AK200" s="383"/>
      <c r="AL200" s="383"/>
      <c r="AM200" s="383"/>
      <c r="AN200" s="383"/>
      <c r="AO200" s="383"/>
      <c r="AP200" s="383"/>
      <c r="AQ200" s="383"/>
      <c r="AR200" s="383"/>
      <c r="AS200" s="383"/>
      <c r="AT200" s="383"/>
      <c r="AU200" s="383"/>
      <c r="AV200" s="383"/>
      <c r="AW200" s="383"/>
      <c r="AX200" s="383"/>
      <c r="AY200" s="383"/>
      <c r="AZ200" s="383"/>
      <c r="BA200" s="383"/>
      <c r="BB200" s="383"/>
      <c r="BC200" s="383"/>
      <c r="BD200" s="383"/>
      <c r="BE200" s="383"/>
      <c r="BF200" s="383"/>
      <c r="BG200" s="383"/>
      <c r="BH200" s="383"/>
      <c r="BI200" s="383"/>
      <c r="BJ200" s="383"/>
      <c r="BK200" s="383"/>
      <c r="BL200" s="383"/>
      <c r="BM200" s="383"/>
      <c r="BN200" s="383"/>
      <c r="BO200" s="383"/>
      <c r="BP200" s="383"/>
      <c r="BQ200" s="383"/>
      <c r="BR200" s="383"/>
      <c r="BS200" s="383"/>
    </row>
    <row r="201" spans="1:25" s="486" customFormat="1" ht="18" customHeight="1">
      <c r="A201" s="1269" t="s">
        <v>365</v>
      </c>
      <c r="B201" s="1270" t="s">
        <v>615</v>
      </c>
      <c r="C201" s="1271"/>
      <c r="D201" s="1271"/>
      <c r="I201" s="1272" t="s">
        <v>616</v>
      </c>
      <c r="R201" s="1273"/>
      <c r="S201" s="1273"/>
      <c r="T201" s="1273"/>
      <c r="U201" s="1273"/>
      <c r="V201" s="1273"/>
      <c r="W201" s="1273"/>
      <c r="X201" s="1273"/>
      <c r="Y201" s="1273"/>
    </row>
    <row r="202" spans="1:29" s="486" customFormat="1" ht="12.75" hidden="1">
      <c r="A202" s="1274"/>
      <c r="B202" s="1578" t="s">
        <v>617</v>
      </c>
      <c r="C202" s="1578"/>
      <c r="D202" s="1578"/>
      <c r="E202" s="1578"/>
      <c r="F202" s="1578"/>
      <c r="G202" s="1578"/>
      <c r="H202" s="1578"/>
      <c r="I202" s="1578"/>
      <c r="J202" s="1578"/>
      <c r="K202" s="1578"/>
      <c r="L202" s="1578"/>
      <c r="M202" s="1578"/>
      <c r="N202" s="1578"/>
      <c r="O202" s="1578"/>
      <c r="P202" s="1578"/>
      <c r="Q202" s="1578"/>
      <c r="R202" s="1578"/>
      <c r="S202" s="1578"/>
      <c r="T202" s="1578"/>
      <c r="U202" s="1578"/>
      <c r="V202" s="1578"/>
      <c r="W202" s="1578"/>
      <c r="X202" s="1578"/>
      <c r="Y202" s="1578"/>
      <c r="Z202" s="1578"/>
      <c r="AC202" s="1275"/>
    </row>
    <row r="203" spans="1:26" s="486" customFormat="1" ht="12.75" hidden="1">
      <c r="A203" s="1274"/>
      <c r="B203" s="1276"/>
      <c r="C203" s="1276"/>
      <c r="D203" s="1276"/>
      <c r="E203" s="1276"/>
      <c r="F203" s="1276"/>
      <c r="G203" s="1276"/>
      <c r="H203" s="1276"/>
      <c r="I203" s="1276"/>
      <c r="J203" s="1276"/>
      <c r="K203" s="1276"/>
      <c r="L203" s="1276"/>
      <c r="M203" s="1276"/>
      <c r="N203" s="1276"/>
      <c r="O203" s="1276"/>
      <c r="P203" s="1276"/>
      <c r="Q203" s="1276"/>
      <c r="R203" s="1277"/>
      <c r="S203" s="1277"/>
      <c r="T203" s="1277"/>
      <c r="U203" s="1277"/>
      <c r="V203" s="1277"/>
      <c r="W203" s="1277"/>
      <c r="X203" s="1277"/>
      <c r="Y203" s="1277"/>
      <c r="Z203" s="1276"/>
    </row>
    <row r="204" spans="1:25" s="486" customFormat="1" ht="12.75" hidden="1">
      <c r="A204" s="1274"/>
      <c r="B204" s="485" t="s">
        <v>618</v>
      </c>
      <c r="R204" s="1273"/>
      <c r="S204" s="1273"/>
      <c r="T204" s="1273"/>
      <c r="U204" s="1273"/>
      <c r="V204" s="1273"/>
      <c r="W204" s="1273"/>
      <c r="X204" s="1273"/>
      <c r="Y204" s="1273"/>
    </row>
    <row r="205" spans="1:25" s="486" customFormat="1" ht="12.75" hidden="1">
      <c r="A205" s="1274"/>
      <c r="B205" s="485"/>
      <c r="R205" s="1273"/>
      <c r="S205" s="1273"/>
      <c r="T205" s="1273"/>
      <c r="U205" s="1273"/>
      <c r="V205" s="1273"/>
      <c r="W205" s="1273"/>
      <c r="X205" s="1273"/>
      <c r="Y205" s="1273"/>
    </row>
    <row r="206" spans="1:25" s="486" customFormat="1" ht="12.75" hidden="1">
      <c r="A206" s="1274"/>
      <c r="B206" s="487" t="s">
        <v>619</v>
      </c>
      <c r="R206" s="1273"/>
      <c r="S206" s="1273"/>
      <c r="T206" s="1273"/>
      <c r="U206" s="1273"/>
      <c r="V206" s="1273"/>
      <c r="W206" s="1273"/>
      <c r="X206" s="1273"/>
      <c r="Y206" s="1273"/>
    </row>
    <row r="207" spans="1:25" s="486" customFormat="1" ht="12.75">
      <c r="A207" s="1274"/>
      <c r="B207" s="1278"/>
      <c r="R207" s="1273"/>
      <c r="S207" s="1273"/>
      <c r="T207" s="1273"/>
      <c r="U207" s="1273"/>
      <c r="V207" s="1273"/>
      <c r="W207" s="1273"/>
      <c r="X207" s="1273"/>
      <c r="Y207" s="1273"/>
    </row>
    <row r="208" spans="1:25" s="486" customFormat="1" ht="12.75" hidden="1">
      <c r="A208" s="1269">
        <v>0</v>
      </c>
      <c r="B208" s="1279" t="s">
        <v>620</v>
      </c>
      <c r="C208" s="1280"/>
      <c r="D208" s="1280"/>
      <c r="E208" s="1281"/>
      <c r="F208" s="1281"/>
      <c r="G208" s="1281"/>
      <c r="H208" s="1281"/>
      <c r="I208" s="1272"/>
      <c r="J208" s="1281"/>
      <c r="K208" s="1281"/>
      <c r="R208" s="1273"/>
      <c r="S208" s="1273"/>
      <c r="T208" s="1273"/>
      <c r="U208" s="1273"/>
      <c r="V208" s="1273"/>
      <c r="W208" s="1273"/>
      <c r="X208" s="1273"/>
      <c r="Y208" s="1273"/>
    </row>
    <row r="209" spans="1:25" s="486" customFormat="1" ht="4.5" customHeight="1" hidden="1">
      <c r="A209" s="1282"/>
      <c r="B209" s="1282"/>
      <c r="C209" s="1281"/>
      <c r="D209" s="1281"/>
      <c r="E209" s="1281"/>
      <c r="F209" s="1281"/>
      <c r="G209" s="1281"/>
      <c r="H209" s="1281"/>
      <c r="I209" s="1281"/>
      <c r="J209" s="1281"/>
      <c r="K209" s="1281"/>
      <c r="R209" s="1273"/>
      <c r="S209" s="1273"/>
      <c r="T209" s="1273"/>
      <c r="U209" s="1273"/>
      <c r="V209" s="1273"/>
      <c r="W209" s="1273"/>
      <c r="X209" s="1273"/>
      <c r="Y209" s="1273"/>
    </row>
    <row r="210" spans="1:25" s="486" customFormat="1" ht="18" customHeight="1" hidden="1">
      <c r="A210" s="1282"/>
      <c r="B210" s="1282"/>
      <c r="C210" s="1281"/>
      <c r="D210" s="1281"/>
      <c r="E210" s="1281"/>
      <c r="F210" s="1281"/>
      <c r="G210" s="1281"/>
      <c r="H210" s="1281"/>
      <c r="I210" s="1283" t="s">
        <v>621</v>
      </c>
      <c r="K210" s="1283" t="s">
        <v>283</v>
      </c>
      <c r="R210" s="1273"/>
      <c r="S210" s="1273"/>
      <c r="T210" s="1273"/>
      <c r="U210" s="1273"/>
      <c r="V210" s="1273"/>
      <c r="W210" s="1273"/>
      <c r="X210" s="1273"/>
      <c r="Y210" s="1273"/>
    </row>
    <row r="211" spans="1:25" s="486" customFormat="1" ht="18" customHeight="1" hidden="1">
      <c r="A211" s="1282"/>
      <c r="B211" s="1282" t="s">
        <v>622</v>
      </c>
      <c r="C211" s="1281"/>
      <c r="D211" s="1281"/>
      <c r="E211" s="1281"/>
      <c r="F211" s="1281"/>
      <c r="G211" s="1281"/>
      <c r="H211" s="1281"/>
      <c r="I211" s="1281"/>
      <c r="J211" s="1281"/>
      <c r="K211" s="1281"/>
      <c r="R211" s="1273"/>
      <c r="S211" s="1273"/>
      <c r="T211" s="1273"/>
      <c r="U211" s="1273"/>
      <c r="V211" s="1273"/>
      <c r="W211" s="1273"/>
      <c r="X211" s="1273"/>
      <c r="Y211" s="1273"/>
    </row>
    <row r="212" spans="1:25" s="486" customFormat="1" ht="18" customHeight="1" hidden="1">
      <c r="A212" s="1282"/>
      <c r="B212" s="485" t="s">
        <v>623</v>
      </c>
      <c r="C212" s="1281"/>
      <c r="D212" s="1281"/>
      <c r="E212" s="1281"/>
      <c r="F212" s="1281"/>
      <c r="G212" s="1281"/>
      <c r="H212" s="1281"/>
      <c r="I212" s="1284"/>
      <c r="J212" s="1285"/>
      <c r="K212" s="1284">
        <f>I212</f>
        <v>0</v>
      </c>
      <c r="R212" s="1273"/>
      <c r="S212" s="1273"/>
      <c r="T212" s="1273"/>
      <c r="U212" s="1273"/>
      <c r="V212" s="1273"/>
      <c r="W212" s="1273"/>
      <c r="X212" s="1273"/>
      <c r="Y212" s="1273"/>
    </row>
    <row r="213" spans="1:25" s="486" customFormat="1" ht="18" customHeight="1" hidden="1">
      <c r="A213" s="1282"/>
      <c r="B213" s="485" t="s">
        <v>624</v>
      </c>
      <c r="C213" s="1281"/>
      <c r="D213" s="1281"/>
      <c r="E213" s="1281"/>
      <c r="F213" s="1281"/>
      <c r="G213" s="1281"/>
      <c r="H213" s="1281"/>
      <c r="I213" s="1284"/>
      <c r="J213" s="1285"/>
      <c r="K213" s="1284">
        <f>I213</f>
        <v>0</v>
      </c>
      <c r="R213" s="1273"/>
      <c r="S213" s="1273"/>
      <c r="T213" s="1273"/>
      <c r="U213" s="1273"/>
      <c r="V213" s="1273"/>
      <c r="W213" s="1273"/>
      <c r="X213" s="1273"/>
      <c r="Y213" s="1273"/>
    </row>
    <row r="214" spans="1:25" s="486" customFormat="1" ht="18" customHeight="1" hidden="1" thickBot="1">
      <c r="A214" s="1282"/>
      <c r="B214" s="1282"/>
      <c r="C214" s="1282" t="s">
        <v>625</v>
      </c>
      <c r="D214" s="1282"/>
      <c r="E214" s="1281"/>
      <c r="F214" s="1281"/>
      <c r="G214" s="1281"/>
      <c r="H214" s="1281"/>
      <c r="I214" s="1286"/>
      <c r="J214" s="1285"/>
      <c r="K214" s="1286">
        <f>I214</f>
        <v>0</v>
      </c>
      <c r="R214" s="1273"/>
      <c r="S214" s="1273"/>
      <c r="T214" s="1273"/>
      <c r="U214" s="1273"/>
      <c r="V214" s="1273"/>
      <c r="W214" s="1273"/>
      <c r="X214" s="1273"/>
      <c r="Y214" s="1273"/>
    </row>
    <row r="215" spans="1:25" s="486" customFormat="1" ht="18" customHeight="1" hidden="1" thickTop="1">
      <c r="A215" s="1282"/>
      <c r="B215" s="1282" t="s">
        <v>626</v>
      </c>
      <c r="C215" s="1281"/>
      <c r="D215" s="1281"/>
      <c r="E215" s="1281"/>
      <c r="F215" s="1281"/>
      <c r="G215" s="1281"/>
      <c r="H215" s="1281"/>
      <c r="I215" s="1284"/>
      <c r="J215" s="1285"/>
      <c r="K215" s="1284"/>
      <c r="R215" s="1273"/>
      <c r="S215" s="1273"/>
      <c r="T215" s="1273"/>
      <c r="U215" s="1273"/>
      <c r="V215" s="1273"/>
      <c r="W215" s="1273"/>
      <c r="X215" s="1273"/>
      <c r="Y215" s="1273"/>
    </row>
    <row r="216" spans="1:25" s="486" customFormat="1" ht="18" customHeight="1" hidden="1">
      <c r="A216" s="1282"/>
      <c r="B216" s="485" t="s">
        <v>623</v>
      </c>
      <c r="C216" s="1281"/>
      <c r="D216" s="1281"/>
      <c r="E216" s="1281"/>
      <c r="F216" s="1281"/>
      <c r="G216" s="1281"/>
      <c r="H216" s="1281"/>
      <c r="I216" s="1284"/>
      <c r="J216" s="1285"/>
      <c r="K216" s="1284">
        <f>I216</f>
        <v>0</v>
      </c>
      <c r="R216" s="1273"/>
      <c r="S216" s="1273"/>
      <c r="T216" s="1273"/>
      <c r="U216" s="1273"/>
      <c r="V216" s="1273"/>
      <c r="W216" s="1273"/>
      <c r="X216" s="1273"/>
      <c r="Y216" s="1273"/>
    </row>
    <row r="217" spans="1:25" s="486" customFormat="1" ht="18" customHeight="1" hidden="1">
      <c r="A217" s="1282"/>
      <c r="B217" s="485" t="s">
        <v>624</v>
      </c>
      <c r="C217" s="1281"/>
      <c r="D217" s="1281"/>
      <c r="E217" s="1281"/>
      <c r="F217" s="1281"/>
      <c r="G217" s="1281"/>
      <c r="H217" s="1281"/>
      <c r="I217" s="1284"/>
      <c r="J217" s="1285"/>
      <c r="K217" s="1284">
        <f>I217</f>
        <v>0</v>
      </c>
      <c r="R217" s="1273"/>
      <c r="S217" s="1273"/>
      <c r="T217" s="1273"/>
      <c r="U217" s="1273"/>
      <c r="V217" s="1273"/>
      <c r="W217" s="1273"/>
      <c r="X217" s="1273"/>
      <c r="Y217" s="1273"/>
    </row>
    <row r="218" spans="1:25" s="486" customFormat="1" ht="18" customHeight="1" hidden="1" thickBot="1">
      <c r="A218" s="1282"/>
      <c r="B218" s="1282"/>
      <c r="C218" s="1282" t="s">
        <v>627</v>
      </c>
      <c r="D218" s="1282"/>
      <c r="E218" s="1281"/>
      <c r="F218" s="1281"/>
      <c r="G218" s="1281"/>
      <c r="H218" s="1281"/>
      <c r="I218" s="1286"/>
      <c r="J218" s="1285"/>
      <c r="K218" s="1286">
        <f>SUM(K216:K217)</f>
        <v>0</v>
      </c>
      <c r="R218" s="1273"/>
      <c r="S218" s="1273"/>
      <c r="T218" s="1273"/>
      <c r="U218" s="1273"/>
      <c r="V218" s="1273"/>
      <c r="W218" s="1273"/>
      <c r="X218" s="1273"/>
      <c r="Y218" s="1273"/>
    </row>
    <row r="219" spans="1:25" s="486" customFormat="1" ht="18" customHeight="1" hidden="1" thickTop="1">
      <c r="A219" s="1282"/>
      <c r="B219" s="1282" t="s">
        <v>628</v>
      </c>
      <c r="C219" s="1281"/>
      <c r="D219" s="1281"/>
      <c r="E219" s="1281"/>
      <c r="F219" s="1281"/>
      <c r="G219" s="1281"/>
      <c r="H219" s="1281"/>
      <c r="I219" s="1284"/>
      <c r="J219" s="1285"/>
      <c r="K219" s="1284"/>
      <c r="R219" s="1273"/>
      <c r="S219" s="1273"/>
      <c r="T219" s="1273"/>
      <c r="U219" s="1273"/>
      <c r="V219" s="1273"/>
      <c r="W219" s="1273"/>
      <c r="X219" s="1273"/>
      <c r="Y219" s="1273"/>
    </row>
    <row r="220" spans="1:25" s="486" customFormat="1" ht="18" customHeight="1" hidden="1">
      <c r="A220" s="1282"/>
      <c r="B220" s="485" t="s">
        <v>629</v>
      </c>
      <c r="C220" s="1281"/>
      <c r="D220" s="1281"/>
      <c r="E220" s="1281"/>
      <c r="F220" s="1281"/>
      <c r="G220" s="1281"/>
      <c r="H220" s="1281"/>
      <c r="I220" s="1284">
        <f>I212-I216</f>
        <v>0</v>
      </c>
      <c r="J220" s="1285"/>
      <c r="K220" s="1287">
        <f>I220</f>
        <v>0</v>
      </c>
      <c r="R220" s="1273"/>
      <c r="S220" s="1273"/>
      <c r="T220" s="1273"/>
      <c r="U220" s="1273"/>
      <c r="V220" s="1273"/>
      <c r="W220" s="1273"/>
      <c r="X220" s="1273"/>
      <c r="Y220" s="1273"/>
    </row>
    <row r="221" spans="1:25" s="486" customFormat="1" ht="18" customHeight="1" hidden="1" thickBot="1">
      <c r="A221" s="1282"/>
      <c r="B221" s="485"/>
      <c r="C221" s="1282" t="s">
        <v>630</v>
      </c>
      <c r="D221" s="1282"/>
      <c r="E221" s="1281"/>
      <c r="F221" s="1281"/>
      <c r="G221" s="1281"/>
      <c r="H221" s="1281"/>
      <c r="I221" s="1286">
        <f>I214-I218</f>
        <v>0</v>
      </c>
      <c r="J221" s="1285"/>
      <c r="K221" s="1286">
        <f>I221</f>
        <v>0</v>
      </c>
      <c r="R221" s="1273"/>
      <c r="S221" s="1273"/>
      <c r="T221" s="1273"/>
      <c r="U221" s="1273"/>
      <c r="V221" s="1273"/>
      <c r="W221" s="1273"/>
      <c r="X221" s="1273"/>
      <c r="Y221" s="1273"/>
    </row>
    <row r="222" spans="1:25" s="486" customFormat="1" ht="4.5" customHeight="1" hidden="1" thickTop="1">
      <c r="A222" s="1282"/>
      <c r="B222" s="485"/>
      <c r="C222" s="1282"/>
      <c r="D222" s="1282"/>
      <c r="E222" s="1281"/>
      <c r="F222" s="1281"/>
      <c r="G222" s="1281"/>
      <c r="H222" s="1281"/>
      <c r="I222" s="1288"/>
      <c r="J222" s="1285"/>
      <c r="K222" s="1288"/>
      <c r="R222" s="1273"/>
      <c r="S222" s="1273"/>
      <c r="T222" s="1273"/>
      <c r="U222" s="1273"/>
      <c r="V222" s="1273"/>
      <c r="W222" s="1273"/>
      <c r="X222" s="1273"/>
      <c r="Y222" s="1273"/>
    </row>
    <row r="223" spans="1:25" s="486" customFormat="1" ht="18" customHeight="1" hidden="1">
      <c r="A223" s="1282"/>
      <c r="B223" s="485"/>
      <c r="C223" s="1282"/>
      <c r="D223" s="1282"/>
      <c r="E223" s="1289" t="s">
        <v>446</v>
      </c>
      <c r="F223" s="1276"/>
      <c r="G223" s="1276"/>
      <c r="H223" s="1276"/>
      <c r="I223" s="1290">
        <v>0</v>
      </c>
      <c r="J223" s="1276"/>
      <c r="K223" s="1290">
        <v>0</v>
      </c>
      <c r="R223" s="1273"/>
      <c r="S223" s="1273"/>
      <c r="T223" s="1273"/>
      <c r="U223" s="1273"/>
      <c r="V223" s="1273"/>
      <c r="W223" s="1273"/>
      <c r="X223" s="1273"/>
      <c r="Y223" s="1273"/>
    </row>
    <row r="224" spans="1:25" s="486" customFormat="1" ht="12.75" hidden="1">
      <c r="A224" s="1274"/>
      <c r="B224" s="485" t="s">
        <v>631</v>
      </c>
      <c r="R224" s="1273"/>
      <c r="S224" s="1273"/>
      <c r="T224" s="1273"/>
      <c r="U224" s="1273"/>
      <c r="V224" s="1273"/>
      <c r="W224" s="1273"/>
      <c r="X224" s="1273"/>
      <c r="Y224" s="1273"/>
    </row>
    <row r="225" spans="1:25" s="486" customFormat="1" ht="4.5" customHeight="1" hidden="1">
      <c r="A225" s="485"/>
      <c r="R225" s="1273"/>
      <c r="S225" s="1273"/>
      <c r="T225" s="1273"/>
      <c r="U225" s="1273"/>
      <c r="V225" s="1273"/>
      <c r="W225" s="1273"/>
      <c r="X225" s="1273"/>
      <c r="Y225" s="1273"/>
    </row>
    <row r="226" spans="1:25" s="486" customFormat="1" ht="12.75" hidden="1">
      <c r="A226" s="1274"/>
      <c r="B226" s="485" t="s">
        <v>632</v>
      </c>
      <c r="R226" s="1273"/>
      <c r="S226" s="1273"/>
      <c r="T226" s="1273"/>
      <c r="U226" s="1273"/>
      <c r="V226" s="1273"/>
      <c r="W226" s="1273"/>
      <c r="X226" s="1273"/>
      <c r="Y226" s="1273"/>
    </row>
    <row r="227" spans="1:25" s="486" customFormat="1" ht="4.5" customHeight="1" hidden="1">
      <c r="A227" s="485"/>
      <c r="R227" s="1273"/>
      <c r="S227" s="1273"/>
      <c r="T227" s="1273"/>
      <c r="U227" s="1273"/>
      <c r="V227" s="1273"/>
      <c r="W227" s="1273"/>
      <c r="X227" s="1273"/>
      <c r="Y227" s="1273"/>
    </row>
    <row r="228" spans="1:25" s="486" customFormat="1" ht="12.75" hidden="1">
      <c r="A228" s="1274"/>
      <c r="B228" s="487" t="s">
        <v>633</v>
      </c>
      <c r="R228" s="1273"/>
      <c r="S228" s="1273"/>
      <c r="T228" s="1273"/>
      <c r="U228" s="1273"/>
      <c r="V228" s="1273"/>
      <c r="W228" s="1273"/>
      <c r="X228" s="1273"/>
      <c r="Y228" s="1273"/>
    </row>
    <row r="229" spans="1:25" s="486" customFormat="1" ht="4.5" customHeight="1">
      <c r="A229" s="485"/>
      <c r="R229" s="1273"/>
      <c r="S229" s="1273"/>
      <c r="T229" s="1273"/>
      <c r="U229" s="1273"/>
      <c r="V229" s="1273"/>
      <c r="W229" s="1273"/>
      <c r="X229" s="1273"/>
      <c r="Y229" s="1273"/>
    </row>
    <row r="230" spans="1:25" s="486" customFormat="1" ht="12.75">
      <c r="A230" s="1269">
        <f>CDKT!C52</f>
        <v>0</v>
      </c>
      <c r="B230" s="1279" t="s">
        <v>634</v>
      </c>
      <c r="C230" s="1280"/>
      <c r="D230" s="1280"/>
      <c r="E230" s="1281"/>
      <c r="F230" s="1281"/>
      <c r="G230" s="1281"/>
      <c r="H230" s="1281"/>
      <c r="I230" s="1272"/>
      <c r="J230" s="1281"/>
      <c r="K230" s="1281"/>
      <c r="L230" s="1281"/>
      <c r="R230" s="1273"/>
      <c r="S230" s="1273"/>
      <c r="T230" s="1273"/>
      <c r="U230" s="1273"/>
      <c r="V230" s="1273"/>
      <c r="W230" s="1273"/>
      <c r="X230" s="1273"/>
      <c r="Y230" s="1273"/>
    </row>
    <row r="231" spans="1:25" s="486" customFormat="1" ht="4.5" customHeight="1">
      <c r="A231" s="1282"/>
      <c r="B231" s="1282"/>
      <c r="C231" s="1281"/>
      <c r="D231" s="1281"/>
      <c r="E231" s="1281"/>
      <c r="F231" s="1281"/>
      <c r="G231" s="1281"/>
      <c r="H231" s="1281"/>
      <c r="I231" s="1281"/>
      <c r="J231" s="1281"/>
      <c r="K231" s="1281"/>
      <c r="L231" s="1281"/>
      <c r="R231" s="1273"/>
      <c r="S231" s="1273"/>
      <c r="T231" s="1273"/>
      <c r="U231" s="1273"/>
      <c r="V231" s="1273"/>
      <c r="W231" s="1273"/>
      <c r="X231" s="1273"/>
      <c r="Y231" s="1273"/>
    </row>
    <row r="232" spans="1:70" s="486" customFormat="1" ht="15" customHeight="1">
      <c r="A232" s="1282"/>
      <c r="B232" s="1282"/>
      <c r="C232" s="1289"/>
      <c r="D232" s="1289"/>
      <c r="E232" s="1289"/>
      <c r="F232" s="1289"/>
      <c r="G232" s="1289"/>
      <c r="H232" s="1289"/>
      <c r="K232" s="1289" t="s">
        <v>540</v>
      </c>
      <c r="R232" s="1273"/>
      <c r="S232" s="1273"/>
      <c r="T232" s="1273"/>
      <c r="U232" s="1273"/>
      <c r="V232" s="1273"/>
      <c r="W232" s="1273"/>
      <c r="X232" s="1273"/>
      <c r="Y232" s="1273"/>
      <c r="AA232" s="1291"/>
      <c r="AC232" s="1273"/>
      <c r="AD232" s="1273"/>
      <c r="AE232" s="1273"/>
      <c r="AF232" s="1273"/>
      <c r="AG232" s="1273"/>
      <c r="AH232" s="1273"/>
      <c r="AI232" s="1273"/>
      <c r="AJ232" s="1273"/>
      <c r="AK232" s="1273"/>
      <c r="AL232" s="1273"/>
      <c r="AM232" s="1273"/>
      <c r="AN232" s="1273"/>
      <c r="AO232" s="1273"/>
      <c r="AP232" s="1273"/>
      <c r="AQ232" s="1273"/>
      <c r="AR232" s="1273"/>
      <c r="AS232" s="1273"/>
      <c r="AT232" s="1273"/>
      <c r="AU232" s="1273"/>
      <c r="AV232" s="1273"/>
      <c r="AW232" s="1273"/>
      <c r="AX232" s="1273"/>
      <c r="AY232" s="1273"/>
      <c r="AZ232" s="1273"/>
      <c r="BA232" s="1273"/>
      <c r="BB232" s="1273"/>
      <c r="BC232" s="1273"/>
      <c r="BD232" s="1273"/>
      <c r="BE232" s="1273"/>
      <c r="BF232" s="1273"/>
      <c r="BG232" s="1273"/>
      <c r="BH232" s="1273"/>
      <c r="BI232" s="1273"/>
      <c r="BJ232" s="1273"/>
      <c r="BK232" s="1273"/>
      <c r="BL232" s="1273"/>
      <c r="BM232" s="1273"/>
      <c r="BN232" s="1273"/>
      <c r="BO232" s="1273"/>
      <c r="BP232" s="1273"/>
      <c r="BQ232" s="1273"/>
      <c r="BR232" s="1273"/>
    </row>
    <row r="233" spans="1:25" s="486" customFormat="1" ht="18" customHeight="1">
      <c r="A233" s="1282"/>
      <c r="B233" s="1282"/>
      <c r="C233" s="1281"/>
      <c r="D233" s="1281"/>
      <c r="E233" s="1292"/>
      <c r="F233" s="1289"/>
      <c r="G233" s="1289"/>
      <c r="H233" s="1289"/>
      <c r="I233" s="1289" t="s">
        <v>635</v>
      </c>
      <c r="J233" s="1289"/>
      <c r="K233" s="1289" t="s">
        <v>283</v>
      </c>
      <c r="L233" s="1281"/>
      <c r="R233" s="1273"/>
      <c r="S233" s="1273"/>
      <c r="T233" s="1273"/>
      <c r="U233" s="1273"/>
      <c r="V233" s="1273"/>
      <c r="W233" s="1273"/>
      <c r="X233" s="1273"/>
      <c r="Y233" s="1273"/>
    </row>
    <row r="234" spans="1:25" s="486" customFormat="1" ht="18" customHeight="1">
      <c r="A234" s="1282"/>
      <c r="B234" s="1282" t="s">
        <v>622</v>
      </c>
      <c r="C234" s="1281"/>
      <c r="D234" s="1281"/>
      <c r="E234" s="1293"/>
      <c r="F234" s="1281"/>
      <c r="G234" s="1281"/>
      <c r="H234" s="1281"/>
      <c r="I234" s="1281"/>
      <c r="J234" s="1281"/>
      <c r="K234" s="1281"/>
      <c r="L234" s="1281"/>
      <c r="R234" s="1273"/>
      <c r="S234" s="1273"/>
      <c r="T234" s="1273"/>
      <c r="U234" s="1273"/>
      <c r="V234" s="1273"/>
      <c r="W234" s="1273"/>
      <c r="X234" s="1273"/>
      <c r="Y234" s="1273"/>
    </row>
    <row r="235" spans="1:25" s="486" customFormat="1" ht="18" customHeight="1">
      <c r="A235" s="1282"/>
      <c r="B235" s="485" t="s">
        <v>623</v>
      </c>
      <c r="C235" s="1281"/>
      <c r="D235" s="1281"/>
      <c r="E235" s="1294"/>
      <c r="F235" s="1285"/>
      <c r="G235" s="1285"/>
      <c r="H235" s="1285"/>
      <c r="I235" s="1284">
        <v>68090223977</v>
      </c>
      <c r="J235" s="1285"/>
      <c r="K235" s="1284">
        <f>SUM(E235:I235)</f>
        <v>68090223977</v>
      </c>
      <c r="L235" s="1281"/>
      <c r="R235" s="1273"/>
      <c r="S235" s="1273"/>
      <c r="T235" s="1273"/>
      <c r="U235" s="1273"/>
      <c r="V235" s="1273"/>
      <c r="W235" s="1273"/>
      <c r="X235" s="1273"/>
      <c r="Y235" s="1273"/>
    </row>
    <row r="236" spans="1:25" s="486" customFormat="1" ht="18" customHeight="1">
      <c r="A236" s="1282"/>
      <c r="B236" s="485" t="s">
        <v>636</v>
      </c>
      <c r="C236" s="1281"/>
      <c r="D236" s="1281"/>
      <c r="E236" s="1294"/>
      <c r="F236" s="1285"/>
      <c r="G236" s="1285"/>
      <c r="H236" s="1285"/>
      <c r="I236" s="1284">
        <v>0</v>
      </c>
      <c r="J236" s="1285"/>
      <c r="K236" s="1284">
        <f>SUM(E236:I236)</f>
        <v>0</v>
      </c>
      <c r="L236" s="1281"/>
      <c r="R236" s="1273"/>
      <c r="S236" s="1273"/>
      <c r="T236" s="1273"/>
      <c r="U236" s="1273"/>
      <c r="V236" s="1273"/>
      <c r="W236" s="1273"/>
      <c r="X236" s="1273"/>
      <c r="Y236" s="1273"/>
    </row>
    <row r="237" spans="1:25" s="486" customFormat="1" ht="18" customHeight="1" thickBot="1">
      <c r="A237" s="1282"/>
      <c r="B237" s="1282"/>
      <c r="C237" s="1282" t="s">
        <v>637</v>
      </c>
      <c r="D237" s="1281"/>
      <c r="E237" s="1295"/>
      <c r="F237" s="1288"/>
      <c r="G237" s="1288"/>
      <c r="H237" s="1288"/>
      <c r="I237" s="1286">
        <f>SUM(I235:I236)</f>
        <v>68090223977</v>
      </c>
      <c r="J237" s="1288"/>
      <c r="K237" s="1286">
        <f>SUM(K235:K236)</f>
        <v>68090223977</v>
      </c>
      <c r="L237" s="1281"/>
      <c r="R237" s="1273"/>
      <c r="S237" s="1273"/>
      <c r="T237" s="1273"/>
      <c r="U237" s="1273"/>
      <c r="V237" s="1273"/>
      <c r="W237" s="1273"/>
      <c r="X237" s="1273"/>
      <c r="Y237" s="1273"/>
    </row>
    <row r="238" spans="1:25" s="486" customFormat="1" ht="18" customHeight="1" thickTop="1">
      <c r="A238" s="1282"/>
      <c r="B238" s="1282" t="s">
        <v>626</v>
      </c>
      <c r="C238" s="1281"/>
      <c r="D238" s="1281"/>
      <c r="E238" s="1296"/>
      <c r="F238" s="1281"/>
      <c r="G238" s="1281"/>
      <c r="H238" s="1281"/>
      <c r="I238" s="1297"/>
      <c r="J238" s="1281"/>
      <c r="K238" s="1297"/>
      <c r="L238" s="1281"/>
      <c r="R238" s="1273"/>
      <c r="S238" s="1273"/>
      <c r="T238" s="1273"/>
      <c r="U238" s="1273"/>
      <c r="V238" s="1273"/>
      <c r="W238" s="1273"/>
      <c r="X238" s="1273"/>
      <c r="Y238" s="1273"/>
    </row>
    <row r="239" spans="1:25" s="486" customFormat="1" ht="18" customHeight="1">
      <c r="A239" s="1282"/>
      <c r="B239" s="485" t="s">
        <v>623</v>
      </c>
      <c r="C239" s="1281"/>
      <c r="D239" s="1281"/>
      <c r="E239" s="1294"/>
      <c r="F239" s="1285"/>
      <c r="G239" s="1285"/>
      <c r="H239" s="1285"/>
      <c r="I239" s="1284">
        <v>0</v>
      </c>
      <c r="J239" s="1285"/>
      <c r="K239" s="1284">
        <f>SUM(E239:I239)</f>
        <v>0</v>
      </c>
      <c r="L239" s="1281"/>
      <c r="R239" s="1273"/>
      <c r="S239" s="1273"/>
      <c r="T239" s="1273"/>
      <c r="U239" s="1273"/>
      <c r="V239" s="1273"/>
      <c r="W239" s="1273"/>
      <c r="X239" s="1273"/>
      <c r="Y239" s="1273"/>
    </row>
    <row r="240" spans="1:25" s="486" customFormat="1" ht="18" customHeight="1">
      <c r="A240" s="1282"/>
      <c r="B240" s="485" t="s">
        <v>624</v>
      </c>
      <c r="C240" s="1281"/>
      <c r="D240" s="1281"/>
      <c r="E240" s="1294"/>
      <c r="F240" s="1285"/>
      <c r="G240" s="1285"/>
      <c r="H240" s="1285"/>
      <c r="I240" s="1284">
        <v>727184304</v>
      </c>
      <c r="J240" s="1285"/>
      <c r="K240" s="1284">
        <f>SUM(E240:I240)</f>
        <v>727184304</v>
      </c>
      <c r="L240" s="1281"/>
      <c r="R240" s="1273"/>
      <c r="S240" s="1273"/>
      <c r="T240" s="1273"/>
      <c r="U240" s="1273"/>
      <c r="V240" s="1273"/>
      <c r="W240" s="1273"/>
      <c r="X240" s="1273"/>
      <c r="Y240" s="1273"/>
    </row>
    <row r="241" spans="1:25" s="486" customFormat="1" ht="18" customHeight="1" thickBot="1">
      <c r="A241" s="1282"/>
      <c r="B241" s="1282"/>
      <c r="C241" s="1282" t="s">
        <v>637</v>
      </c>
      <c r="D241" s="1281"/>
      <c r="E241" s="1295"/>
      <c r="F241" s="1288"/>
      <c r="G241" s="1288"/>
      <c r="H241" s="1288"/>
      <c r="I241" s="1286">
        <f>SUM(I239:I240)</f>
        <v>727184304</v>
      </c>
      <c r="J241" s="1288"/>
      <c r="K241" s="1286">
        <f>SUM(K239:K240)</f>
        <v>727184304</v>
      </c>
      <c r="L241" s="1281"/>
      <c r="M241" s="1275">
        <f>K241+CDKT!D51</f>
        <v>-2807406056</v>
      </c>
      <c r="R241" s="1273"/>
      <c r="S241" s="1273"/>
      <c r="T241" s="1273"/>
      <c r="U241" s="1273"/>
      <c r="V241" s="1273"/>
      <c r="W241" s="1273"/>
      <c r="X241" s="1273"/>
      <c r="Y241" s="1273"/>
    </row>
    <row r="242" spans="1:25" s="486" customFormat="1" ht="18" customHeight="1" thickTop="1">
      <c r="A242" s="1282"/>
      <c r="B242" s="1282" t="s">
        <v>628</v>
      </c>
      <c r="C242" s="1281"/>
      <c r="D242" s="1281"/>
      <c r="E242" s="1296"/>
      <c r="F242" s="1281"/>
      <c r="G242" s="1281"/>
      <c r="H242" s="1281"/>
      <c r="I242" s="1297"/>
      <c r="J242" s="1281"/>
      <c r="K242" s="1297"/>
      <c r="L242" s="1281"/>
      <c r="R242" s="1273"/>
      <c r="S242" s="1273"/>
      <c r="T242" s="1273"/>
      <c r="U242" s="1273"/>
      <c r="V242" s="1273"/>
      <c r="W242" s="1273"/>
      <c r="X242" s="1273"/>
      <c r="Y242" s="1273"/>
    </row>
    <row r="243" spans="1:25" s="486" customFormat="1" ht="18" customHeight="1">
      <c r="A243" s="1282"/>
      <c r="B243" s="485" t="s">
        <v>629</v>
      </c>
      <c r="C243" s="1281"/>
      <c r="D243" s="1281"/>
      <c r="E243" s="1298"/>
      <c r="F243" s="1281"/>
      <c r="G243" s="1281"/>
      <c r="H243" s="1281"/>
      <c r="I243" s="1299">
        <f>I235-I239</f>
        <v>68090223977</v>
      </c>
      <c r="J243" s="1281"/>
      <c r="K243" s="1299">
        <f>SUM(E243:I243)</f>
        <v>68090223977</v>
      </c>
      <c r="L243" s="1281"/>
      <c r="R243" s="1273"/>
      <c r="S243" s="1273"/>
      <c r="T243" s="1273"/>
      <c r="U243" s="1273"/>
      <c r="V243" s="1273"/>
      <c r="W243" s="1273"/>
      <c r="X243" s="1273"/>
      <c r="Y243" s="1273"/>
    </row>
    <row r="244" spans="1:25" s="486" customFormat="1" ht="18" customHeight="1" thickBot="1">
      <c r="A244" s="1282"/>
      <c r="B244" s="1282"/>
      <c r="C244" s="1282" t="s">
        <v>638</v>
      </c>
      <c r="D244" s="1281"/>
      <c r="E244" s="1300"/>
      <c r="F244" s="1289"/>
      <c r="G244" s="1289"/>
      <c r="H244" s="1289"/>
      <c r="I244" s="1301">
        <f>I237-I241</f>
        <v>67363039673</v>
      </c>
      <c r="J244" s="1289"/>
      <c r="K244" s="1301">
        <f>SUM(E244:I244)</f>
        <v>67363039673</v>
      </c>
      <c r="L244" s="1281"/>
      <c r="R244" s="1273"/>
      <c r="S244" s="1273"/>
      <c r="T244" s="1273"/>
      <c r="U244" s="1273"/>
      <c r="V244" s="1273"/>
      <c r="W244" s="1273"/>
      <c r="X244" s="1273"/>
      <c r="Y244" s="1273"/>
    </row>
    <row r="245" spans="1:25" s="486" customFormat="1" ht="4.5" customHeight="1" thickTop="1">
      <c r="A245" s="1282"/>
      <c r="B245" s="1282"/>
      <c r="C245" s="1281"/>
      <c r="D245" s="1281"/>
      <c r="E245" s="1281"/>
      <c r="F245" s="1281"/>
      <c r="G245" s="1281"/>
      <c r="H245" s="1281"/>
      <c r="I245" s="1281"/>
      <c r="J245" s="1281"/>
      <c r="K245" s="1281"/>
      <c r="L245" s="1281"/>
      <c r="R245" s="1273"/>
      <c r="S245" s="1273"/>
      <c r="T245" s="1273"/>
      <c r="U245" s="1273"/>
      <c r="V245" s="1273"/>
      <c r="W245" s="1273"/>
      <c r="X245" s="1273"/>
      <c r="Y245" s="1273"/>
    </row>
    <row r="246" spans="1:25" s="486" customFormat="1" ht="18" customHeight="1">
      <c r="A246" s="1282"/>
      <c r="B246" s="1282"/>
      <c r="C246" s="1281"/>
      <c r="D246" s="1289" t="s">
        <v>446</v>
      </c>
      <c r="E246" s="1281"/>
      <c r="F246" s="1281"/>
      <c r="G246" s="1281"/>
      <c r="H246" s="1281"/>
      <c r="I246" s="1281"/>
      <c r="J246" s="1281"/>
      <c r="K246" s="1302">
        <f>K244-CDKT!D49</f>
        <v>63967937935</v>
      </c>
      <c r="L246" s="1281"/>
      <c r="R246" s="1273"/>
      <c r="S246" s="1273"/>
      <c r="T246" s="1273"/>
      <c r="U246" s="1273"/>
      <c r="V246" s="1273"/>
      <c r="W246" s="1273"/>
      <c r="X246" s="1273"/>
      <c r="Y246" s="1273"/>
    </row>
    <row r="247" spans="1:25" s="486" customFormat="1" ht="18" customHeight="1">
      <c r="A247" s="1282"/>
      <c r="B247" s="1282"/>
      <c r="C247" s="1281"/>
      <c r="D247" s="1289"/>
      <c r="E247" s="1281"/>
      <c r="F247" s="1281"/>
      <c r="G247" s="1281"/>
      <c r="H247" s="1281"/>
      <c r="I247" s="1281"/>
      <c r="J247" s="1281"/>
      <c r="K247" s="1302"/>
      <c r="L247" s="1281"/>
      <c r="R247" s="1273"/>
      <c r="S247" s="1273"/>
      <c r="T247" s="1273"/>
      <c r="U247" s="1273"/>
      <c r="V247" s="1273"/>
      <c r="W247" s="1273"/>
      <c r="X247" s="1273"/>
      <c r="Y247" s="1273"/>
    </row>
    <row r="248" spans="1:26" s="486" customFormat="1" ht="12.75">
      <c r="A248" s="1274"/>
      <c r="B248" s="1282"/>
      <c r="O248" s="1273"/>
      <c r="P248" s="1273"/>
      <c r="Q248" s="1273"/>
      <c r="R248" s="1273"/>
      <c r="S248" s="1273"/>
      <c r="T248" s="1273"/>
      <c r="U248" s="1273"/>
      <c r="V248" s="1273"/>
      <c r="W248" s="1273"/>
      <c r="X248" s="1273"/>
      <c r="Y248" s="1273"/>
      <c r="Z248" s="1273"/>
    </row>
    <row r="249" spans="1:71" s="382" customFormat="1" ht="12.75" hidden="1">
      <c r="A249" s="410" t="s">
        <v>639</v>
      </c>
      <c r="B249" s="392" t="s">
        <v>109</v>
      </c>
      <c r="R249" s="394"/>
      <c r="S249" s="394"/>
      <c r="T249" s="394"/>
      <c r="U249" s="394"/>
      <c r="V249" s="394"/>
      <c r="W249" s="394"/>
      <c r="X249" s="394"/>
      <c r="Y249" s="394"/>
      <c r="AA249" s="381"/>
      <c r="AD249" s="383"/>
      <c r="AE249" s="383"/>
      <c r="AF249" s="383"/>
      <c r="AG249" s="383"/>
      <c r="AH249" s="383"/>
      <c r="AI249" s="383"/>
      <c r="AJ249" s="383"/>
      <c r="AK249" s="383"/>
      <c r="AL249" s="383"/>
      <c r="AM249" s="383"/>
      <c r="AN249" s="383"/>
      <c r="AO249" s="383"/>
      <c r="AP249" s="383"/>
      <c r="AQ249" s="383"/>
      <c r="AR249" s="383"/>
      <c r="AS249" s="383"/>
      <c r="AT249" s="383"/>
      <c r="AU249" s="383"/>
      <c r="AV249" s="383"/>
      <c r="AW249" s="383"/>
      <c r="AX249" s="383"/>
      <c r="AY249" s="383"/>
      <c r="AZ249" s="383"/>
      <c r="BA249" s="383"/>
      <c r="BB249" s="383"/>
      <c r="BC249" s="383"/>
      <c r="BD249" s="383"/>
      <c r="BE249" s="383"/>
      <c r="BF249" s="383"/>
      <c r="BG249" s="383"/>
      <c r="BH249" s="383"/>
      <c r="BI249" s="383"/>
      <c r="BJ249" s="383"/>
      <c r="BK249" s="383"/>
      <c r="BL249" s="383"/>
      <c r="BM249" s="383"/>
      <c r="BN249" s="383"/>
      <c r="BO249" s="383"/>
      <c r="BP249" s="383"/>
      <c r="BQ249" s="383"/>
      <c r="BR249" s="383"/>
      <c r="BS249" s="383"/>
    </row>
    <row r="250" spans="1:71" s="382" customFormat="1" ht="4.5" customHeight="1" hidden="1">
      <c r="A250" s="490"/>
      <c r="B250" s="404"/>
      <c r="R250" s="394"/>
      <c r="S250" s="394"/>
      <c r="T250" s="394"/>
      <c r="U250" s="394"/>
      <c r="V250" s="394"/>
      <c r="W250" s="394"/>
      <c r="X250" s="394"/>
      <c r="Y250" s="394"/>
      <c r="AA250" s="381"/>
      <c r="AD250" s="383"/>
      <c r="AE250" s="383"/>
      <c r="AF250" s="383"/>
      <c r="AG250" s="383"/>
      <c r="AH250" s="383"/>
      <c r="AI250" s="383"/>
      <c r="AJ250" s="383"/>
      <c r="AK250" s="383"/>
      <c r="AL250" s="383"/>
      <c r="AM250" s="383"/>
      <c r="AN250" s="383"/>
      <c r="AO250" s="383"/>
      <c r="AP250" s="383"/>
      <c r="AQ250" s="383"/>
      <c r="AR250" s="383"/>
      <c r="AS250" s="383"/>
      <c r="AT250" s="383"/>
      <c r="AU250" s="383"/>
      <c r="AV250" s="383"/>
      <c r="AW250" s="383"/>
      <c r="AX250" s="383"/>
      <c r="AY250" s="383"/>
      <c r="AZ250" s="383"/>
      <c r="BA250" s="383"/>
      <c r="BB250" s="383"/>
      <c r="BC250" s="383"/>
      <c r="BD250" s="383"/>
      <c r="BE250" s="383"/>
      <c r="BF250" s="383"/>
      <c r="BG250" s="383"/>
      <c r="BH250" s="383"/>
      <c r="BI250" s="383"/>
      <c r="BJ250" s="383"/>
      <c r="BK250" s="383"/>
      <c r="BL250" s="383"/>
      <c r="BM250" s="383"/>
      <c r="BN250" s="383"/>
      <c r="BO250" s="383"/>
      <c r="BP250" s="383"/>
      <c r="BQ250" s="383"/>
      <c r="BR250" s="383"/>
      <c r="BS250" s="383"/>
    </row>
    <row r="251" spans="1:70" s="382" customFormat="1" ht="15" customHeight="1" hidden="1">
      <c r="A251" s="395"/>
      <c r="B251" s="395"/>
      <c r="C251" s="399"/>
      <c r="D251" s="399"/>
      <c r="E251" s="399"/>
      <c r="F251" s="399"/>
      <c r="G251" s="399"/>
      <c r="H251" s="399"/>
      <c r="K251" s="399" t="s">
        <v>540</v>
      </c>
      <c r="R251" s="394"/>
      <c r="S251" s="394"/>
      <c r="T251" s="394"/>
      <c r="U251" s="394"/>
      <c r="V251" s="394"/>
      <c r="W251" s="394"/>
      <c r="X251" s="394"/>
      <c r="Y251" s="394"/>
      <c r="AA251" s="371"/>
      <c r="AC251" s="383"/>
      <c r="AD251" s="383"/>
      <c r="AE251" s="383"/>
      <c r="AF251" s="383"/>
      <c r="AG251" s="383"/>
      <c r="AH251" s="383"/>
      <c r="AI251" s="383"/>
      <c r="AJ251" s="383"/>
      <c r="AK251" s="383"/>
      <c r="AL251" s="383"/>
      <c r="AM251" s="383"/>
      <c r="AN251" s="383"/>
      <c r="AO251" s="383"/>
      <c r="AP251" s="383"/>
      <c r="AQ251" s="383"/>
      <c r="AR251" s="383"/>
      <c r="AS251" s="383"/>
      <c r="AT251" s="383"/>
      <c r="AU251" s="383"/>
      <c r="AV251" s="383"/>
      <c r="AW251" s="383"/>
      <c r="AX251" s="383"/>
      <c r="AY251" s="383"/>
      <c r="AZ251" s="383"/>
      <c r="BA251" s="383"/>
      <c r="BB251" s="383"/>
      <c r="BC251" s="383"/>
      <c r="BD251" s="383"/>
      <c r="BE251" s="383"/>
      <c r="BF251" s="383"/>
      <c r="BG251" s="383"/>
      <c r="BH251" s="383"/>
      <c r="BI251" s="383"/>
      <c r="BJ251" s="383"/>
      <c r="BK251" s="383"/>
      <c r="BL251" s="383"/>
      <c r="BM251" s="383"/>
      <c r="BN251" s="383"/>
      <c r="BO251" s="383"/>
      <c r="BP251" s="383"/>
      <c r="BQ251" s="383"/>
      <c r="BR251" s="383"/>
    </row>
    <row r="252" spans="1:71" s="382" customFormat="1" ht="18" customHeight="1" hidden="1">
      <c r="A252" s="490"/>
      <c r="B252" s="404"/>
      <c r="G252" s="412" t="e">
        <f>G185</f>
        <v>#REF!</v>
      </c>
      <c r="H252" s="412" t="e">
        <f>H185</f>
        <v>#REF!</v>
      </c>
      <c r="I252" s="400" t="s">
        <v>541</v>
      </c>
      <c r="K252" s="400" t="s">
        <v>2</v>
      </c>
      <c r="R252" s="394"/>
      <c r="S252" s="394"/>
      <c r="T252" s="394"/>
      <c r="U252" s="394"/>
      <c r="V252" s="394"/>
      <c r="W252" s="394"/>
      <c r="X252" s="394"/>
      <c r="Y252" s="394"/>
      <c r="AA252" s="381"/>
      <c r="AD252" s="383"/>
      <c r="AE252" s="383"/>
      <c r="AF252" s="383"/>
      <c r="AG252" s="383"/>
      <c r="AH252" s="383"/>
      <c r="AI252" s="383"/>
      <c r="AJ252" s="383"/>
      <c r="AK252" s="383"/>
      <c r="AL252" s="383"/>
      <c r="AM252" s="383"/>
      <c r="AN252" s="383"/>
      <c r="AO252" s="383"/>
      <c r="AP252" s="383"/>
      <c r="AQ252" s="383"/>
      <c r="AR252" s="383"/>
      <c r="AS252" s="383"/>
      <c r="AT252" s="383"/>
      <c r="AU252" s="383"/>
      <c r="AV252" s="383"/>
      <c r="AW252" s="383"/>
      <c r="AX252" s="383"/>
      <c r="AY252" s="383"/>
      <c r="AZ252" s="383"/>
      <c r="BA252" s="383"/>
      <c r="BB252" s="383"/>
      <c r="BC252" s="383"/>
      <c r="BD252" s="383"/>
      <c r="BE252" s="383"/>
      <c r="BF252" s="383"/>
      <c r="BG252" s="383"/>
      <c r="BH252" s="383"/>
      <c r="BI252" s="383"/>
      <c r="BJ252" s="383"/>
      <c r="BK252" s="383"/>
      <c r="BL252" s="383"/>
      <c r="BM252" s="383"/>
      <c r="BN252" s="383"/>
      <c r="BO252" s="383"/>
      <c r="BP252" s="383"/>
      <c r="BQ252" s="383"/>
      <c r="BR252" s="383"/>
      <c r="BS252" s="383"/>
    </row>
    <row r="253" spans="1:71" s="382" customFormat="1" ht="18" customHeight="1" hidden="1">
      <c r="A253" s="490"/>
      <c r="B253" s="404" t="s">
        <v>640</v>
      </c>
      <c r="G253" s="449">
        <v>0</v>
      </c>
      <c r="H253" s="449">
        <v>0</v>
      </c>
      <c r="I253" s="479">
        <f aca="true" t="shared" si="2" ref="I253:I259">G253+H253</f>
        <v>0</v>
      </c>
      <c r="K253" s="405">
        <v>28901068211</v>
      </c>
      <c r="R253" s="394"/>
      <c r="S253" s="394"/>
      <c r="T253" s="394"/>
      <c r="U253" s="394"/>
      <c r="V253" s="394"/>
      <c r="W253" s="394"/>
      <c r="X253" s="394"/>
      <c r="Y253" s="394"/>
      <c r="AA253" s="381"/>
      <c r="AD253" s="383"/>
      <c r="AE253" s="383"/>
      <c r="AF253" s="383"/>
      <c r="AG253" s="383"/>
      <c r="AH253" s="383"/>
      <c r="AI253" s="383"/>
      <c r="AJ253" s="383"/>
      <c r="AK253" s="383"/>
      <c r="AL253" s="383"/>
      <c r="AM253" s="383"/>
      <c r="AN253" s="383"/>
      <c r="AO253" s="383"/>
      <c r="AP253" s="383"/>
      <c r="AQ253" s="383"/>
      <c r="AR253" s="383"/>
      <c r="AS253" s="383"/>
      <c r="AT253" s="383"/>
      <c r="AU253" s="383"/>
      <c r="AV253" s="383"/>
      <c r="AW253" s="383"/>
      <c r="AX253" s="383"/>
      <c r="AY253" s="383"/>
      <c r="AZ253" s="383"/>
      <c r="BA253" s="383"/>
      <c r="BB253" s="383"/>
      <c r="BC253" s="383"/>
      <c r="BD253" s="383"/>
      <c r="BE253" s="383"/>
      <c r="BF253" s="383"/>
      <c r="BG253" s="383"/>
      <c r="BH253" s="383"/>
      <c r="BI253" s="383"/>
      <c r="BJ253" s="383"/>
      <c r="BK253" s="383"/>
      <c r="BL253" s="383"/>
      <c r="BM253" s="383"/>
      <c r="BN253" s="383"/>
      <c r="BO253" s="383"/>
      <c r="BP253" s="383"/>
      <c r="BQ253" s="383"/>
      <c r="BR253" s="383"/>
      <c r="BS253" s="383"/>
    </row>
    <row r="254" spans="1:71" s="382" customFormat="1" ht="18" customHeight="1" hidden="1">
      <c r="A254" s="490"/>
      <c r="B254" s="404" t="s">
        <v>641</v>
      </c>
      <c r="G254" s="449">
        <v>0</v>
      </c>
      <c r="H254" s="491">
        <v>0</v>
      </c>
      <c r="I254" s="449">
        <f t="shared" si="2"/>
        <v>0</v>
      </c>
      <c r="K254" s="405">
        <v>293438000</v>
      </c>
      <c r="R254" s="394"/>
      <c r="S254" s="394"/>
      <c r="T254" s="394"/>
      <c r="U254" s="394"/>
      <c r="V254" s="394"/>
      <c r="W254" s="394"/>
      <c r="X254" s="394"/>
      <c r="Y254" s="394"/>
      <c r="AA254" s="381"/>
      <c r="AD254" s="383"/>
      <c r="AE254" s="383"/>
      <c r="AF254" s="383"/>
      <c r="AG254" s="383"/>
      <c r="AH254" s="383"/>
      <c r="AI254" s="383"/>
      <c r="AJ254" s="383"/>
      <c r="AK254" s="383"/>
      <c r="AL254" s="383"/>
      <c r="AM254" s="383"/>
      <c r="AN254" s="383"/>
      <c r="AO254" s="383"/>
      <c r="AP254" s="383"/>
      <c r="AQ254" s="383"/>
      <c r="AR254" s="383"/>
      <c r="AS254" s="383"/>
      <c r="AT254" s="383"/>
      <c r="AU254" s="383"/>
      <c r="AV254" s="383"/>
      <c r="AW254" s="383"/>
      <c r="AX254" s="383"/>
      <c r="AY254" s="383"/>
      <c r="AZ254" s="383"/>
      <c r="BA254" s="383"/>
      <c r="BB254" s="383"/>
      <c r="BC254" s="383"/>
      <c r="BD254" s="383"/>
      <c r="BE254" s="383"/>
      <c r="BF254" s="383"/>
      <c r="BG254" s="383"/>
      <c r="BH254" s="383"/>
      <c r="BI254" s="383"/>
      <c r="BJ254" s="383"/>
      <c r="BK254" s="383"/>
      <c r="BL254" s="383"/>
      <c r="BM254" s="383"/>
      <c r="BN254" s="383"/>
      <c r="BO254" s="383"/>
      <c r="BP254" s="383"/>
      <c r="BQ254" s="383"/>
      <c r="BR254" s="383"/>
      <c r="BS254" s="383"/>
    </row>
    <row r="255" spans="1:71" s="382" customFormat="1" ht="18" customHeight="1" hidden="1">
      <c r="A255" s="490"/>
      <c r="B255" s="404" t="s">
        <v>642</v>
      </c>
      <c r="G255" s="449">
        <v>0</v>
      </c>
      <c r="H255" s="491">
        <v>0</v>
      </c>
      <c r="I255" s="479">
        <f t="shared" si="2"/>
        <v>0</v>
      </c>
      <c r="K255" s="405">
        <v>4377447036</v>
      </c>
      <c r="R255" s="394"/>
      <c r="S255" s="394"/>
      <c r="T255" s="394"/>
      <c r="U255" s="394"/>
      <c r="V255" s="394"/>
      <c r="W255" s="394"/>
      <c r="X255" s="394"/>
      <c r="Y255" s="394"/>
      <c r="AA255" s="381"/>
      <c r="AD255" s="383"/>
      <c r="AE255" s="383"/>
      <c r="AF255" s="383"/>
      <c r="AG255" s="383"/>
      <c r="AH255" s="383"/>
      <c r="AI255" s="383"/>
      <c r="AJ255" s="383"/>
      <c r="AK255" s="383"/>
      <c r="AL255" s="383"/>
      <c r="AM255" s="383"/>
      <c r="AN255" s="383"/>
      <c r="AO255" s="383"/>
      <c r="AP255" s="383"/>
      <c r="AQ255" s="383"/>
      <c r="AR255" s="383"/>
      <c r="AS255" s="383"/>
      <c r="AT255" s="383"/>
      <c r="AU255" s="383"/>
      <c r="AV255" s="383"/>
      <c r="AW255" s="383"/>
      <c r="AX255" s="383"/>
      <c r="AY255" s="383"/>
      <c r="AZ255" s="383"/>
      <c r="BA255" s="383"/>
      <c r="BB255" s="383"/>
      <c r="BC255" s="383"/>
      <c r="BD255" s="383"/>
      <c r="BE255" s="383"/>
      <c r="BF255" s="383"/>
      <c r="BG255" s="383"/>
      <c r="BH255" s="383"/>
      <c r="BI255" s="383"/>
      <c r="BJ255" s="383"/>
      <c r="BK255" s="383"/>
      <c r="BL255" s="383"/>
      <c r="BM255" s="383"/>
      <c r="BN255" s="383"/>
      <c r="BO255" s="383"/>
      <c r="BP255" s="383"/>
      <c r="BQ255" s="383"/>
      <c r="BR255" s="383"/>
      <c r="BS255" s="383"/>
    </row>
    <row r="256" spans="1:71" s="382" customFormat="1" ht="18" customHeight="1" hidden="1">
      <c r="A256" s="490"/>
      <c r="B256" s="404" t="s">
        <v>643</v>
      </c>
      <c r="C256" s="492"/>
      <c r="G256" s="493">
        <v>0</v>
      </c>
      <c r="H256" s="449">
        <v>0</v>
      </c>
      <c r="I256" s="479">
        <f t="shared" si="2"/>
        <v>0</v>
      </c>
      <c r="J256" s="494"/>
      <c r="K256" s="449">
        <v>10557586146</v>
      </c>
      <c r="M256" s="495"/>
      <c r="N256" s="495"/>
      <c r="R256" s="394"/>
      <c r="S256" s="394"/>
      <c r="T256" s="394"/>
      <c r="U256" s="394"/>
      <c r="V256" s="394"/>
      <c r="W256" s="394"/>
      <c r="X256" s="394"/>
      <c r="Y256" s="394"/>
      <c r="AA256" s="381"/>
      <c r="AD256" s="383"/>
      <c r="AE256" s="383"/>
      <c r="AF256" s="383"/>
      <c r="AG256" s="383"/>
      <c r="AH256" s="383"/>
      <c r="AI256" s="383"/>
      <c r="AJ256" s="383"/>
      <c r="AK256" s="383"/>
      <c r="AL256" s="383"/>
      <c r="AM256" s="383"/>
      <c r="AN256" s="383"/>
      <c r="AO256" s="383"/>
      <c r="AP256" s="383"/>
      <c r="AQ256" s="383"/>
      <c r="AR256" s="383"/>
      <c r="AS256" s="383"/>
      <c r="AT256" s="383"/>
      <c r="AU256" s="383"/>
      <c r="AV256" s="383"/>
      <c r="AW256" s="383"/>
      <c r="AX256" s="383"/>
      <c r="AY256" s="383"/>
      <c r="AZ256" s="383"/>
      <c r="BA256" s="383"/>
      <c r="BB256" s="383"/>
      <c r="BC256" s="383"/>
      <c r="BD256" s="383"/>
      <c r="BE256" s="383"/>
      <c r="BF256" s="383"/>
      <c r="BG256" s="383"/>
      <c r="BH256" s="383"/>
      <c r="BI256" s="383"/>
      <c r="BJ256" s="383"/>
      <c r="BK256" s="383"/>
      <c r="BL256" s="383"/>
      <c r="BM256" s="383"/>
      <c r="BN256" s="383"/>
      <c r="BO256" s="383"/>
      <c r="BP256" s="383"/>
      <c r="BQ256" s="383"/>
      <c r="BR256" s="383"/>
      <c r="BS256" s="383"/>
    </row>
    <row r="257" spans="1:71" s="382" customFormat="1" ht="18" customHeight="1" hidden="1">
      <c r="A257" s="490"/>
      <c r="B257" s="404" t="s">
        <v>644</v>
      </c>
      <c r="C257" s="492"/>
      <c r="G257" s="496">
        <v>0</v>
      </c>
      <c r="H257" s="497">
        <v>0</v>
      </c>
      <c r="I257" s="479">
        <f t="shared" si="2"/>
        <v>0</v>
      </c>
      <c r="J257" s="494"/>
      <c r="K257" s="498">
        <v>0</v>
      </c>
      <c r="M257" s="495"/>
      <c r="N257" s="495"/>
      <c r="R257" s="394"/>
      <c r="S257" s="394"/>
      <c r="T257" s="394"/>
      <c r="U257" s="394"/>
      <c r="V257" s="394"/>
      <c r="W257" s="394"/>
      <c r="X257" s="394"/>
      <c r="Y257" s="394"/>
      <c r="AA257" s="381"/>
      <c r="AD257" s="383"/>
      <c r="AE257" s="383"/>
      <c r="AF257" s="383"/>
      <c r="AG257" s="383"/>
      <c r="AH257" s="383"/>
      <c r="AI257" s="383"/>
      <c r="AJ257" s="383"/>
      <c r="AK257" s="383"/>
      <c r="AL257" s="383"/>
      <c r="AM257" s="383"/>
      <c r="AN257" s="383"/>
      <c r="AO257" s="383"/>
      <c r="AP257" s="383"/>
      <c r="AQ257" s="383"/>
      <c r="AR257" s="383"/>
      <c r="AS257" s="383"/>
      <c r="AT257" s="383"/>
      <c r="AU257" s="383"/>
      <c r="AV257" s="383"/>
      <c r="AW257" s="383"/>
      <c r="AX257" s="383"/>
      <c r="AY257" s="383"/>
      <c r="AZ257" s="383"/>
      <c r="BA257" s="383"/>
      <c r="BB257" s="383"/>
      <c r="BC257" s="383"/>
      <c r="BD257" s="383"/>
      <c r="BE257" s="383"/>
      <c r="BF257" s="383"/>
      <c r="BG257" s="383"/>
      <c r="BH257" s="383"/>
      <c r="BI257" s="383"/>
      <c r="BJ257" s="383"/>
      <c r="BK257" s="383"/>
      <c r="BL257" s="383"/>
      <c r="BM257" s="383"/>
      <c r="BN257" s="383"/>
      <c r="BO257" s="383"/>
      <c r="BP257" s="383"/>
      <c r="BQ257" s="383"/>
      <c r="BR257" s="383"/>
      <c r="BS257" s="383"/>
    </row>
    <row r="258" spans="1:71" s="382" customFormat="1" ht="18" customHeight="1" hidden="1">
      <c r="A258" s="490"/>
      <c r="B258" s="404" t="s">
        <v>645</v>
      </c>
      <c r="C258" s="492"/>
      <c r="G258" s="496">
        <v>0</v>
      </c>
      <c r="H258" s="497">
        <v>0</v>
      </c>
      <c r="I258" s="479">
        <f t="shared" si="2"/>
        <v>0</v>
      </c>
      <c r="J258" s="494"/>
      <c r="K258" s="498">
        <v>0</v>
      </c>
      <c r="M258" s="495"/>
      <c r="N258" s="495"/>
      <c r="R258" s="394"/>
      <c r="S258" s="394"/>
      <c r="T258" s="394"/>
      <c r="U258" s="394"/>
      <c r="V258" s="394"/>
      <c r="W258" s="394"/>
      <c r="X258" s="394"/>
      <c r="Y258" s="394"/>
      <c r="AA258" s="381"/>
      <c r="AD258" s="383"/>
      <c r="AE258" s="383"/>
      <c r="AF258" s="383"/>
      <c r="AG258" s="383"/>
      <c r="AH258" s="383"/>
      <c r="AI258" s="383"/>
      <c r="AJ258" s="383"/>
      <c r="AK258" s="383"/>
      <c r="AL258" s="383"/>
      <c r="AM258" s="383"/>
      <c r="AN258" s="383"/>
      <c r="AO258" s="383"/>
      <c r="AP258" s="383"/>
      <c r="AQ258" s="383"/>
      <c r="AR258" s="383"/>
      <c r="AS258" s="383"/>
      <c r="AT258" s="383"/>
      <c r="AU258" s="383"/>
      <c r="AV258" s="383"/>
      <c r="AW258" s="383"/>
      <c r="AX258" s="383"/>
      <c r="AY258" s="383"/>
      <c r="AZ258" s="383"/>
      <c r="BA258" s="383"/>
      <c r="BB258" s="383"/>
      <c r="BC258" s="383"/>
      <c r="BD258" s="383"/>
      <c r="BE258" s="383"/>
      <c r="BF258" s="383"/>
      <c r="BG258" s="383"/>
      <c r="BH258" s="383"/>
      <c r="BI258" s="383"/>
      <c r="BJ258" s="383"/>
      <c r="BK258" s="383"/>
      <c r="BL258" s="383"/>
      <c r="BM258" s="383"/>
      <c r="BN258" s="383"/>
      <c r="BO258" s="383"/>
      <c r="BP258" s="383"/>
      <c r="BQ258" s="383"/>
      <c r="BR258" s="383"/>
      <c r="BS258" s="383"/>
    </row>
    <row r="259" spans="1:71" s="382" customFormat="1" ht="18" customHeight="1" hidden="1">
      <c r="A259" s="490"/>
      <c r="B259" s="404" t="s">
        <v>593</v>
      </c>
      <c r="C259" s="492"/>
      <c r="G259" s="493">
        <v>0</v>
      </c>
      <c r="H259" s="449">
        <v>0</v>
      </c>
      <c r="I259" s="479">
        <f t="shared" si="2"/>
        <v>0</v>
      </c>
      <c r="J259" s="494"/>
      <c r="K259" s="498">
        <v>0</v>
      </c>
      <c r="M259" s="495"/>
      <c r="N259" s="495"/>
      <c r="R259" s="394"/>
      <c r="S259" s="394"/>
      <c r="T259" s="394"/>
      <c r="U259" s="394"/>
      <c r="V259" s="394"/>
      <c r="W259" s="394"/>
      <c r="X259" s="394"/>
      <c r="Y259" s="394"/>
      <c r="AA259" s="381"/>
      <c r="AD259" s="383"/>
      <c r="AE259" s="383"/>
      <c r="AF259" s="383"/>
      <c r="AG259" s="383"/>
      <c r="AH259" s="383"/>
      <c r="AI259" s="383"/>
      <c r="AJ259" s="383"/>
      <c r="AK259" s="383"/>
      <c r="AL259" s="383"/>
      <c r="AM259" s="383"/>
      <c r="AN259" s="383"/>
      <c r="AO259" s="383"/>
      <c r="AP259" s="383"/>
      <c r="AQ259" s="383"/>
      <c r="AR259" s="383"/>
      <c r="AS259" s="383"/>
      <c r="AT259" s="383"/>
      <c r="AU259" s="383"/>
      <c r="AV259" s="383"/>
      <c r="AW259" s="383"/>
      <c r="AX259" s="383"/>
      <c r="AY259" s="383"/>
      <c r="AZ259" s="383"/>
      <c r="BA259" s="383"/>
      <c r="BB259" s="383"/>
      <c r="BC259" s="383"/>
      <c r="BD259" s="383"/>
      <c r="BE259" s="383"/>
      <c r="BF259" s="383"/>
      <c r="BG259" s="383"/>
      <c r="BH259" s="383"/>
      <c r="BI259" s="383"/>
      <c r="BJ259" s="383"/>
      <c r="BK259" s="383"/>
      <c r="BL259" s="383"/>
      <c r="BM259" s="383"/>
      <c r="BN259" s="383"/>
      <c r="BO259" s="383"/>
      <c r="BP259" s="383"/>
      <c r="BQ259" s="383"/>
      <c r="BR259" s="383"/>
      <c r="BS259" s="383"/>
    </row>
    <row r="260" spans="1:71" s="382" customFormat="1" ht="18" customHeight="1" hidden="1" thickBot="1">
      <c r="A260" s="490"/>
      <c r="B260" s="404"/>
      <c r="C260" s="396" t="s">
        <v>283</v>
      </c>
      <c r="D260" s="396"/>
      <c r="G260" s="499">
        <f>SUM(G253:G258)</f>
        <v>0</v>
      </c>
      <c r="H260" s="481">
        <f>SUM(H253:H258)</f>
        <v>0</v>
      </c>
      <c r="I260" s="499">
        <f>SUM(I253:I259)</f>
        <v>0</v>
      </c>
      <c r="J260" s="396"/>
      <c r="K260" s="499">
        <f>SUM(K253:K259)</f>
        <v>44129539393</v>
      </c>
      <c r="M260" s="371"/>
      <c r="R260" s="394"/>
      <c r="S260" s="394"/>
      <c r="T260" s="394"/>
      <c r="U260" s="394"/>
      <c r="V260" s="394"/>
      <c r="W260" s="394"/>
      <c r="X260" s="394"/>
      <c r="Y260" s="394"/>
      <c r="AA260" s="381"/>
      <c r="AD260" s="383"/>
      <c r="AE260" s="383"/>
      <c r="AF260" s="383"/>
      <c r="AG260" s="383"/>
      <c r="AH260" s="383"/>
      <c r="AI260" s="383"/>
      <c r="AJ260" s="383"/>
      <c r="AK260" s="383"/>
      <c r="AL260" s="383"/>
      <c r="AM260" s="383"/>
      <c r="AN260" s="383"/>
      <c r="AO260" s="383"/>
      <c r="AP260" s="383"/>
      <c r="AQ260" s="383"/>
      <c r="AR260" s="383"/>
      <c r="AS260" s="383"/>
      <c r="AT260" s="383"/>
      <c r="AU260" s="383"/>
      <c r="AV260" s="383"/>
      <c r="AW260" s="383"/>
      <c r="AX260" s="383"/>
      <c r="AY260" s="383"/>
      <c r="AZ260" s="383"/>
      <c r="BA260" s="383"/>
      <c r="BB260" s="383"/>
      <c r="BC260" s="383"/>
      <c r="BD260" s="383"/>
      <c r="BE260" s="383"/>
      <c r="BF260" s="383"/>
      <c r="BG260" s="383"/>
      <c r="BH260" s="383"/>
      <c r="BI260" s="383"/>
      <c r="BJ260" s="383"/>
      <c r="BK260" s="383"/>
      <c r="BL260" s="383"/>
      <c r="BM260" s="383"/>
      <c r="BN260" s="383"/>
      <c r="BO260" s="383"/>
      <c r="BP260" s="383"/>
      <c r="BQ260" s="383"/>
      <c r="BR260" s="383"/>
      <c r="BS260" s="383"/>
    </row>
    <row r="261" spans="1:71" s="382" customFormat="1" ht="4.5" customHeight="1" hidden="1" thickTop="1">
      <c r="A261" s="490"/>
      <c r="B261" s="404"/>
      <c r="M261" s="422"/>
      <c r="R261" s="394"/>
      <c r="S261" s="394"/>
      <c r="T261" s="394"/>
      <c r="U261" s="394"/>
      <c r="V261" s="394"/>
      <c r="W261" s="394"/>
      <c r="X261" s="394"/>
      <c r="Y261" s="394"/>
      <c r="AA261" s="381"/>
      <c r="AD261" s="383"/>
      <c r="AE261" s="383"/>
      <c r="AF261" s="383"/>
      <c r="AG261" s="383"/>
      <c r="AH261" s="383"/>
      <c r="AI261" s="383"/>
      <c r="AJ261" s="383"/>
      <c r="AK261" s="383"/>
      <c r="AL261" s="383"/>
      <c r="AM261" s="383"/>
      <c r="AN261" s="383"/>
      <c r="AO261" s="383"/>
      <c r="AP261" s="383"/>
      <c r="AQ261" s="383"/>
      <c r="AR261" s="383"/>
      <c r="AS261" s="383"/>
      <c r="AT261" s="383"/>
      <c r="AU261" s="383"/>
      <c r="AV261" s="383"/>
      <c r="AW261" s="383"/>
      <c r="AX261" s="383"/>
      <c r="AY261" s="383"/>
      <c r="AZ261" s="383"/>
      <c r="BA261" s="383"/>
      <c r="BB261" s="383"/>
      <c r="BC261" s="383"/>
      <c r="BD261" s="383"/>
      <c r="BE261" s="383"/>
      <c r="BF261" s="383"/>
      <c r="BG261" s="383"/>
      <c r="BH261" s="383"/>
      <c r="BI261" s="383"/>
      <c r="BJ261" s="383"/>
      <c r="BK261" s="383"/>
      <c r="BL261" s="383"/>
      <c r="BM261" s="383"/>
      <c r="BN261" s="383"/>
      <c r="BO261" s="383"/>
      <c r="BP261" s="383"/>
      <c r="BQ261" s="383"/>
      <c r="BR261" s="383"/>
      <c r="BS261" s="383"/>
    </row>
    <row r="262" spans="1:71" s="382" customFormat="1" ht="18" customHeight="1" hidden="1">
      <c r="A262" s="490"/>
      <c r="B262" s="404"/>
      <c r="E262" s="399" t="s">
        <v>446</v>
      </c>
      <c r="F262" s="475"/>
      <c r="G262" s="475"/>
      <c r="H262" s="475"/>
      <c r="I262" s="476">
        <f>I260-CDKT!D52</f>
        <v>0</v>
      </c>
      <c r="J262" s="475"/>
      <c r="K262" s="476">
        <v>0</v>
      </c>
      <c r="M262" s="422"/>
      <c r="R262" s="394"/>
      <c r="S262" s="394"/>
      <c r="T262" s="394"/>
      <c r="U262" s="394"/>
      <c r="V262" s="394"/>
      <c r="W262" s="394"/>
      <c r="X262" s="394"/>
      <c r="Y262" s="394"/>
      <c r="AA262" s="381"/>
      <c r="AD262" s="383"/>
      <c r="AE262" s="383"/>
      <c r="AF262" s="383"/>
      <c r="AG262" s="383"/>
      <c r="AH262" s="383"/>
      <c r="AI262" s="383"/>
      <c r="AJ262" s="383"/>
      <c r="AK262" s="383"/>
      <c r="AL262" s="383"/>
      <c r="AM262" s="383"/>
      <c r="AN262" s="383"/>
      <c r="AO262" s="383"/>
      <c r="AP262" s="383"/>
      <c r="AQ262" s="383"/>
      <c r="AR262" s="383"/>
      <c r="AS262" s="383"/>
      <c r="AT262" s="383"/>
      <c r="AU262" s="383"/>
      <c r="AV262" s="383"/>
      <c r="AW262" s="383"/>
      <c r="AX262" s="383"/>
      <c r="AY262" s="383"/>
      <c r="AZ262" s="383"/>
      <c r="BA262" s="383"/>
      <c r="BB262" s="383"/>
      <c r="BC262" s="383"/>
      <c r="BD262" s="383"/>
      <c r="BE262" s="383"/>
      <c r="BF262" s="383"/>
      <c r="BG262" s="383"/>
      <c r="BH262" s="383"/>
      <c r="BI262" s="383"/>
      <c r="BJ262" s="383"/>
      <c r="BK262" s="383"/>
      <c r="BL262" s="383"/>
      <c r="BM262" s="383"/>
      <c r="BN262" s="383"/>
      <c r="BO262" s="383"/>
      <c r="BP262" s="383"/>
      <c r="BQ262" s="383"/>
      <c r="BR262" s="383"/>
      <c r="BS262" s="383"/>
    </row>
    <row r="263" spans="1:71" s="382" customFormat="1" ht="4.5" customHeight="1">
      <c r="A263" s="490"/>
      <c r="B263" s="404"/>
      <c r="E263" s="399"/>
      <c r="F263" s="475"/>
      <c r="G263" s="475"/>
      <c r="H263" s="475"/>
      <c r="I263" s="476"/>
      <c r="J263" s="475"/>
      <c r="K263" s="476"/>
      <c r="R263" s="394"/>
      <c r="S263" s="394"/>
      <c r="T263" s="394"/>
      <c r="U263" s="394"/>
      <c r="V263" s="394"/>
      <c r="W263" s="394"/>
      <c r="X263" s="394"/>
      <c r="Y263" s="394"/>
      <c r="AA263" s="381"/>
      <c r="AD263" s="383"/>
      <c r="AE263" s="383"/>
      <c r="AF263" s="383"/>
      <c r="AG263" s="383"/>
      <c r="AH263" s="383"/>
      <c r="AI263" s="383"/>
      <c r="AJ263" s="383"/>
      <c r="AK263" s="383"/>
      <c r="AL263" s="383"/>
      <c r="AM263" s="383"/>
      <c r="AN263" s="383"/>
      <c r="AO263" s="383"/>
      <c r="AP263" s="383"/>
      <c r="AQ263" s="383"/>
      <c r="AR263" s="383"/>
      <c r="AS263" s="383"/>
      <c r="AT263" s="383"/>
      <c r="AU263" s="383"/>
      <c r="AV263" s="383"/>
      <c r="AW263" s="383"/>
      <c r="AX263" s="383"/>
      <c r="AY263" s="383"/>
      <c r="AZ263" s="383"/>
      <c r="BA263" s="383"/>
      <c r="BB263" s="383"/>
      <c r="BC263" s="383"/>
      <c r="BD263" s="383"/>
      <c r="BE263" s="383"/>
      <c r="BF263" s="383"/>
      <c r="BG263" s="383"/>
      <c r="BH263" s="383"/>
      <c r="BI263" s="383"/>
      <c r="BJ263" s="383"/>
      <c r="BK263" s="383"/>
      <c r="BL263" s="383"/>
      <c r="BM263" s="383"/>
      <c r="BN263" s="383"/>
      <c r="BO263" s="383"/>
      <c r="BP263" s="383"/>
      <c r="BQ263" s="383"/>
      <c r="BR263" s="383"/>
      <c r="BS263" s="383"/>
    </row>
    <row r="264" spans="1:71" s="382" customFormat="1" ht="18" customHeight="1" hidden="1">
      <c r="A264" s="410">
        <v>0</v>
      </c>
      <c r="B264" s="391" t="s">
        <v>646</v>
      </c>
      <c r="C264" s="484"/>
      <c r="D264" s="484"/>
      <c r="E264" s="401"/>
      <c r="F264" s="401"/>
      <c r="G264" s="401"/>
      <c r="H264" s="401"/>
      <c r="I264" s="483" t="s">
        <v>647</v>
      </c>
      <c r="J264" s="401"/>
      <c r="K264" s="401"/>
      <c r="R264" s="394"/>
      <c r="S264" s="394"/>
      <c r="T264" s="394"/>
      <c r="U264" s="394"/>
      <c r="V264" s="394"/>
      <c r="W264" s="394"/>
      <c r="X264" s="394"/>
      <c r="Y264" s="394"/>
      <c r="AA264" s="381"/>
      <c r="AD264" s="383"/>
      <c r="AE264" s="383"/>
      <c r="AF264" s="383"/>
      <c r="AG264" s="383"/>
      <c r="AH264" s="383"/>
      <c r="AI264" s="383"/>
      <c r="AJ264" s="383"/>
      <c r="AK264" s="383"/>
      <c r="AL264" s="383"/>
      <c r="AM264" s="383"/>
      <c r="AN264" s="383"/>
      <c r="AO264" s="383"/>
      <c r="AP264" s="383"/>
      <c r="AQ264" s="383"/>
      <c r="AR264" s="383"/>
      <c r="AS264" s="383"/>
      <c r="AT264" s="383"/>
      <c r="AU264" s="383"/>
      <c r="AV264" s="383"/>
      <c r="AW264" s="383"/>
      <c r="AX264" s="383"/>
      <c r="AY264" s="383"/>
      <c r="AZ264" s="383"/>
      <c r="BA264" s="383"/>
      <c r="BB264" s="383"/>
      <c r="BC264" s="383"/>
      <c r="BD264" s="383"/>
      <c r="BE264" s="383"/>
      <c r="BF264" s="383"/>
      <c r="BG264" s="383"/>
      <c r="BH264" s="383"/>
      <c r="BI264" s="383"/>
      <c r="BJ264" s="383"/>
      <c r="BK264" s="383"/>
      <c r="BL264" s="383"/>
      <c r="BM264" s="383"/>
      <c r="BN264" s="383"/>
      <c r="BO264" s="383"/>
      <c r="BP264" s="383"/>
      <c r="BQ264" s="383"/>
      <c r="BR264" s="383"/>
      <c r="BS264" s="383"/>
    </row>
    <row r="265" spans="1:71" s="382" customFormat="1" ht="4.5" customHeight="1">
      <c r="A265" s="386"/>
      <c r="B265" s="401"/>
      <c r="C265" s="401"/>
      <c r="D265" s="401"/>
      <c r="E265" s="401"/>
      <c r="F265" s="401"/>
      <c r="G265" s="401"/>
      <c r="H265" s="401"/>
      <c r="I265" s="401"/>
      <c r="J265" s="401"/>
      <c r="K265" s="401"/>
      <c r="R265" s="394"/>
      <c r="S265" s="394"/>
      <c r="T265" s="394"/>
      <c r="U265" s="394"/>
      <c r="V265" s="394"/>
      <c r="W265" s="394"/>
      <c r="X265" s="394"/>
      <c r="Y265" s="394"/>
      <c r="AA265" s="381"/>
      <c r="AD265" s="383"/>
      <c r="AE265" s="383"/>
      <c r="AF265" s="383"/>
      <c r="AG265" s="383"/>
      <c r="AH265" s="383"/>
      <c r="AI265" s="383"/>
      <c r="AJ265" s="383"/>
      <c r="AK265" s="383"/>
      <c r="AL265" s="383"/>
      <c r="AM265" s="383"/>
      <c r="AN265" s="383"/>
      <c r="AO265" s="383"/>
      <c r="AP265" s="383"/>
      <c r="AQ265" s="383"/>
      <c r="AR265" s="383"/>
      <c r="AS265" s="383"/>
      <c r="AT265" s="383"/>
      <c r="AU265" s="383"/>
      <c r="AV265" s="383"/>
      <c r="AW265" s="383"/>
      <c r="AX265" s="383"/>
      <c r="AY265" s="383"/>
      <c r="AZ265" s="383"/>
      <c r="BA265" s="383"/>
      <c r="BB265" s="383"/>
      <c r="BC265" s="383"/>
      <c r="BD265" s="383"/>
      <c r="BE265" s="383"/>
      <c r="BF265" s="383"/>
      <c r="BG265" s="383"/>
      <c r="BH265" s="383"/>
      <c r="BI265" s="383"/>
      <c r="BJ265" s="383"/>
      <c r="BK265" s="383"/>
      <c r="BL265" s="383"/>
      <c r="BM265" s="383"/>
      <c r="BN265" s="383"/>
      <c r="BO265" s="383"/>
      <c r="BP265" s="383"/>
      <c r="BQ265" s="383"/>
      <c r="BR265" s="383"/>
      <c r="BS265" s="383"/>
    </row>
    <row r="266" spans="1:71" s="382" customFormat="1" ht="18" customHeight="1" hidden="1">
      <c r="A266" s="410" t="str">
        <f>CDKT!C62</f>
        <v>5.8</v>
      </c>
      <c r="B266" s="391" t="s">
        <v>648</v>
      </c>
      <c r="C266" s="444"/>
      <c r="D266" s="444"/>
      <c r="E266" s="399"/>
      <c r="F266" s="399"/>
      <c r="G266" s="399"/>
      <c r="H266" s="399"/>
      <c r="R266" s="394"/>
      <c r="S266" s="394"/>
      <c r="T266" s="394"/>
      <c r="U266" s="394"/>
      <c r="V266" s="394"/>
      <c r="W266" s="394"/>
      <c r="X266" s="394"/>
      <c r="Y266" s="394"/>
      <c r="AA266" s="381"/>
      <c r="AD266" s="383"/>
      <c r="AE266" s="383"/>
      <c r="AF266" s="383"/>
      <c r="AG266" s="383"/>
      <c r="AH266" s="383"/>
      <c r="AI266" s="383"/>
      <c r="AJ266" s="383"/>
      <c r="AK266" s="383"/>
      <c r="AL266" s="383"/>
      <c r="AM266" s="383"/>
      <c r="AN266" s="383"/>
      <c r="AO266" s="383"/>
      <c r="AP266" s="383"/>
      <c r="AQ266" s="383"/>
      <c r="AR266" s="383"/>
      <c r="AS266" s="383"/>
      <c r="AT266" s="383"/>
      <c r="AU266" s="383"/>
      <c r="AV266" s="383"/>
      <c r="AW266" s="383"/>
      <c r="AX266" s="383"/>
      <c r="AY266" s="383"/>
      <c r="AZ266" s="383"/>
      <c r="BA266" s="383"/>
      <c r="BB266" s="383"/>
      <c r="BC266" s="383"/>
      <c r="BD266" s="383"/>
      <c r="BE266" s="383"/>
      <c r="BF266" s="383"/>
      <c r="BG266" s="383"/>
      <c r="BH266" s="383"/>
      <c r="BI266" s="383"/>
      <c r="BJ266" s="383"/>
      <c r="BK266" s="383"/>
      <c r="BL266" s="383"/>
      <c r="BM266" s="383"/>
      <c r="BN266" s="383"/>
      <c r="BO266" s="383"/>
      <c r="BP266" s="383"/>
      <c r="BQ266" s="383"/>
      <c r="BR266" s="383"/>
      <c r="BS266" s="383"/>
    </row>
    <row r="267" spans="1:71" s="382" customFormat="1" ht="4.5" customHeight="1" hidden="1">
      <c r="A267" s="395"/>
      <c r="B267" s="395"/>
      <c r="C267" s="399"/>
      <c r="D267" s="399"/>
      <c r="E267" s="399"/>
      <c r="F267" s="399"/>
      <c r="G267" s="399"/>
      <c r="H267" s="399"/>
      <c r="R267" s="394"/>
      <c r="S267" s="394"/>
      <c r="T267" s="394"/>
      <c r="U267" s="394"/>
      <c r="V267" s="394"/>
      <c r="W267" s="394"/>
      <c r="X267" s="394"/>
      <c r="Y267" s="394"/>
      <c r="AA267" s="381"/>
      <c r="AD267" s="383"/>
      <c r="AE267" s="383"/>
      <c r="AF267" s="383"/>
      <c r="AG267" s="383"/>
      <c r="AH267" s="383"/>
      <c r="AI267" s="383"/>
      <c r="AJ267" s="383"/>
      <c r="AK267" s="383"/>
      <c r="AL267" s="383"/>
      <c r="AM267" s="383"/>
      <c r="AN267" s="383"/>
      <c r="AO267" s="383"/>
      <c r="AP267" s="383"/>
      <c r="AQ267" s="383"/>
      <c r="AR267" s="383"/>
      <c r="AS267" s="383"/>
      <c r="AT267" s="383"/>
      <c r="AU267" s="383"/>
      <c r="AV267" s="383"/>
      <c r="AW267" s="383"/>
      <c r="AX267" s="383"/>
      <c r="AY267" s="383"/>
      <c r="AZ267" s="383"/>
      <c r="BA267" s="383"/>
      <c r="BB267" s="383"/>
      <c r="BC267" s="383"/>
      <c r="BD267" s="383"/>
      <c r="BE267" s="383"/>
      <c r="BF267" s="383"/>
      <c r="BG267" s="383"/>
      <c r="BH267" s="383"/>
      <c r="BI267" s="383"/>
      <c r="BJ267" s="383"/>
      <c r="BK267" s="383"/>
      <c r="BL267" s="383"/>
      <c r="BM267" s="383"/>
      <c r="BN267" s="383"/>
      <c r="BO267" s="383"/>
      <c r="BP267" s="383"/>
      <c r="BQ267" s="383"/>
      <c r="BR267" s="383"/>
      <c r="BS267" s="383"/>
    </row>
    <row r="268" spans="1:71" s="382" customFormat="1" ht="18" customHeight="1" hidden="1">
      <c r="A268" s="386"/>
      <c r="C268" s="401"/>
      <c r="D268" s="401"/>
      <c r="E268" s="401"/>
      <c r="F268" s="401"/>
      <c r="G268" s="401"/>
      <c r="H268" s="401"/>
      <c r="I268" s="400" t="s">
        <v>541</v>
      </c>
      <c r="K268" s="400" t="s">
        <v>2</v>
      </c>
      <c r="R268" s="416"/>
      <c r="S268" s="416"/>
      <c r="T268" s="416"/>
      <c r="U268" s="416"/>
      <c r="V268" s="416"/>
      <c r="W268" s="416"/>
      <c r="X268" s="416"/>
      <c r="Y268" s="416"/>
      <c r="AA268" s="381"/>
      <c r="AD268" s="383"/>
      <c r="AE268" s="383"/>
      <c r="AF268" s="383"/>
      <c r="AG268" s="383"/>
      <c r="AH268" s="383"/>
      <c r="AI268" s="383"/>
      <c r="AJ268" s="383"/>
      <c r="AK268" s="383"/>
      <c r="AL268" s="383"/>
      <c r="AM268" s="383"/>
      <c r="AN268" s="383"/>
      <c r="AO268" s="383"/>
      <c r="AP268" s="383"/>
      <c r="AQ268" s="383"/>
      <c r="AR268" s="383"/>
      <c r="AS268" s="383"/>
      <c r="AT268" s="383"/>
      <c r="AU268" s="383"/>
      <c r="AV268" s="383"/>
      <c r="AW268" s="383"/>
      <c r="AX268" s="383"/>
      <c r="AY268" s="383"/>
      <c r="AZ268" s="383"/>
      <c r="BA268" s="383"/>
      <c r="BB268" s="383"/>
      <c r="BC268" s="383"/>
      <c r="BD268" s="383"/>
      <c r="BE268" s="383"/>
      <c r="BF268" s="383"/>
      <c r="BG268" s="383"/>
      <c r="BH268" s="383"/>
      <c r="BI268" s="383"/>
      <c r="BJ268" s="383"/>
      <c r="BK268" s="383"/>
      <c r="BL268" s="383"/>
      <c r="BM268" s="383"/>
      <c r="BN268" s="383"/>
      <c r="BO268" s="383"/>
      <c r="BP268" s="383"/>
      <c r="BQ268" s="383"/>
      <c r="BR268" s="383"/>
      <c r="BS268" s="383"/>
    </row>
    <row r="269" spans="1:70" s="382" customFormat="1" ht="18" customHeight="1" hidden="1">
      <c r="A269" s="397"/>
      <c r="B269" s="404" t="s">
        <v>100</v>
      </c>
      <c r="C269" s="401"/>
      <c r="D269" s="401"/>
      <c r="E269" s="401"/>
      <c r="F269" s="401"/>
      <c r="G269" s="401"/>
      <c r="H269" s="401"/>
      <c r="I269" s="405">
        <v>1000000000</v>
      </c>
      <c r="J269" s="405"/>
      <c r="K269" s="405"/>
      <c r="R269" s="416"/>
      <c r="S269" s="416"/>
      <c r="T269" s="416"/>
      <c r="U269" s="416"/>
      <c r="V269" s="416"/>
      <c r="W269" s="416"/>
      <c r="X269" s="416"/>
      <c r="Y269" s="416"/>
      <c r="AC269" s="383"/>
      <c r="AD269" s="383"/>
      <c r="AE269" s="383"/>
      <c r="AF269" s="383"/>
      <c r="AG269" s="383"/>
      <c r="AH269" s="383"/>
      <c r="AI269" s="383"/>
      <c r="AJ269" s="383"/>
      <c r="AK269" s="383"/>
      <c r="AL269" s="383"/>
      <c r="AM269" s="383"/>
      <c r="AN269" s="383"/>
      <c r="AO269" s="383"/>
      <c r="AP269" s="383"/>
      <c r="AQ269" s="383"/>
      <c r="AR269" s="383"/>
      <c r="AS269" s="383"/>
      <c r="AT269" s="383"/>
      <c r="AU269" s="383"/>
      <c r="AV269" s="383"/>
      <c r="AW269" s="383"/>
      <c r="AX269" s="383"/>
      <c r="AY269" s="383"/>
      <c r="AZ269" s="383"/>
      <c r="BA269" s="383"/>
      <c r="BB269" s="383"/>
      <c r="BC269" s="383"/>
      <c r="BD269" s="383"/>
      <c r="BE269" s="383"/>
      <c r="BF269" s="383"/>
      <c r="BG269" s="383"/>
      <c r="BH269" s="383"/>
      <c r="BI269" s="383"/>
      <c r="BJ269" s="383"/>
      <c r="BK269" s="383"/>
      <c r="BL269" s="383"/>
      <c r="BM269" s="383"/>
      <c r="BN269" s="383"/>
      <c r="BO269" s="383"/>
      <c r="BP269" s="383"/>
      <c r="BQ269" s="383"/>
      <c r="BR269" s="383"/>
    </row>
    <row r="270" spans="1:70" s="382" customFormat="1" ht="18" customHeight="1" hidden="1">
      <c r="A270" s="397"/>
      <c r="B270" s="404" t="s">
        <v>649</v>
      </c>
      <c r="C270" s="401"/>
      <c r="D270" s="401"/>
      <c r="E270" s="416"/>
      <c r="F270" s="416"/>
      <c r="G270" s="416"/>
      <c r="H270" s="416"/>
      <c r="I270" s="405">
        <v>0</v>
      </c>
      <c r="J270" s="405"/>
      <c r="K270" s="405">
        <v>0</v>
      </c>
      <c r="R270" s="416"/>
      <c r="S270" s="416"/>
      <c r="T270" s="416"/>
      <c r="U270" s="416"/>
      <c r="V270" s="416"/>
      <c r="W270" s="416"/>
      <c r="X270" s="416"/>
      <c r="Y270" s="416"/>
      <c r="AC270" s="383"/>
      <c r="AD270" s="383"/>
      <c r="AE270" s="383"/>
      <c r="AF270" s="383"/>
      <c r="AG270" s="383"/>
      <c r="AH270" s="383"/>
      <c r="AI270" s="383"/>
      <c r="AJ270" s="383"/>
      <c r="AK270" s="383"/>
      <c r="AL270" s="383"/>
      <c r="AM270" s="383"/>
      <c r="AN270" s="383"/>
      <c r="AO270" s="383"/>
      <c r="AP270" s="383"/>
      <c r="AQ270" s="383"/>
      <c r="AR270" s="383"/>
      <c r="AS270" s="383"/>
      <c r="AT270" s="383"/>
      <c r="AU270" s="383"/>
      <c r="AV270" s="383"/>
      <c r="AW270" s="383"/>
      <c r="AX270" s="383"/>
      <c r="AY270" s="383"/>
      <c r="AZ270" s="383"/>
      <c r="BA270" s="383"/>
      <c r="BB270" s="383"/>
      <c r="BC270" s="383"/>
      <c r="BD270" s="383"/>
      <c r="BE270" s="383"/>
      <c r="BF270" s="383"/>
      <c r="BG270" s="383"/>
      <c r="BH270" s="383"/>
      <c r="BI270" s="383"/>
      <c r="BJ270" s="383"/>
      <c r="BK270" s="383"/>
      <c r="BL270" s="383"/>
      <c r="BM270" s="383"/>
      <c r="BN270" s="383"/>
      <c r="BO270" s="383"/>
      <c r="BP270" s="383"/>
      <c r="BQ270" s="383"/>
      <c r="BR270" s="383"/>
    </row>
    <row r="271" spans="1:70" s="382" customFormat="1" ht="18" customHeight="1" hidden="1">
      <c r="A271" s="397"/>
      <c r="B271" s="386" t="s">
        <v>105</v>
      </c>
      <c r="C271" s="401"/>
      <c r="D271" s="401"/>
      <c r="E271" s="401"/>
      <c r="F271" s="401"/>
      <c r="G271" s="401"/>
      <c r="H271" s="401"/>
      <c r="I271" s="424">
        <v>0</v>
      </c>
      <c r="J271" s="405"/>
      <c r="K271" s="424">
        <v>0</v>
      </c>
      <c r="R271" s="416"/>
      <c r="S271" s="416"/>
      <c r="T271" s="416"/>
      <c r="U271" s="416"/>
      <c r="V271" s="416"/>
      <c r="W271" s="416"/>
      <c r="X271" s="416"/>
      <c r="Y271" s="416"/>
      <c r="AC271" s="383"/>
      <c r="AD271" s="383"/>
      <c r="AE271" s="383"/>
      <c r="AF271" s="383"/>
      <c r="AG271" s="383"/>
      <c r="AH271" s="383"/>
      <c r="AI271" s="383"/>
      <c r="AJ271" s="383"/>
      <c r="AK271" s="383"/>
      <c r="AL271" s="383"/>
      <c r="AM271" s="383"/>
      <c r="AN271" s="383"/>
      <c r="AO271" s="383"/>
      <c r="AP271" s="383"/>
      <c r="AQ271" s="383"/>
      <c r="AR271" s="383"/>
      <c r="AS271" s="383"/>
      <c r="AT271" s="383"/>
      <c r="AU271" s="383"/>
      <c r="AV271" s="383"/>
      <c r="AW271" s="383"/>
      <c r="AX271" s="383"/>
      <c r="AY271" s="383"/>
      <c r="AZ271" s="383"/>
      <c r="BA271" s="383"/>
      <c r="BB271" s="383"/>
      <c r="BC271" s="383"/>
      <c r="BD271" s="383"/>
      <c r="BE271" s="383"/>
      <c r="BF271" s="383"/>
      <c r="BG271" s="383"/>
      <c r="BH271" s="383"/>
      <c r="BI271" s="383"/>
      <c r="BJ271" s="383"/>
      <c r="BK271" s="383"/>
      <c r="BL271" s="383"/>
      <c r="BM271" s="383"/>
      <c r="BN271" s="383"/>
      <c r="BO271" s="383"/>
      <c r="BP271" s="383"/>
      <c r="BQ271" s="383"/>
      <c r="BR271" s="383"/>
    </row>
    <row r="272" spans="1:70" s="382" customFormat="1" ht="18" customHeight="1" hidden="1">
      <c r="A272" s="397"/>
      <c r="C272" s="396" t="s">
        <v>650</v>
      </c>
      <c r="D272" s="396"/>
      <c r="E272" s="416"/>
      <c r="F272" s="416"/>
      <c r="G272" s="416"/>
      <c r="H272" s="416"/>
      <c r="I272" s="474">
        <f>SUM(I269:I271)</f>
        <v>1000000000</v>
      </c>
      <c r="J272" s="426"/>
      <c r="K272" s="474">
        <f>SUM(K270:K271)</f>
        <v>0</v>
      </c>
      <c r="R272" s="416"/>
      <c r="S272" s="416"/>
      <c r="T272" s="416"/>
      <c r="U272" s="416"/>
      <c r="V272" s="416"/>
      <c r="W272" s="416"/>
      <c r="X272" s="416"/>
      <c r="Y272" s="416"/>
      <c r="AC272" s="383"/>
      <c r="AD272" s="383"/>
      <c r="AE272" s="383"/>
      <c r="AF272" s="383"/>
      <c r="AG272" s="383"/>
      <c r="AH272" s="383"/>
      <c r="AI272" s="383"/>
      <c r="AJ272" s="383"/>
      <c r="AK272" s="383"/>
      <c r="AL272" s="383"/>
      <c r="AM272" s="383"/>
      <c r="AN272" s="383"/>
      <c r="AO272" s="383"/>
      <c r="AP272" s="383"/>
      <c r="AQ272" s="383"/>
      <c r="AR272" s="383"/>
      <c r="AS272" s="383"/>
      <c r="AT272" s="383"/>
      <c r="AU272" s="383"/>
      <c r="AV272" s="383"/>
      <c r="AW272" s="383"/>
      <c r="AX272" s="383"/>
      <c r="AY272" s="383"/>
      <c r="AZ272" s="383"/>
      <c r="BA272" s="383"/>
      <c r="BB272" s="383"/>
      <c r="BC272" s="383"/>
      <c r="BD272" s="383"/>
      <c r="BE272" s="383"/>
      <c r="BF272" s="383"/>
      <c r="BG272" s="383"/>
      <c r="BH272" s="383"/>
      <c r="BI272" s="383"/>
      <c r="BJ272" s="383"/>
      <c r="BK272" s="383"/>
      <c r="BL272" s="383"/>
      <c r="BM272" s="383"/>
      <c r="BN272" s="383"/>
      <c r="BO272" s="383"/>
      <c r="BP272" s="383"/>
      <c r="BQ272" s="383"/>
      <c r="BR272" s="383"/>
    </row>
    <row r="273" spans="1:70" s="382" customFormat="1" ht="18" customHeight="1" hidden="1">
      <c r="A273" s="397"/>
      <c r="B273" s="386" t="s">
        <v>651</v>
      </c>
      <c r="C273" s="399"/>
      <c r="D273" s="399"/>
      <c r="E273" s="417"/>
      <c r="F273" s="417"/>
      <c r="G273" s="417"/>
      <c r="H273" s="417"/>
      <c r="I273" s="405">
        <v>0</v>
      </c>
      <c r="J273" s="405"/>
      <c r="K273" s="405">
        <v>0</v>
      </c>
      <c r="R273" s="417"/>
      <c r="S273" s="417"/>
      <c r="T273" s="417"/>
      <c r="U273" s="417"/>
      <c r="V273" s="417"/>
      <c r="W273" s="417"/>
      <c r="X273" s="417"/>
      <c r="Y273" s="417"/>
      <c r="AC273" s="383"/>
      <c r="AD273" s="383"/>
      <c r="AE273" s="383"/>
      <c r="AF273" s="383"/>
      <c r="AG273" s="383"/>
      <c r="AH273" s="383"/>
      <c r="AI273" s="383"/>
      <c r="AJ273" s="383"/>
      <c r="AK273" s="383"/>
      <c r="AL273" s="383"/>
      <c r="AM273" s="383"/>
      <c r="AN273" s="383"/>
      <c r="AO273" s="383"/>
      <c r="AP273" s="383"/>
      <c r="AQ273" s="383"/>
      <c r="AR273" s="383"/>
      <c r="AS273" s="383"/>
      <c r="AT273" s="383"/>
      <c r="AU273" s="383"/>
      <c r="AV273" s="383"/>
      <c r="AW273" s="383"/>
      <c r="AX273" s="383"/>
      <c r="AY273" s="383"/>
      <c r="AZ273" s="383"/>
      <c r="BA273" s="383"/>
      <c r="BB273" s="383"/>
      <c r="BC273" s="383"/>
      <c r="BD273" s="383"/>
      <c r="BE273" s="383"/>
      <c r="BF273" s="383"/>
      <c r="BG273" s="383"/>
      <c r="BH273" s="383"/>
      <c r="BI273" s="383"/>
      <c r="BJ273" s="383"/>
      <c r="BK273" s="383"/>
      <c r="BL273" s="383"/>
      <c r="BM273" s="383"/>
      <c r="BN273" s="383"/>
      <c r="BO273" s="383"/>
      <c r="BP273" s="383"/>
      <c r="BQ273" s="383"/>
      <c r="BR273" s="383"/>
    </row>
    <row r="274" spans="1:70" s="382" customFormat="1" ht="18" customHeight="1" hidden="1" thickBot="1">
      <c r="A274" s="397"/>
      <c r="C274" s="396" t="s">
        <v>652</v>
      </c>
      <c r="D274" s="396"/>
      <c r="I274" s="419">
        <f>I272+I273</f>
        <v>1000000000</v>
      </c>
      <c r="J274" s="426"/>
      <c r="K274" s="419">
        <f>K272+K273</f>
        <v>0</v>
      </c>
      <c r="R274" s="415"/>
      <c r="S274" s="415"/>
      <c r="T274" s="415"/>
      <c r="U274" s="415"/>
      <c r="V274" s="415"/>
      <c r="W274" s="415"/>
      <c r="X274" s="415"/>
      <c r="Y274" s="415"/>
      <c r="AA274" s="422"/>
      <c r="AB274" s="422"/>
      <c r="AC274" s="383"/>
      <c r="AD274" s="383"/>
      <c r="AE274" s="383"/>
      <c r="AF274" s="383"/>
      <c r="AG274" s="383"/>
      <c r="AH274" s="383"/>
      <c r="AI274" s="383"/>
      <c r="AJ274" s="383"/>
      <c r="AK274" s="383"/>
      <c r="AL274" s="383"/>
      <c r="AM274" s="383"/>
      <c r="AN274" s="383"/>
      <c r="AO274" s="383"/>
      <c r="AP274" s="383"/>
      <c r="AQ274" s="383"/>
      <c r="AR274" s="383"/>
      <c r="AS274" s="383"/>
      <c r="AT274" s="383"/>
      <c r="AU274" s="383"/>
      <c r="AV274" s="383"/>
      <c r="AW274" s="383"/>
      <c r="AX274" s="383"/>
      <c r="AY274" s="383"/>
      <c r="AZ274" s="383"/>
      <c r="BA274" s="383"/>
      <c r="BB274" s="383"/>
      <c r="BC274" s="383"/>
      <c r="BD274" s="383"/>
      <c r="BE274" s="383"/>
      <c r="BF274" s="383"/>
      <c r="BG274" s="383"/>
      <c r="BH274" s="383"/>
      <c r="BI274" s="383"/>
      <c r="BJ274" s="383"/>
      <c r="BK274" s="383"/>
      <c r="BL274" s="383"/>
      <c r="BM274" s="383"/>
      <c r="BN274" s="383"/>
      <c r="BO274" s="383"/>
      <c r="BP274" s="383"/>
      <c r="BQ274" s="383"/>
      <c r="BR274" s="383"/>
    </row>
    <row r="275" spans="1:70" s="382" customFormat="1" ht="4.5" customHeight="1" hidden="1" thickTop="1">
      <c r="A275" s="397"/>
      <c r="C275" s="396"/>
      <c r="D275" s="396"/>
      <c r="I275" s="405"/>
      <c r="J275" s="405"/>
      <c r="K275" s="405"/>
      <c r="R275" s="415"/>
      <c r="S275" s="415"/>
      <c r="T275" s="415"/>
      <c r="U275" s="415"/>
      <c r="V275" s="415"/>
      <c r="W275" s="415"/>
      <c r="X275" s="415"/>
      <c r="Y275" s="415"/>
      <c r="AA275" s="422"/>
      <c r="AB275" s="422"/>
      <c r="AC275" s="383"/>
      <c r="AD275" s="383"/>
      <c r="AE275" s="383"/>
      <c r="AF275" s="383"/>
      <c r="AG275" s="383"/>
      <c r="AH275" s="383"/>
      <c r="AI275" s="383"/>
      <c r="AJ275" s="383"/>
      <c r="AK275" s="383"/>
      <c r="AL275" s="383"/>
      <c r="AM275" s="383"/>
      <c r="AN275" s="383"/>
      <c r="AO275" s="383"/>
      <c r="AP275" s="383"/>
      <c r="AQ275" s="383"/>
      <c r="AR275" s="383"/>
      <c r="AS275" s="383"/>
      <c r="AT275" s="383"/>
      <c r="AU275" s="383"/>
      <c r="AV275" s="383"/>
      <c r="AW275" s="383"/>
      <c r="AX275" s="383"/>
      <c r="AY275" s="383"/>
      <c r="AZ275" s="383"/>
      <c r="BA275" s="383"/>
      <c r="BB275" s="383"/>
      <c r="BC275" s="383"/>
      <c r="BD275" s="383"/>
      <c r="BE275" s="383"/>
      <c r="BF275" s="383"/>
      <c r="BG275" s="383"/>
      <c r="BH275" s="383"/>
      <c r="BI275" s="383"/>
      <c r="BJ275" s="383"/>
      <c r="BK275" s="383"/>
      <c r="BL275" s="383"/>
      <c r="BM275" s="383"/>
      <c r="BN275" s="383"/>
      <c r="BO275" s="383"/>
      <c r="BP275" s="383"/>
      <c r="BQ275" s="383"/>
      <c r="BR275" s="383"/>
    </row>
    <row r="276" spans="1:71" s="382" customFormat="1" ht="14.25" customHeight="1" hidden="1">
      <c r="A276" s="397"/>
      <c r="C276" s="396"/>
      <c r="D276" s="396"/>
      <c r="E276" s="399" t="s">
        <v>446</v>
      </c>
      <c r="F276" s="475"/>
      <c r="G276" s="475"/>
      <c r="H276" s="475"/>
      <c r="I276" s="405">
        <v>0</v>
      </c>
      <c r="J276" s="405"/>
      <c r="K276" s="405">
        <v>0</v>
      </c>
      <c r="R276" s="415"/>
      <c r="S276" s="415"/>
      <c r="T276" s="415"/>
      <c r="U276" s="415"/>
      <c r="V276" s="415"/>
      <c r="W276" s="415"/>
      <c r="X276" s="415"/>
      <c r="Y276" s="415"/>
      <c r="AA276" s="381"/>
      <c r="AD276" s="383"/>
      <c r="AE276" s="383"/>
      <c r="AF276" s="383"/>
      <c r="AG276" s="383"/>
      <c r="AH276" s="383"/>
      <c r="AI276" s="383"/>
      <c r="AJ276" s="383"/>
      <c r="AK276" s="383"/>
      <c r="AL276" s="383"/>
      <c r="AM276" s="383"/>
      <c r="AN276" s="383"/>
      <c r="AO276" s="383"/>
      <c r="AP276" s="383"/>
      <c r="AQ276" s="383"/>
      <c r="AR276" s="383"/>
      <c r="AS276" s="383"/>
      <c r="AT276" s="383"/>
      <c r="AU276" s="383"/>
      <c r="AV276" s="383"/>
      <c r="AW276" s="383"/>
      <c r="AX276" s="383"/>
      <c r="AY276" s="383"/>
      <c r="AZ276" s="383"/>
      <c r="BA276" s="383"/>
      <c r="BB276" s="383"/>
      <c r="BC276" s="383"/>
      <c r="BD276" s="383"/>
      <c r="BE276" s="383"/>
      <c r="BF276" s="383"/>
      <c r="BG276" s="383"/>
      <c r="BH276" s="383"/>
      <c r="BI276" s="383"/>
      <c r="BJ276" s="383"/>
      <c r="BK276" s="383"/>
      <c r="BL276" s="383"/>
      <c r="BM276" s="383"/>
      <c r="BN276" s="383"/>
      <c r="BO276" s="383"/>
      <c r="BP276" s="383"/>
      <c r="BQ276" s="383"/>
      <c r="BR276" s="383"/>
      <c r="BS276" s="383"/>
    </row>
    <row r="277" spans="1:71" s="382" customFormat="1" ht="18" customHeight="1" hidden="1">
      <c r="A277" s="397"/>
      <c r="C277" s="396"/>
      <c r="D277" s="396"/>
      <c r="R277" s="415"/>
      <c r="S277" s="415"/>
      <c r="T277" s="415"/>
      <c r="U277" s="415"/>
      <c r="V277" s="415"/>
      <c r="W277" s="415"/>
      <c r="X277" s="415"/>
      <c r="Y277" s="415"/>
      <c r="AA277" s="381"/>
      <c r="AD277" s="383"/>
      <c r="AE277" s="383"/>
      <c r="AF277" s="383"/>
      <c r="AG277" s="383"/>
      <c r="AH277" s="383"/>
      <c r="AI277" s="383"/>
      <c r="AJ277" s="383"/>
      <c r="AK277" s="383"/>
      <c r="AL277" s="383"/>
      <c r="AM277" s="383"/>
      <c r="AN277" s="383"/>
      <c r="AO277" s="383"/>
      <c r="AP277" s="383"/>
      <c r="AQ277" s="383"/>
      <c r="AR277" s="383"/>
      <c r="AS277" s="383"/>
      <c r="AT277" s="383"/>
      <c r="AU277" s="383"/>
      <c r="AV277" s="383"/>
      <c r="AW277" s="383"/>
      <c r="AX277" s="383"/>
      <c r="AY277" s="383"/>
      <c r="AZ277" s="383"/>
      <c r="BA277" s="383"/>
      <c r="BB277" s="383"/>
      <c r="BC277" s="383"/>
      <c r="BD277" s="383"/>
      <c r="BE277" s="383"/>
      <c r="BF277" s="383"/>
      <c r="BG277" s="383"/>
      <c r="BH277" s="383"/>
      <c r="BI277" s="383"/>
      <c r="BJ277" s="383"/>
      <c r="BK277" s="383"/>
      <c r="BL277" s="383"/>
      <c r="BM277" s="383"/>
      <c r="BN277" s="383"/>
      <c r="BO277" s="383"/>
      <c r="BP277" s="383"/>
      <c r="BQ277" s="383"/>
      <c r="BR277" s="383"/>
      <c r="BS277" s="383"/>
    </row>
    <row r="278" spans="1:71" s="382" customFormat="1" ht="18" customHeight="1" hidden="1">
      <c r="A278" s="386"/>
      <c r="B278" s="386" t="s">
        <v>653</v>
      </c>
      <c r="C278" s="432"/>
      <c r="D278" s="432"/>
      <c r="E278" s="432"/>
      <c r="F278" s="432"/>
      <c r="G278" s="432"/>
      <c r="H278" s="432"/>
      <c r="I278" s="432"/>
      <c r="J278" s="432"/>
      <c r="K278" s="432"/>
      <c r="L278" s="432"/>
      <c r="M278" s="432"/>
      <c r="N278" s="432"/>
      <c r="P278" s="386" t="s">
        <v>653</v>
      </c>
      <c r="R278" s="394"/>
      <c r="S278" s="394"/>
      <c r="T278" s="394"/>
      <c r="U278" s="394"/>
      <c r="V278" s="394"/>
      <c r="W278" s="394"/>
      <c r="X278" s="394"/>
      <c r="Y278" s="394"/>
      <c r="AA278" s="381"/>
      <c r="AD278" s="383"/>
      <c r="AE278" s="383"/>
      <c r="AF278" s="383"/>
      <c r="AG278" s="383"/>
      <c r="AH278" s="383"/>
      <c r="AI278" s="383"/>
      <c r="AJ278" s="383"/>
      <c r="AK278" s="383"/>
      <c r="AL278" s="383"/>
      <c r="AM278" s="383"/>
      <c r="AN278" s="383"/>
      <c r="AO278" s="383"/>
      <c r="AP278" s="383"/>
      <c r="AQ278" s="383"/>
      <c r="AR278" s="383"/>
      <c r="AS278" s="383"/>
      <c r="AT278" s="383"/>
      <c r="AU278" s="383"/>
      <c r="AV278" s="383"/>
      <c r="AW278" s="383"/>
      <c r="AX278" s="383"/>
      <c r="AY278" s="383"/>
      <c r="AZ278" s="383"/>
      <c r="BA278" s="383"/>
      <c r="BB278" s="383"/>
      <c r="BC278" s="383"/>
      <c r="BD278" s="383"/>
      <c r="BE278" s="383"/>
      <c r="BF278" s="383"/>
      <c r="BG278" s="383"/>
      <c r="BH278" s="383"/>
      <c r="BI278" s="383"/>
      <c r="BJ278" s="383"/>
      <c r="BK278" s="383"/>
      <c r="BL278" s="383"/>
      <c r="BM278" s="383"/>
      <c r="BN278" s="383"/>
      <c r="BO278" s="383"/>
      <c r="BP278" s="383"/>
      <c r="BQ278" s="383"/>
      <c r="BR278" s="383"/>
      <c r="BS278" s="383"/>
    </row>
    <row r="279" spans="1:71" s="382" customFormat="1" ht="4.5" customHeight="1" hidden="1">
      <c r="A279" s="386"/>
      <c r="B279" s="395"/>
      <c r="C279" s="432"/>
      <c r="D279" s="432"/>
      <c r="E279" s="432"/>
      <c r="F279" s="432"/>
      <c r="G279" s="432"/>
      <c r="H279" s="432"/>
      <c r="I279" s="432"/>
      <c r="J279" s="432"/>
      <c r="K279" s="432"/>
      <c r="L279" s="432"/>
      <c r="M279" s="432"/>
      <c r="N279" s="432"/>
      <c r="R279" s="394"/>
      <c r="S279" s="394"/>
      <c r="T279" s="394"/>
      <c r="U279" s="394"/>
      <c r="V279" s="394"/>
      <c r="W279" s="394"/>
      <c r="X279" s="394"/>
      <c r="Y279" s="394"/>
      <c r="AA279" s="381"/>
      <c r="AD279" s="383"/>
      <c r="AE279" s="383"/>
      <c r="AF279" s="383"/>
      <c r="AG279" s="383"/>
      <c r="AH279" s="383"/>
      <c r="AI279" s="383"/>
      <c r="AJ279" s="383"/>
      <c r="AK279" s="383"/>
      <c r="AL279" s="383"/>
      <c r="AM279" s="383"/>
      <c r="AN279" s="383"/>
      <c r="AO279" s="383"/>
      <c r="AP279" s="383"/>
      <c r="AQ279" s="383"/>
      <c r="AR279" s="383"/>
      <c r="AS279" s="383"/>
      <c r="AT279" s="383"/>
      <c r="AU279" s="383"/>
      <c r="AV279" s="383"/>
      <c r="AW279" s="383"/>
      <c r="AX279" s="383"/>
      <c r="AY279" s="383"/>
      <c r="AZ279" s="383"/>
      <c r="BA279" s="383"/>
      <c r="BB279" s="383"/>
      <c r="BC279" s="383"/>
      <c r="BD279" s="383"/>
      <c r="BE279" s="383"/>
      <c r="BF279" s="383"/>
      <c r="BG279" s="383"/>
      <c r="BH279" s="383"/>
      <c r="BI279" s="383"/>
      <c r="BJ279" s="383"/>
      <c r="BK279" s="383"/>
      <c r="BL279" s="383"/>
      <c r="BM279" s="383"/>
      <c r="BN279" s="383"/>
      <c r="BO279" s="383"/>
      <c r="BP279" s="383"/>
      <c r="BQ279" s="383"/>
      <c r="BR279" s="383"/>
      <c r="BS279" s="383"/>
    </row>
    <row r="280" spans="1:71" s="382" customFormat="1" ht="18" customHeight="1" hidden="1">
      <c r="A280" s="386"/>
      <c r="B280" s="386" t="s">
        <v>654</v>
      </c>
      <c r="E280" s="414"/>
      <c r="F280" s="414"/>
      <c r="G280" s="414"/>
      <c r="H280" s="414"/>
      <c r="J280" s="435"/>
      <c r="K280" s="435"/>
      <c r="L280" s="435"/>
      <c r="M280" s="435"/>
      <c r="N280" s="435"/>
      <c r="O280" s="435"/>
      <c r="P280" s="415"/>
      <c r="Q280" s="434"/>
      <c r="R280" s="434"/>
      <c r="S280" s="1568" t="s">
        <v>541</v>
      </c>
      <c r="T280" s="1568"/>
      <c r="U280" s="1568"/>
      <c r="V280" s="396"/>
      <c r="W280" s="1568" t="s">
        <v>2</v>
      </c>
      <c r="X280" s="1568"/>
      <c r="Y280" s="1568"/>
      <c r="Z280" s="434"/>
      <c r="AA280" s="371"/>
      <c r="AD280" s="383"/>
      <c r="AE280" s="383"/>
      <c r="AF280" s="383"/>
      <c r="AG280" s="383"/>
      <c r="AH280" s="383"/>
      <c r="AI280" s="383"/>
      <c r="AJ280" s="383"/>
      <c r="AK280" s="383"/>
      <c r="AL280" s="383"/>
      <c r="AM280" s="383"/>
      <c r="AN280" s="383"/>
      <c r="AO280" s="383"/>
      <c r="AP280" s="383"/>
      <c r="AQ280" s="383"/>
      <c r="AR280" s="383"/>
      <c r="AS280" s="383"/>
      <c r="AT280" s="383"/>
      <c r="AU280" s="383"/>
      <c r="AV280" s="383"/>
      <c r="AW280" s="383"/>
      <c r="AX280" s="383"/>
      <c r="AY280" s="383"/>
      <c r="AZ280" s="383"/>
      <c r="BA280" s="383"/>
      <c r="BB280" s="383"/>
      <c r="BC280" s="383"/>
      <c r="BD280" s="383"/>
      <c r="BE280" s="383"/>
      <c r="BF280" s="383"/>
      <c r="BG280" s="383"/>
      <c r="BH280" s="383"/>
      <c r="BI280" s="383"/>
      <c r="BJ280" s="383"/>
      <c r="BK280" s="383"/>
      <c r="BL280" s="383"/>
      <c r="BM280" s="383"/>
      <c r="BN280" s="383"/>
      <c r="BO280" s="383"/>
      <c r="BP280" s="383"/>
      <c r="BQ280" s="383"/>
      <c r="BR280" s="383"/>
      <c r="BS280" s="383"/>
    </row>
    <row r="281" spans="1:71" s="382" customFormat="1" ht="18" customHeight="1" hidden="1">
      <c r="A281" s="386"/>
      <c r="C281" s="401"/>
      <c r="D281" s="401"/>
      <c r="E281" s="401"/>
      <c r="F281" s="401"/>
      <c r="G281" s="401"/>
      <c r="H281" s="401"/>
      <c r="I281" s="401"/>
      <c r="J281" s="394"/>
      <c r="K281" s="394"/>
      <c r="L281" s="416"/>
      <c r="M281" s="394"/>
      <c r="N281" s="394"/>
      <c r="O281" s="394"/>
      <c r="P281" s="416"/>
      <c r="Q281" s="425"/>
      <c r="R281" s="425"/>
      <c r="S281" s="435" t="s">
        <v>655</v>
      </c>
      <c r="T281" s="416"/>
      <c r="U281" s="435" t="s">
        <v>552</v>
      </c>
      <c r="V281" s="416"/>
      <c r="W281" s="435" t="s">
        <v>655</v>
      </c>
      <c r="X281" s="416"/>
      <c r="Y281" s="435" t="s">
        <v>552</v>
      </c>
      <c r="Z281" s="425"/>
      <c r="AA281" s="381"/>
      <c r="AD281" s="383"/>
      <c r="AE281" s="383"/>
      <c r="AF281" s="383"/>
      <c r="AG281" s="383"/>
      <c r="AH281" s="383"/>
      <c r="AI281" s="383"/>
      <c r="AJ281" s="383"/>
      <c r="AK281" s="383"/>
      <c r="AL281" s="383"/>
      <c r="AM281" s="383"/>
      <c r="AN281" s="383"/>
      <c r="AO281" s="383"/>
      <c r="AP281" s="383"/>
      <c r="AQ281" s="383"/>
      <c r="AR281" s="383"/>
      <c r="AS281" s="383"/>
      <c r="AT281" s="383"/>
      <c r="AU281" s="383"/>
      <c r="AV281" s="383"/>
      <c r="AW281" s="383"/>
      <c r="AX281" s="383"/>
      <c r="AY281" s="383"/>
      <c r="AZ281" s="383"/>
      <c r="BA281" s="383"/>
      <c r="BB281" s="383"/>
      <c r="BC281" s="383"/>
      <c r="BD281" s="383"/>
      <c r="BE281" s="383"/>
      <c r="BF281" s="383"/>
      <c r="BG281" s="383"/>
      <c r="BH281" s="383"/>
      <c r="BI281" s="383"/>
      <c r="BJ281" s="383"/>
      <c r="BK281" s="383"/>
      <c r="BL281" s="383"/>
      <c r="BM281" s="383"/>
      <c r="BN281" s="383"/>
      <c r="BO281" s="383"/>
      <c r="BP281" s="383"/>
      <c r="BQ281" s="383"/>
      <c r="BR281" s="383"/>
      <c r="BS281" s="383"/>
    </row>
    <row r="282" spans="1:71" s="382" customFormat="1" ht="27.75" customHeight="1" hidden="1">
      <c r="A282" s="397"/>
      <c r="B282" s="445"/>
      <c r="C282" s="445"/>
      <c r="D282" s="445"/>
      <c r="E282" s="445"/>
      <c r="F282" s="445"/>
      <c r="G282" s="445"/>
      <c r="H282" s="445"/>
      <c r="I282" s="445"/>
      <c r="J282" s="445"/>
      <c r="K282" s="445"/>
      <c r="L282" s="445"/>
      <c r="M282" s="445"/>
      <c r="N282" s="445"/>
      <c r="O282" s="445"/>
      <c r="P282" s="1567" t="s">
        <v>656</v>
      </c>
      <c r="Q282" s="1567"/>
      <c r="R282" s="1567"/>
      <c r="S282" s="500">
        <v>0.6</v>
      </c>
      <c r="T282" s="449"/>
      <c r="U282" s="449">
        <v>1000000000</v>
      </c>
      <c r="V282" s="449"/>
      <c r="W282" s="449">
        <v>0</v>
      </c>
      <c r="X282" s="449"/>
      <c r="Y282" s="449">
        <v>0</v>
      </c>
      <c r="Z282" s="501"/>
      <c r="AA282" s="381"/>
      <c r="AD282" s="383"/>
      <c r="AE282" s="383"/>
      <c r="AF282" s="383"/>
      <c r="AG282" s="383"/>
      <c r="AH282" s="383"/>
      <c r="AI282" s="383"/>
      <c r="AJ282" s="383"/>
      <c r="AK282" s="383"/>
      <c r="AL282" s="383"/>
      <c r="AM282" s="383"/>
      <c r="AN282" s="383"/>
      <c r="AO282" s="383"/>
      <c r="AP282" s="383"/>
      <c r="AQ282" s="383"/>
      <c r="AR282" s="383"/>
      <c r="AS282" s="383"/>
      <c r="AT282" s="383"/>
      <c r="AU282" s="383"/>
      <c r="AV282" s="383"/>
      <c r="AW282" s="383"/>
      <c r="AX282" s="383"/>
      <c r="AY282" s="383"/>
      <c r="AZ282" s="383"/>
      <c r="BA282" s="383"/>
      <c r="BB282" s="383"/>
      <c r="BC282" s="383"/>
      <c r="BD282" s="383"/>
      <c r="BE282" s="383"/>
      <c r="BF282" s="383"/>
      <c r="BG282" s="383"/>
      <c r="BH282" s="383"/>
      <c r="BI282" s="383"/>
      <c r="BJ282" s="383"/>
      <c r="BK282" s="383"/>
      <c r="BL282" s="383"/>
      <c r="BM282" s="383"/>
      <c r="BN282" s="383"/>
      <c r="BO282" s="383"/>
      <c r="BP282" s="383"/>
      <c r="BQ282" s="383"/>
      <c r="BR282" s="383"/>
      <c r="BS282" s="383"/>
    </row>
    <row r="283" spans="1:71" s="382" customFormat="1" ht="18" customHeight="1" hidden="1">
      <c r="A283" s="397"/>
      <c r="B283" s="445"/>
      <c r="C283" s="445"/>
      <c r="D283" s="445"/>
      <c r="E283" s="445"/>
      <c r="F283" s="445"/>
      <c r="G283" s="445"/>
      <c r="H283" s="445"/>
      <c r="I283" s="445"/>
      <c r="J283" s="445"/>
      <c r="K283" s="445"/>
      <c r="L283" s="445"/>
      <c r="M283" s="445"/>
      <c r="N283" s="445"/>
      <c r="O283" s="502"/>
      <c r="P283" s="404" t="s">
        <v>657</v>
      </c>
      <c r="Q283" s="445"/>
      <c r="R283" s="445"/>
      <c r="S283" s="449"/>
      <c r="T283" s="449"/>
      <c r="U283" s="449"/>
      <c r="V283" s="449"/>
      <c r="W283" s="449"/>
      <c r="X283" s="449"/>
      <c r="Y283" s="449"/>
      <c r="Z283" s="501"/>
      <c r="AA283" s="381"/>
      <c r="AD283" s="383"/>
      <c r="AE283" s="383"/>
      <c r="AF283" s="383"/>
      <c r="AG283" s="383"/>
      <c r="AH283" s="383"/>
      <c r="AI283" s="383"/>
      <c r="AJ283" s="383"/>
      <c r="AK283" s="383"/>
      <c r="AL283" s="383"/>
      <c r="AM283" s="383"/>
      <c r="AN283" s="383"/>
      <c r="AO283" s="383"/>
      <c r="AP283" s="383"/>
      <c r="AQ283" s="383"/>
      <c r="AR283" s="383"/>
      <c r="AS283" s="383"/>
      <c r="AT283" s="383"/>
      <c r="AU283" s="383"/>
      <c r="AV283" s="383"/>
      <c r="AW283" s="383"/>
      <c r="AX283" s="383"/>
      <c r="AY283" s="383"/>
      <c r="AZ283" s="383"/>
      <c r="BA283" s="383"/>
      <c r="BB283" s="383"/>
      <c r="BC283" s="383"/>
      <c r="BD283" s="383"/>
      <c r="BE283" s="383"/>
      <c r="BF283" s="383"/>
      <c r="BG283" s="383"/>
      <c r="BH283" s="383"/>
      <c r="BI283" s="383"/>
      <c r="BJ283" s="383"/>
      <c r="BK283" s="383"/>
      <c r="BL283" s="383"/>
      <c r="BM283" s="383"/>
      <c r="BN283" s="383"/>
      <c r="BO283" s="383"/>
      <c r="BP283" s="383"/>
      <c r="BQ283" s="383"/>
      <c r="BR283" s="383"/>
      <c r="BS283" s="383"/>
    </row>
    <row r="284" spans="1:71" s="396" customFormat="1" ht="18" customHeight="1" hidden="1" thickBot="1">
      <c r="A284" s="395"/>
      <c r="C284" s="503"/>
      <c r="D284" s="503"/>
      <c r="J284" s="421"/>
      <c r="K284" s="421"/>
      <c r="L284" s="421"/>
      <c r="M284" s="421"/>
      <c r="N284" s="421"/>
      <c r="O284" s="421"/>
      <c r="Q284" s="503" t="s">
        <v>568</v>
      </c>
      <c r="S284" s="504">
        <f>SUM(S282:S283)</f>
        <v>0.6</v>
      </c>
      <c r="T284" s="505"/>
      <c r="U284" s="481">
        <f>SUM(U282:U283)</f>
        <v>1000000000</v>
      </c>
      <c r="V284" s="506"/>
      <c r="W284" s="481">
        <v>0</v>
      </c>
      <c r="X284" s="506"/>
      <c r="Y284" s="481">
        <v>0</v>
      </c>
      <c r="Z284" s="441"/>
      <c r="AA284" s="507"/>
      <c r="AB284" s="508"/>
      <c r="AC284" s="508"/>
      <c r="AD284" s="509"/>
      <c r="AE284" s="509"/>
      <c r="AF284" s="509"/>
      <c r="AG284" s="509"/>
      <c r="AH284" s="509"/>
      <c r="AI284" s="509"/>
      <c r="AJ284" s="509"/>
      <c r="AK284" s="509"/>
      <c r="AL284" s="509"/>
      <c r="AM284" s="509"/>
      <c r="AN284" s="509"/>
      <c r="AO284" s="509"/>
      <c r="AP284" s="509"/>
      <c r="AQ284" s="509"/>
      <c r="AR284" s="509"/>
      <c r="AS284" s="509"/>
      <c r="AT284" s="509"/>
      <c r="AU284" s="509"/>
      <c r="AV284" s="509"/>
      <c r="AW284" s="509"/>
      <c r="AX284" s="509"/>
      <c r="AY284" s="509"/>
      <c r="AZ284" s="509"/>
      <c r="BA284" s="509"/>
      <c r="BB284" s="509"/>
      <c r="BC284" s="509"/>
      <c r="BD284" s="509"/>
      <c r="BE284" s="509"/>
      <c r="BF284" s="509"/>
      <c r="BG284" s="509"/>
      <c r="BH284" s="509"/>
      <c r="BI284" s="509"/>
      <c r="BJ284" s="509"/>
      <c r="BK284" s="509"/>
      <c r="BL284" s="509"/>
      <c r="BM284" s="509"/>
      <c r="BN284" s="509"/>
      <c r="BO284" s="509"/>
      <c r="BP284" s="509"/>
      <c r="BQ284" s="509"/>
      <c r="BR284" s="509"/>
      <c r="BS284" s="509"/>
    </row>
    <row r="285" spans="1:71" s="382" customFormat="1" ht="4.5" customHeight="1" hidden="1" thickTop="1">
      <c r="A285" s="386"/>
      <c r="P285" s="394"/>
      <c r="Q285" s="394"/>
      <c r="R285" s="394"/>
      <c r="S285" s="394"/>
      <c r="T285" s="394"/>
      <c r="U285" s="394"/>
      <c r="V285" s="394"/>
      <c r="W285" s="394"/>
      <c r="X285" s="394"/>
      <c r="Y285" s="394"/>
      <c r="Z285" s="394"/>
      <c r="AA285" s="381"/>
      <c r="AD285" s="383"/>
      <c r="AE285" s="383"/>
      <c r="AF285" s="383"/>
      <c r="AG285" s="383"/>
      <c r="AH285" s="383"/>
      <c r="AI285" s="383"/>
      <c r="AJ285" s="383"/>
      <c r="AK285" s="383"/>
      <c r="AL285" s="383"/>
      <c r="AM285" s="383"/>
      <c r="AN285" s="383"/>
      <c r="AO285" s="383"/>
      <c r="AP285" s="383"/>
      <c r="AQ285" s="383"/>
      <c r="AR285" s="383"/>
      <c r="AS285" s="383"/>
      <c r="AT285" s="383"/>
      <c r="AU285" s="383"/>
      <c r="AV285" s="383"/>
      <c r="AW285" s="383"/>
      <c r="AX285" s="383"/>
      <c r="AY285" s="383"/>
      <c r="AZ285" s="383"/>
      <c r="BA285" s="383"/>
      <c r="BB285" s="383"/>
      <c r="BC285" s="383"/>
      <c r="BD285" s="383"/>
      <c r="BE285" s="383"/>
      <c r="BF285" s="383"/>
      <c r="BG285" s="383"/>
      <c r="BH285" s="383"/>
      <c r="BI285" s="383"/>
      <c r="BJ285" s="383"/>
      <c r="BK285" s="383"/>
      <c r="BL285" s="383"/>
      <c r="BM285" s="383"/>
      <c r="BN285" s="383"/>
      <c r="BO285" s="383"/>
      <c r="BP285" s="383"/>
      <c r="BQ285" s="383"/>
      <c r="BR285" s="383"/>
      <c r="BS285" s="383"/>
    </row>
    <row r="286" spans="1:71" s="382" customFormat="1" ht="18" customHeight="1" hidden="1">
      <c r="A286" s="386"/>
      <c r="P286" s="394"/>
      <c r="Q286" s="394"/>
      <c r="R286" s="421" t="s">
        <v>446</v>
      </c>
      <c r="S286" s="394"/>
      <c r="T286" s="394"/>
      <c r="U286" s="510">
        <f>U284-I269</f>
        <v>0</v>
      </c>
      <c r="V286" s="394"/>
      <c r="W286" s="394"/>
      <c r="X286" s="394"/>
      <c r="Y286" s="510">
        <f>Y284-K269</f>
        <v>0</v>
      </c>
      <c r="Z286" s="394"/>
      <c r="AA286" s="381"/>
      <c r="AD286" s="383"/>
      <c r="AE286" s="383"/>
      <c r="AF286" s="383"/>
      <c r="AG286" s="383"/>
      <c r="AH286" s="383"/>
      <c r="AI286" s="383"/>
      <c r="AJ286" s="383"/>
      <c r="AK286" s="383"/>
      <c r="AL286" s="383"/>
      <c r="AM286" s="383"/>
      <c r="AN286" s="383"/>
      <c r="AO286" s="383"/>
      <c r="AP286" s="383"/>
      <c r="AQ286" s="383"/>
      <c r="AR286" s="383"/>
      <c r="AS286" s="383"/>
      <c r="AT286" s="383"/>
      <c r="AU286" s="383"/>
      <c r="AV286" s="383"/>
      <c r="AW286" s="383"/>
      <c r="AX286" s="383"/>
      <c r="AY286" s="383"/>
      <c r="AZ286" s="383"/>
      <c r="BA286" s="383"/>
      <c r="BB286" s="383"/>
      <c r="BC286" s="383"/>
      <c r="BD286" s="383"/>
      <c r="BE286" s="383"/>
      <c r="BF286" s="383"/>
      <c r="BG286" s="383"/>
      <c r="BH286" s="383"/>
      <c r="BI286" s="383"/>
      <c r="BJ286" s="383"/>
      <c r="BK286" s="383"/>
      <c r="BL286" s="383"/>
      <c r="BM286" s="383"/>
      <c r="BN286" s="383"/>
      <c r="BO286" s="383"/>
      <c r="BP286" s="383"/>
      <c r="BQ286" s="383"/>
      <c r="BR286" s="383"/>
      <c r="BS286" s="383"/>
    </row>
    <row r="287" spans="1:71" s="382" customFormat="1" ht="18" customHeight="1" hidden="1">
      <c r="A287" s="397"/>
      <c r="B287" s="511"/>
      <c r="P287" s="511" t="s">
        <v>658</v>
      </c>
      <c r="R287" s="394"/>
      <c r="S287" s="394"/>
      <c r="T287" s="394"/>
      <c r="U287" s="394"/>
      <c r="V287" s="394"/>
      <c r="W287" s="394"/>
      <c r="X287" s="394"/>
      <c r="Y287" s="394"/>
      <c r="Z287" s="394"/>
      <c r="AA287" s="381"/>
      <c r="AD287" s="383"/>
      <c r="AE287" s="383"/>
      <c r="AF287" s="383"/>
      <c r="AG287" s="383"/>
      <c r="AH287" s="383"/>
      <c r="AI287" s="383"/>
      <c r="AJ287" s="383"/>
      <c r="AK287" s="383"/>
      <c r="AL287" s="383"/>
      <c r="AM287" s="383"/>
      <c r="AN287" s="383"/>
      <c r="AO287" s="383"/>
      <c r="AP287" s="383"/>
      <c r="AQ287" s="383"/>
      <c r="AR287" s="383"/>
      <c r="AS287" s="383"/>
      <c r="AT287" s="383"/>
      <c r="AU287" s="383"/>
      <c r="AV287" s="383"/>
      <c r="AW287" s="383"/>
      <c r="AX287" s="383"/>
      <c r="AY287" s="383"/>
      <c r="AZ287" s="383"/>
      <c r="BA287" s="383"/>
      <c r="BB287" s="383"/>
      <c r="BC287" s="383"/>
      <c r="BD287" s="383"/>
      <c r="BE287" s="383"/>
      <c r="BF287" s="383"/>
      <c r="BG287" s="383"/>
      <c r="BH287" s="383"/>
      <c r="BI287" s="383"/>
      <c r="BJ287" s="383"/>
      <c r="BK287" s="383"/>
      <c r="BL287" s="383"/>
      <c r="BM287" s="383"/>
      <c r="BN287" s="383"/>
      <c r="BO287" s="383"/>
      <c r="BP287" s="383"/>
      <c r="BQ287" s="383"/>
      <c r="BR287" s="383"/>
      <c r="BS287" s="383"/>
    </row>
    <row r="288" spans="1:71" s="382" customFormat="1" ht="4.5" customHeight="1" hidden="1">
      <c r="A288" s="397"/>
      <c r="B288" s="511"/>
      <c r="P288" s="511"/>
      <c r="R288" s="394"/>
      <c r="S288" s="394"/>
      <c r="T288" s="394"/>
      <c r="U288" s="394"/>
      <c r="V288" s="394"/>
      <c r="W288" s="394"/>
      <c r="X288" s="394"/>
      <c r="Y288" s="394"/>
      <c r="Z288" s="394"/>
      <c r="AA288" s="381"/>
      <c r="AD288" s="383"/>
      <c r="AE288" s="383"/>
      <c r="AF288" s="383"/>
      <c r="AG288" s="383"/>
      <c r="AH288" s="383"/>
      <c r="AI288" s="383"/>
      <c r="AJ288" s="383"/>
      <c r="AK288" s="383"/>
      <c r="AL288" s="383"/>
      <c r="AM288" s="383"/>
      <c r="AN288" s="383"/>
      <c r="AO288" s="383"/>
      <c r="AP288" s="383"/>
      <c r="AQ288" s="383"/>
      <c r="AR288" s="383"/>
      <c r="AS288" s="383"/>
      <c r="AT288" s="383"/>
      <c r="AU288" s="383"/>
      <c r="AV288" s="383"/>
      <c r="AW288" s="383"/>
      <c r="AX288" s="383"/>
      <c r="AY288" s="383"/>
      <c r="AZ288" s="383"/>
      <c r="BA288" s="383"/>
      <c r="BB288" s="383"/>
      <c r="BC288" s="383"/>
      <c r="BD288" s="383"/>
      <c r="BE288" s="383"/>
      <c r="BF288" s="383"/>
      <c r="BG288" s="383"/>
      <c r="BH288" s="383"/>
      <c r="BI288" s="383"/>
      <c r="BJ288" s="383"/>
      <c r="BK288" s="383"/>
      <c r="BL288" s="383"/>
      <c r="BM288" s="383"/>
      <c r="BN288" s="383"/>
      <c r="BO288" s="383"/>
      <c r="BP288" s="383"/>
      <c r="BQ288" s="383"/>
      <c r="BR288" s="383"/>
      <c r="BS288" s="383"/>
    </row>
    <row r="289" spans="1:71" s="382" customFormat="1" ht="18" customHeight="1" hidden="1">
      <c r="A289" s="397"/>
      <c r="B289" s="442"/>
      <c r="P289" s="442" t="s">
        <v>562</v>
      </c>
      <c r="Q289" s="382" t="s">
        <v>563</v>
      </c>
      <c r="R289" s="394"/>
      <c r="S289" s="394"/>
      <c r="T289" s="394"/>
      <c r="U289" s="394"/>
      <c r="V289" s="394"/>
      <c r="W289" s="394"/>
      <c r="X289" s="394"/>
      <c r="Y289" s="394"/>
      <c r="Z289" s="394"/>
      <c r="AA289" s="381"/>
      <c r="AD289" s="383"/>
      <c r="AE289" s="383"/>
      <c r="AF289" s="383"/>
      <c r="AG289" s="383"/>
      <c r="AH289" s="383"/>
      <c r="AI289" s="383"/>
      <c r="AJ289" s="383"/>
      <c r="AK289" s="383"/>
      <c r="AL289" s="383"/>
      <c r="AM289" s="383"/>
      <c r="AN289" s="383"/>
      <c r="AO289" s="383"/>
      <c r="AP289" s="383"/>
      <c r="AQ289" s="383"/>
      <c r="AR289" s="383"/>
      <c r="AS289" s="383"/>
      <c r="AT289" s="383"/>
      <c r="AU289" s="383"/>
      <c r="AV289" s="383"/>
      <c r="AW289" s="383"/>
      <c r="AX289" s="383"/>
      <c r="AY289" s="383"/>
      <c r="AZ289" s="383"/>
      <c r="BA289" s="383"/>
      <c r="BB289" s="383"/>
      <c r="BC289" s="383"/>
      <c r="BD289" s="383"/>
      <c r="BE289" s="383"/>
      <c r="BF289" s="383"/>
      <c r="BG289" s="383"/>
      <c r="BH289" s="383"/>
      <c r="BI289" s="383"/>
      <c r="BJ289" s="383"/>
      <c r="BK289" s="383"/>
      <c r="BL289" s="383"/>
      <c r="BM289" s="383"/>
      <c r="BN289" s="383"/>
      <c r="BO289" s="383"/>
      <c r="BP289" s="383"/>
      <c r="BQ289" s="383"/>
      <c r="BR289" s="383"/>
      <c r="BS289" s="383"/>
    </row>
    <row r="290" spans="1:71" s="382" customFormat="1" ht="18" customHeight="1" hidden="1">
      <c r="A290" s="397"/>
      <c r="B290" s="442"/>
      <c r="C290" s="404"/>
      <c r="D290" s="404"/>
      <c r="P290" s="442" t="s">
        <v>562</v>
      </c>
      <c r="Q290" s="404" t="s">
        <v>564</v>
      </c>
      <c r="R290" s="394"/>
      <c r="S290" s="394"/>
      <c r="T290" s="394"/>
      <c r="U290" s="394"/>
      <c r="V290" s="394"/>
      <c r="W290" s="394"/>
      <c r="X290" s="394"/>
      <c r="Y290" s="394"/>
      <c r="Z290" s="394"/>
      <c r="AA290" s="381"/>
      <c r="AD290" s="383"/>
      <c r="AE290" s="383"/>
      <c r="AF290" s="383"/>
      <c r="AG290" s="383"/>
      <c r="AH290" s="383"/>
      <c r="AI290" s="383"/>
      <c r="AJ290" s="383"/>
      <c r="AK290" s="383"/>
      <c r="AL290" s="383"/>
      <c r="AM290" s="383"/>
      <c r="AN290" s="383"/>
      <c r="AO290" s="383"/>
      <c r="AP290" s="383"/>
      <c r="AQ290" s="383"/>
      <c r="AR290" s="383"/>
      <c r="AS290" s="383"/>
      <c r="AT290" s="383"/>
      <c r="AU290" s="383"/>
      <c r="AV290" s="383"/>
      <c r="AW290" s="383"/>
      <c r="AX290" s="383"/>
      <c r="AY290" s="383"/>
      <c r="AZ290" s="383"/>
      <c r="BA290" s="383"/>
      <c r="BB290" s="383"/>
      <c r="BC290" s="383"/>
      <c r="BD290" s="383"/>
      <c r="BE290" s="383"/>
      <c r="BF290" s="383"/>
      <c r="BG290" s="383"/>
      <c r="BH290" s="383"/>
      <c r="BI290" s="383"/>
      <c r="BJ290" s="383"/>
      <c r="BK290" s="383"/>
      <c r="BL290" s="383"/>
      <c r="BM290" s="383"/>
      <c r="BN290" s="383"/>
      <c r="BO290" s="383"/>
      <c r="BP290" s="383"/>
      <c r="BQ290" s="383"/>
      <c r="BR290" s="383"/>
      <c r="BS290" s="383"/>
    </row>
    <row r="291" spans="1:71" s="382" customFormat="1" ht="4.5" customHeight="1" hidden="1">
      <c r="A291" s="397"/>
      <c r="B291" s="442"/>
      <c r="C291" s="404"/>
      <c r="D291" s="404"/>
      <c r="P291" s="394"/>
      <c r="Q291" s="394"/>
      <c r="R291" s="394"/>
      <c r="S291" s="394"/>
      <c r="T291" s="394"/>
      <c r="U291" s="394"/>
      <c r="V291" s="394"/>
      <c r="W291" s="394"/>
      <c r="X291" s="394"/>
      <c r="Y291" s="394"/>
      <c r="Z291" s="394"/>
      <c r="AA291" s="381"/>
      <c r="AD291" s="383"/>
      <c r="AE291" s="383"/>
      <c r="AF291" s="383"/>
      <c r="AG291" s="383"/>
      <c r="AH291" s="383"/>
      <c r="AI291" s="383"/>
      <c r="AJ291" s="383"/>
      <c r="AK291" s="383"/>
      <c r="AL291" s="383"/>
      <c r="AM291" s="383"/>
      <c r="AN291" s="383"/>
      <c r="AO291" s="383"/>
      <c r="AP291" s="383"/>
      <c r="AQ291" s="383"/>
      <c r="AR291" s="383"/>
      <c r="AS291" s="383"/>
      <c r="AT291" s="383"/>
      <c r="AU291" s="383"/>
      <c r="AV291" s="383"/>
      <c r="AW291" s="383"/>
      <c r="AX291" s="383"/>
      <c r="AY291" s="383"/>
      <c r="AZ291" s="383"/>
      <c r="BA291" s="383"/>
      <c r="BB291" s="383"/>
      <c r="BC291" s="383"/>
      <c r="BD291" s="383"/>
      <c r="BE291" s="383"/>
      <c r="BF291" s="383"/>
      <c r="BG291" s="383"/>
      <c r="BH291" s="383"/>
      <c r="BI291" s="383"/>
      <c r="BJ291" s="383"/>
      <c r="BK291" s="383"/>
      <c r="BL291" s="383"/>
      <c r="BM291" s="383"/>
      <c r="BN291" s="383"/>
      <c r="BO291" s="383"/>
      <c r="BP291" s="383"/>
      <c r="BQ291" s="383"/>
      <c r="BR291" s="383"/>
      <c r="BS291" s="383"/>
    </row>
    <row r="292" spans="1:71" s="382" customFormat="1" ht="18" customHeight="1" hidden="1">
      <c r="A292" s="386"/>
      <c r="B292" s="386" t="s">
        <v>659</v>
      </c>
      <c r="C292" s="432"/>
      <c r="D292" s="432"/>
      <c r="E292" s="432"/>
      <c r="F292" s="432"/>
      <c r="G292" s="432"/>
      <c r="H292" s="432"/>
      <c r="I292" s="432"/>
      <c r="J292" s="432"/>
      <c r="K292" s="432"/>
      <c r="L292" s="432"/>
      <c r="M292" s="432"/>
      <c r="N292" s="432"/>
      <c r="P292" s="386" t="s">
        <v>659</v>
      </c>
      <c r="Q292" s="394"/>
      <c r="R292" s="394"/>
      <c r="S292" s="394"/>
      <c r="T292" s="394"/>
      <c r="U292" s="394"/>
      <c r="V292" s="394"/>
      <c r="W292" s="394"/>
      <c r="X292" s="394"/>
      <c r="Y292" s="394"/>
      <c r="Z292" s="394"/>
      <c r="AA292" s="381"/>
      <c r="AD292" s="383"/>
      <c r="AE292" s="383"/>
      <c r="AF292" s="383"/>
      <c r="AG292" s="383"/>
      <c r="AH292" s="383"/>
      <c r="AI292" s="383"/>
      <c r="AJ292" s="383"/>
      <c r="AK292" s="383"/>
      <c r="AL292" s="383"/>
      <c r="AM292" s="383"/>
      <c r="AN292" s="383"/>
      <c r="AO292" s="383"/>
      <c r="AP292" s="383"/>
      <c r="AQ292" s="383"/>
      <c r="AR292" s="383"/>
      <c r="AS292" s="383"/>
      <c r="AT292" s="383"/>
      <c r="AU292" s="383"/>
      <c r="AV292" s="383"/>
      <c r="AW292" s="383"/>
      <c r="AX292" s="383"/>
      <c r="AY292" s="383"/>
      <c r="AZ292" s="383"/>
      <c r="BA292" s="383"/>
      <c r="BB292" s="383"/>
      <c r="BC292" s="383"/>
      <c r="BD292" s="383"/>
      <c r="BE292" s="383"/>
      <c r="BF292" s="383"/>
      <c r="BG292" s="383"/>
      <c r="BH292" s="383"/>
      <c r="BI292" s="383"/>
      <c r="BJ292" s="383"/>
      <c r="BK292" s="383"/>
      <c r="BL292" s="383"/>
      <c r="BM292" s="383"/>
      <c r="BN292" s="383"/>
      <c r="BO292" s="383"/>
      <c r="BP292" s="383"/>
      <c r="BQ292" s="383"/>
      <c r="BR292" s="383"/>
      <c r="BS292" s="383"/>
    </row>
    <row r="293" spans="1:71" s="382" customFormat="1" ht="4.5" customHeight="1" hidden="1">
      <c r="A293" s="386"/>
      <c r="B293" s="386"/>
      <c r="C293" s="432"/>
      <c r="D293" s="432"/>
      <c r="E293" s="432"/>
      <c r="F293" s="432"/>
      <c r="G293" s="432"/>
      <c r="H293" s="432"/>
      <c r="I293" s="432"/>
      <c r="J293" s="432"/>
      <c r="K293" s="512"/>
      <c r="L293" s="512"/>
      <c r="M293" s="512"/>
      <c r="N293" s="512"/>
      <c r="O293" s="394"/>
      <c r="P293" s="394"/>
      <c r="Q293" s="394"/>
      <c r="R293" s="394"/>
      <c r="S293" s="394"/>
      <c r="T293" s="394"/>
      <c r="U293" s="394"/>
      <c r="V293" s="394"/>
      <c r="W293" s="394"/>
      <c r="X293" s="394"/>
      <c r="Y293" s="394"/>
      <c r="Z293" s="394"/>
      <c r="AA293" s="381"/>
      <c r="AD293" s="383"/>
      <c r="AE293" s="383"/>
      <c r="AF293" s="383"/>
      <c r="AG293" s="383"/>
      <c r="AH293" s="383"/>
      <c r="AI293" s="383"/>
      <c r="AJ293" s="383"/>
      <c r="AK293" s="383"/>
      <c r="AL293" s="383"/>
      <c r="AM293" s="383"/>
      <c r="AN293" s="383"/>
      <c r="AO293" s="383"/>
      <c r="AP293" s="383"/>
      <c r="AQ293" s="383"/>
      <c r="AR293" s="383"/>
      <c r="AS293" s="383"/>
      <c r="AT293" s="383"/>
      <c r="AU293" s="383"/>
      <c r="AV293" s="383"/>
      <c r="AW293" s="383"/>
      <c r="AX293" s="383"/>
      <c r="AY293" s="383"/>
      <c r="AZ293" s="383"/>
      <c r="BA293" s="383"/>
      <c r="BB293" s="383"/>
      <c r="BC293" s="383"/>
      <c r="BD293" s="383"/>
      <c r="BE293" s="383"/>
      <c r="BF293" s="383"/>
      <c r="BG293" s="383"/>
      <c r="BH293" s="383"/>
      <c r="BI293" s="383"/>
      <c r="BJ293" s="383"/>
      <c r="BK293" s="383"/>
      <c r="BL293" s="383"/>
      <c r="BM293" s="383"/>
      <c r="BN293" s="383"/>
      <c r="BO293" s="383"/>
      <c r="BP293" s="383"/>
      <c r="BQ293" s="383"/>
      <c r="BR293" s="383"/>
      <c r="BS293" s="383"/>
    </row>
    <row r="294" spans="1:71" s="382" customFormat="1" ht="18" customHeight="1" hidden="1">
      <c r="A294" s="386"/>
      <c r="B294" s="414"/>
      <c r="E294" s="414"/>
      <c r="F294" s="414"/>
      <c r="G294" s="414"/>
      <c r="H294" s="414"/>
      <c r="J294" s="435"/>
      <c r="K294" s="435"/>
      <c r="L294" s="435"/>
      <c r="M294" s="435"/>
      <c r="N294" s="435"/>
      <c r="O294" s="435"/>
      <c r="P294" s="415"/>
      <c r="Q294" s="434"/>
      <c r="R294" s="434"/>
      <c r="S294" s="1568" t="s">
        <v>1</v>
      </c>
      <c r="T294" s="1568"/>
      <c r="U294" s="1568"/>
      <c r="V294" s="396"/>
      <c r="W294" s="1568" t="s">
        <v>2</v>
      </c>
      <c r="X294" s="1568"/>
      <c r="Y294" s="1568"/>
      <c r="Z294" s="434"/>
      <c r="AA294" s="381"/>
      <c r="AD294" s="383"/>
      <c r="AE294" s="383"/>
      <c r="AF294" s="383"/>
      <c r="AG294" s="383"/>
      <c r="AH294" s="383"/>
      <c r="AI294" s="383"/>
      <c r="AJ294" s="383"/>
      <c r="AK294" s="383"/>
      <c r="AL294" s="383"/>
      <c r="AM294" s="383"/>
      <c r="AN294" s="383"/>
      <c r="AO294" s="383"/>
      <c r="AP294" s="383"/>
      <c r="AQ294" s="383"/>
      <c r="AR294" s="383"/>
      <c r="AS294" s="383"/>
      <c r="AT294" s="383"/>
      <c r="AU294" s="383"/>
      <c r="AV294" s="383"/>
      <c r="AW294" s="383"/>
      <c r="AX294" s="383"/>
      <c r="AY294" s="383"/>
      <c r="AZ294" s="383"/>
      <c r="BA294" s="383"/>
      <c r="BB294" s="383"/>
      <c r="BC294" s="383"/>
      <c r="BD294" s="383"/>
      <c r="BE294" s="383"/>
      <c r="BF294" s="383"/>
      <c r="BG294" s="383"/>
      <c r="BH294" s="383"/>
      <c r="BI294" s="383"/>
      <c r="BJ294" s="383"/>
      <c r="BK294" s="383"/>
      <c r="BL294" s="383"/>
      <c r="BM294" s="383"/>
      <c r="BN294" s="383"/>
      <c r="BO294" s="383"/>
      <c r="BP294" s="383"/>
      <c r="BQ294" s="383"/>
      <c r="BR294" s="383"/>
      <c r="BS294" s="383"/>
    </row>
    <row r="295" spans="1:71" s="382" customFormat="1" ht="18" customHeight="1" hidden="1">
      <c r="A295" s="386"/>
      <c r="C295" s="401"/>
      <c r="D295" s="401"/>
      <c r="E295" s="401"/>
      <c r="F295" s="401"/>
      <c r="G295" s="401"/>
      <c r="H295" s="401"/>
      <c r="I295" s="401"/>
      <c r="J295" s="394"/>
      <c r="K295" s="394"/>
      <c r="L295" s="416"/>
      <c r="M295" s="394"/>
      <c r="N295" s="394"/>
      <c r="O295" s="394"/>
      <c r="P295" s="416"/>
      <c r="Q295" s="425"/>
      <c r="R295" s="425"/>
      <c r="S295" s="416" t="s">
        <v>551</v>
      </c>
      <c r="T295" s="416"/>
      <c r="U295" s="435" t="s">
        <v>552</v>
      </c>
      <c r="V295" s="416"/>
      <c r="W295" s="416" t="s">
        <v>551</v>
      </c>
      <c r="X295" s="416"/>
      <c r="Y295" s="435" t="s">
        <v>552</v>
      </c>
      <c r="Z295" s="425"/>
      <c r="AA295" s="381"/>
      <c r="AD295" s="383"/>
      <c r="AE295" s="383"/>
      <c r="AF295" s="383"/>
      <c r="AG295" s="383"/>
      <c r="AH295" s="383"/>
      <c r="AI295" s="383"/>
      <c r="AJ295" s="383"/>
      <c r="AK295" s="383"/>
      <c r="AL295" s="383"/>
      <c r="AM295" s="383"/>
      <c r="AN295" s="383"/>
      <c r="AO295" s="383"/>
      <c r="AP295" s="383"/>
      <c r="AQ295" s="383"/>
      <c r="AR295" s="383"/>
      <c r="AS295" s="383"/>
      <c r="AT295" s="383"/>
      <c r="AU295" s="383"/>
      <c r="AV295" s="383"/>
      <c r="AW295" s="383"/>
      <c r="AX295" s="383"/>
      <c r="AY295" s="383"/>
      <c r="AZ295" s="383"/>
      <c r="BA295" s="383"/>
      <c r="BB295" s="383"/>
      <c r="BC295" s="383"/>
      <c r="BD295" s="383"/>
      <c r="BE295" s="383"/>
      <c r="BF295" s="383"/>
      <c r="BG295" s="383"/>
      <c r="BH295" s="383"/>
      <c r="BI295" s="383"/>
      <c r="BJ295" s="383"/>
      <c r="BK295" s="383"/>
      <c r="BL295" s="383"/>
      <c r="BM295" s="383"/>
      <c r="BN295" s="383"/>
      <c r="BO295" s="383"/>
      <c r="BP295" s="383"/>
      <c r="BQ295" s="383"/>
      <c r="BR295" s="383"/>
      <c r="BS295" s="383"/>
    </row>
    <row r="296" spans="1:71" s="382" customFormat="1" ht="18" customHeight="1" hidden="1">
      <c r="A296" s="397"/>
      <c r="B296" s="404"/>
      <c r="C296" s="404"/>
      <c r="D296" s="404"/>
      <c r="E296" s="404"/>
      <c r="F296" s="404"/>
      <c r="G296" s="404"/>
      <c r="H296" s="404"/>
      <c r="I296" s="404"/>
      <c r="J296" s="404"/>
      <c r="K296" s="404"/>
      <c r="L296" s="404"/>
      <c r="M296" s="404"/>
      <c r="N296" s="404"/>
      <c r="O296" s="445"/>
      <c r="P296" s="404" t="s">
        <v>660</v>
      </c>
      <c r="Q296" s="404"/>
      <c r="R296" s="501"/>
      <c r="S296" s="445"/>
      <c r="T296" s="445"/>
      <c r="U296" s="445"/>
      <c r="V296" s="445"/>
      <c r="W296" s="445"/>
      <c r="X296" s="445"/>
      <c r="Y296" s="445"/>
      <c r="Z296" s="501"/>
      <c r="AA296" s="381"/>
      <c r="AD296" s="383"/>
      <c r="AE296" s="383"/>
      <c r="AF296" s="383"/>
      <c r="AG296" s="383"/>
      <c r="AH296" s="383"/>
      <c r="AI296" s="383"/>
      <c r="AJ296" s="383"/>
      <c r="AK296" s="383"/>
      <c r="AL296" s="383"/>
      <c r="AM296" s="383"/>
      <c r="AN296" s="383"/>
      <c r="AO296" s="383"/>
      <c r="AP296" s="383"/>
      <c r="AQ296" s="383"/>
      <c r="AR296" s="383"/>
      <c r="AS296" s="383"/>
      <c r="AT296" s="383"/>
      <c r="AU296" s="383"/>
      <c r="AV296" s="383"/>
      <c r="AW296" s="383"/>
      <c r="AX296" s="383"/>
      <c r="AY296" s="383"/>
      <c r="AZ296" s="383"/>
      <c r="BA296" s="383"/>
      <c r="BB296" s="383"/>
      <c r="BC296" s="383"/>
      <c r="BD296" s="383"/>
      <c r="BE296" s="383"/>
      <c r="BF296" s="383"/>
      <c r="BG296" s="383"/>
      <c r="BH296" s="383"/>
      <c r="BI296" s="383"/>
      <c r="BJ296" s="383"/>
      <c r="BK296" s="383"/>
      <c r="BL296" s="383"/>
      <c r="BM296" s="383"/>
      <c r="BN296" s="383"/>
      <c r="BO296" s="383"/>
      <c r="BP296" s="383"/>
      <c r="BQ296" s="383"/>
      <c r="BR296" s="383"/>
      <c r="BS296" s="383"/>
    </row>
    <row r="297" spans="1:71" s="382" customFormat="1" ht="18" customHeight="1" hidden="1">
      <c r="A297" s="397"/>
      <c r="B297" s="386"/>
      <c r="C297" s="386"/>
      <c r="D297" s="386"/>
      <c r="E297" s="386"/>
      <c r="F297" s="386"/>
      <c r="G297" s="386"/>
      <c r="H297" s="386"/>
      <c r="I297" s="386"/>
      <c r="J297" s="386"/>
      <c r="K297" s="386"/>
      <c r="L297" s="386"/>
      <c r="M297" s="386"/>
      <c r="N297" s="386"/>
      <c r="O297" s="502"/>
      <c r="P297" s="386" t="s">
        <v>661</v>
      </c>
      <c r="Q297" s="386"/>
      <c r="R297" s="501"/>
      <c r="S297" s="445"/>
      <c r="T297" s="445"/>
      <c r="U297" s="445"/>
      <c r="V297" s="445"/>
      <c r="W297" s="445"/>
      <c r="X297" s="445"/>
      <c r="Y297" s="445"/>
      <c r="Z297" s="501"/>
      <c r="AA297" s="381"/>
      <c r="AD297" s="383"/>
      <c r="AE297" s="383"/>
      <c r="AF297" s="383"/>
      <c r="AG297" s="383"/>
      <c r="AH297" s="383"/>
      <c r="AI297" s="383"/>
      <c r="AJ297" s="383"/>
      <c r="AK297" s="383"/>
      <c r="AL297" s="383"/>
      <c r="AM297" s="383"/>
      <c r="AN297" s="383"/>
      <c r="AO297" s="383"/>
      <c r="AP297" s="383"/>
      <c r="AQ297" s="383"/>
      <c r="AR297" s="383"/>
      <c r="AS297" s="383"/>
      <c r="AT297" s="383"/>
      <c r="AU297" s="383"/>
      <c r="AV297" s="383"/>
      <c r="AW297" s="383"/>
      <c r="AX297" s="383"/>
      <c r="AY297" s="383"/>
      <c r="AZ297" s="383"/>
      <c r="BA297" s="383"/>
      <c r="BB297" s="383"/>
      <c r="BC297" s="383"/>
      <c r="BD297" s="383"/>
      <c r="BE297" s="383"/>
      <c r="BF297" s="383"/>
      <c r="BG297" s="383"/>
      <c r="BH297" s="383"/>
      <c r="BI297" s="383"/>
      <c r="BJ297" s="383"/>
      <c r="BK297" s="383"/>
      <c r="BL297" s="383"/>
      <c r="BM297" s="383"/>
      <c r="BN297" s="383"/>
      <c r="BO297" s="383"/>
      <c r="BP297" s="383"/>
      <c r="BQ297" s="383"/>
      <c r="BR297" s="383"/>
      <c r="BS297" s="383"/>
    </row>
    <row r="298" spans="1:71" s="382" customFormat="1" ht="18" customHeight="1" hidden="1" thickBot="1">
      <c r="A298" s="397"/>
      <c r="C298" s="503"/>
      <c r="D298" s="503"/>
      <c r="J298" s="394"/>
      <c r="K298" s="394"/>
      <c r="L298" s="394"/>
      <c r="M298" s="394"/>
      <c r="N298" s="394"/>
      <c r="O298" s="394"/>
      <c r="Q298" s="503" t="s">
        <v>568</v>
      </c>
      <c r="R298" s="439"/>
      <c r="S298" s="513"/>
      <c r="U298" s="513"/>
      <c r="V298" s="394"/>
      <c r="W298" s="513"/>
      <c r="X298" s="394"/>
      <c r="Y298" s="513"/>
      <c r="Z298" s="439"/>
      <c r="AA298" s="381"/>
      <c r="AB298" s="422"/>
      <c r="AC298" s="422"/>
      <c r="AD298" s="383"/>
      <c r="AE298" s="383"/>
      <c r="AF298" s="383"/>
      <c r="AG298" s="383"/>
      <c r="AH298" s="383"/>
      <c r="AI298" s="383"/>
      <c r="AJ298" s="383"/>
      <c r="AK298" s="383"/>
      <c r="AL298" s="383"/>
      <c r="AM298" s="383"/>
      <c r="AN298" s="383"/>
      <c r="AO298" s="383"/>
      <c r="AP298" s="383"/>
      <c r="AQ298" s="383"/>
      <c r="AR298" s="383"/>
      <c r="AS298" s="383"/>
      <c r="AT298" s="383"/>
      <c r="AU298" s="383"/>
      <c r="AV298" s="383"/>
      <c r="AW298" s="383"/>
      <c r="AX298" s="383"/>
      <c r="AY298" s="383"/>
      <c r="AZ298" s="383"/>
      <c r="BA298" s="383"/>
      <c r="BB298" s="383"/>
      <c r="BC298" s="383"/>
      <c r="BD298" s="383"/>
      <c r="BE298" s="383"/>
      <c r="BF298" s="383"/>
      <c r="BG298" s="383"/>
      <c r="BH298" s="383"/>
      <c r="BI298" s="383"/>
      <c r="BJ298" s="383"/>
      <c r="BK298" s="383"/>
      <c r="BL298" s="383"/>
      <c r="BM298" s="383"/>
      <c r="BN298" s="383"/>
      <c r="BO298" s="383"/>
      <c r="BP298" s="383"/>
      <c r="BQ298" s="383"/>
      <c r="BR298" s="383"/>
      <c r="BS298" s="383"/>
    </row>
    <row r="299" spans="1:71" s="382" customFormat="1" ht="4.5" customHeight="1" hidden="1" thickTop="1">
      <c r="A299" s="397"/>
      <c r="C299" s="503"/>
      <c r="D299" s="503"/>
      <c r="R299" s="394"/>
      <c r="S299" s="394"/>
      <c r="T299" s="394"/>
      <c r="U299" s="394"/>
      <c r="V299" s="394"/>
      <c r="W299" s="394"/>
      <c r="X299" s="394"/>
      <c r="Y299" s="394"/>
      <c r="AA299" s="381"/>
      <c r="AD299" s="383"/>
      <c r="AE299" s="383"/>
      <c r="AF299" s="383"/>
      <c r="AG299" s="383"/>
      <c r="AH299" s="383"/>
      <c r="AI299" s="383"/>
      <c r="AJ299" s="383"/>
      <c r="AK299" s="383"/>
      <c r="AL299" s="383"/>
      <c r="AM299" s="383"/>
      <c r="AN299" s="383"/>
      <c r="AO299" s="383"/>
      <c r="AP299" s="383"/>
      <c r="AQ299" s="383"/>
      <c r="AR299" s="383"/>
      <c r="AS299" s="383"/>
      <c r="AT299" s="383"/>
      <c r="AU299" s="383"/>
      <c r="AV299" s="383"/>
      <c r="AW299" s="383"/>
      <c r="AX299" s="383"/>
      <c r="AY299" s="383"/>
      <c r="AZ299" s="383"/>
      <c r="BA299" s="383"/>
      <c r="BB299" s="383"/>
      <c r="BC299" s="383"/>
      <c r="BD299" s="383"/>
      <c r="BE299" s="383"/>
      <c r="BF299" s="383"/>
      <c r="BG299" s="383"/>
      <c r="BH299" s="383"/>
      <c r="BI299" s="383"/>
      <c r="BJ299" s="383"/>
      <c r="BK299" s="383"/>
      <c r="BL299" s="383"/>
      <c r="BM299" s="383"/>
      <c r="BN299" s="383"/>
      <c r="BO299" s="383"/>
      <c r="BP299" s="383"/>
      <c r="BQ299" s="383"/>
      <c r="BR299" s="383"/>
      <c r="BS299" s="383"/>
    </row>
    <row r="300" spans="1:71" s="382" customFormat="1" ht="18" customHeight="1" hidden="1">
      <c r="A300" s="397"/>
      <c r="C300" s="503"/>
      <c r="D300" s="503"/>
      <c r="R300" s="421" t="s">
        <v>446</v>
      </c>
      <c r="S300" s="394"/>
      <c r="T300" s="394"/>
      <c r="U300" s="510">
        <f>U298-I270</f>
        <v>0</v>
      </c>
      <c r="V300" s="394"/>
      <c r="W300" s="394"/>
      <c r="X300" s="394"/>
      <c r="Y300" s="510">
        <f>Y298-K270</f>
        <v>0</v>
      </c>
      <c r="AA300" s="381"/>
      <c r="AD300" s="383"/>
      <c r="AE300" s="383"/>
      <c r="AF300" s="383"/>
      <c r="AG300" s="383"/>
      <c r="AH300" s="383"/>
      <c r="AI300" s="383"/>
      <c r="AJ300" s="383"/>
      <c r="AK300" s="383"/>
      <c r="AL300" s="383"/>
      <c r="AM300" s="383"/>
      <c r="AN300" s="383"/>
      <c r="AO300" s="383"/>
      <c r="AP300" s="383"/>
      <c r="AQ300" s="383"/>
      <c r="AR300" s="383"/>
      <c r="AS300" s="383"/>
      <c r="AT300" s="383"/>
      <c r="AU300" s="383"/>
      <c r="AV300" s="383"/>
      <c r="AW300" s="383"/>
      <c r="AX300" s="383"/>
      <c r="AY300" s="383"/>
      <c r="AZ300" s="383"/>
      <c r="BA300" s="383"/>
      <c r="BB300" s="383"/>
      <c r="BC300" s="383"/>
      <c r="BD300" s="383"/>
      <c r="BE300" s="383"/>
      <c r="BF300" s="383"/>
      <c r="BG300" s="383"/>
      <c r="BH300" s="383"/>
      <c r="BI300" s="383"/>
      <c r="BJ300" s="383"/>
      <c r="BK300" s="383"/>
      <c r="BL300" s="383"/>
      <c r="BM300" s="383"/>
      <c r="BN300" s="383"/>
      <c r="BO300" s="383"/>
      <c r="BP300" s="383"/>
      <c r="BQ300" s="383"/>
      <c r="BR300" s="383"/>
      <c r="BS300" s="383"/>
    </row>
    <row r="301" spans="1:71" s="382" customFormat="1" ht="18" customHeight="1" hidden="1">
      <c r="A301" s="397"/>
      <c r="B301" s="511"/>
      <c r="P301" s="511" t="s">
        <v>662</v>
      </c>
      <c r="R301" s="394"/>
      <c r="S301" s="394"/>
      <c r="T301" s="394"/>
      <c r="U301" s="394"/>
      <c r="V301" s="394"/>
      <c r="W301" s="394"/>
      <c r="X301" s="394"/>
      <c r="Y301" s="394"/>
      <c r="AA301" s="381"/>
      <c r="AD301" s="383"/>
      <c r="AE301" s="383"/>
      <c r="AF301" s="383"/>
      <c r="AG301" s="383"/>
      <c r="AH301" s="383"/>
      <c r="AI301" s="383"/>
      <c r="AJ301" s="383"/>
      <c r="AK301" s="383"/>
      <c r="AL301" s="383"/>
      <c r="AM301" s="383"/>
      <c r="AN301" s="383"/>
      <c r="AO301" s="383"/>
      <c r="AP301" s="383"/>
      <c r="AQ301" s="383"/>
      <c r="AR301" s="383"/>
      <c r="AS301" s="383"/>
      <c r="AT301" s="383"/>
      <c r="AU301" s="383"/>
      <c r="AV301" s="383"/>
      <c r="AW301" s="383"/>
      <c r="AX301" s="383"/>
      <c r="AY301" s="383"/>
      <c r="AZ301" s="383"/>
      <c r="BA301" s="383"/>
      <c r="BB301" s="383"/>
      <c r="BC301" s="383"/>
      <c r="BD301" s="383"/>
      <c r="BE301" s="383"/>
      <c r="BF301" s="383"/>
      <c r="BG301" s="383"/>
      <c r="BH301" s="383"/>
      <c r="BI301" s="383"/>
      <c r="BJ301" s="383"/>
      <c r="BK301" s="383"/>
      <c r="BL301" s="383"/>
      <c r="BM301" s="383"/>
      <c r="BN301" s="383"/>
      <c r="BO301" s="383"/>
      <c r="BP301" s="383"/>
      <c r="BQ301" s="383"/>
      <c r="BR301" s="383"/>
      <c r="BS301" s="383"/>
    </row>
    <row r="302" spans="1:71" s="382" customFormat="1" ht="4.5" customHeight="1" hidden="1">
      <c r="A302" s="397"/>
      <c r="B302" s="511"/>
      <c r="P302" s="511"/>
      <c r="R302" s="394"/>
      <c r="S302" s="394"/>
      <c r="T302" s="394"/>
      <c r="U302" s="394"/>
      <c r="V302" s="394"/>
      <c r="W302" s="394"/>
      <c r="X302" s="394"/>
      <c r="Y302" s="394"/>
      <c r="AA302" s="381"/>
      <c r="AD302" s="383"/>
      <c r="AE302" s="383"/>
      <c r="AF302" s="383"/>
      <c r="AG302" s="383"/>
      <c r="AH302" s="383"/>
      <c r="AI302" s="383"/>
      <c r="AJ302" s="383"/>
      <c r="AK302" s="383"/>
      <c r="AL302" s="383"/>
      <c r="AM302" s="383"/>
      <c r="AN302" s="383"/>
      <c r="AO302" s="383"/>
      <c r="AP302" s="383"/>
      <c r="AQ302" s="383"/>
      <c r="AR302" s="383"/>
      <c r="AS302" s="383"/>
      <c r="AT302" s="383"/>
      <c r="AU302" s="383"/>
      <c r="AV302" s="383"/>
      <c r="AW302" s="383"/>
      <c r="AX302" s="383"/>
      <c r="AY302" s="383"/>
      <c r="AZ302" s="383"/>
      <c r="BA302" s="383"/>
      <c r="BB302" s="383"/>
      <c r="BC302" s="383"/>
      <c r="BD302" s="383"/>
      <c r="BE302" s="383"/>
      <c r="BF302" s="383"/>
      <c r="BG302" s="383"/>
      <c r="BH302" s="383"/>
      <c r="BI302" s="383"/>
      <c r="BJ302" s="383"/>
      <c r="BK302" s="383"/>
      <c r="BL302" s="383"/>
      <c r="BM302" s="383"/>
      <c r="BN302" s="383"/>
      <c r="BO302" s="383"/>
      <c r="BP302" s="383"/>
      <c r="BQ302" s="383"/>
      <c r="BR302" s="383"/>
      <c r="BS302" s="383"/>
    </row>
    <row r="303" spans="1:71" s="382" customFormat="1" ht="18" customHeight="1" hidden="1">
      <c r="A303" s="397"/>
      <c r="B303" s="442"/>
      <c r="P303" s="442" t="s">
        <v>562</v>
      </c>
      <c r="Q303" s="382" t="s">
        <v>563</v>
      </c>
      <c r="R303" s="394"/>
      <c r="S303" s="394"/>
      <c r="T303" s="394"/>
      <c r="U303" s="394"/>
      <c r="V303" s="394"/>
      <c r="W303" s="394"/>
      <c r="X303" s="394"/>
      <c r="Y303" s="394"/>
      <c r="AA303" s="381"/>
      <c r="AD303" s="383"/>
      <c r="AE303" s="383"/>
      <c r="AF303" s="383"/>
      <c r="AG303" s="383"/>
      <c r="AH303" s="383"/>
      <c r="AI303" s="383"/>
      <c r="AJ303" s="383"/>
      <c r="AK303" s="383"/>
      <c r="AL303" s="383"/>
      <c r="AM303" s="383"/>
      <c r="AN303" s="383"/>
      <c r="AO303" s="383"/>
      <c r="AP303" s="383"/>
      <c r="AQ303" s="383"/>
      <c r="AR303" s="383"/>
      <c r="AS303" s="383"/>
      <c r="AT303" s="383"/>
      <c r="AU303" s="383"/>
      <c r="AV303" s="383"/>
      <c r="AW303" s="383"/>
      <c r="AX303" s="383"/>
      <c r="AY303" s="383"/>
      <c r="AZ303" s="383"/>
      <c r="BA303" s="383"/>
      <c r="BB303" s="383"/>
      <c r="BC303" s="383"/>
      <c r="BD303" s="383"/>
      <c r="BE303" s="383"/>
      <c r="BF303" s="383"/>
      <c r="BG303" s="383"/>
      <c r="BH303" s="383"/>
      <c r="BI303" s="383"/>
      <c r="BJ303" s="383"/>
      <c r="BK303" s="383"/>
      <c r="BL303" s="383"/>
      <c r="BM303" s="383"/>
      <c r="BN303" s="383"/>
      <c r="BO303" s="383"/>
      <c r="BP303" s="383"/>
      <c r="BQ303" s="383"/>
      <c r="BR303" s="383"/>
      <c r="BS303" s="383"/>
    </row>
    <row r="304" spans="1:71" s="382" customFormat="1" ht="18" customHeight="1" hidden="1">
      <c r="A304" s="397"/>
      <c r="B304" s="442"/>
      <c r="P304" s="442" t="s">
        <v>562</v>
      </c>
      <c r="Q304" s="382" t="s">
        <v>564</v>
      </c>
      <c r="R304" s="394"/>
      <c r="S304" s="394"/>
      <c r="T304" s="394"/>
      <c r="U304" s="394"/>
      <c r="V304" s="394"/>
      <c r="W304" s="394"/>
      <c r="X304" s="394"/>
      <c r="Y304" s="394"/>
      <c r="AA304" s="381"/>
      <c r="AD304" s="383"/>
      <c r="AE304" s="383"/>
      <c r="AF304" s="383"/>
      <c r="AG304" s="383"/>
      <c r="AH304" s="383"/>
      <c r="AI304" s="383"/>
      <c r="AJ304" s="383"/>
      <c r="AK304" s="383"/>
      <c r="AL304" s="383"/>
      <c r="AM304" s="383"/>
      <c r="AN304" s="383"/>
      <c r="AO304" s="383"/>
      <c r="AP304" s="383"/>
      <c r="AQ304" s="383"/>
      <c r="AR304" s="383"/>
      <c r="AS304" s="383"/>
      <c r="AT304" s="383"/>
      <c r="AU304" s="383"/>
      <c r="AV304" s="383"/>
      <c r="AW304" s="383"/>
      <c r="AX304" s="383"/>
      <c r="AY304" s="383"/>
      <c r="AZ304" s="383"/>
      <c r="BA304" s="383"/>
      <c r="BB304" s="383"/>
      <c r="BC304" s="383"/>
      <c r="BD304" s="383"/>
      <c r="BE304" s="383"/>
      <c r="BF304" s="383"/>
      <c r="BG304" s="383"/>
      <c r="BH304" s="383"/>
      <c r="BI304" s="383"/>
      <c r="BJ304" s="383"/>
      <c r="BK304" s="383"/>
      <c r="BL304" s="383"/>
      <c r="BM304" s="383"/>
      <c r="BN304" s="383"/>
      <c r="BO304" s="383"/>
      <c r="BP304" s="383"/>
      <c r="BQ304" s="383"/>
      <c r="BR304" s="383"/>
      <c r="BS304" s="383"/>
    </row>
    <row r="305" spans="1:71" s="382" customFormat="1" ht="4.5" customHeight="1" hidden="1">
      <c r="A305" s="397"/>
      <c r="B305" s="442"/>
      <c r="P305" s="442"/>
      <c r="R305" s="394"/>
      <c r="S305" s="394"/>
      <c r="T305" s="394"/>
      <c r="U305" s="394"/>
      <c r="V305" s="394"/>
      <c r="W305" s="394"/>
      <c r="X305" s="394"/>
      <c r="Y305" s="394"/>
      <c r="AA305" s="381"/>
      <c r="AD305" s="383"/>
      <c r="AE305" s="383"/>
      <c r="AF305" s="383"/>
      <c r="AG305" s="383"/>
      <c r="AH305" s="383"/>
      <c r="AI305" s="383"/>
      <c r="AJ305" s="383"/>
      <c r="AK305" s="383"/>
      <c r="AL305" s="383"/>
      <c r="AM305" s="383"/>
      <c r="AN305" s="383"/>
      <c r="AO305" s="383"/>
      <c r="AP305" s="383"/>
      <c r="AQ305" s="383"/>
      <c r="AR305" s="383"/>
      <c r="AS305" s="383"/>
      <c r="AT305" s="383"/>
      <c r="AU305" s="383"/>
      <c r="AV305" s="383"/>
      <c r="AW305" s="383"/>
      <c r="AX305" s="383"/>
      <c r="AY305" s="383"/>
      <c r="AZ305" s="383"/>
      <c r="BA305" s="383"/>
      <c r="BB305" s="383"/>
      <c r="BC305" s="383"/>
      <c r="BD305" s="383"/>
      <c r="BE305" s="383"/>
      <c r="BF305" s="383"/>
      <c r="BG305" s="383"/>
      <c r="BH305" s="383"/>
      <c r="BI305" s="383"/>
      <c r="BJ305" s="383"/>
      <c r="BK305" s="383"/>
      <c r="BL305" s="383"/>
      <c r="BM305" s="383"/>
      <c r="BN305" s="383"/>
      <c r="BO305" s="383"/>
      <c r="BP305" s="383"/>
      <c r="BQ305" s="383"/>
      <c r="BR305" s="383"/>
      <c r="BS305" s="383"/>
    </row>
    <row r="306" spans="1:71" s="382" customFormat="1" ht="12.75" hidden="1">
      <c r="A306" s="397"/>
      <c r="B306" s="404" t="s">
        <v>663</v>
      </c>
      <c r="C306" s="432"/>
      <c r="D306" s="432"/>
      <c r="E306" s="432"/>
      <c r="F306" s="432"/>
      <c r="G306" s="432"/>
      <c r="H306" s="432"/>
      <c r="I306" s="432"/>
      <c r="J306" s="432"/>
      <c r="K306" s="432"/>
      <c r="L306" s="432"/>
      <c r="M306" s="432"/>
      <c r="N306" s="432"/>
      <c r="P306" s="404" t="s">
        <v>663</v>
      </c>
      <c r="R306" s="394"/>
      <c r="S306" s="394"/>
      <c r="T306" s="394"/>
      <c r="U306" s="394"/>
      <c r="V306" s="394"/>
      <c r="W306" s="394"/>
      <c r="X306" s="394"/>
      <c r="Y306" s="394"/>
      <c r="AA306" s="381"/>
      <c r="AD306" s="383"/>
      <c r="AE306" s="383"/>
      <c r="AF306" s="383"/>
      <c r="AG306" s="383"/>
      <c r="AH306" s="383"/>
      <c r="AI306" s="383"/>
      <c r="AJ306" s="383"/>
      <c r="AK306" s="383"/>
      <c r="AL306" s="383"/>
      <c r="AM306" s="383"/>
      <c r="AN306" s="383"/>
      <c r="AO306" s="383"/>
      <c r="AP306" s="383"/>
      <c r="AQ306" s="383"/>
      <c r="AR306" s="383"/>
      <c r="AS306" s="383"/>
      <c r="AT306" s="383"/>
      <c r="AU306" s="383"/>
      <c r="AV306" s="383"/>
      <c r="AW306" s="383"/>
      <c r="AX306" s="383"/>
      <c r="AY306" s="383"/>
      <c r="AZ306" s="383"/>
      <c r="BA306" s="383"/>
      <c r="BB306" s="383"/>
      <c r="BC306" s="383"/>
      <c r="BD306" s="383"/>
      <c r="BE306" s="383"/>
      <c r="BF306" s="383"/>
      <c r="BG306" s="383"/>
      <c r="BH306" s="383"/>
      <c r="BI306" s="383"/>
      <c r="BJ306" s="383"/>
      <c r="BK306" s="383"/>
      <c r="BL306" s="383"/>
      <c r="BM306" s="383"/>
      <c r="BN306" s="383"/>
      <c r="BO306" s="383"/>
      <c r="BP306" s="383"/>
      <c r="BQ306" s="383"/>
      <c r="BR306" s="383"/>
      <c r="BS306" s="383"/>
    </row>
    <row r="307" spans="1:71" s="382" customFormat="1" ht="4.5" customHeight="1" hidden="1">
      <c r="A307" s="397"/>
      <c r="B307" s="404"/>
      <c r="C307" s="432"/>
      <c r="D307" s="432"/>
      <c r="E307" s="432"/>
      <c r="F307" s="432"/>
      <c r="G307" s="432"/>
      <c r="H307" s="432"/>
      <c r="I307" s="432"/>
      <c r="J307" s="432"/>
      <c r="K307" s="432"/>
      <c r="L307" s="432"/>
      <c r="M307" s="432"/>
      <c r="N307" s="432"/>
      <c r="R307" s="394"/>
      <c r="S307" s="394"/>
      <c r="T307" s="394"/>
      <c r="U307" s="394"/>
      <c r="V307" s="394"/>
      <c r="W307" s="394"/>
      <c r="X307" s="394"/>
      <c r="Y307" s="394"/>
      <c r="AA307" s="381"/>
      <c r="AD307" s="383"/>
      <c r="AE307" s="383"/>
      <c r="AF307" s="383"/>
      <c r="AG307" s="383"/>
      <c r="AH307" s="383"/>
      <c r="AI307" s="383"/>
      <c r="AJ307" s="383"/>
      <c r="AK307" s="383"/>
      <c r="AL307" s="383"/>
      <c r="AM307" s="383"/>
      <c r="AN307" s="383"/>
      <c r="AO307" s="383"/>
      <c r="AP307" s="383"/>
      <c r="AQ307" s="383"/>
      <c r="AR307" s="383"/>
      <c r="AS307" s="383"/>
      <c r="AT307" s="383"/>
      <c r="AU307" s="383"/>
      <c r="AV307" s="383"/>
      <c r="AW307" s="383"/>
      <c r="AX307" s="383"/>
      <c r="AY307" s="383"/>
      <c r="AZ307" s="383"/>
      <c r="BA307" s="383"/>
      <c r="BB307" s="383"/>
      <c r="BC307" s="383"/>
      <c r="BD307" s="383"/>
      <c r="BE307" s="383"/>
      <c r="BF307" s="383"/>
      <c r="BG307" s="383"/>
      <c r="BH307" s="383"/>
      <c r="BI307" s="383"/>
      <c r="BJ307" s="383"/>
      <c r="BK307" s="383"/>
      <c r="BL307" s="383"/>
      <c r="BM307" s="383"/>
      <c r="BN307" s="383"/>
      <c r="BO307" s="383"/>
      <c r="BP307" s="383"/>
      <c r="BQ307" s="383"/>
      <c r="BR307" s="383"/>
      <c r="BS307" s="383"/>
    </row>
    <row r="308" spans="1:71" s="394" customFormat="1" ht="18" customHeight="1" hidden="1">
      <c r="A308" s="514"/>
      <c r="B308" s="435"/>
      <c r="E308" s="435"/>
      <c r="F308" s="435"/>
      <c r="G308" s="435"/>
      <c r="H308" s="435"/>
      <c r="J308" s="435"/>
      <c r="K308" s="435"/>
      <c r="L308" s="435"/>
      <c r="M308" s="435"/>
      <c r="N308" s="435"/>
      <c r="O308" s="435"/>
      <c r="P308" s="415"/>
      <c r="Q308" s="434"/>
      <c r="R308" s="434"/>
      <c r="S308" s="1568" t="s">
        <v>1</v>
      </c>
      <c r="T308" s="1568"/>
      <c r="U308" s="1568"/>
      <c r="V308" s="396"/>
      <c r="W308" s="1568" t="s">
        <v>2</v>
      </c>
      <c r="X308" s="1568"/>
      <c r="Y308" s="1568"/>
      <c r="Z308" s="434"/>
      <c r="AA308" s="439"/>
      <c r="AD308" s="383"/>
      <c r="AE308" s="383"/>
      <c r="AF308" s="383"/>
      <c r="AG308" s="383"/>
      <c r="AH308" s="383"/>
      <c r="AI308" s="383"/>
      <c r="AJ308" s="383"/>
      <c r="AK308" s="383"/>
      <c r="AL308" s="436"/>
      <c r="AM308" s="509"/>
      <c r="AN308" s="509"/>
      <c r="AO308" s="509"/>
      <c r="AP308" s="509"/>
      <c r="AQ308" s="509"/>
      <c r="AR308" s="509"/>
      <c r="AS308" s="509"/>
      <c r="AT308" s="509"/>
      <c r="AU308" s="509"/>
      <c r="AV308" s="509"/>
      <c r="AW308" s="509"/>
      <c r="AX308" s="509"/>
      <c r="AY308" s="509"/>
      <c r="AZ308" s="509"/>
      <c r="BA308" s="509"/>
      <c r="BB308" s="509"/>
      <c r="BC308" s="509"/>
      <c r="BD308" s="509"/>
      <c r="BE308" s="509"/>
      <c r="BF308" s="509"/>
      <c r="BG308" s="509"/>
      <c r="BH308" s="509"/>
      <c r="BI308" s="509"/>
      <c r="BJ308" s="509"/>
      <c r="BK308" s="509"/>
      <c r="BL308" s="509"/>
      <c r="BM308" s="509"/>
      <c r="BN308" s="509"/>
      <c r="BO308" s="509"/>
      <c r="BP308" s="509"/>
      <c r="BQ308" s="509"/>
      <c r="BR308" s="383"/>
      <c r="BS308" s="383"/>
    </row>
    <row r="309" spans="1:71" s="382" customFormat="1" ht="18" customHeight="1" hidden="1">
      <c r="A309" s="386"/>
      <c r="C309" s="401"/>
      <c r="D309" s="401"/>
      <c r="E309" s="401"/>
      <c r="F309" s="401"/>
      <c r="G309" s="401"/>
      <c r="H309" s="401"/>
      <c r="I309" s="401"/>
      <c r="J309" s="394"/>
      <c r="K309" s="394"/>
      <c r="L309" s="416"/>
      <c r="M309" s="394"/>
      <c r="N309" s="425"/>
      <c r="O309" s="425"/>
      <c r="P309" s="425"/>
      <c r="Q309" s="425"/>
      <c r="R309" s="515"/>
      <c r="S309" s="435" t="s">
        <v>664</v>
      </c>
      <c r="T309" s="416"/>
      <c r="U309" s="435" t="s">
        <v>552</v>
      </c>
      <c r="V309" s="416"/>
      <c r="W309" s="435" t="s">
        <v>664</v>
      </c>
      <c r="X309" s="416"/>
      <c r="Y309" s="435" t="s">
        <v>552</v>
      </c>
      <c r="Z309" s="515"/>
      <c r="AA309" s="381"/>
      <c r="AB309" s="433"/>
      <c r="AD309" s="383"/>
      <c r="AE309" s="383"/>
      <c r="AF309" s="383"/>
      <c r="AG309" s="383"/>
      <c r="AH309" s="383"/>
      <c r="AI309" s="383"/>
      <c r="AJ309" s="383"/>
      <c r="AK309" s="383"/>
      <c r="AL309" s="383"/>
      <c r="AM309" s="436"/>
      <c r="AN309" s="436"/>
      <c r="AO309" s="436"/>
      <c r="AP309" s="436"/>
      <c r="AQ309" s="436"/>
      <c r="AR309" s="425"/>
      <c r="AS309" s="436"/>
      <c r="AT309" s="436"/>
      <c r="AU309" s="436"/>
      <c r="AV309" s="436"/>
      <c r="AW309" s="436"/>
      <c r="AX309" s="436"/>
      <c r="AY309" s="436"/>
      <c r="AZ309" s="436"/>
      <c r="BA309" s="436"/>
      <c r="BB309" s="436"/>
      <c r="BC309" s="516"/>
      <c r="BD309" s="436"/>
      <c r="BE309" s="436"/>
      <c r="BF309" s="436"/>
      <c r="BG309" s="436"/>
      <c r="BH309" s="436"/>
      <c r="BI309" s="425"/>
      <c r="BJ309" s="425"/>
      <c r="BK309" s="425"/>
      <c r="BL309" s="516"/>
      <c r="BM309" s="436"/>
      <c r="BN309" s="517"/>
      <c r="BO309" s="517"/>
      <c r="BP309" s="517"/>
      <c r="BQ309" s="517"/>
      <c r="BR309" s="517"/>
      <c r="BS309" s="383"/>
    </row>
    <row r="310" spans="1:71" s="382" customFormat="1" ht="18" customHeight="1" hidden="1">
      <c r="A310" s="397"/>
      <c r="B310" s="518"/>
      <c r="C310" s="519"/>
      <c r="D310" s="519"/>
      <c r="E310" s="519"/>
      <c r="F310" s="519"/>
      <c r="G310" s="519"/>
      <c r="H310" s="519"/>
      <c r="I310" s="519"/>
      <c r="J310" s="519"/>
      <c r="K310" s="519"/>
      <c r="L310" s="519"/>
      <c r="M310" s="519"/>
      <c r="N310" s="519"/>
      <c r="O310" s="445"/>
      <c r="P310" s="518" t="s">
        <v>665</v>
      </c>
      <c r="Q310" s="519"/>
      <c r="R310" s="520"/>
      <c r="S310" s="445"/>
      <c r="T310" s="445"/>
      <c r="U310" s="445"/>
      <c r="V310" s="445"/>
      <c r="W310" s="445"/>
      <c r="X310" s="445"/>
      <c r="Y310" s="445"/>
      <c r="Z310" s="515"/>
      <c r="AA310" s="381"/>
      <c r="AB310" s="433"/>
      <c r="AD310" s="521"/>
      <c r="AE310" s="522"/>
      <c r="AF310" s="522"/>
      <c r="AG310" s="522"/>
      <c r="AH310" s="522"/>
      <c r="AI310" s="522"/>
      <c r="AJ310" s="522"/>
      <c r="AK310" s="522"/>
      <c r="AL310" s="383"/>
      <c r="AM310" s="523"/>
      <c r="AN310" s="523"/>
      <c r="AO310" s="523"/>
      <c r="AP310" s="523"/>
      <c r="AQ310" s="523"/>
      <c r="AR310" s="524"/>
      <c r="AS310" s="439"/>
      <c r="AT310" s="439"/>
      <c r="AU310" s="439"/>
      <c r="AV310" s="439"/>
      <c r="AW310" s="439"/>
      <c r="AX310" s="439"/>
      <c r="AY310" s="439"/>
      <c r="AZ310" s="439"/>
      <c r="BA310" s="439"/>
      <c r="BB310" s="439"/>
      <c r="BC310" s="439"/>
      <c r="BD310" s="525"/>
      <c r="BE310" s="525"/>
      <c r="BF310" s="525"/>
      <c r="BG310" s="525"/>
      <c r="BH310" s="525"/>
      <c r="BI310" s="525"/>
      <c r="BJ310" s="439"/>
      <c r="BK310" s="439"/>
      <c r="BL310" s="439"/>
      <c r="BM310" s="439"/>
      <c r="BN310" s="439"/>
      <c r="BO310" s="439"/>
      <c r="BP310" s="439"/>
      <c r="BQ310" s="439"/>
      <c r="BR310" s="439"/>
      <c r="BS310" s="383"/>
    </row>
    <row r="311" spans="1:71" s="382" customFormat="1" ht="18" customHeight="1" hidden="1">
      <c r="A311" s="397"/>
      <c r="B311" s="518"/>
      <c r="C311" s="404"/>
      <c r="D311" s="404"/>
      <c r="E311" s="404"/>
      <c r="F311" s="404"/>
      <c r="G311" s="404"/>
      <c r="H311" s="404"/>
      <c r="I311" s="404"/>
      <c r="J311" s="404"/>
      <c r="K311" s="404"/>
      <c r="L311" s="404"/>
      <c r="M311" s="404"/>
      <c r="N311" s="404"/>
      <c r="O311" s="445"/>
      <c r="P311" s="518" t="s">
        <v>666</v>
      </c>
      <c r="Q311" s="404"/>
      <c r="R311" s="526"/>
      <c r="S311" s="445"/>
      <c r="T311" s="445"/>
      <c r="U311" s="445"/>
      <c r="V311" s="445"/>
      <c r="W311" s="445"/>
      <c r="X311" s="445"/>
      <c r="Y311" s="445"/>
      <c r="Z311" s="526"/>
      <c r="AA311" s="381"/>
      <c r="AB311" s="433"/>
      <c r="AD311" s="527"/>
      <c r="AE311" s="528"/>
      <c r="AF311" s="528"/>
      <c r="AG311" s="529"/>
      <c r="AH311" s="528"/>
      <c r="AI311" s="528"/>
      <c r="AJ311" s="528"/>
      <c r="AK311" s="528"/>
      <c r="AL311" s="383"/>
      <c r="AM311" s="523"/>
      <c r="AN311" s="523"/>
      <c r="AO311" s="523"/>
      <c r="AP311" s="523"/>
      <c r="AQ311" s="523"/>
      <c r="AR311" s="524"/>
      <c r="AS311" s="439"/>
      <c r="AT311" s="439"/>
      <c r="AU311" s="439"/>
      <c r="AV311" s="439"/>
      <c r="AW311" s="439"/>
      <c r="AX311" s="439"/>
      <c r="AY311" s="439"/>
      <c r="AZ311" s="439"/>
      <c r="BA311" s="439"/>
      <c r="BB311" s="439"/>
      <c r="BC311" s="439"/>
      <c r="BD311" s="525"/>
      <c r="BE311" s="525"/>
      <c r="BF311" s="525"/>
      <c r="BG311" s="525"/>
      <c r="BH311" s="525"/>
      <c r="BI311" s="525"/>
      <c r="BJ311" s="439"/>
      <c r="BK311" s="439"/>
      <c r="BL311" s="439"/>
      <c r="BM311" s="439"/>
      <c r="BN311" s="439"/>
      <c r="BO311" s="439"/>
      <c r="BP311" s="439"/>
      <c r="BQ311" s="439"/>
      <c r="BR311" s="439"/>
      <c r="BS311" s="383"/>
    </row>
    <row r="312" spans="1:71" s="382" customFormat="1" ht="18" customHeight="1" hidden="1">
      <c r="A312" s="397"/>
      <c r="B312" s="518"/>
      <c r="C312" s="518"/>
      <c r="D312" s="518"/>
      <c r="E312" s="518"/>
      <c r="F312" s="518"/>
      <c r="G312" s="518"/>
      <c r="H312" s="518"/>
      <c r="I312" s="518"/>
      <c r="J312" s="518"/>
      <c r="K312" s="518"/>
      <c r="L312" s="518"/>
      <c r="M312" s="518"/>
      <c r="N312" s="518"/>
      <c r="O312" s="445"/>
      <c r="P312" s="518" t="s">
        <v>667</v>
      </c>
      <c r="Q312" s="518"/>
      <c r="R312" s="515"/>
      <c r="S312" s="515"/>
      <c r="T312" s="515"/>
      <c r="U312" s="515"/>
      <c r="V312" s="515"/>
      <c r="W312" s="515"/>
      <c r="X312" s="515"/>
      <c r="Y312" s="515"/>
      <c r="Z312" s="515"/>
      <c r="AA312" s="381"/>
      <c r="AB312" s="433"/>
      <c r="AD312" s="527"/>
      <c r="AE312" s="528"/>
      <c r="AF312" s="528"/>
      <c r="AG312" s="529"/>
      <c r="AH312" s="528"/>
      <c r="AI312" s="528"/>
      <c r="AJ312" s="528"/>
      <c r="AK312" s="528"/>
      <c r="AL312" s="383"/>
      <c r="AM312" s="523"/>
      <c r="AN312" s="523"/>
      <c r="AO312" s="523"/>
      <c r="AP312" s="523"/>
      <c r="AQ312" s="523"/>
      <c r="AR312" s="524"/>
      <c r="AS312" s="439"/>
      <c r="AT312" s="439"/>
      <c r="AU312" s="439"/>
      <c r="AV312" s="439"/>
      <c r="AW312" s="439"/>
      <c r="AX312" s="439"/>
      <c r="AY312" s="439"/>
      <c r="AZ312" s="439"/>
      <c r="BA312" s="439"/>
      <c r="BB312" s="439"/>
      <c r="BC312" s="439"/>
      <c r="BD312" s="525"/>
      <c r="BE312" s="525"/>
      <c r="BF312" s="525"/>
      <c r="BG312" s="525"/>
      <c r="BH312" s="525"/>
      <c r="BI312" s="525"/>
      <c r="BJ312" s="439"/>
      <c r="BK312" s="439"/>
      <c r="BL312" s="439"/>
      <c r="BM312" s="439"/>
      <c r="BN312" s="439"/>
      <c r="BO312" s="439"/>
      <c r="BP312" s="439"/>
      <c r="BQ312" s="439"/>
      <c r="BR312" s="439"/>
      <c r="BS312" s="383"/>
    </row>
    <row r="313" spans="1:71" s="382" customFormat="1" ht="18" customHeight="1" hidden="1">
      <c r="A313" s="397"/>
      <c r="B313" s="519"/>
      <c r="C313" s="404"/>
      <c r="D313" s="404"/>
      <c r="E313" s="404"/>
      <c r="F313" s="404"/>
      <c r="G313" s="404"/>
      <c r="H313" s="404"/>
      <c r="I313" s="404"/>
      <c r="J313" s="404"/>
      <c r="K313" s="404"/>
      <c r="L313" s="404"/>
      <c r="M313" s="404"/>
      <c r="N313" s="404"/>
      <c r="O313" s="445"/>
      <c r="P313" s="519" t="s">
        <v>668</v>
      </c>
      <c r="Q313" s="404"/>
      <c r="R313" s="530"/>
      <c r="S313" s="530"/>
      <c r="T313" s="530"/>
      <c r="U313" s="530"/>
      <c r="V313" s="530"/>
      <c r="W313" s="530"/>
      <c r="X313" s="530"/>
      <c r="Y313" s="530"/>
      <c r="Z313" s="530"/>
      <c r="AA313" s="381"/>
      <c r="AB313" s="433"/>
      <c r="AD313" s="521"/>
      <c r="AE313" s="528"/>
      <c r="AF313" s="528"/>
      <c r="AG313" s="529"/>
      <c r="AH313" s="528"/>
      <c r="AI313" s="528"/>
      <c r="AJ313" s="528"/>
      <c r="AK313" s="528"/>
      <c r="AL313" s="383"/>
      <c r="AM313" s="523"/>
      <c r="AN313" s="523"/>
      <c r="AO313" s="523"/>
      <c r="AP313" s="523"/>
      <c r="AQ313" s="523"/>
      <c r="AR313" s="524"/>
      <c r="AS313" s="439"/>
      <c r="AT313" s="439"/>
      <c r="AU313" s="439"/>
      <c r="AV313" s="439"/>
      <c r="AW313" s="439"/>
      <c r="AX313" s="439"/>
      <c r="AY313" s="439"/>
      <c r="AZ313" s="439"/>
      <c r="BA313" s="439"/>
      <c r="BB313" s="439"/>
      <c r="BC313" s="439"/>
      <c r="BD313" s="525"/>
      <c r="BE313" s="525"/>
      <c r="BF313" s="525"/>
      <c r="BG313" s="525"/>
      <c r="BH313" s="525"/>
      <c r="BI313" s="525"/>
      <c r="BJ313" s="439"/>
      <c r="BK313" s="439"/>
      <c r="BL313" s="439"/>
      <c r="BM313" s="439"/>
      <c r="BN313" s="439"/>
      <c r="BO313" s="439"/>
      <c r="BP313" s="439"/>
      <c r="BQ313" s="439"/>
      <c r="BR313" s="439"/>
      <c r="BS313" s="383"/>
    </row>
    <row r="314" spans="1:71" s="382" customFormat="1" ht="18" customHeight="1" hidden="1">
      <c r="A314" s="397"/>
      <c r="B314" s="519"/>
      <c r="C314" s="404"/>
      <c r="D314" s="404"/>
      <c r="E314" s="404"/>
      <c r="F314" s="404"/>
      <c r="G314" s="404"/>
      <c r="H314" s="404"/>
      <c r="I314" s="404"/>
      <c r="J314" s="404"/>
      <c r="K314" s="404"/>
      <c r="L314" s="404"/>
      <c r="M314" s="404"/>
      <c r="N314" s="404"/>
      <c r="O314" s="445"/>
      <c r="P314" s="519" t="s">
        <v>669</v>
      </c>
      <c r="Q314" s="404"/>
      <c r="R314" s="530"/>
      <c r="S314" s="530"/>
      <c r="T314" s="530"/>
      <c r="U314" s="530"/>
      <c r="V314" s="530"/>
      <c r="W314" s="530"/>
      <c r="X314" s="530"/>
      <c r="Y314" s="530"/>
      <c r="Z314" s="530"/>
      <c r="AA314" s="381"/>
      <c r="AB314" s="433"/>
      <c r="AD314" s="521"/>
      <c r="AE314" s="528"/>
      <c r="AF314" s="528"/>
      <c r="AG314" s="529"/>
      <c r="AH314" s="528"/>
      <c r="AI314" s="528"/>
      <c r="AJ314" s="528"/>
      <c r="AK314" s="528"/>
      <c r="AL314" s="383"/>
      <c r="AM314" s="523"/>
      <c r="AN314" s="523"/>
      <c r="AO314" s="523"/>
      <c r="AP314" s="523"/>
      <c r="AQ314" s="523"/>
      <c r="AR314" s="524"/>
      <c r="AS314" s="439"/>
      <c r="AT314" s="439"/>
      <c r="AU314" s="439"/>
      <c r="AV314" s="439"/>
      <c r="AW314" s="439"/>
      <c r="AX314" s="439"/>
      <c r="AY314" s="439"/>
      <c r="AZ314" s="439"/>
      <c r="BA314" s="439"/>
      <c r="BB314" s="439"/>
      <c r="BC314" s="439"/>
      <c r="BD314" s="525"/>
      <c r="BE314" s="525"/>
      <c r="BF314" s="525"/>
      <c r="BG314" s="525"/>
      <c r="BH314" s="525"/>
      <c r="BI314" s="525"/>
      <c r="BJ314" s="439"/>
      <c r="BK314" s="439"/>
      <c r="BL314" s="439"/>
      <c r="BM314" s="439"/>
      <c r="BN314" s="439"/>
      <c r="BO314" s="439"/>
      <c r="BP314" s="439"/>
      <c r="BQ314" s="439"/>
      <c r="BR314" s="439"/>
      <c r="BS314" s="383"/>
    </row>
    <row r="315" spans="1:71" s="382" customFormat="1" ht="18" customHeight="1" hidden="1">
      <c r="A315" s="397"/>
      <c r="B315" s="519"/>
      <c r="C315" s="519"/>
      <c r="D315" s="519"/>
      <c r="E315" s="519"/>
      <c r="F315" s="519"/>
      <c r="G315" s="519"/>
      <c r="H315" s="519"/>
      <c r="I315" s="519"/>
      <c r="J315" s="519"/>
      <c r="K315" s="519"/>
      <c r="L315" s="519"/>
      <c r="M315" s="519"/>
      <c r="N315" s="519"/>
      <c r="O315" s="445"/>
      <c r="P315" s="519" t="s">
        <v>670</v>
      </c>
      <c r="Q315" s="519"/>
      <c r="R315" s="530"/>
      <c r="S315" s="530"/>
      <c r="T315" s="530"/>
      <c r="U315" s="530"/>
      <c r="V315" s="530"/>
      <c r="W315" s="530"/>
      <c r="X315" s="530"/>
      <c r="Y315" s="530"/>
      <c r="Z315" s="530"/>
      <c r="AA315" s="381"/>
      <c r="AB315" s="433"/>
      <c r="AD315" s="521"/>
      <c r="AE315" s="528"/>
      <c r="AF315" s="528"/>
      <c r="AG315" s="529"/>
      <c r="AH315" s="528"/>
      <c r="AI315" s="528"/>
      <c r="AJ315" s="528"/>
      <c r="AK315" s="528"/>
      <c r="AL315" s="383"/>
      <c r="AM315" s="523"/>
      <c r="AN315" s="523"/>
      <c r="AO315" s="523"/>
      <c r="AP315" s="523"/>
      <c r="AQ315" s="523"/>
      <c r="AR315" s="524"/>
      <c r="AS315" s="439"/>
      <c r="AT315" s="439"/>
      <c r="AU315" s="439"/>
      <c r="AV315" s="439"/>
      <c r="AW315" s="439"/>
      <c r="AX315" s="439"/>
      <c r="AY315" s="439"/>
      <c r="AZ315" s="439"/>
      <c r="BA315" s="439"/>
      <c r="BB315" s="439"/>
      <c r="BC315" s="439"/>
      <c r="BD315" s="525"/>
      <c r="BE315" s="525"/>
      <c r="BF315" s="525"/>
      <c r="BG315" s="525"/>
      <c r="BH315" s="525"/>
      <c r="BI315" s="525"/>
      <c r="BJ315" s="439"/>
      <c r="BK315" s="439"/>
      <c r="BL315" s="439"/>
      <c r="BM315" s="439"/>
      <c r="BN315" s="439"/>
      <c r="BO315" s="439"/>
      <c r="BP315" s="439"/>
      <c r="BQ315" s="439"/>
      <c r="BR315" s="439"/>
      <c r="BS315" s="383"/>
    </row>
    <row r="316" spans="1:71" s="382" customFormat="1" ht="18" customHeight="1" hidden="1">
      <c r="A316" s="397"/>
      <c r="B316" s="519"/>
      <c r="C316" s="404"/>
      <c r="D316" s="404"/>
      <c r="E316" s="404"/>
      <c r="F316" s="404"/>
      <c r="G316" s="404"/>
      <c r="H316" s="404"/>
      <c r="I316" s="404"/>
      <c r="J316" s="404"/>
      <c r="K316" s="404"/>
      <c r="L316" s="404"/>
      <c r="M316" s="404"/>
      <c r="N316" s="404"/>
      <c r="O316" s="445"/>
      <c r="P316" s="519" t="s">
        <v>671</v>
      </c>
      <c r="Q316" s="404"/>
      <c r="R316" s="530"/>
      <c r="S316" s="530"/>
      <c r="T316" s="530"/>
      <c r="U316" s="530"/>
      <c r="V316" s="530"/>
      <c r="W316" s="530"/>
      <c r="X316" s="530"/>
      <c r="Y316" s="530"/>
      <c r="Z316" s="530"/>
      <c r="AA316" s="381"/>
      <c r="AB316" s="433"/>
      <c r="AD316" s="521"/>
      <c r="AE316" s="528"/>
      <c r="AF316" s="528"/>
      <c r="AG316" s="529"/>
      <c r="AH316" s="528"/>
      <c r="AI316" s="528"/>
      <c r="AJ316" s="528"/>
      <c r="AK316" s="528"/>
      <c r="AL316" s="383"/>
      <c r="AM316" s="523"/>
      <c r="AN316" s="523"/>
      <c r="AO316" s="523"/>
      <c r="AP316" s="523"/>
      <c r="AQ316" s="523"/>
      <c r="AR316" s="524"/>
      <c r="AS316" s="439"/>
      <c r="AT316" s="439"/>
      <c r="AU316" s="439"/>
      <c r="AV316" s="439"/>
      <c r="AW316" s="439"/>
      <c r="AX316" s="439"/>
      <c r="AY316" s="439"/>
      <c r="AZ316" s="439"/>
      <c r="BA316" s="439"/>
      <c r="BB316" s="439"/>
      <c r="BC316" s="439"/>
      <c r="BD316" s="525"/>
      <c r="BE316" s="525"/>
      <c r="BF316" s="525"/>
      <c r="BG316" s="525"/>
      <c r="BH316" s="525"/>
      <c r="BI316" s="525"/>
      <c r="BJ316" s="439"/>
      <c r="BK316" s="439"/>
      <c r="BL316" s="439"/>
      <c r="BM316" s="439"/>
      <c r="BN316" s="439"/>
      <c r="BO316" s="439"/>
      <c r="BP316" s="439"/>
      <c r="BQ316" s="439"/>
      <c r="BR316" s="439"/>
      <c r="BS316" s="383"/>
    </row>
    <row r="317" spans="1:71" s="382" customFormat="1" ht="18" customHeight="1" hidden="1">
      <c r="A317" s="397"/>
      <c r="B317" s="519"/>
      <c r="C317" s="404"/>
      <c r="D317" s="404"/>
      <c r="E317" s="404"/>
      <c r="F317" s="404"/>
      <c r="G317" s="404"/>
      <c r="H317" s="404"/>
      <c r="I317" s="404"/>
      <c r="J317" s="404"/>
      <c r="K317" s="404"/>
      <c r="L317" s="404"/>
      <c r="M317" s="404"/>
      <c r="N317" s="404"/>
      <c r="O317" s="445"/>
      <c r="P317" s="519" t="s">
        <v>672</v>
      </c>
      <c r="Q317" s="404"/>
      <c r="R317" s="530"/>
      <c r="S317" s="530"/>
      <c r="T317" s="530"/>
      <c r="U317" s="530"/>
      <c r="V317" s="530"/>
      <c r="W317" s="530"/>
      <c r="X317" s="530"/>
      <c r="Y317" s="530"/>
      <c r="Z317" s="530"/>
      <c r="AA317" s="381"/>
      <c r="AB317" s="433"/>
      <c r="AD317" s="521"/>
      <c r="AE317" s="528"/>
      <c r="AF317" s="528"/>
      <c r="AG317" s="529"/>
      <c r="AH317" s="528"/>
      <c r="AI317" s="528"/>
      <c r="AJ317" s="528"/>
      <c r="AK317" s="528"/>
      <c r="AL317" s="383"/>
      <c r="AM317" s="523"/>
      <c r="AN317" s="523"/>
      <c r="AO317" s="523"/>
      <c r="AP317" s="523"/>
      <c r="AQ317" s="523"/>
      <c r="AR317" s="524"/>
      <c r="AS317" s="439"/>
      <c r="AT317" s="439"/>
      <c r="AU317" s="439"/>
      <c r="AV317" s="439"/>
      <c r="AW317" s="439"/>
      <c r="AX317" s="439"/>
      <c r="AY317" s="439"/>
      <c r="AZ317" s="439"/>
      <c r="BA317" s="439"/>
      <c r="BB317" s="439"/>
      <c r="BC317" s="439"/>
      <c r="BD317" s="525"/>
      <c r="BE317" s="525"/>
      <c r="BF317" s="525"/>
      <c r="BG317" s="525"/>
      <c r="BH317" s="525"/>
      <c r="BI317" s="525"/>
      <c r="BJ317" s="439"/>
      <c r="BK317" s="439"/>
      <c r="BL317" s="439"/>
      <c r="BM317" s="439"/>
      <c r="BN317" s="439"/>
      <c r="BO317" s="439"/>
      <c r="BP317" s="439"/>
      <c r="BQ317" s="439"/>
      <c r="BR317" s="439"/>
      <c r="BS317" s="383"/>
    </row>
    <row r="318" spans="1:71" s="382" customFormat="1" ht="18" customHeight="1" hidden="1">
      <c r="A318" s="397"/>
      <c r="B318" s="519"/>
      <c r="C318" s="519"/>
      <c r="D318" s="519"/>
      <c r="E318" s="519"/>
      <c r="F318" s="519"/>
      <c r="G318" s="519"/>
      <c r="H318" s="519"/>
      <c r="I318" s="519"/>
      <c r="J318" s="519"/>
      <c r="K318" s="519"/>
      <c r="L318" s="519"/>
      <c r="M318" s="519"/>
      <c r="N318" s="519"/>
      <c r="O318" s="445"/>
      <c r="P318" s="519" t="s">
        <v>673</v>
      </c>
      <c r="Q318" s="519"/>
      <c r="R318" s="530"/>
      <c r="S318" s="530"/>
      <c r="T318" s="530"/>
      <c r="U318" s="530"/>
      <c r="V318" s="530"/>
      <c r="W318" s="530"/>
      <c r="X318" s="530"/>
      <c r="Y318" s="530"/>
      <c r="Z318" s="530"/>
      <c r="AA318" s="381"/>
      <c r="AB318" s="433"/>
      <c r="AD318" s="521"/>
      <c r="AE318" s="528"/>
      <c r="AF318" s="528"/>
      <c r="AG318" s="529"/>
      <c r="AH318" s="528"/>
      <c r="AI318" s="528"/>
      <c r="AJ318" s="528"/>
      <c r="AK318" s="528"/>
      <c r="AL318" s="383"/>
      <c r="AM318" s="523"/>
      <c r="AN318" s="523"/>
      <c r="AO318" s="523"/>
      <c r="AP318" s="523"/>
      <c r="AQ318" s="523"/>
      <c r="AR318" s="524"/>
      <c r="AS318" s="439"/>
      <c r="AT318" s="439"/>
      <c r="AU318" s="439"/>
      <c r="AV318" s="439"/>
      <c r="AW318" s="439"/>
      <c r="AX318" s="439"/>
      <c r="AY318" s="439"/>
      <c r="AZ318" s="439"/>
      <c r="BA318" s="439"/>
      <c r="BB318" s="439"/>
      <c r="BC318" s="439"/>
      <c r="BD318" s="525"/>
      <c r="BE318" s="525"/>
      <c r="BF318" s="525"/>
      <c r="BG318" s="525"/>
      <c r="BH318" s="525"/>
      <c r="BI318" s="525"/>
      <c r="BJ318" s="439"/>
      <c r="BK318" s="439"/>
      <c r="BL318" s="439"/>
      <c r="BM318" s="439"/>
      <c r="BN318" s="439"/>
      <c r="BO318" s="439"/>
      <c r="BP318" s="439"/>
      <c r="BQ318" s="439"/>
      <c r="BR318" s="439"/>
      <c r="BS318" s="383"/>
    </row>
    <row r="319" spans="1:71" s="382" customFormat="1" ht="18" customHeight="1" hidden="1">
      <c r="A319" s="397"/>
      <c r="B319" s="519"/>
      <c r="C319" s="404"/>
      <c r="D319" s="404"/>
      <c r="E319" s="404"/>
      <c r="F319" s="404"/>
      <c r="G319" s="404"/>
      <c r="H319" s="404"/>
      <c r="I319" s="404"/>
      <c r="J319" s="404"/>
      <c r="K319" s="404"/>
      <c r="L319" s="404"/>
      <c r="M319" s="404"/>
      <c r="N319" s="404"/>
      <c r="O319" s="445"/>
      <c r="P319" s="519" t="s">
        <v>674</v>
      </c>
      <c r="Q319" s="404"/>
      <c r="R319" s="530"/>
      <c r="S319" s="530"/>
      <c r="T319" s="530"/>
      <c r="U319" s="530"/>
      <c r="V319" s="530"/>
      <c r="W319" s="530"/>
      <c r="X319" s="530"/>
      <c r="Y319" s="530"/>
      <c r="Z319" s="530"/>
      <c r="AA319" s="381"/>
      <c r="AB319" s="433"/>
      <c r="AD319" s="521"/>
      <c r="AE319" s="528"/>
      <c r="AF319" s="528"/>
      <c r="AG319" s="529"/>
      <c r="AH319" s="528"/>
      <c r="AI319" s="528"/>
      <c r="AJ319" s="528"/>
      <c r="AK319" s="528"/>
      <c r="AL319" s="383"/>
      <c r="AM319" s="523"/>
      <c r="AN319" s="523"/>
      <c r="AO319" s="523"/>
      <c r="AP319" s="523"/>
      <c r="AQ319" s="523"/>
      <c r="AR319" s="524"/>
      <c r="AS319" s="439"/>
      <c r="AT319" s="439"/>
      <c r="AU319" s="439"/>
      <c r="AV319" s="439"/>
      <c r="AW319" s="439"/>
      <c r="AX319" s="439"/>
      <c r="AY319" s="439"/>
      <c r="AZ319" s="439"/>
      <c r="BA319" s="439"/>
      <c r="BB319" s="439"/>
      <c r="BC319" s="439"/>
      <c r="BD319" s="525"/>
      <c r="BE319" s="525"/>
      <c r="BF319" s="525"/>
      <c r="BG319" s="525"/>
      <c r="BH319" s="525"/>
      <c r="BI319" s="525"/>
      <c r="BJ319" s="439"/>
      <c r="BK319" s="439"/>
      <c r="BL319" s="439"/>
      <c r="BM319" s="439"/>
      <c r="BN319" s="439"/>
      <c r="BO319" s="439"/>
      <c r="BP319" s="439"/>
      <c r="BQ319" s="439"/>
      <c r="BR319" s="439"/>
      <c r="BS319" s="383"/>
    </row>
    <row r="320" spans="1:71" s="382" customFormat="1" ht="18" customHeight="1" hidden="1">
      <c r="A320" s="397"/>
      <c r="B320" s="519"/>
      <c r="C320" s="518"/>
      <c r="D320" s="518"/>
      <c r="E320" s="518"/>
      <c r="F320" s="518"/>
      <c r="G320" s="518"/>
      <c r="H320" s="518"/>
      <c r="I320" s="518"/>
      <c r="J320" s="518"/>
      <c r="K320" s="518"/>
      <c r="L320" s="518"/>
      <c r="M320" s="518"/>
      <c r="N320" s="518"/>
      <c r="O320" s="445"/>
      <c r="P320" s="519" t="s">
        <v>675</v>
      </c>
      <c r="Q320" s="518"/>
      <c r="R320" s="530"/>
      <c r="S320" s="530"/>
      <c r="T320" s="530"/>
      <c r="U320" s="530"/>
      <c r="V320" s="530"/>
      <c r="W320" s="530"/>
      <c r="X320" s="530"/>
      <c r="Y320" s="530"/>
      <c r="Z320" s="530"/>
      <c r="AA320" s="381"/>
      <c r="AB320" s="433"/>
      <c r="AD320" s="521"/>
      <c r="AE320" s="528"/>
      <c r="AF320" s="528"/>
      <c r="AG320" s="529"/>
      <c r="AH320" s="528"/>
      <c r="AI320" s="528"/>
      <c r="AJ320" s="528"/>
      <c r="AK320" s="528"/>
      <c r="AL320" s="383"/>
      <c r="AM320" s="523"/>
      <c r="AN320" s="523"/>
      <c r="AO320" s="523"/>
      <c r="AP320" s="523"/>
      <c r="AQ320" s="523"/>
      <c r="AR320" s="524"/>
      <c r="AS320" s="439"/>
      <c r="AT320" s="439"/>
      <c r="AU320" s="439"/>
      <c r="AV320" s="439"/>
      <c r="AW320" s="439"/>
      <c r="AX320" s="439"/>
      <c r="AY320" s="439"/>
      <c r="AZ320" s="439"/>
      <c r="BA320" s="439"/>
      <c r="BB320" s="439"/>
      <c r="BC320" s="439"/>
      <c r="BD320" s="525"/>
      <c r="BE320" s="525"/>
      <c r="BF320" s="525"/>
      <c r="BG320" s="525"/>
      <c r="BH320" s="525"/>
      <c r="BI320" s="525"/>
      <c r="BJ320" s="439"/>
      <c r="BK320" s="439"/>
      <c r="BL320" s="439"/>
      <c r="BM320" s="439"/>
      <c r="BN320" s="439"/>
      <c r="BO320" s="439"/>
      <c r="BP320" s="439"/>
      <c r="BQ320" s="439"/>
      <c r="BR320" s="439"/>
      <c r="BS320" s="383"/>
    </row>
    <row r="321" spans="1:71" s="382" customFormat="1" ht="18" customHeight="1" hidden="1">
      <c r="A321" s="397"/>
      <c r="B321" s="519"/>
      <c r="C321" s="519"/>
      <c r="D321" s="519"/>
      <c r="E321" s="519"/>
      <c r="F321" s="519"/>
      <c r="G321" s="519"/>
      <c r="H321" s="519"/>
      <c r="I321" s="519"/>
      <c r="J321" s="519"/>
      <c r="K321" s="519"/>
      <c r="L321" s="519"/>
      <c r="M321" s="519"/>
      <c r="N321" s="519"/>
      <c r="O321" s="445"/>
      <c r="P321" s="519" t="s">
        <v>676</v>
      </c>
      <c r="Q321" s="519"/>
      <c r="R321" s="530"/>
      <c r="S321" s="530"/>
      <c r="T321" s="530"/>
      <c r="U321" s="530"/>
      <c r="V321" s="530"/>
      <c r="W321" s="530"/>
      <c r="X321" s="530"/>
      <c r="Y321" s="530"/>
      <c r="Z321" s="530"/>
      <c r="AA321" s="381"/>
      <c r="AB321" s="433"/>
      <c r="AD321" s="521"/>
      <c r="AE321" s="528"/>
      <c r="AF321" s="528"/>
      <c r="AG321" s="529"/>
      <c r="AH321" s="528"/>
      <c r="AI321" s="528"/>
      <c r="AJ321" s="528"/>
      <c r="AK321" s="528"/>
      <c r="AL321" s="383"/>
      <c r="AM321" s="523"/>
      <c r="AN321" s="523"/>
      <c r="AO321" s="523"/>
      <c r="AP321" s="523"/>
      <c r="AQ321" s="523"/>
      <c r="AR321" s="524"/>
      <c r="AS321" s="439"/>
      <c r="AT321" s="439"/>
      <c r="AU321" s="439"/>
      <c r="AV321" s="439"/>
      <c r="AW321" s="439"/>
      <c r="AX321" s="439"/>
      <c r="AY321" s="439"/>
      <c r="AZ321" s="439"/>
      <c r="BA321" s="439"/>
      <c r="BB321" s="439"/>
      <c r="BC321" s="439"/>
      <c r="BD321" s="525"/>
      <c r="BE321" s="525"/>
      <c r="BF321" s="525"/>
      <c r="BG321" s="525"/>
      <c r="BH321" s="525"/>
      <c r="BI321" s="525"/>
      <c r="BJ321" s="439"/>
      <c r="BK321" s="439"/>
      <c r="BL321" s="439"/>
      <c r="BM321" s="439"/>
      <c r="BN321" s="439"/>
      <c r="BO321" s="439"/>
      <c r="BP321" s="439"/>
      <c r="BQ321" s="439"/>
      <c r="BR321" s="439"/>
      <c r="BS321" s="383"/>
    </row>
    <row r="322" spans="1:71" s="382" customFormat="1" ht="18" customHeight="1" hidden="1">
      <c r="A322" s="397"/>
      <c r="B322" s="519"/>
      <c r="C322" s="404"/>
      <c r="D322" s="404"/>
      <c r="E322" s="404"/>
      <c r="F322" s="404"/>
      <c r="G322" s="404"/>
      <c r="H322" s="404"/>
      <c r="I322" s="404"/>
      <c r="J322" s="404"/>
      <c r="K322" s="404"/>
      <c r="L322" s="404"/>
      <c r="M322" s="404"/>
      <c r="N322" s="404"/>
      <c r="O322" s="445"/>
      <c r="P322" s="519" t="s">
        <v>677</v>
      </c>
      <c r="Q322" s="404"/>
      <c r="R322" s="530"/>
      <c r="S322" s="530"/>
      <c r="T322" s="530"/>
      <c r="U322" s="530"/>
      <c r="V322" s="530"/>
      <c r="W322" s="530"/>
      <c r="X322" s="530"/>
      <c r="Y322" s="530"/>
      <c r="Z322" s="530"/>
      <c r="AA322" s="381"/>
      <c r="AB322" s="433"/>
      <c r="AD322" s="521"/>
      <c r="AE322" s="528"/>
      <c r="AF322" s="528"/>
      <c r="AG322" s="529"/>
      <c r="AH322" s="528"/>
      <c r="AI322" s="528"/>
      <c r="AJ322" s="528"/>
      <c r="AK322" s="528"/>
      <c r="AL322" s="383"/>
      <c r="AM322" s="523"/>
      <c r="AN322" s="523"/>
      <c r="AO322" s="523"/>
      <c r="AP322" s="523"/>
      <c r="AQ322" s="523"/>
      <c r="AR322" s="524"/>
      <c r="AS322" s="439"/>
      <c r="AT322" s="439"/>
      <c r="AU322" s="439"/>
      <c r="AV322" s="439"/>
      <c r="AW322" s="439"/>
      <c r="AX322" s="439"/>
      <c r="AY322" s="439"/>
      <c r="AZ322" s="439"/>
      <c r="BA322" s="439"/>
      <c r="BB322" s="439"/>
      <c r="BC322" s="439"/>
      <c r="BD322" s="525"/>
      <c r="BE322" s="525"/>
      <c r="BF322" s="525"/>
      <c r="BG322" s="525"/>
      <c r="BH322" s="525"/>
      <c r="BI322" s="525"/>
      <c r="BJ322" s="439"/>
      <c r="BK322" s="439"/>
      <c r="BL322" s="439"/>
      <c r="BM322" s="439"/>
      <c r="BN322" s="439"/>
      <c r="BO322" s="439"/>
      <c r="BP322" s="439"/>
      <c r="BQ322" s="439"/>
      <c r="BR322" s="439"/>
      <c r="BS322" s="383"/>
    </row>
    <row r="323" spans="1:71" s="382" customFormat="1" ht="18" customHeight="1" hidden="1">
      <c r="A323" s="397"/>
      <c r="B323" s="518"/>
      <c r="C323" s="518"/>
      <c r="D323" s="518"/>
      <c r="E323" s="518"/>
      <c r="F323" s="518"/>
      <c r="G323" s="518"/>
      <c r="H323" s="518"/>
      <c r="I323" s="518"/>
      <c r="J323" s="518"/>
      <c r="K323" s="518"/>
      <c r="L323" s="518"/>
      <c r="M323" s="518"/>
      <c r="N323" s="518"/>
      <c r="O323" s="445"/>
      <c r="P323" s="518" t="s">
        <v>678</v>
      </c>
      <c r="Q323" s="518"/>
      <c r="R323" s="530"/>
      <c r="S323" s="530"/>
      <c r="T323" s="530"/>
      <c r="U323" s="530"/>
      <c r="V323" s="530"/>
      <c r="W323" s="530"/>
      <c r="X323" s="530"/>
      <c r="Y323" s="530"/>
      <c r="Z323" s="530"/>
      <c r="AA323" s="381"/>
      <c r="AB323" s="433"/>
      <c r="AD323" s="521"/>
      <c r="AE323" s="528"/>
      <c r="AF323" s="528"/>
      <c r="AG323" s="529"/>
      <c r="AH323" s="528"/>
      <c r="AI323" s="528"/>
      <c r="AJ323" s="528"/>
      <c r="AK323" s="528"/>
      <c r="AL323" s="383"/>
      <c r="AM323" s="523"/>
      <c r="AN323" s="523"/>
      <c r="AO323" s="523"/>
      <c r="AP323" s="523"/>
      <c r="AQ323" s="523"/>
      <c r="AR323" s="524"/>
      <c r="AS323" s="439"/>
      <c r="AT323" s="439"/>
      <c r="AU323" s="439"/>
      <c r="AV323" s="439"/>
      <c r="AW323" s="439"/>
      <c r="AX323" s="439"/>
      <c r="AY323" s="439"/>
      <c r="AZ323" s="439"/>
      <c r="BA323" s="439"/>
      <c r="BB323" s="439"/>
      <c r="BC323" s="439"/>
      <c r="BD323" s="525"/>
      <c r="BE323" s="525"/>
      <c r="BF323" s="525"/>
      <c r="BG323" s="525"/>
      <c r="BH323" s="525"/>
      <c r="BI323" s="525"/>
      <c r="BJ323" s="439"/>
      <c r="BK323" s="439"/>
      <c r="BL323" s="439"/>
      <c r="BM323" s="439"/>
      <c r="BN323" s="439"/>
      <c r="BO323" s="439"/>
      <c r="BP323" s="439"/>
      <c r="BQ323" s="439"/>
      <c r="BR323" s="439"/>
      <c r="BS323" s="383"/>
    </row>
    <row r="324" spans="1:70" s="382" customFormat="1" ht="18" customHeight="1" hidden="1" thickBot="1">
      <c r="A324" s="397"/>
      <c r="C324" s="503"/>
      <c r="D324" s="503"/>
      <c r="J324" s="394"/>
      <c r="K324" s="394"/>
      <c r="L324" s="394"/>
      <c r="M324" s="394"/>
      <c r="N324" s="394"/>
      <c r="O324" s="394"/>
      <c r="Q324" s="503" t="s">
        <v>568</v>
      </c>
      <c r="R324" s="515"/>
      <c r="S324" s="531"/>
      <c r="T324" s="515"/>
      <c r="U324" s="531"/>
      <c r="V324" s="515"/>
      <c r="W324" s="531"/>
      <c r="X324" s="515"/>
      <c r="Y324" s="531"/>
      <c r="Z324" s="515"/>
      <c r="AA324" s="472"/>
      <c r="AB324" s="422"/>
      <c r="AC324" s="532"/>
      <c r="AD324" s="533"/>
      <c r="AE324" s="528"/>
      <c r="AF324" s="533"/>
      <c r="AG324" s="528"/>
      <c r="AH324" s="533"/>
      <c r="AI324" s="528"/>
      <c r="AJ324" s="533"/>
      <c r="AK324" s="383"/>
      <c r="AL324" s="383"/>
      <c r="AM324" s="439"/>
      <c r="AN324" s="439"/>
      <c r="AO324" s="439"/>
      <c r="AP324" s="439"/>
      <c r="AQ324" s="439"/>
      <c r="AR324" s="439"/>
      <c r="AS324" s="439"/>
      <c r="AT324" s="439"/>
      <c r="AU324" s="439"/>
      <c r="AV324" s="439"/>
      <c r="AW324" s="439"/>
      <c r="AX324" s="439"/>
      <c r="AY324" s="439"/>
      <c r="AZ324" s="439"/>
      <c r="BA324" s="439"/>
      <c r="BB324" s="439"/>
      <c r="BC324" s="439"/>
      <c r="BD324" s="439"/>
      <c r="BE324" s="439"/>
      <c r="BF324" s="439"/>
      <c r="BG324" s="439"/>
      <c r="BH324" s="439"/>
      <c r="BI324" s="439"/>
      <c r="BJ324" s="439"/>
      <c r="BK324" s="439"/>
      <c r="BL324" s="439"/>
      <c r="BM324" s="439"/>
      <c r="BN324" s="439"/>
      <c r="BO324" s="439"/>
      <c r="BP324" s="439"/>
      <c r="BQ324" s="439"/>
      <c r="BR324" s="383"/>
    </row>
    <row r="325" spans="1:71" s="382" customFormat="1" ht="4.5" customHeight="1" hidden="1" thickTop="1">
      <c r="A325" s="397"/>
      <c r="C325" s="503"/>
      <c r="D325" s="503"/>
      <c r="R325" s="394"/>
      <c r="S325" s="394"/>
      <c r="T325" s="394"/>
      <c r="U325" s="394"/>
      <c r="V325" s="394"/>
      <c r="W325" s="394"/>
      <c r="X325" s="394"/>
      <c r="Y325" s="394"/>
      <c r="AA325" s="381"/>
      <c r="AD325" s="383"/>
      <c r="AE325" s="383"/>
      <c r="AF325" s="383"/>
      <c r="AG325" s="383"/>
      <c r="AH325" s="383"/>
      <c r="AI325" s="383"/>
      <c r="AJ325" s="383"/>
      <c r="AK325" s="383"/>
      <c r="AL325" s="383"/>
      <c r="AM325" s="383"/>
      <c r="AN325" s="383"/>
      <c r="AO325" s="383"/>
      <c r="AP325" s="383"/>
      <c r="AQ325" s="383"/>
      <c r="AR325" s="383"/>
      <c r="AS325" s="383"/>
      <c r="AT325" s="383"/>
      <c r="AU325" s="383"/>
      <c r="AV325" s="383"/>
      <c r="AW325" s="383"/>
      <c r="AX325" s="383"/>
      <c r="AY325" s="383"/>
      <c r="AZ325" s="383"/>
      <c r="BA325" s="383"/>
      <c r="BB325" s="383"/>
      <c r="BC325" s="383"/>
      <c r="BD325" s="383"/>
      <c r="BE325" s="383"/>
      <c r="BF325" s="383"/>
      <c r="BG325" s="383"/>
      <c r="BH325" s="383"/>
      <c r="BI325" s="383"/>
      <c r="BJ325" s="383"/>
      <c r="BK325" s="383"/>
      <c r="BL325" s="383"/>
      <c r="BM325" s="383"/>
      <c r="BN325" s="383"/>
      <c r="BO325" s="383"/>
      <c r="BP325" s="383"/>
      <c r="BQ325" s="383"/>
      <c r="BR325" s="383"/>
      <c r="BS325" s="383"/>
    </row>
    <row r="326" spans="1:71" s="382" customFormat="1" ht="18" customHeight="1" hidden="1">
      <c r="A326" s="397"/>
      <c r="C326" s="503"/>
      <c r="D326" s="503"/>
      <c r="R326" s="421" t="s">
        <v>446</v>
      </c>
      <c r="S326" s="394"/>
      <c r="T326" s="394"/>
      <c r="U326" s="510">
        <f>U324-I271</f>
        <v>0</v>
      </c>
      <c r="V326" s="394"/>
      <c r="W326" s="394"/>
      <c r="X326" s="394"/>
      <c r="Y326" s="510">
        <f>Y324-K271</f>
        <v>0</v>
      </c>
      <c r="AA326" s="381"/>
      <c r="AD326" s="383"/>
      <c r="AE326" s="383"/>
      <c r="AF326" s="383"/>
      <c r="AG326" s="383"/>
      <c r="AH326" s="383"/>
      <c r="AI326" s="383"/>
      <c r="AJ326" s="383"/>
      <c r="AK326" s="383"/>
      <c r="AL326" s="383"/>
      <c r="AM326" s="383"/>
      <c r="AN326" s="383"/>
      <c r="AO326" s="383"/>
      <c r="AP326" s="383"/>
      <c r="AQ326" s="383"/>
      <c r="AR326" s="383"/>
      <c r="AS326" s="383"/>
      <c r="AT326" s="383"/>
      <c r="AU326" s="383"/>
      <c r="AV326" s="383"/>
      <c r="AW326" s="383"/>
      <c r="AX326" s="383"/>
      <c r="AY326" s="383"/>
      <c r="AZ326" s="383"/>
      <c r="BA326" s="383"/>
      <c r="BB326" s="383"/>
      <c r="BC326" s="383"/>
      <c r="BD326" s="383"/>
      <c r="BE326" s="383"/>
      <c r="BF326" s="383"/>
      <c r="BG326" s="383"/>
      <c r="BH326" s="383"/>
      <c r="BI326" s="383"/>
      <c r="BJ326" s="383"/>
      <c r="BK326" s="383"/>
      <c r="BL326" s="383"/>
      <c r="BM326" s="383"/>
      <c r="BN326" s="383"/>
      <c r="BO326" s="383"/>
      <c r="BP326" s="383"/>
      <c r="BQ326" s="383"/>
      <c r="BR326" s="383"/>
      <c r="BS326" s="383"/>
    </row>
    <row r="327" spans="1:71" s="382" customFormat="1" ht="18" customHeight="1" hidden="1">
      <c r="A327" s="397"/>
      <c r="B327" s="511"/>
      <c r="P327" s="511" t="s">
        <v>679</v>
      </c>
      <c r="R327" s="394"/>
      <c r="S327" s="394"/>
      <c r="T327" s="394"/>
      <c r="U327" s="394"/>
      <c r="V327" s="394"/>
      <c r="W327" s="394"/>
      <c r="X327" s="394"/>
      <c r="Y327" s="394"/>
      <c r="AA327" s="381"/>
      <c r="AD327" s="383"/>
      <c r="AE327" s="383"/>
      <c r="AF327" s="383"/>
      <c r="AG327" s="383"/>
      <c r="AH327" s="383"/>
      <c r="AI327" s="383"/>
      <c r="AJ327" s="383"/>
      <c r="AK327" s="383"/>
      <c r="AL327" s="383"/>
      <c r="AM327" s="383"/>
      <c r="AN327" s="383"/>
      <c r="AO327" s="383"/>
      <c r="AP327" s="383"/>
      <c r="AQ327" s="383"/>
      <c r="AR327" s="383"/>
      <c r="AS327" s="383"/>
      <c r="AT327" s="383"/>
      <c r="AU327" s="383"/>
      <c r="AV327" s="383"/>
      <c r="AW327" s="383"/>
      <c r="AX327" s="383"/>
      <c r="AY327" s="383"/>
      <c r="AZ327" s="383"/>
      <c r="BA327" s="383"/>
      <c r="BB327" s="383"/>
      <c r="BC327" s="383"/>
      <c r="BD327" s="383"/>
      <c r="BE327" s="383"/>
      <c r="BF327" s="383"/>
      <c r="BG327" s="383"/>
      <c r="BH327" s="383"/>
      <c r="BI327" s="383"/>
      <c r="BJ327" s="383"/>
      <c r="BK327" s="383"/>
      <c r="BL327" s="383"/>
      <c r="BM327" s="383"/>
      <c r="BN327" s="383"/>
      <c r="BO327" s="383"/>
      <c r="BP327" s="383"/>
      <c r="BQ327" s="383"/>
      <c r="BR327" s="383"/>
      <c r="BS327" s="383"/>
    </row>
    <row r="328" spans="1:71" s="382" customFormat="1" ht="4.5" customHeight="1" hidden="1">
      <c r="A328" s="397"/>
      <c r="B328" s="511"/>
      <c r="P328" s="511"/>
      <c r="R328" s="394"/>
      <c r="S328" s="394"/>
      <c r="T328" s="394"/>
      <c r="U328" s="394"/>
      <c r="V328" s="394"/>
      <c r="W328" s="394"/>
      <c r="X328" s="394"/>
      <c r="Y328" s="394"/>
      <c r="AA328" s="381"/>
      <c r="AD328" s="383"/>
      <c r="AE328" s="383"/>
      <c r="AF328" s="383"/>
      <c r="AG328" s="383"/>
      <c r="AH328" s="383"/>
      <c r="AI328" s="383"/>
      <c r="AJ328" s="383"/>
      <c r="AK328" s="383"/>
      <c r="AL328" s="383"/>
      <c r="AM328" s="383"/>
      <c r="AN328" s="383"/>
      <c r="AO328" s="383"/>
      <c r="AP328" s="383"/>
      <c r="AQ328" s="383"/>
      <c r="AR328" s="383"/>
      <c r="AS328" s="383"/>
      <c r="AT328" s="383"/>
      <c r="AU328" s="383"/>
      <c r="AV328" s="383"/>
      <c r="AW328" s="383"/>
      <c r="AX328" s="383"/>
      <c r="AY328" s="383"/>
      <c r="AZ328" s="383"/>
      <c r="BA328" s="383"/>
      <c r="BB328" s="383"/>
      <c r="BC328" s="383"/>
      <c r="BD328" s="383"/>
      <c r="BE328" s="383"/>
      <c r="BF328" s="383"/>
      <c r="BG328" s="383"/>
      <c r="BH328" s="383"/>
      <c r="BI328" s="383"/>
      <c r="BJ328" s="383"/>
      <c r="BK328" s="383"/>
      <c r="BL328" s="383"/>
      <c r="BM328" s="383"/>
      <c r="BN328" s="383"/>
      <c r="BO328" s="383"/>
      <c r="BP328" s="383"/>
      <c r="BQ328" s="383"/>
      <c r="BR328" s="383"/>
      <c r="BS328" s="383"/>
    </row>
    <row r="329" spans="1:71" s="382" customFormat="1" ht="18" customHeight="1" hidden="1">
      <c r="A329" s="397"/>
      <c r="B329" s="534"/>
      <c r="P329" s="534" t="s">
        <v>562</v>
      </c>
      <c r="Q329" s="382" t="s">
        <v>680</v>
      </c>
      <c r="R329" s="394"/>
      <c r="S329" s="394"/>
      <c r="T329" s="394"/>
      <c r="U329" s="394"/>
      <c r="V329" s="394"/>
      <c r="W329" s="394"/>
      <c r="X329" s="394"/>
      <c r="Y329" s="394"/>
      <c r="AA329" s="381"/>
      <c r="AD329" s="383"/>
      <c r="AE329" s="383"/>
      <c r="AF329" s="383"/>
      <c r="AG329" s="383"/>
      <c r="AH329" s="383"/>
      <c r="AI329" s="383"/>
      <c r="AJ329" s="383"/>
      <c r="AK329" s="383"/>
      <c r="AL329" s="383"/>
      <c r="AM329" s="383"/>
      <c r="AN329" s="383"/>
      <c r="AO329" s="383"/>
      <c r="AP329" s="383"/>
      <c r="AQ329" s="383"/>
      <c r="AR329" s="383"/>
      <c r="AS329" s="383"/>
      <c r="AT329" s="383"/>
      <c r="AU329" s="383"/>
      <c r="AV329" s="383"/>
      <c r="AW329" s="383"/>
      <c r="AX329" s="383"/>
      <c r="AY329" s="383"/>
      <c r="AZ329" s="383"/>
      <c r="BA329" s="383"/>
      <c r="BB329" s="383"/>
      <c r="BC329" s="383"/>
      <c r="BD329" s="383"/>
      <c r="BE329" s="383"/>
      <c r="BF329" s="383"/>
      <c r="BG329" s="383"/>
      <c r="BH329" s="383"/>
      <c r="BI329" s="383"/>
      <c r="BJ329" s="383"/>
      <c r="BK329" s="383"/>
      <c r="BL329" s="383"/>
      <c r="BM329" s="383"/>
      <c r="BN329" s="383"/>
      <c r="BO329" s="383"/>
      <c r="BP329" s="383"/>
      <c r="BQ329" s="383"/>
      <c r="BR329" s="383"/>
      <c r="BS329" s="383"/>
    </row>
    <row r="330" spans="1:71" s="382" customFormat="1" ht="18" customHeight="1" hidden="1">
      <c r="A330" s="397"/>
      <c r="B330" s="534"/>
      <c r="P330" s="534" t="s">
        <v>562</v>
      </c>
      <c r="Q330" s="382" t="s">
        <v>681</v>
      </c>
      <c r="R330" s="394"/>
      <c r="S330" s="394"/>
      <c r="T330" s="394"/>
      <c r="U330" s="394"/>
      <c r="V330" s="394"/>
      <c r="W330" s="394"/>
      <c r="X330" s="394"/>
      <c r="Y330" s="394"/>
      <c r="AA330" s="381"/>
      <c r="AD330" s="383"/>
      <c r="AE330" s="383"/>
      <c r="AF330" s="383"/>
      <c r="AG330" s="383"/>
      <c r="AH330" s="383"/>
      <c r="AI330" s="383"/>
      <c r="AJ330" s="383"/>
      <c r="AK330" s="383"/>
      <c r="AL330" s="383"/>
      <c r="AM330" s="383"/>
      <c r="AN330" s="383"/>
      <c r="AO330" s="383"/>
      <c r="AP330" s="383"/>
      <c r="AQ330" s="383"/>
      <c r="AR330" s="383"/>
      <c r="AS330" s="383"/>
      <c r="AT330" s="383"/>
      <c r="AU330" s="383"/>
      <c r="AV330" s="383"/>
      <c r="AW330" s="383"/>
      <c r="AX330" s="383"/>
      <c r="AY330" s="383"/>
      <c r="AZ330" s="383"/>
      <c r="BA330" s="383"/>
      <c r="BB330" s="383"/>
      <c r="BC330" s="383"/>
      <c r="BD330" s="383"/>
      <c r="BE330" s="383"/>
      <c r="BF330" s="383"/>
      <c r="BG330" s="383"/>
      <c r="BH330" s="383"/>
      <c r="BI330" s="383"/>
      <c r="BJ330" s="383"/>
      <c r="BK330" s="383"/>
      <c r="BL330" s="383"/>
      <c r="BM330" s="383"/>
      <c r="BN330" s="383"/>
      <c r="BO330" s="383"/>
      <c r="BP330" s="383"/>
      <c r="BQ330" s="383"/>
      <c r="BR330" s="383"/>
      <c r="BS330" s="383"/>
    </row>
    <row r="331" spans="1:71" s="382" customFormat="1" ht="4.5" customHeight="1">
      <c r="A331" s="397"/>
      <c r="B331" s="534"/>
      <c r="R331" s="394"/>
      <c r="S331" s="394"/>
      <c r="T331" s="394"/>
      <c r="U331" s="394"/>
      <c r="V331" s="394"/>
      <c r="W331" s="394"/>
      <c r="X331" s="394"/>
      <c r="Y331" s="394"/>
      <c r="AA331" s="381"/>
      <c r="AD331" s="383"/>
      <c r="AE331" s="383"/>
      <c r="AF331" s="383"/>
      <c r="AG331" s="383"/>
      <c r="AH331" s="383"/>
      <c r="AI331" s="383"/>
      <c r="AJ331" s="383"/>
      <c r="AK331" s="383"/>
      <c r="AL331" s="383"/>
      <c r="AM331" s="383"/>
      <c r="AN331" s="383"/>
      <c r="AO331" s="383"/>
      <c r="AP331" s="383"/>
      <c r="AQ331" s="383"/>
      <c r="AR331" s="383"/>
      <c r="AS331" s="383"/>
      <c r="AT331" s="383"/>
      <c r="AU331" s="383"/>
      <c r="AV331" s="383"/>
      <c r="AW331" s="383"/>
      <c r="AX331" s="383"/>
      <c r="AY331" s="383"/>
      <c r="AZ331" s="383"/>
      <c r="BA331" s="383"/>
      <c r="BB331" s="383"/>
      <c r="BC331" s="383"/>
      <c r="BD331" s="383"/>
      <c r="BE331" s="383"/>
      <c r="BF331" s="383"/>
      <c r="BG331" s="383"/>
      <c r="BH331" s="383"/>
      <c r="BI331" s="383"/>
      <c r="BJ331" s="383"/>
      <c r="BK331" s="383"/>
      <c r="BL331" s="383"/>
      <c r="BM331" s="383"/>
      <c r="BN331" s="383"/>
      <c r="BO331" s="383"/>
      <c r="BP331" s="383"/>
      <c r="BQ331" s="383"/>
      <c r="BR331" s="383"/>
      <c r="BS331" s="383"/>
    </row>
    <row r="332" spans="1:70" s="382" customFormat="1" ht="12.75">
      <c r="A332" s="410" t="str">
        <f>CDKT!C62</f>
        <v>5.8</v>
      </c>
      <c r="B332" s="391" t="s">
        <v>111</v>
      </c>
      <c r="C332" s="444"/>
      <c r="D332" s="444"/>
      <c r="E332" s="399"/>
      <c r="F332" s="399"/>
      <c r="G332" s="399"/>
      <c r="H332" s="399"/>
      <c r="M332" s="422"/>
      <c r="R332" s="394"/>
      <c r="S332" s="394"/>
      <c r="T332" s="394"/>
      <c r="U332" s="394"/>
      <c r="V332" s="394"/>
      <c r="W332" s="394"/>
      <c r="X332" s="394"/>
      <c r="Y332" s="394"/>
      <c r="AA332" s="371"/>
      <c r="AC332" s="383"/>
      <c r="AD332" s="383"/>
      <c r="AE332" s="383"/>
      <c r="AF332" s="383"/>
      <c r="AG332" s="383"/>
      <c r="AH332" s="383"/>
      <c r="AI332" s="383"/>
      <c r="AJ332" s="383"/>
      <c r="AK332" s="383"/>
      <c r="AL332" s="383"/>
      <c r="AM332" s="383"/>
      <c r="AN332" s="383"/>
      <c r="AO332" s="383"/>
      <c r="AP332" s="383"/>
      <c r="AQ332" s="383"/>
      <c r="AR332" s="383"/>
      <c r="AS332" s="383"/>
      <c r="AT332" s="383"/>
      <c r="AU332" s="383"/>
      <c r="AV332" s="383"/>
      <c r="AW332" s="383"/>
      <c r="AX332" s="383"/>
      <c r="AY332" s="383"/>
      <c r="AZ332" s="383"/>
      <c r="BA332" s="383"/>
      <c r="BB332" s="383"/>
      <c r="BC332" s="383"/>
      <c r="BD332" s="383"/>
      <c r="BE332" s="383"/>
      <c r="BF332" s="383"/>
      <c r="BG332" s="383"/>
      <c r="BH332" s="383"/>
      <c r="BI332" s="383"/>
      <c r="BJ332" s="383"/>
      <c r="BK332" s="383"/>
      <c r="BL332" s="383"/>
      <c r="BM332" s="383"/>
      <c r="BN332" s="383"/>
      <c r="BO332" s="383"/>
      <c r="BP332" s="383"/>
      <c r="BQ332" s="383"/>
      <c r="BR332" s="383"/>
    </row>
    <row r="333" spans="1:70" s="382" customFormat="1" ht="12.75">
      <c r="A333" s="395"/>
      <c r="B333" s="395"/>
      <c r="C333" s="399"/>
      <c r="D333" s="399"/>
      <c r="E333" s="399"/>
      <c r="F333" s="399"/>
      <c r="G333" s="399"/>
      <c r="H333" s="399"/>
      <c r="R333" s="394"/>
      <c r="S333" s="394"/>
      <c r="T333" s="394"/>
      <c r="U333" s="394"/>
      <c r="V333" s="394"/>
      <c r="W333" s="394"/>
      <c r="X333" s="394"/>
      <c r="Y333" s="394"/>
      <c r="AA333" s="371"/>
      <c r="AC333" s="383"/>
      <c r="AD333" s="383"/>
      <c r="AE333" s="383"/>
      <c r="AF333" s="383"/>
      <c r="AG333" s="383"/>
      <c r="AH333" s="383"/>
      <c r="AI333" s="383"/>
      <c r="AJ333" s="383"/>
      <c r="AK333" s="383"/>
      <c r="AL333" s="383"/>
      <c r="AM333" s="383"/>
      <c r="AN333" s="383"/>
      <c r="AO333" s="383"/>
      <c r="AP333" s="383"/>
      <c r="AQ333" s="383"/>
      <c r="AR333" s="383"/>
      <c r="AS333" s="383"/>
      <c r="AT333" s="383"/>
      <c r="AU333" s="383"/>
      <c r="AV333" s="383"/>
      <c r="AW333" s="383"/>
      <c r="AX333" s="383"/>
      <c r="AY333" s="383"/>
      <c r="AZ333" s="383"/>
      <c r="BA333" s="383"/>
      <c r="BB333" s="383"/>
      <c r="BC333" s="383"/>
      <c r="BD333" s="383"/>
      <c r="BE333" s="383"/>
      <c r="BF333" s="383"/>
      <c r="BG333" s="383"/>
      <c r="BH333" s="383"/>
      <c r="BI333" s="383"/>
      <c r="BJ333" s="383"/>
      <c r="BK333" s="383"/>
      <c r="BL333" s="383"/>
      <c r="BM333" s="383"/>
      <c r="BN333" s="383"/>
      <c r="BO333" s="383"/>
      <c r="BP333" s="383"/>
      <c r="BQ333" s="383"/>
      <c r="BR333" s="383"/>
    </row>
    <row r="334" spans="1:70" s="382" customFormat="1" ht="15" customHeight="1">
      <c r="A334" s="395"/>
      <c r="B334" s="395"/>
      <c r="C334" s="399"/>
      <c r="D334" s="399"/>
      <c r="E334" s="399"/>
      <c r="F334" s="399"/>
      <c r="G334" s="399"/>
      <c r="H334" s="399"/>
      <c r="K334" s="399" t="s">
        <v>540</v>
      </c>
      <c r="R334" s="394"/>
      <c r="S334" s="394"/>
      <c r="T334" s="394"/>
      <c r="U334" s="394"/>
      <c r="V334" s="394"/>
      <c r="W334" s="394"/>
      <c r="X334" s="394"/>
      <c r="Y334" s="394"/>
      <c r="AA334" s="371"/>
      <c r="AC334" s="383"/>
      <c r="AD334" s="383"/>
      <c r="AE334" s="383"/>
      <c r="AF334" s="383"/>
      <c r="AG334" s="383"/>
      <c r="AH334" s="383"/>
      <c r="AI334" s="383"/>
      <c r="AJ334" s="383"/>
      <c r="AK334" s="383"/>
      <c r="AL334" s="383"/>
      <c r="AM334" s="383"/>
      <c r="AN334" s="383"/>
      <c r="AO334" s="383"/>
      <c r="AP334" s="383"/>
      <c r="AQ334" s="383"/>
      <c r="AR334" s="383"/>
      <c r="AS334" s="383"/>
      <c r="AT334" s="383"/>
      <c r="AU334" s="383"/>
      <c r="AV334" s="383"/>
      <c r="AW334" s="383"/>
      <c r="AX334" s="383"/>
      <c r="AY334" s="383"/>
      <c r="AZ334" s="383"/>
      <c r="BA334" s="383"/>
      <c r="BB334" s="383"/>
      <c r="BC334" s="383"/>
      <c r="BD334" s="383"/>
      <c r="BE334" s="383"/>
      <c r="BF334" s="383"/>
      <c r="BG334" s="383"/>
      <c r="BH334" s="383"/>
      <c r="BI334" s="383"/>
      <c r="BJ334" s="383"/>
      <c r="BK334" s="383"/>
      <c r="BL334" s="383"/>
      <c r="BM334" s="383"/>
      <c r="BN334" s="383"/>
      <c r="BO334" s="383"/>
      <c r="BP334" s="383"/>
      <c r="BQ334" s="383"/>
      <c r="BR334" s="383"/>
    </row>
    <row r="335" spans="1:70" s="382" customFormat="1" ht="18" customHeight="1">
      <c r="A335" s="386"/>
      <c r="C335" s="401"/>
      <c r="D335" s="401"/>
      <c r="E335" s="401"/>
      <c r="F335" s="401"/>
      <c r="G335" s="412" t="e">
        <f>CDKT!#REF!</f>
        <v>#REF!</v>
      </c>
      <c r="H335" s="413" t="e">
        <f>CDKT!#REF!</f>
        <v>#REF!</v>
      </c>
      <c r="I335" s="400" t="s">
        <v>541</v>
      </c>
      <c r="K335" s="400" t="s">
        <v>2</v>
      </c>
      <c r="M335" s="394"/>
      <c r="N335" s="394"/>
      <c r="O335" s="394"/>
      <c r="P335" s="394"/>
      <c r="Q335" s="394"/>
      <c r="R335" s="416"/>
      <c r="S335" s="416"/>
      <c r="T335" s="416"/>
      <c r="U335" s="416"/>
      <c r="V335" s="416"/>
      <c r="W335" s="416"/>
      <c r="X335" s="416"/>
      <c r="Y335" s="416"/>
      <c r="Z335" s="394"/>
      <c r="AA335" s="371"/>
      <c r="AC335" s="383"/>
      <c r="AD335" s="383"/>
      <c r="AE335" s="383"/>
      <c r="AF335" s="383"/>
      <c r="AG335" s="383"/>
      <c r="AH335" s="383"/>
      <c r="AI335" s="383"/>
      <c r="AJ335" s="383"/>
      <c r="AK335" s="383"/>
      <c r="AL335" s="383"/>
      <c r="AM335" s="383"/>
      <c r="AN335" s="383"/>
      <c r="AO335" s="383"/>
      <c r="AP335" s="383"/>
      <c r="AQ335" s="383"/>
      <c r="AR335" s="383"/>
      <c r="AS335" s="383"/>
      <c r="AT335" s="383"/>
      <c r="AU335" s="383"/>
      <c r="AV335" s="383"/>
      <c r="AW335" s="383"/>
      <c r="AX335" s="383"/>
      <c r="AY335" s="383"/>
      <c r="AZ335" s="383"/>
      <c r="BA335" s="383"/>
      <c r="BB335" s="383"/>
      <c r="BC335" s="383"/>
      <c r="BD335" s="383"/>
      <c r="BE335" s="383"/>
      <c r="BF335" s="383"/>
      <c r="BG335" s="383"/>
      <c r="BH335" s="383"/>
      <c r="BI335" s="383"/>
      <c r="BJ335" s="383"/>
      <c r="BK335" s="383"/>
      <c r="BL335" s="383"/>
      <c r="BM335" s="383"/>
      <c r="BN335" s="383"/>
      <c r="BO335" s="383"/>
      <c r="BP335" s="383"/>
      <c r="BQ335" s="383"/>
      <c r="BR335" s="383"/>
    </row>
    <row r="336" spans="1:70" s="382" customFormat="1" ht="18" customHeight="1">
      <c r="A336" s="397"/>
      <c r="B336" s="1268" t="s">
        <v>1308</v>
      </c>
      <c r="C336" s="401"/>
      <c r="D336" s="401"/>
      <c r="E336" s="401"/>
      <c r="F336" s="401"/>
      <c r="G336" s="405">
        <v>0</v>
      </c>
      <c r="H336" s="405">
        <v>0</v>
      </c>
      <c r="I336" s="1284">
        <v>894561739</v>
      </c>
      <c r="J336" s="405"/>
      <c r="K336" s="1303">
        <v>640589813</v>
      </c>
      <c r="M336" s="407"/>
      <c r="N336" s="394"/>
      <c r="O336" s="394"/>
      <c r="P336" s="394"/>
      <c r="Q336" s="394"/>
      <c r="R336" s="394"/>
      <c r="S336" s="394"/>
      <c r="T336" s="394"/>
      <c r="U336" s="394"/>
      <c r="V336" s="394"/>
      <c r="W336" s="394"/>
      <c r="X336" s="394"/>
      <c r="Y336" s="394"/>
      <c r="Z336" s="394"/>
      <c r="AA336" s="371"/>
      <c r="AC336" s="383"/>
      <c r="AD336" s="383"/>
      <c r="AE336" s="383"/>
      <c r="AF336" s="383"/>
      <c r="AG336" s="383"/>
      <c r="AH336" s="383"/>
      <c r="AI336" s="383"/>
      <c r="AJ336" s="383"/>
      <c r="AK336" s="383"/>
      <c r="AL336" s="383"/>
      <c r="AM336" s="383"/>
      <c r="AN336" s="383"/>
      <c r="AO336" s="383"/>
      <c r="AP336" s="383"/>
      <c r="AQ336" s="383"/>
      <c r="AR336" s="383"/>
      <c r="AS336" s="383"/>
      <c r="AT336" s="383"/>
      <c r="AU336" s="383"/>
      <c r="AV336" s="383"/>
      <c r="AW336" s="383"/>
      <c r="AX336" s="383"/>
      <c r="AY336" s="383"/>
      <c r="AZ336" s="383"/>
      <c r="BA336" s="383"/>
      <c r="BB336" s="383"/>
      <c r="BC336" s="383"/>
      <c r="BD336" s="383"/>
      <c r="BE336" s="383"/>
      <c r="BF336" s="383"/>
      <c r="BG336" s="383"/>
      <c r="BH336" s="383"/>
      <c r="BI336" s="383"/>
      <c r="BJ336" s="383"/>
      <c r="BK336" s="383"/>
      <c r="BL336" s="383"/>
      <c r="BM336" s="383"/>
      <c r="BN336" s="383"/>
      <c r="BO336" s="383"/>
      <c r="BP336" s="383"/>
      <c r="BQ336" s="383"/>
      <c r="BR336" s="383"/>
    </row>
    <row r="337" spans="1:70" s="382" customFormat="1" ht="18" customHeight="1">
      <c r="A337" s="397"/>
      <c r="B337" s="1268" t="s">
        <v>1309</v>
      </c>
      <c r="C337" s="535"/>
      <c r="D337" s="535"/>
      <c r="E337" s="535"/>
      <c r="F337" s="535"/>
      <c r="G337" s="405">
        <v>0</v>
      </c>
      <c r="H337" s="405">
        <v>0</v>
      </c>
      <c r="I337" s="1303">
        <v>1148818402</v>
      </c>
      <c r="J337" s="405"/>
      <c r="K337" s="1303">
        <v>2549804386</v>
      </c>
      <c r="L337" s="535"/>
      <c r="M337" s="536" t="s">
        <v>682</v>
      </c>
      <c r="N337" s="535"/>
      <c r="O337" s="535"/>
      <c r="P337" s="535"/>
      <c r="Q337" s="535"/>
      <c r="R337" s="416"/>
      <c r="S337" s="416"/>
      <c r="T337" s="416"/>
      <c r="U337" s="416"/>
      <c r="V337" s="416"/>
      <c r="W337" s="416"/>
      <c r="X337" s="416"/>
      <c r="Y337" s="416"/>
      <c r="Z337" s="394"/>
      <c r="AA337" s="371"/>
      <c r="AC337" s="383"/>
      <c r="AD337" s="383"/>
      <c r="AE337" s="383"/>
      <c r="AF337" s="383"/>
      <c r="AG337" s="383"/>
      <c r="AH337" s="383"/>
      <c r="AI337" s="383"/>
      <c r="AJ337" s="383"/>
      <c r="AK337" s="383"/>
      <c r="AL337" s="383"/>
      <c r="AM337" s="383"/>
      <c r="AN337" s="383"/>
      <c r="AO337" s="383"/>
      <c r="AP337" s="383"/>
      <c r="AQ337" s="383"/>
      <c r="AR337" s="383"/>
      <c r="AS337" s="383"/>
      <c r="AT337" s="383"/>
      <c r="AU337" s="383"/>
      <c r="AV337" s="383"/>
      <c r="AW337" s="383"/>
      <c r="AX337" s="383"/>
      <c r="AY337" s="383"/>
      <c r="AZ337" s="383"/>
      <c r="BA337" s="383"/>
      <c r="BB337" s="383"/>
      <c r="BC337" s="383"/>
      <c r="BD337" s="383"/>
      <c r="BE337" s="383"/>
      <c r="BF337" s="383"/>
      <c r="BG337" s="383"/>
      <c r="BH337" s="383"/>
      <c r="BI337" s="383"/>
      <c r="BJ337" s="383"/>
      <c r="BK337" s="383"/>
      <c r="BL337" s="383"/>
      <c r="BM337" s="383"/>
      <c r="BN337" s="383"/>
      <c r="BO337" s="383"/>
      <c r="BP337" s="383"/>
      <c r="BQ337" s="383"/>
      <c r="BR337" s="383"/>
    </row>
    <row r="338" spans="1:70" s="382" customFormat="1" ht="18" customHeight="1">
      <c r="A338" s="397"/>
      <c r="B338" s="1268" t="s">
        <v>1307</v>
      </c>
      <c r="C338" s="535"/>
      <c r="D338" s="535"/>
      <c r="E338" s="535"/>
      <c r="F338" s="535"/>
      <c r="G338" s="405">
        <v>0</v>
      </c>
      <c r="H338" s="405">
        <v>0</v>
      </c>
      <c r="I338" s="1284">
        <f>G338+H338</f>
        <v>0</v>
      </c>
      <c r="J338" s="405"/>
      <c r="K338" s="1303">
        <v>151941229</v>
      </c>
      <c r="L338" s="535"/>
      <c r="M338" s="536" t="s">
        <v>682</v>
      </c>
      <c r="N338" s="535"/>
      <c r="O338" s="535"/>
      <c r="P338" s="535"/>
      <c r="Q338" s="535"/>
      <c r="R338" s="416"/>
      <c r="S338" s="416"/>
      <c r="T338" s="416"/>
      <c r="U338" s="416"/>
      <c r="V338" s="416"/>
      <c r="W338" s="416"/>
      <c r="X338" s="416"/>
      <c r="Y338" s="416"/>
      <c r="Z338" s="394"/>
      <c r="AA338" s="371"/>
      <c r="AC338" s="383"/>
      <c r="AD338" s="383"/>
      <c r="AE338" s="383"/>
      <c r="AF338" s="383"/>
      <c r="AG338" s="383"/>
      <c r="AH338" s="383"/>
      <c r="AI338" s="383"/>
      <c r="AJ338" s="383"/>
      <c r="AK338" s="383"/>
      <c r="AL338" s="383"/>
      <c r="AM338" s="383"/>
      <c r="AN338" s="383"/>
      <c r="AO338" s="383"/>
      <c r="AP338" s="383"/>
      <c r="AQ338" s="383"/>
      <c r="AR338" s="383"/>
      <c r="AS338" s="383"/>
      <c r="AT338" s="383"/>
      <c r="AU338" s="383"/>
      <c r="AV338" s="383"/>
      <c r="AW338" s="383"/>
      <c r="AX338" s="383"/>
      <c r="AY338" s="383"/>
      <c r="AZ338" s="383"/>
      <c r="BA338" s="383"/>
      <c r="BB338" s="383"/>
      <c r="BC338" s="383"/>
      <c r="BD338" s="383"/>
      <c r="BE338" s="383"/>
      <c r="BF338" s="383"/>
      <c r="BG338" s="383"/>
      <c r="BH338" s="383"/>
      <c r="BI338" s="383"/>
      <c r="BJ338" s="383"/>
      <c r="BK338" s="383"/>
      <c r="BL338" s="383"/>
      <c r="BM338" s="383"/>
      <c r="BN338" s="383"/>
      <c r="BO338" s="383"/>
      <c r="BP338" s="383"/>
      <c r="BQ338" s="383"/>
      <c r="BR338" s="383"/>
    </row>
    <row r="339" spans="1:70" s="382" customFormat="1" ht="18" customHeight="1" thickBot="1">
      <c r="A339" s="397"/>
      <c r="C339" s="396" t="s">
        <v>283</v>
      </c>
      <c r="D339" s="396"/>
      <c r="G339" s="419">
        <f>SUM(G336:G338)</f>
        <v>0</v>
      </c>
      <c r="H339" s="419">
        <f>SUM(H336:H338)</f>
        <v>0</v>
      </c>
      <c r="I339" s="1286">
        <f>SUM(I336:I338)</f>
        <v>2043380141</v>
      </c>
      <c r="J339" s="405"/>
      <c r="K339" s="419">
        <f>SUM(K336:K338)</f>
        <v>3342335428</v>
      </c>
      <c r="M339" s="394"/>
      <c r="N339" s="394"/>
      <c r="O339" s="394"/>
      <c r="P339" s="394"/>
      <c r="Q339" s="394"/>
      <c r="R339" s="417"/>
      <c r="S339" s="417"/>
      <c r="T339" s="417"/>
      <c r="U339" s="417"/>
      <c r="V339" s="417"/>
      <c r="W339" s="417"/>
      <c r="X339" s="417"/>
      <c r="Y339" s="417"/>
      <c r="Z339" s="394"/>
      <c r="AA339" s="371"/>
      <c r="AB339" s="422"/>
      <c r="AC339" s="383"/>
      <c r="AD339" s="383"/>
      <c r="AE339" s="383"/>
      <c r="AF339" s="383"/>
      <c r="AG339" s="383"/>
      <c r="AH339" s="383"/>
      <c r="AI339" s="383"/>
      <c r="AJ339" s="383"/>
      <c r="AK339" s="383"/>
      <c r="AL339" s="383"/>
      <c r="AM339" s="383"/>
      <c r="AN339" s="383"/>
      <c r="AO339" s="383"/>
      <c r="AP339" s="383"/>
      <c r="AQ339" s="383"/>
      <c r="AR339" s="383"/>
      <c r="AS339" s="383"/>
      <c r="AT339" s="383"/>
      <c r="AU339" s="383"/>
      <c r="AV339" s="383"/>
      <c r="AW339" s="383"/>
      <c r="AX339" s="383"/>
      <c r="AY339" s="383"/>
      <c r="AZ339" s="383"/>
      <c r="BA339" s="383"/>
      <c r="BB339" s="383"/>
      <c r="BC339" s="383"/>
      <c r="BD339" s="383"/>
      <c r="BE339" s="383"/>
      <c r="BF339" s="383"/>
      <c r="BG339" s="383"/>
      <c r="BH339" s="383"/>
      <c r="BI339" s="383"/>
      <c r="BJ339" s="383"/>
      <c r="BK339" s="383"/>
      <c r="BL339" s="383"/>
      <c r="BM339" s="383"/>
      <c r="BN339" s="383"/>
      <c r="BO339" s="383"/>
      <c r="BP339" s="383"/>
      <c r="BQ339" s="383"/>
      <c r="BR339" s="383"/>
    </row>
    <row r="340" spans="1:70" s="382" customFormat="1" ht="4.5" customHeight="1" thickTop="1">
      <c r="A340" s="397"/>
      <c r="B340" s="396"/>
      <c r="I340" s="1291"/>
      <c r="J340" s="371"/>
      <c r="K340" s="371"/>
      <c r="R340" s="417"/>
      <c r="S340" s="417"/>
      <c r="T340" s="417"/>
      <c r="U340" s="417"/>
      <c r="V340" s="417"/>
      <c r="W340" s="417"/>
      <c r="X340" s="417"/>
      <c r="Y340" s="417"/>
      <c r="AA340" s="371"/>
      <c r="AC340" s="383"/>
      <c r="AD340" s="383"/>
      <c r="AE340" s="383"/>
      <c r="AF340" s="383"/>
      <c r="AG340" s="383"/>
      <c r="AH340" s="383"/>
      <c r="AI340" s="383"/>
      <c r="AJ340" s="383"/>
      <c r="AK340" s="383"/>
      <c r="AL340" s="383"/>
      <c r="AM340" s="383"/>
      <c r="AN340" s="383"/>
      <c r="AO340" s="383"/>
      <c r="AP340" s="383"/>
      <c r="AQ340" s="383"/>
      <c r="AR340" s="383"/>
      <c r="AS340" s="383"/>
      <c r="AT340" s="383"/>
      <c r="AU340" s="383"/>
      <c r="AV340" s="383"/>
      <c r="AW340" s="383"/>
      <c r="AX340" s="383"/>
      <c r="AY340" s="383"/>
      <c r="AZ340" s="383"/>
      <c r="BA340" s="383"/>
      <c r="BB340" s="383"/>
      <c r="BC340" s="383"/>
      <c r="BD340" s="383"/>
      <c r="BE340" s="383"/>
      <c r="BF340" s="383"/>
      <c r="BG340" s="383"/>
      <c r="BH340" s="383"/>
      <c r="BI340" s="383"/>
      <c r="BJ340" s="383"/>
      <c r="BK340" s="383"/>
      <c r="BL340" s="383"/>
      <c r="BM340" s="383"/>
      <c r="BN340" s="383"/>
      <c r="BO340" s="383"/>
      <c r="BP340" s="383"/>
      <c r="BQ340" s="383"/>
      <c r="BR340" s="383"/>
    </row>
    <row r="341" spans="1:70" s="382" customFormat="1" ht="18" customHeight="1">
      <c r="A341" s="397"/>
      <c r="B341" s="396"/>
      <c r="E341" s="399" t="s">
        <v>446</v>
      </c>
      <c r="I341" s="1291">
        <f>I339-CDKT!D62</f>
        <v>0</v>
      </c>
      <c r="J341" s="371"/>
      <c r="K341" s="371">
        <f>K339-CDKT!E62</f>
        <v>0</v>
      </c>
      <c r="R341" s="417"/>
      <c r="S341" s="417"/>
      <c r="T341" s="417"/>
      <c r="U341" s="417"/>
      <c r="V341" s="417"/>
      <c r="W341" s="417"/>
      <c r="X341" s="417"/>
      <c r="Y341" s="417"/>
      <c r="AA341" s="371"/>
      <c r="AC341" s="383"/>
      <c r="AD341" s="383"/>
      <c r="AE341" s="383"/>
      <c r="AF341" s="383"/>
      <c r="AG341" s="383"/>
      <c r="AH341" s="383"/>
      <c r="AI341" s="383"/>
      <c r="AJ341" s="383"/>
      <c r="AK341" s="383"/>
      <c r="AL341" s="383"/>
      <c r="AM341" s="383"/>
      <c r="AN341" s="383"/>
      <c r="AO341" s="383"/>
      <c r="AP341" s="383"/>
      <c r="AQ341" s="383"/>
      <c r="AR341" s="383"/>
      <c r="AS341" s="383"/>
      <c r="AT341" s="383"/>
      <c r="AU341" s="383"/>
      <c r="AV341" s="383"/>
      <c r="AW341" s="383"/>
      <c r="AX341" s="383"/>
      <c r="AY341" s="383"/>
      <c r="AZ341" s="383"/>
      <c r="BA341" s="383"/>
      <c r="BB341" s="383"/>
      <c r="BC341" s="383"/>
      <c r="BD341" s="383"/>
      <c r="BE341" s="383"/>
      <c r="BF341" s="383"/>
      <c r="BG341" s="383"/>
      <c r="BH341" s="383"/>
      <c r="BI341" s="383"/>
      <c r="BJ341" s="383"/>
      <c r="BK341" s="383"/>
      <c r="BL341" s="383"/>
      <c r="BM341" s="383"/>
      <c r="BN341" s="383"/>
      <c r="BO341" s="383"/>
      <c r="BP341" s="383"/>
      <c r="BQ341" s="383"/>
      <c r="BR341" s="383"/>
    </row>
    <row r="342" spans="1:71" s="382" customFormat="1" ht="12.75">
      <c r="A342" s="410" t="str">
        <f>CDKT!C64</f>
        <v>5.9</v>
      </c>
      <c r="B342" s="392" t="s">
        <v>683</v>
      </c>
      <c r="R342" s="394"/>
      <c r="S342" s="394"/>
      <c r="T342" s="394"/>
      <c r="U342" s="394"/>
      <c r="V342" s="394"/>
      <c r="W342" s="394"/>
      <c r="X342" s="394"/>
      <c r="Y342" s="394"/>
      <c r="AA342" s="381"/>
      <c r="AD342" s="383"/>
      <c r="AE342" s="383"/>
      <c r="AF342" s="383"/>
      <c r="AG342" s="383"/>
      <c r="AH342" s="383"/>
      <c r="AI342" s="383"/>
      <c r="AJ342" s="383"/>
      <c r="AK342" s="383"/>
      <c r="AL342" s="383"/>
      <c r="AM342" s="383"/>
      <c r="AN342" s="383"/>
      <c r="AO342" s="383"/>
      <c r="AP342" s="383"/>
      <c r="AQ342" s="383"/>
      <c r="AR342" s="383"/>
      <c r="AS342" s="383"/>
      <c r="AT342" s="383"/>
      <c r="AU342" s="383"/>
      <c r="AV342" s="383"/>
      <c r="AW342" s="383"/>
      <c r="AX342" s="383"/>
      <c r="AY342" s="383"/>
      <c r="AZ342" s="383"/>
      <c r="BA342" s="383"/>
      <c r="BB342" s="383"/>
      <c r="BC342" s="383"/>
      <c r="BD342" s="383"/>
      <c r="BE342" s="383"/>
      <c r="BF342" s="383"/>
      <c r="BG342" s="383"/>
      <c r="BH342" s="383"/>
      <c r="BI342" s="383"/>
      <c r="BJ342" s="383"/>
      <c r="BK342" s="383"/>
      <c r="BL342" s="383"/>
      <c r="BM342" s="383"/>
      <c r="BN342" s="383"/>
      <c r="BO342" s="383"/>
      <c r="BP342" s="383"/>
      <c r="BQ342" s="383"/>
      <c r="BR342" s="383"/>
      <c r="BS342" s="383"/>
    </row>
    <row r="343" spans="1:71" s="382" customFormat="1" ht="4.5" customHeight="1">
      <c r="A343" s="386"/>
      <c r="R343" s="394"/>
      <c r="S343" s="394"/>
      <c r="T343" s="394"/>
      <c r="U343" s="394"/>
      <c r="V343" s="394"/>
      <c r="W343" s="394"/>
      <c r="X343" s="394"/>
      <c r="Y343" s="394"/>
      <c r="AA343" s="381"/>
      <c r="AD343" s="383"/>
      <c r="AE343" s="383"/>
      <c r="AF343" s="383"/>
      <c r="AG343" s="383"/>
      <c r="AH343" s="383"/>
      <c r="AI343" s="383"/>
      <c r="AJ343" s="383"/>
      <c r="AK343" s="383"/>
      <c r="AL343" s="383"/>
      <c r="AM343" s="383"/>
      <c r="AN343" s="383"/>
      <c r="AO343" s="383"/>
      <c r="AP343" s="383"/>
      <c r="AQ343" s="383"/>
      <c r="AR343" s="383"/>
      <c r="AS343" s="383"/>
      <c r="AT343" s="383"/>
      <c r="AU343" s="383"/>
      <c r="AV343" s="383"/>
      <c r="AW343" s="383"/>
      <c r="AX343" s="383"/>
      <c r="AY343" s="383"/>
      <c r="AZ343" s="383"/>
      <c r="BA343" s="383"/>
      <c r="BB343" s="383"/>
      <c r="BC343" s="383"/>
      <c r="BD343" s="383"/>
      <c r="BE343" s="383"/>
      <c r="BF343" s="383"/>
      <c r="BG343" s="383"/>
      <c r="BH343" s="383"/>
      <c r="BI343" s="383"/>
      <c r="BJ343" s="383"/>
      <c r="BK343" s="383"/>
      <c r="BL343" s="383"/>
      <c r="BM343" s="383"/>
      <c r="BN343" s="383"/>
      <c r="BO343" s="383"/>
      <c r="BP343" s="383"/>
      <c r="BQ343" s="383"/>
      <c r="BR343" s="383"/>
      <c r="BS343" s="383"/>
    </row>
    <row r="344" spans="1:71" s="382" customFormat="1" ht="18" customHeight="1">
      <c r="A344" s="386"/>
      <c r="B344" s="404" t="s">
        <v>1310</v>
      </c>
      <c r="R344" s="394"/>
      <c r="S344" s="394"/>
      <c r="T344" s="394"/>
      <c r="U344" s="394"/>
      <c r="V344" s="394"/>
      <c r="W344" s="394"/>
      <c r="X344" s="394"/>
      <c r="Y344" s="394"/>
      <c r="AA344" s="381"/>
      <c r="AD344" s="383"/>
      <c r="AE344" s="383"/>
      <c r="AF344" s="383"/>
      <c r="AG344" s="383"/>
      <c r="AH344" s="383"/>
      <c r="AI344" s="383"/>
      <c r="AJ344" s="383"/>
      <c r="AK344" s="383"/>
      <c r="AL344" s="383"/>
      <c r="AM344" s="383"/>
      <c r="AN344" s="383"/>
      <c r="AO344" s="383"/>
      <c r="AP344" s="383"/>
      <c r="AQ344" s="383"/>
      <c r="AR344" s="383"/>
      <c r="AS344" s="383"/>
      <c r="AT344" s="383"/>
      <c r="AU344" s="383"/>
      <c r="AV344" s="383"/>
      <c r="AW344" s="383"/>
      <c r="AX344" s="383"/>
      <c r="AY344" s="383"/>
      <c r="AZ344" s="383"/>
      <c r="BA344" s="383"/>
      <c r="BB344" s="383"/>
      <c r="BC344" s="383"/>
      <c r="BD344" s="383"/>
      <c r="BE344" s="383"/>
      <c r="BF344" s="383"/>
      <c r="BG344" s="383"/>
      <c r="BH344" s="383"/>
      <c r="BI344" s="383"/>
      <c r="BJ344" s="383"/>
      <c r="BK344" s="383"/>
      <c r="BL344" s="383"/>
      <c r="BM344" s="383"/>
      <c r="BN344" s="383"/>
      <c r="BO344" s="383"/>
      <c r="BP344" s="383"/>
      <c r="BQ344" s="383"/>
      <c r="BR344" s="383"/>
      <c r="BS344" s="383"/>
    </row>
    <row r="345" spans="1:70" s="382" customFormat="1" ht="15" customHeight="1" hidden="1">
      <c r="A345" s="395"/>
      <c r="B345" s="395"/>
      <c r="C345" s="399"/>
      <c r="D345" s="399"/>
      <c r="E345" s="399"/>
      <c r="F345" s="399"/>
      <c r="G345" s="399"/>
      <c r="H345" s="399"/>
      <c r="K345" s="399" t="s">
        <v>540</v>
      </c>
      <c r="R345" s="394"/>
      <c r="S345" s="394"/>
      <c r="T345" s="394"/>
      <c r="U345" s="394"/>
      <c r="V345" s="394"/>
      <c r="W345" s="394"/>
      <c r="X345" s="394"/>
      <c r="Y345" s="394"/>
      <c r="AA345" s="371"/>
      <c r="AC345" s="383"/>
      <c r="AD345" s="383"/>
      <c r="AE345" s="383"/>
      <c r="AF345" s="383"/>
      <c r="AG345" s="383"/>
      <c r="AH345" s="383"/>
      <c r="AI345" s="383"/>
      <c r="AJ345" s="383"/>
      <c r="AK345" s="383"/>
      <c r="AL345" s="383"/>
      <c r="AM345" s="383"/>
      <c r="AN345" s="383"/>
      <c r="AO345" s="383"/>
      <c r="AP345" s="383"/>
      <c r="AQ345" s="383"/>
      <c r="AR345" s="383"/>
      <c r="AS345" s="383"/>
      <c r="AT345" s="383"/>
      <c r="AU345" s="383"/>
      <c r="AV345" s="383"/>
      <c r="AW345" s="383"/>
      <c r="AX345" s="383"/>
      <c r="AY345" s="383"/>
      <c r="AZ345" s="383"/>
      <c r="BA345" s="383"/>
      <c r="BB345" s="383"/>
      <c r="BC345" s="383"/>
      <c r="BD345" s="383"/>
      <c r="BE345" s="383"/>
      <c r="BF345" s="383"/>
      <c r="BG345" s="383"/>
      <c r="BH345" s="383"/>
      <c r="BI345" s="383"/>
      <c r="BJ345" s="383"/>
      <c r="BK345" s="383"/>
      <c r="BL345" s="383"/>
      <c r="BM345" s="383"/>
      <c r="BN345" s="383"/>
      <c r="BO345" s="383"/>
      <c r="BP345" s="383"/>
      <c r="BQ345" s="383"/>
      <c r="BR345" s="383"/>
    </row>
    <row r="346" spans="1:71" s="382" customFormat="1" ht="18" customHeight="1" hidden="1">
      <c r="A346" s="386"/>
      <c r="B346" s="396"/>
      <c r="C346" s="396"/>
      <c r="D346" s="396"/>
      <c r="E346" s="399"/>
      <c r="G346" s="412" t="e">
        <f>CDKT!#REF!</f>
        <v>#REF!</v>
      </c>
      <c r="H346" s="413" t="e">
        <f>CDKT!#REF!</f>
        <v>#REF!</v>
      </c>
      <c r="I346" s="400" t="s">
        <v>541</v>
      </c>
      <c r="K346" s="400" t="s">
        <v>2</v>
      </c>
      <c r="R346" s="394"/>
      <c r="S346" s="394"/>
      <c r="T346" s="394"/>
      <c r="U346" s="394"/>
      <c r="V346" s="394"/>
      <c r="W346" s="394"/>
      <c r="X346" s="394"/>
      <c r="Y346" s="394"/>
      <c r="AA346" s="381"/>
      <c r="AD346" s="383"/>
      <c r="AE346" s="383"/>
      <c r="AF346" s="383"/>
      <c r="AG346" s="383"/>
      <c r="AH346" s="383"/>
      <c r="AI346" s="383"/>
      <c r="AJ346" s="383"/>
      <c r="AK346" s="383"/>
      <c r="AL346" s="383"/>
      <c r="AM346" s="383"/>
      <c r="AN346" s="383"/>
      <c r="AO346" s="383"/>
      <c r="AP346" s="383"/>
      <c r="AQ346" s="383"/>
      <c r="AR346" s="383"/>
      <c r="AS346" s="383"/>
      <c r="AT346" s="383"/>
      <c r="AU346" s="383"/>
      <c r="AV346" s="383"/>
      <c r="AW346" s="383"/>
      <c r="AX346" s="383"/>
      <c r="AY346" s="383"/>
      <c r="AZ346" s="383"/>
      <c r="BA346" s="383"/>
      <c r="BB346" s="383"/>
      <c r="BC346" s="383"/>
      <c r="BD346" s="383"/>
      <c r="BE346" s="383"/>
      <c r="BF346" s="383"/>
      <c r="BG346" s="383"/>
      <c r="BH346" s="383"/>
      <c r="BI346" s="383"/>
      <c r="BJ346" s="383"/>
      <c r="BK346" s="383"/>
      <c r="BL346" s="383"/>
      <c r="BM346" s="383"/>
      <c r="BN346" s="383"/>
      <c r="BO346" s="383"/>
      <c r="BP346" s="383"/>
      <c r="BQ346" s="383"/>
      <c r="BR346" s="383"/>
      <c r="BS346" s="383"/>
    </row>
    <row r="347" spans="1:71" s="382" customFormat="1" ht="18" customHeight="1" hidden="1">
      <c r="A347" s="386"/>
      <c r="B347" s="404" t="s">
        <v>684</v>
      </c>
      <c r="C347" s="404"/>
      <c r="D347" s="404"/>
      <c r="E347" s="537"/>
      <c r="G347" s="405">
        <v>0</v>
      </c>
      <c r="I347" s="405">
        <v>843727377</v>
      </c>
      <c r="J347" s="405"/>
      <c r="K347" s="405">
        <v>843727377</v>
      </c>
      <c r="M347" s="404"/>
      <c r="R347" s="394"/>
      <c r="S347" s="394"/>
      <c r="T347" s="394"/>
      <c r="U347" s="394"/>
      <c r="V347" s="394"/>
      <c r="W347" s="394"/>
      <c r="X347" s="394"/>
      <c r="Y347" s="394"/>
      <c r="AA347" s="381"/>
      <c r="AD347" s="383"/>
      <c r="AE347" s="383"/>
      <c r="AF347" s="383"/>
      <c r="AG347" s="383"/>
      <c r="AH347" s="383"/>
      <c r="AI347" s="383"/>
      <c r="AJ347" s="383"/>
      <c r="AK347" s="383"/>
      <c r="AL347" s="383"/>
      <c r="AM347" s="383"/>
      <c r="AN347" s="383"/>
      <c r="AO347" s="383"/>
      <c r="AP347" s="383"/>
      <c r="AQ347" s="383"/>
      <c r="AR347" s="383"/>
      <c r="AS347" s="383"/>
      <c r="AT347" s="383"/>
      <c r="AU347" s="383"/>
      <c r="AV347" s="383"/>
      <c r="AW347" s="383"/>
      <c r="AX347" s="383"/>
      <c r="AY347" s="383"/>
      <c r="AZ347" s="383"/>
      <c r="BA347" s="383"/>
      <c r="BB347" s="383"/>
      <c r="BC347" s="383"/>
      <c r="BD347" s="383"/>
      <c r="BE347" s="383"/>
      <c r="BF347" s="383"/>
      <c r="BG347" s="383"/>
      <c r="BH347" s="383"/>
      <c r="BI347" s="383"/>
      <c r="BJ347" s="383"/>
      <c r="BK347" s="383"/>
      <c r="BL347" s="383"/>
      <c r="BM347" s="383"/>
      <c r="BN347" s="383"/>
      <c r="BO347" s="383"/>
      <c r="BP347" s="383"/>
      <c r="BQ347" s="383"/>
      <c r="BR347" s="383"/>
      <c r="BS347" s="383"/>
    </row>
    <row r="348" spans="1:71" s="382" customFormat="1" ht="18" customHeight="1" hidden="1">
      <c r="A348" s="386"/>
      <c r="B348" s="404"/>
      <c r="C348" s="404"/>
      <c r="D348" s="404"/>
      <c r="E348" s="537"/>
      <c r="G348" s="405"/>
      <c r="I348" s="405"/>
      <c r="J348" s="405"/>
      <c r="K348" s="405"/>
      <c r="M348" s="404"/>
      <c r="R348" s="394"/>
      <c r="S348" s="394"/>
      <c r="T348" s="394"/>
      <c r="U348" s="394"/>
      <c r="V348" s="394"/>
      <c r="W348" s="394"/>
      <c r="X348" s="394"/>
      <c r="Y348" s="394"/>
      <c r="AA348" s="381"/>
      <c r="AD348" s="383"/>
      <c r="AE348" s="383"/>
      <c r="AF348" s="383"/>
      <c r="AG348" s="383"/>
      <c r="AH348" s="383"/>
      <c r="AI348" s="383"/>
      <c r="AJ348" s="383"/>
      <c r="AK348" s="383"/>
      <c r="AL348" s="383"/>
      <c r="AM348" s="383"/>
      <c r="AN348" s="383"/>
      <c r="AO348" s="383"/>
      <c r="AP348" s="383"/>
      <c r="AQ348" s="383"/>
      <c r="AR348" s="383"/>
      <c r="AS348" s="383"/>
      <c r="AT348" s="383"/>
      <c r="AU348" s="383"/>
      <c r="AV348" s="383"/>
      <c r="AW348" s="383"/>
      <c r="AX348" s="383"/>
      <c r="AY348" s="383"/>
      <c r="AZ348" s="383"/>
      <c r="BA348" s="383"/>
      <c r="BB348" s="383"/>
      <c r="BC348" s="383"/>
      <c r="BD348" s="383"/>
      <c r="BE348" s="383"/>
      <c r="BF348" s="383"/>
      <c r="BG348" s="383"/>
      <c r="BH348" s="383"/>
      <c r="BI348" s="383"/>
      <c r="BJ348" s="383"/>
      <c r="BK348" s="383"/>
      <c r="BL348" s="383"/>
      <c r="BM348" s="383"/>
      <c r="BN348" s="383"/>
      <c r="BO348" s="383"/>
      <c r="BP348" s="383"/>
      <c r="BQ348" s="383"/>
      <c r="BR348" s="383"/>
      <c r="BS348" s="383"/>
    </row>
    <row r="349" spans="1:71" s="382" customFormat="1" ht="18" customHeight="1" hidden="1">
      <c r="A349" s="386"/>
      <c r="B349" s="404"/>
      <c r="C349" s="404"/>
      <c r="D349" s="404"/>
      <c r="E349" s="538"/>
      <c r="G349" s="405"/>
      <c r="I349" s="405"/>
      <c r="J349" s="405"/>
      <c r="K349" s="405"/>
      <c r="M349" s="404"/>
      <c r="R349" s="394"/>
      <c r="S349" s="394"/>
      <c r="T349" s="394"/>
      <c r="U349" s="394"/>
      <c r="V349" s="394"/>
      <c r="W349" s="394"/>
      <c r="X349" s="394"/>
      <c r="Y349" s="394"/>
      <c r="AA349" s="381"/>
      <c r="AD349" s="383"/>
      <c r="AE349" s="383"/>
      <c r="AF349" s="383"/>
      <c r="AG349" s="383"/>
      <c r="AH349" s="383"/>
      <c r="AI349" s="383"/>
      <c r="AJ349" s="383"/>
      <c r="AK349" s="383"/>
      <c r="AL349" s="383"/>
      <c r="AM349" s="383"/>
      <c r="AN349" s="383"/>
      <c r="AO349" s="383"/>
      <c r="AP349" s="383"/>
      <c r="AQ349" s="383"/>
      <c r="AR349" s="383"/>
      <c r="AS349" s="383"/>
      <c r="AT349" s="383"/>
      <c r="AU349" s="383"/>
      <c r="AV349" s="383"/>
      <c r="AW349" s="383"/>
      <c r="AX349" s="383"/>
      <c r="AY349" s="383"/>
      <c r="AZ349" s="383"/>
      <c r="BA349" s="383"/>
      <c r="BB349" s="383"/>
      <c r="BC349" s="383"/>
      <c r="BD349" s="383"/>
      <c r="BE349" s="383"/>
      <c r="BF349" s="383"/>
      <c r="BG349" s="383"/>
      <c r="BH349" s="383"/>
      <c r="BI349" s="383"/>
      <c r="BJ349" s="383"/>
      <c r="BK349" s="383"/>
      <c r="BL349" s="383"/>
      <c r="BM349" s="383"/>
      <c r="BN349" s="383"/>
      <c r="BO349" s="383"/>
      <c r="BP349" s="383"/>
      <c r="BQ349" s="383"/>
      <c r="BR349" s="383"/>
      <c r="BS349" s="383"/>
    </row>
    <row r="350" spans="1:71" s="382" customFormat="1" ht="18" customHeight="1" hidden="1">
      <c r="A350" s="386"/>
      <c r="C350" s="404" t="s">
        <v>593</v>
      </c>
      <c r="D350" s="404"/>
      <c r="G350" s="405"/>
      <c r="I350" s="405"/>
      <c r="J350" s="405"/>
      <c r="K350" s="405"/>
      <c r="R350" s="394"/>
      <c r="S350" s="394"/>
      <c r="T350" s="394"/>
      <c r="U350" s="394"/>
      <c r="V350" s="394"/>
      <c r="W350" s="394"/>
      <c r="X350" s="394"/>
      <c r="Y350" s="394"/>
      <c r="AA350" s="381"/>
      <c r="AD350" s="383"/>
      <c r="AE350" s="383"/>
      <c r="AF350" s="383"/>
      <c r="AG350" s="383"/>
      <c r="AH350" s="383"/>
      <c r="AI350" s="383"/>
      <c r="AJ350" s="383"/>
      <c r="AK350" s="383"/>
      <c r="AL350" s="383"/>
      <c r="AM350" s="383"/>
      <c r="AN350" s="383"/>
      <c r="AO350" s="383"/>
      <c r="AP350" s="383"/>
      <c r="AQ350" s="383"/>
      <c r="AR350" s="383"/>
      <c r="AS350" s="383"/>
      <c r="AT350" s="383"/>
      <c r="AU350" s="383"/>
      <c r="AV350" s="383"/>
      <c r="AW350" s="383"/>
      <c r="AX350" s="383"/>
      <c r="AY350" s="383"/>
      <c r="AZ350" s="383"/>
      <c r="BA350" s="383"/>
      <c r="BB350" s="383"/>
      <c r="BC350" s="383"/>
      <c r="BD350" s="383"/>
      <c r="BE350" s="383"/>
      <c r="BF350" s="383"/>
      <c r="BG350" s="383"/>
      <c r="BH350" s="383"/>
      <c r="BI350" s="383"/>
      <c r="BJ350" s="383"/>
      <c r="BK350" s="383"/>
      <c r="BL350" s="383"/>
      <c r="BM350" s="383"/>
      <c r="BN350" s="383"/>
      <c r="BO350" s="383"/>
      <c r="BP350" s="383"/>
      <c r="BQ350" s="383"/>
      <c r="BR350" s="383"/>
      <c r="BS350" s="383"/>
    </row>
    <row r="351" spans="1:71" s="382" customFormat="1" ht="18" customHeight="1" hidden="1" thickBot="1">
      <c r="A351" s="397"/>
      <c r="B351" s="386"/>
      <c r="C351" s="396" t="s">
        <v>283</v>
      </c>
      <c r="D351" s="396"/>
      <c r="G351" s="419">
        <f>SUM(G347:G350)</f>
        <v>0</v>
      </c>
      <c r="I351" s="419">
        <f>SUM(I347:I350)</f>
        <v>843727377</v>
      </c>
      <c r="J351" s="405"/>
      <c r="K351" s="419">
        <f>SUM(K347:K350)</f>
        <v>843727377</v>
      </c>
      <c r="R351" s="394"/>
      <c r="S351" s="394"/>
      <c r="T351" s="394"/>
      <c r="U351" s="394"/>
      <c r="V351" s="394"/>
      <c r="W351" s="394"/>
      <c r="X351" s="394"/>
      <c r="Y351" s="394"/>
      <c r="AA351" s="381"/>
      <c r="AD351" s="383"/>
      <c r="AE351" s="383"/>
      <c r="AF351" s="383"/>
      <c r="AG351" s="383"/>
      <c r="AH351" s="383"/>
      <c r="AI351" s="383"/>
      <c r="AJ351" s="383"/>
      <c r="AK351" s="383"/>
      <c r="AL351" s="383"/>
      <c r="AM351" s="383"/>
      <c r="AN351" s="383"/>
      <c r="AO351" s="383"/>
      <c r="AP351" s="383"/>
      <c r="AQ351" s="383"/>
      <c r="AR351" s="383"/>
      <c r="AS351" s="383"/>
      <c r="AT351" s="383"/>
      <c r="AU351" s="383"/>
      <c r="AV351" s="383"/>
      <c r="AW351" s="383"/>
      <c r="AX351" s="383"/>
      <c r="AY351" s="383"/>
      <c r="AZ351" s="383"/>
      <c r="BA351" s="383"/>
      <c r="BB351" s="383"/>
      <c r="BC351" s="383"/>
      <c r="BD351" s="383"/>
      <c r="BE351" s="383"/>
      <c r="BF351" s="383"/>
      <c r="BG351" s="383"/>
      <c r="BH351" s="383"/>
      <c r="BI351" s="383"/>
      <c r="BJ351" s="383"/>
      <c r="BK351" s="383"/>
      <c r="BL351" s="383"/>
      <c r="BM351" s="383"/>
      <c r="BN351" s="383"/>
      <c r="BO351" s="383"/>
      <c r="BP351" s="383"/>
      <c r="BQ351" s="383"/>
      <c r="BR351" s="383"/>
      <c r="BS351" s="383"/>
    </row>
    <row r="352" spans="1:71" s="382" customFormat="1" ht="4.5" customHeight="1" hidden="1" thickTop="1">
      <c r="A352" s="397"/>
      <c r="B352" s="395"/>
      <c r="I352" s="535"/>
      <c r="J352" s="535"/>
      <c r="K352" s="535"/>
      <c r="R352" s="394"/>
      <c r="S352" s="394"/>
      <c r="T352" s="394"/>
      <c r="U352" s="394"/>
      <c r="V352" s="394"/>
      <c r="W352" s="394"/>
      <c r="X352" s="394"/>
      <c r="Y352" s="394"/>
      <c r="AA352" s="381"/>
      <c r="AD352" s="383"/>
      <c r="AE352" s="383"/>
      <c r="AF352" s="383"/>
      <c r="AG352" s="383"/>
      <c r="AH352" s="383"/>
      <c r="AI352" s="383"/>
      <c r="AJ352" s="383"/>
      <c r="AK352" s="383"/>
      <c r="AL352" s="383"/>
      <c r="AM352" s="383"/>
      <c r="AN352" s="383"/>
      <c r="AO352" s="383"/>
      <c r="AP352" s="383"/>
      <c r="AQ352" s="383"/>
      <c r="AR352" s="383"/>
      <c r="AS352" s="383"/>
      <c r="AT352" s="383"/>
      <c r="AU352" s="383"/>
      <c r="AV352" s="383"/>
      <c r="AW352" s="383"/>
      <c r="AX352" s="383"/>
      <c r="AY352" s="383"/>
      <c r="AZ352" s="383"/>
      <c r="BA352" s="383"/>
      <c r="BB352" s="383"/>
      <c r="BC352" s="383"/>
      <c r="BD352" s="383"/>
      <c r="BE352" s="383"/>
      <c r="BF352" s="383"/>
      <c r="BG352" s="383"/>
      <c r="BH352" s="383"/>
      <c r="BI352" s="383"/>
      <c r="BJ352" s="383"/>
      <c r="BK352" s="383"/>
      <c r="BL352" s="383"/>
      <c r="BM352" s="383"/>
      <c r="BN352" s="383"/>
      <c r="BO352" s="383"/>
      <c r="BP352" s="383"/>
      <c r="BQ352" s="383"/>
      <c r="BR352" s="383"/>
      <c r="BS352" s="383"/>
    </row>
    <row r="353" spans="1:71" s="382" customFormat="1" ht="18" customHeight="1" hidden="1">
      <c r="A353" s="397"/>
      <c r="B353" s="395"/>
      <c r="E353" s="399" t="s">
        <v>446</v>
      </c>
      <c r="I353" s="371">
        <f>I351-CDKT!D64</f>
        <v>127510665</v>
      </c>
      <c r="J353" s="371"/>
      <c r="K353" s="371">
        <f>K351-CDKT!E64</f>
        <v>167645656</v>
      </c>
      <c r="R353" s="394"/>
      <c r="S353" s="394"/>
      <c r="T353" s="394"/>
      <c r="U353" s="394"/>
      <c r="V353" s="394"/>
      <c r="W353" s="394"/>
      <c r="X353" s="394"/>
      <c r="Y353" s="394"/>
      <c r="AA353" s="381"/>
      <c r="AD353" s="383"/>
      <c r="AE353" s="383"/>
      <c r="AF353" s="383"/>
      <c r="AG353" s="383"/>
      <c r="AH353" s="383"/>
      <c r="AI353" s="383"/>
      <c r="AJ353" s="383"/>
      <c r="AK353" s="383"/>
      <c r="AL353" s="383"/>
      <c r="AM353" s="383"/>
      <c r="AN353" s="383"/>
      <c r="AO353" s="383"/>
      <c r="AP353" s="383"/>
      <c r="AQ353" s="383"/>
      <c r="AR353" s="383"/>
      <c r="AS353" s="383"/>
      <c r="AT353" s="383"/>
      <c r="AU353" s="383"/>
      <c r="AV353" s="383"/>
      <c r="AW353" s="383"/>
      <c r="AX353" s="383"/>
      <c r="AY353" s="383"/>
      <c r="AZ353" s="383"/>
      <c r="BA353" s="383"/>
      <c r="BB353" s="383"/>
      <c r="BC353" s="383"/>
      <c r="BD353" s="383"/>
      <c r="BE353" s="383"/>
      <c r="BF353" s="383"/>
      <c r="BG353" s="383"/>
      <c r="BH353" s="383"/>
      <c r="BI353" s="383"/>
      <c r="BJ353" s="383"/>
      <c r="BK353" s="383"/>
      <c r="BL353" s="383"/>
      <c r="BM353" s="383"/>
      <c r="BN353" s="383"/>
      <c r="BO353" s="383"/>
      <c r="BP353" s="383"/>
      <c r="BQ353" s="383"/>
      <c r="BR353" s="383"/>
      <c r="BS353" s="383"/>
    </row>
    <row r="354" spans="1:71" s="382" customFormat="1" ht="12.75" hidden="1">
      <c r="A354" s="410" t="s">
        <v>396</v>
      </c>
      <c r="B354" s="391" t="s">
        <v>685</v>
      </c>
      <c r="C354" s="399"/>
      <c r="D354" s="399"/>
      <c r="E354" s="399"/>
      <c r="F354" s="399"/>
      <c r="G354" s="399"/>
      <c r="H354" s="399"/>
      <c r="R354" s="394"/>
      <c r="S354" s="394"/>
      <c r="T354" s="394"/>
      <c r="U354" s="394"/>
      <c r="V354" s="394"/>
      <c r="W354" s="394"/>
      <c r="X354" s="394"/>
      <c r="Y354" s="394"/>
      <c r="AA354" s="381"/>
      <c r="AD354" s="383"/>
      <c r="AE354" s="383"/>
      <c r="AF354" s="383"/>
      <c r="AG354" s="383"/>
      <c r="AH354" s="383"/>
      <c r="AI354" s="383"/>
      <c r="AJ354" s="383"/>
      <c r="AK354" s="383"/>
      <c r="AL354" s="383"/>
      <c r="AM354" s="383"/>
      <c r="AN354" s="383"/>
      <c r="AO354" s="383"/>
      <c r="AP354" s="383"/>
      <c r="AQ354" s="383"/>
      <c r="AR354" s="383"/>
      <c r="AS354" s="383"/>
      <c r="AT354" s="383"/>
      <c r="AU354" s="383"/>
      <c r="AV354" s="383"/>
      <c r="AW354" s="383"/>
      <c r="AX354" s="383"/>
      <c r="AY354" s="383"/>
      <c r="AZ354" s="383"/>
      <c r="BA354" s="383"/>
      <c r="BB354" s="383"/>
      <c r="BC354" s="383"/>
      <c r="BD354" s="383"/>
      <c r="BE354" s="383"/>
      <c r="BF354" s="383"/>
      <c r="BG354" s="383"/>
      <c r="BH354" s="383"/>
      <c r="BI354" s="383"/>
      <c r="BJ354" s="383"/>
      <c r="BK354" s="383"/>
      <c r="BL354" s="383"/>
      <c r="BM354" s="383"/>
      <c r="BN354" s="383"/>
      <c r="BO354" s="383"/>
      <c r="BP354" s="383"/>
      <c r="BQ354" s="383"/>
      <c r="BR354" s="383"/>
      <c r="BS354" s="383"/>
    </row>
    <row r="355" spans="1:71" s="382" customFormat="1" ht="12.75" hidden="1">
      <c r="A355" s="386"/>
      <c r="C355" s="401"/>
      <c r="D355" s="401"/>
      <c r="E355" s="401"/>
      <c r="F355" s="401"/>
      <c r="G355" s="401"/>
      <c r="H355" s="401"/>
      <c r="P355" s="394"/>
      <c r="Q355" s="394"/>
      <c r="R355" s="416"/>
      <c r="S355" s="416"/>
      <c r="T355" s="416"/>
      <c r="U355" s="416"/>
      <c r="V355" s="416"/>
      <c r="W355" s="416"/>
      <c r="X355" s="416"/>
      <c r="Y355" s="416"/>
      <c r="Z355" s="394"/>
      <c r="AA355" s="381"/>
      <c r="AD355" s="383"/>
      <c r="AE355" s="383"/>
      <c r="AF355" s="383"/>
      <c r="AG355" s="383"/>
      <c r="AH355" s="383"/>
      <c r="AI355" s="383"/>
      <c r="AJ355" s="383"/>
      <c r="AK355" s="383"/>
      <c r="AL355" s="383"/>
      <c r="AM355" s="383"/>
      <c r="AN355" s="383"/>
      <c r="AO355" s="383"/>
      <c r="AP355" s="383"/>
      <c r="AQ355" s="383"/>
      <c r="AR355" s="383"/>
      <c r="AS355" s="383"/>
      <c r="AT355" s="383"/>
      <c r="AU355" s="383"/>
      <c r="AV355" s="383"/>
      <c r="AW355" s="383"/>
      <c r="AX355" s="383"/>
      <c r="AY355" s="383"/>
      <c r="AZ355" s="383"/>
      <c r="BA355" s="383"/>
      <c r="BB355" s="383"/>
      <c r="BC355" s="383"/>
      <c r="BD355" s="383"/>
      <c r="BE355" s="383"/>
      <c r="BF355" s="383"/>
      <c r="BG355" s="383"/>
      <c r="BH355" s="383"/>
      <c r="BI355" s="383"/>
      <c r="BJ355" s="383"/>
      <c r="BK355" s="383"/>
      <c r="BL355" s="383"/>
      <c r="BM355" s="383"/>
      <c r="BN355" s="383"/>
      <c r="BO355" s="383"/>
      <c r="BP355" s="383"/>
      <c r="BQ355" s="383"/>
      <c r="BR355" s="383"/>
      <c r="BS355" s="383"/>
    </row>
    <row r="356" spans="1:70" s="382" customFormat="1" ht="15" customHeight="1" hidden="1">
      <c r="A356" s="395"/>
      <c r="B356" s="395"/>
      <c r="C356" s="399"/>
      <c r="D356" s="399"/>
      <c r="E356" s="399"/>
      <c r="F356" s="399"/>
      <c r="G356" s="399"/>
      <c r="H356" s="399"/>
      <c r="K356" s="399" t="s">
        <v>540</v>
      </c>
      <c r="R356" s="394"/>
      <c r="S356" s="394"/>
      <c r="T356" s="394"/>
      <c r="U356" s="394"/>
      <c r="V356" s="394"/>
      <c r="W356" s="394"/>
      <c r="X356" s="394"/>
      <c r="Y356" s="394"/>
      <c r="AA356" s="371"/>
      <c r="AC356" s="383"/>
      <c r="AD356" s="383"/>
      <c r="AE356" s="383"/>
      <c r="AF356" s="383"/>
      <c r="AG356" s="383"/>
      <c r="AH356" s="383"/>
      <c r="AI356" s="383"/>
      <c r="AJ356" s="383"/>
      <c r="AK356" s="383"/>
      <c r="AL356" s="383"/>
      <c r="AM356" s="383"/>
      <c r="AN356" s="383"/>
      <c r="AO356" s="383"/>
      <c r="AP356" s="383"/>
      <c r="AQ356" s="383"/>
      <c r="AR356" s="383"/>
      <c r="AS356" s="383"/>
      <c r="AT356" s="383"/>
      <c r="AU356" s="383"/>
      <c r="AV356" s="383"/>
      <c r="AW356" s="383"/>
      <c r="AX356" s="383"/>
      <c r="AY356" s="383"/>
      <c r="AZ356" s="383"/>
      <c r="BA356" s="383"/>
      <c r="BB356" s="383"/>
      <c r="BC356" s="383"/>
      <c r="BD356" s="383"/>
      <c r="BE356" s="383"/>
      <c r="BF356" s="383"/>
      <c r="BG356" s="383"/>
      <c r="BH356" s="383"/>
      <c r="BI356" s="383"/>
      <c r="BJ356" s="383"/>
      <c r="BK356" s="383"/>
      <c r="BL356" s="383"/>
      <c r="BM356" s="383"/>
      <c r="BN356" s="383"/>
      <c r="BO356" s="383"/>
      <c r="BP356" s="383"/>
      <c r="BQ356" s="383"/>
      <c r="BR356" s="383"/>
    </row>
    <row r="357" spans="1:70" s="382" customFormat="1" ht="18" customHeight="1" hidden="1">
      <c r="A357" s="386"/>
      <c r="C357" s="401"/>
      <c r="D357" s="401"/>
      <c r="E357" s="401"/>
      <c r="F357" s="401"/>
      <c r="G357" s="412" t="e">
        <f>CDKT!#REF!</f>
        <v>#REF!</v>
      </c>
      <c r="H357" s="413" t="e">
        <f>CDKT!#REF!</f>
        <v>#REF!</v>
      </c>
      <c r="I357" s="400" t="s">
        <v>541</v>
      </c>
      <c r="K357" s="400" t="s">
        <v>2</v>
      </c>
      <c r="P357" s="394"/>
      <c r="Q357" s="394"/>
      <c r="R357" s="394"/>
      <c r="S357" s="394"/>
      <c r="T357" s="394"/>
      <c r="U357" s="394"/>
      <c r="V357" s="394"/>
      <c r="W357" s="394"/>
      <c r="X357" s="394"/>
      <c r="Y357" s="394"/>
      <c r="Z357" s="394"/>
      <c r="AA357" s="371"/>
      <c r="AC357" s="383"/>
      <c r="AD357" s="383"/>
      <c r="AE357" s="383"/>
      <c r="AF357" s="383"/>
      <c r="AG357" s="383"/>
      <c r="AH357" s="383"/>
      <c r="AI357" s="383"/>
      <c r="AJ357" s="383"/>
      <c r="AK357" s="383"/>
      <c r="AL357" s="383"/>
      <c r="AM357" s="383"/>
      <c r="AN357" s="383"/>
      <c r="AO357" s="383"/>
      <c r="AP357" s="383"/>
      <c r="AQ357" s="383"/>
      <c r="AR357" s="383"/>
      <c r="AS357" s="383"/>
      <c r="AT357" s="383"/>
      <c r="AU357" s="383"/>
      <c r="AV357" s="383"/>
      <c r="AW357" s="383"/>
      <c r="AX357" s="383"/>
      <c r="AY357" s="383"/>
      <c r="AZ357" s="383"/>
      <c r="BA357" s="383"/>
      <c r="BB357" s="383"/>
      <c r="BC357" s="383"/>
      <c r="BD357" s="383"/>
      <c r="BE357" s="383"/>
      <c r="BF357" s="383"/>
      <c r="BG357" s="383"/>
      <c r="BH357" s="383"/>
      <c r="BI357" s="383"/>
      <c r="BJ357" s="383"/>
      <c r="BK357" s="383"/>
      <c r="BL357" s="383"/>
      <c r="BM357" s="383"/>
      <c r="BN357" s="383"/>
      <c r="BO357" s="383"/>
      <c r="BP357" s="383"/>
      <c r="BQ357" s="383"/>
      <c r="BR357" s="383"/>
    </row>
    <row r="358" spans="1:70" s="382" customFormat="1" ht="18" customHeight="1" hidden="1">
      <c r="A358" s="397"/>
      <c r="B358" s="404" t="s">
        <v>686</v>
      </c>
      <c r="C358" s="401"/>
      <c r="D358" s="401"/>
      <c r="E358" s="401"/>
      <c r="F358" s="401"/>
      <c r="G358" s="449">
        <v>0</v>
      </c>
      <c r="H358" s="539">
        <v>0</v>
      </c>
      <c r="I358" s="449">
        <f>SUM(G358:H358)</f>
        <v>0</v>
      </c>
      <c r="J358" s="371"/>
      <c r="K358" s="405">
        <v>0</v>
      </c>
      <c r="P358" s="394"/>
      <c r="Q358" s="394"/>
      <c r="R358" s="394"/>
      <c r="S358" s="394"/>
      <c r="T358" s="394"/>
      <c r="U358" s="394"/>
      <c r="V358" s="394"/>
      <c r="W358" s="394"/>
      <c r="X358" s="394"/>
      <c r="Y358" s="394"/>
      <c r="Z358" s="394"/>
      <c r="AA358" s="371"/>
      <c r="AC358" s="383"/>
      <c r="AD358" s="383"/>
      <c r="AE358" s="383"/>
      <c r="AF358" s="383"/>
      <c r="AG358" s="383"/>
      <c r="AH358" s="383"/>
      <c r="AI358" s="383"/>
      <c r="AJ358" s="383"/>
      <c r="AK358" s="383"/>
      <c r="AL358" s="383"/>
      <c r="AM358" s="383"/>
      <c r="AN358" s="383"/>
      <c r="AO358" s="383"/>
      <c r="AP358" s="383"/>
      <c r="AQ358" s="383"/>
      <c r="AR358" s="383"/>
      <c r="AS358" s="383"/>
      <c r="AT358" s="383"/>
      <c r="AU358" s="383"/>
      <c r="AV358" s="383"/>
      <c r="AW358" s="383"/>
      <c r="AX358" s="383"/>
      <c r="AY358" s="383"/>
      <c r="AZ358" s="383"/>
      <c r="BA358" s="383"/>
      <c r="BB358" s="383"/>
      <c r="BC358" s="383"/>
      <c r="BD358" s="383"/>
      <c r="BE358" s="383"/>
      <c r="BF358" s="383"/>
      <c r="BG358" s="383"/>
      <c r="BH358" s="383"/>
      <c r="BI358" s="383"/>
      <c r="BJ358" s="383"/>
      <c r="BK358" s="383"/>
      <c r="BL358" s="383"/>
      <c r="BM358" s="383"/>
      <c r="BN358" s="383"/>
      <c r="BO358" s="383"/>
      <c r="BP358" s="383"/>
      <c r="BQ358" s="383"/>
      <c r="BR358" s="383"/>
    </row>
    <row r="359" spans="1:70" s="382" customFormat="1" ht="18" customHeight="1" hidden="1">
      <c r="A359" s="397"/>
      <c r="B359" s="404" t="s">
        <v>687</v>
      </c>
      <c r="C359" s="401"/>
      <c r="D359" s="401"/>
      <c r="E359" s="401"/>
      <c r="F359" s="401"/>
      <c r="G359" s="449"/>
      <c r="H359" s="539"/>
      <c r="I359" s="449"/>
      <c r="J359" s="371"/>
      <c r="K359" s="405"/>
      <c r="P359" s="394"/>
      <c r="Q359" s="394"/>
      <c r="R359" s="394"/>
      <c r="S359" s="394"/>
      <c r="T359" s="394"/>
      <c r="U359" s="394"/>
      <c r="V359" s="394"/>
      <c r="W359" s="394"/>
      <c r="X359" s="394"/>
      <c r="Y359" s="394"/>
      <c r="Z359" s="394"/>
      <c r="AA359" s="371"/>
      <c r="AC359" s="383"/>
      <c r="AD359" s="383"/>
      <c r="AE359" s="383"/>
      <c r="AF359" s="383"/>
      <c r="AG359" s="383"/>
      <c r="AH359" s="383"/>
      <c r="AI359" s="383"/>
      <c r="AJ359" s="383"/>
      <c r="AK359" s="383"/>
      <c r="AL359" s="383"/>
      <c r="AM359" s="383"/>
      <c r="AN359" s="383"/>
      <c r="AO359" s="383"/>
      <c r="AP359" s="383"/>
      <c r="AQ359" s="383"/>
      <c r="AR359" s="383"/>
      <c r="AS359" s="383"/>
      <c r="AT359" s="383"/>
      <c r="AU359" s="383"/>
      <c r="AV359" s="383"/>
      <c r="AW359" s="383"/>
      <c r="AX359" s="383"/>
      <c r="AY359" s="383"/>
      <c r="AZ359" s="383"/>
      <c r="BA359" s="383"/>
      <c r="BB359" s="383"/>
      <c r="BC359" s="383"/>
      <c r="BD359" s="383"/>
      <c r="BE359" s="383"/>
      <c r="BF359" s="383"/>
      <c r="BG359" s="383"/>
      <c r="BH359" s="383"/>
      <c r="BI359" s="383"/>
      <c r="BJ359" s="383"/>
      <c r="BK359" s="383"/>
      <c r="BL359" s="383"/>
      <c r="BM359" s="383"/>
      <c r="BN359" s="383"/>
      <c r="BO359" s="383"/>
      <c r="BP359" s="383"/>
      <c r="BQ359" s="383"/>
      <c r="BR359" s="383"/>
    </row>
    <row r="360" spans="1:70" s="382" customFormat="1" ht="18" customHeight="1" hidden="1">
      <c r="A360" s="397"/>
      <c r="B360" s="404" t="s">
        <v>688</v>
      </c>
      <c r="C360" s="401"/>
      <c r="D360" s="401"/>
      <c r="E360" s="401"/>
      <c r="F360" s="401"/>
      <c r="G360" s="449">
        <v>0</v>
      </c>
      <c r="H360" s="539">
        <v>0</v>
      </c>
      <c r="I360" s="449">
        <f>SUM(G360:H360)</f>
        <v>0</v>
      </c>
      <c r="J360" s="371"/>
      <c r="K360" s="405">
        <v>0</v>
      </c>
      <c r="P360" s="394"/>
      <c r="Q360" s="394"/>
      <c r="R360" s="394"/>
      <c r="S360" s="394"/>
      <c r="T360" s="394"/>
      <c r="U360" s="394"/>
      <c r="V360" s="394"/>
      <c r="W360" s="394"/>
      <c r="X360" s="394"/>
      <c r="Y360" s="394"/>
      <c r="Z360" s="394"/>
      <c r="AA360" s="371"/>
      <c r="AC360" s="383"/>
      <c r="AD360" s="383"/>
      <c r="AE360" s="383"/>
      <c r="AF360" s="383"/>
      <c r="AG360" s="383"/>
      <c r="AH360" s="383"/>
      <c r="AI360" s="383"/>
      <c r="AJ360" s="383"/>
      <c r="AK360" s="383"/>
      <c r="AL360" s="383"/>
      <c r="AM360" s="383"/>
      <c r="AN360" s="383"/>
      <c r="AO360" s="383"/>
      <c r="AP360" s="383"/>
      <c r="AQ360" s="383"/>
      <c r="AR360" s="383"/>
      <c r="AS360" s="383"/>
      <c r="AT360" s="383"/>
      <c r="AU360" s="383"/>
      <c r="AV360" s="383"/>
      <c r="AW360" s="383"/>
      <c r="AX360" s="383"/>
      <c r="AY360" s="383"/>
      <c r="AZ360" s="383"/>
      <c r="BA360" s="383"/>
      <c r="BB360" s="383"/>
      <c r="BC360" s="383"/>
      <c r="BD360" s="383"/>
      <c r="BE360" s="383"/>
      <c r="BF360" s="383"/>
      <c r="BG360" s="383"/>
      <c r="BH360" s="383"/>
      <c r="BI360" s="383"/>
      <c r="BJ360" s="383"/>
      <c r="BK360" s="383"/>
      <c r="BL360" s="383"/>
      <c r="BM360" s="383"/>
      <c r="BN360" s="383"/>
      <c r="BO360" s="383"/>
      <c r="BP360" s="383"/>
      <c r="BQ360" s="383"/>
      <c r="BR360" s="383"/>
    </row>
    <row r="361" spans="1:70" s="382" customFormat="1" ht="18" customHeight="1" hidden="1">
      <c r="A361" s="397"/>
      <c r="B361" s="404" t="s">
        <v>689</v>
      </c>
      <c r="C361" s="401"/>
      <c r="D361" s="401"/>
      <c r="E361" s="401"/>
      <c r="F361" s="401"/>
      <c r="G361" s="405"/>
      <c r="H361" s="401"/>
      <c r="I361" s="405"/>
      <c r="J361" s="371"/>
      <c r="K361" s="405">
        <v>0</v>
      </c>
      <c r="P361" s="394"/>
      <c r="Q361" s="394"/>
      <c r="R361" s="394"/>
      <c r="S361" s="394"/>
      <c r="T361" s="394"/>
      <c r="U361" s="394"/>
      <c r="V361" s="394"/>
      <c r="W361" s="394"/>
      <c r="X361" s="394"/>
      <c r="Y361" s="394"/>
      <c r="Z361" s="394"/>
      <c r="AA361" s="371"/>
      <c r="AC361" s="383"/>
      <c r="AD361" s="383"/>
      <c r="AE361" s="383"/>
      <c r="AF361" s="383"/>
      <c r="AG361" s="383"/>
      <c r="AH361" s="383"/>
      <c r="AI361" s="383"/>
      <c r="AJ361" s="383"/>
      <c r="AK361" s="383"/>
      <c r="AL361" s="383"/>
      <c r="AM361" s="383"/>
      <c r="AN361" s="383"/>
      <c r="AO361" s="383"/>
      <c r="AP361" s="383"/>
      <c r="AQ361" s="383"/>
      <c r="AR361" s="383"/>
      <c r="AS361" s="383"/>
      <c r="AT361" s="383"/>
      <c r="AU361" s="383"/>
      <c r="AV361" s="383"/>
      <c r="AW361" s="383"/>
      <c r="AX361" s="383"/>
      <c r="AY361" s="383"/>
      <c r="AZ361" s="383"/>
      <c r="BA361" s="383"/>
      <c r="BB361" s="383"/>
      <c r="BC361" s="383"/>
      <c r="BD361" s="383"/>
      <c r="BE361" s="383"/>
      <c r="BF361" s="383"/>
      <c r="BG361" s="383"/>
      <c r="BH361" s="383"/>
      <c r="BI361" s="383"/>
      <c r="BJ361" s="383"/>
      <c r="BK361" s="383"/>
      <c r="BL361" s="383"/>
      <c r="BM361" s="383"/>
      <c r="BN361" s="383"/>
      <c r="BO361" s="383"/>
      <c r="BP361" s="383"/>
      <c r="BQ361" s="383"/>
      <c r="BR361" s="383"/>
    </row>
    <row r="362" spans="1:70" s="382" customFormat="1" ht="18" customHeight="1" hidden="1">
      <c r="A362" s="397"/>
      <c r="B362" s="386" t="s">
        <v>690</v>
      </c>
      <c r="C362" s="399"/>
      <c r="D362" s="399"/>
      <c r="E362" s="417"/>
      <c r="F362" s="417"/>
      <c r="G362" s="405"/>
      <c r="H362" s="417"/>
      <c r="I362" s="405"/>
      <c r="J362" s="371"/>
      <c r="K362" s="405"/>
      <c r="P362" s="394"/>
      <c r="Q362" s="394"/>
      <c r="R362" s="394"/>
      <c r="S362" s="394"/>
      <c r="T362" s="394"/>
      <c r="U362" s="394"/>
      <c r="V362" s="394"/>
      <c r="W362" s="394"/>
      <c r="X362" s="394"/>
      <c r="Y362" s="394"/>
      <c r="Z362" s="394"/>
      <c r="AA362" s="371"/>
      <c r="AC362" s="383"/>
      <c r="AD362" s="383"/>
      <c r="AE362" s="383"/>
      <c r="AF362" s="383"/>
      <c r="AG362" s="383"/>
      <c r="AH362" s="383"/>
      <c r="AI362" s="383"/>
      <c r="AJ362" s="383"/>
      <c r="AK362" s="383"/>
      <c r="AL362" s="383"/>
      <c r="AM362" s="383"/>
      <c r="AN362" s="383"/>
      <c r="AO362" s="383"/>
      <c r="AP362" s="383"/>
      <c r="AQ362" s="383"/>
      <c r="AR362" s="383"/>
      <c r="AS362" s="383"/>
      <c r="AT362" s="383"/>
      <c r="AU362" s="383"/>
      <c r="AV362" s="383"/>
      <c r="AW362" s="383"/>
      <c r="AX362" s="383"/>
      <c r="AY362" s="383"/>
      <c r="AZ362" s="383"/>
      <c r="BA362" s="383"/>
      <c r="BB362" s="383"/>
      <c r="BC362" s="383"/>
      <c r="BD362" s="383"/>
      <c r="BE362" s="383"/>
      <c r="BF362" s="383"/>
      <c r="BG362" s="383"/>
      <c r="BH362" s="383"/>
      <c r="BI362" s="383"/>
      <c r="BJ362" s="383"/>
      <c r="BK362" s="383"/>
      <c r="BL362" s="383"/>
      <c r="BM362" s="383"/>
      <c r="BN362" s="383"/>
      <c r="BO362" s="383"/>
      <c r="BP362" s="383"/>
      <c r="BQ362" s="383"/>
      <c r="BR362" s="383"/>
    </row>
    <row r="363" spans="1:70" s="382" customFormat="1" ht="18" customHeight="1" hidden="1" thickBot="1">
      <c r="A363" s="397"/>
      <c r="C363" s="395" t="s">
        <v>283</v>
      </c>
      <c r="D363" s="395"/>
      <c r="G363" s="419">
        <f>SUM(G358:G362)</f>
        <v>0</v>
      </c>
      <c r="H363" s="419">
        <f>SUM(H358:H362)</f>
        <v>0</v>
      </c>
      <c r="I363" s="419">
        <f>SUM(I358:I362)</f>
        <v>0</v>
      </c>
      <c r="J363" s="371"/>
      <c r="K363" s="419">
        <f>SUM(K358:K362)</f>
        <v>0</v>
      </c>
      <c r="M363" s="404" t="s">
        <v>575</v>
      </c>
      <c r="P363" s="394"/>
      <c r="Q363" s="394"/>
      <c r="R363" s="394"/>
      <c r="S363" s="394"/>
      <c r="T363" s="394"/>
      <c r="U363" s="394"/>
      <c r="V363" s="394"/>
      <c r="W363" s="394"/>
      <c r="X363" s="394"/>
      <c r="Y363" s="394"/>
      <c r="Z363" s="394"/>
      <c r="AA363" s="371"/>
      <c r="AB363" s="422"/>
      <c r="AC363" s="383"/>
      <c r="AD363" s="383"/>
      <c r="AE363" s="383"/>
      <c r="AF363" s="383"/>
      <c r="AG363" s="383"/>
      <c r="AH363" s="383"/>
      <c r="AI363" s="383"/>
      <c r="AJ363" s="383"/>
      <c r="AK363" s="383"/>
      <c r="AL363" s="383"/>
      <c r="AM363" s="383"/>
      <c r="AN363" s="383"/>
      <c r="AO363" s="383"/>
      <c r="AP363" s="383"/>
      <c r="AQ363" s="383"/>
      <c r="AR363" s="383"/>
      <c r="AS363" s="383"/>
      <c r="AT363" s="383"/>
      <c r="AU363" s="383"/>
      <c r="AV363" s="383"/>
      <c r="AW363" s="383"/>
      <c r="AX363" s="383"/>
      <c r="AY363" s="383"/>
      <c r="AZ363" s="383"/>
      <c r="BA363" s="383"/>
      <c r="BB363" s="383"/>
      <c r="BC363" s="383"/>
      <c r="BD363" s="383"/>
      <c r="BE363" s="383"/>
      <c r="BF363" s="383"/>
      <c r="BG363" s="383"/>
      <c r="BH363" s="383"/>
      <c r="BI363" s="383"/>
      <c r="BJ363" s="383"/>
      <c r="BK363" s="383"/>
      <c r="BL363" s="383"/>
      <c r="BM363" s="383"/>
      <c r="BN363" s="383"/>
      <c r="BO363" s="383"/>
      <c r="BP363" s="383"/>
      <c r="BQ363" s="383"/>
      <c r="BR363" s="383"/>
    </row>
    <row r="364" spans="1:70" s="382" customFormat="1" ht="4.5" customHeight="1" hidden="1" thickTop="1">
      <c r="A364" s="397"/>
      <c r="B364" s="503"/>
      <c r="AA364" s="371"/>
      <c r="AC364" s="383"/>
      <c r="AD364" s="383"/>
      <c r="AE364" s="383"/>
      <c r="AF364" s="383"/>
      <c r="AG364" s="383"/>
      <c r="AH364" s="383"/>
      <c r="AI364" s="383"/>
      <c r="AJ364" s="383"/>
      <c r="AK364" s="383"/>
      <c r="AL364" s="383"/>
      <c r="AM364" s="383"/>
      <c r="AN364" s="383"/>
      <c r="AO364" s="383"/>
      <c r="AP364" s="383"/>
      <c r="AQ364" s="383"/>
      <c r="AR364" s="383"/>
      <c r="AS364" s="383"/>
      <c r="AT364" s="383"/>
      <c r="AU364" s="383"/>
      <c r="AV364" s="383"/>
      <c r="AW364" s="383"/>
      <c r="AX364" s="383"/>
      <c r="AY364" s="383"/>
      <c r="AZ364" s="383"/>
      <c r="BA364" s="383"/>
      <c r="BB364" s="383"/>
      <c r="BC364" s="383"/>
      <c r="BD364" s="383"/>
      <c r="BE364" s="383"/>
      <c r="BF364" s="383"/>
      <c r="BG364" s="383"/>
      <c r="BH364" s="383"/>
      <c r="BI364" s="383"/>
      <c r="BJ364" s="383"/>
      <c r="BK364" s="383"/>
      <c r="BL364" s="383"/>
      <c r="BM364" s="383"/>
      <c r="BN364" s="383"/>
      <c r="BO364" s="383"/>
      <c r="BP364" s="383"/>
      <c r="BQ364" s="383"/>
      <c r="BR364" s="383"/>
    </row>
    <row r="365" spans="1:70" s="382" customFormat="1" ht="18" customHeight="1" hidden="1">
      <c r="A365" s="397"/>
      <c r="B365" s="388"/>
      <c r="C365" s="388"/>
      <c r="D365" s="388"/>
      <c r="E365" s="399" t="s">
        <v>446</v>
      </c>
      <c r="I365" s="371">
        <f>I363-CDKT!D73</f>
        <v>0</v>
      </c>
      <c r="J365" s="371"/>
      <c r="K365" s="371">
        <f>K363-CDKT!E73</f>
        <v>0</v>
      </c>
      <c r="L365" s="388"/>
      <c r="M365" s="388"/>
      <c r="N365" s="388"/>
      <c r="O365" s="388"/>
      <c r="P365" s="388"/>
      <c r="Q365" s="388"/>
      <c r="R365" s="388"/>
      <c r="S365" s="388"/>
      <c r="T365" s="388"/>
      <c r="U365" s="388"/>
      <c r="V365" s="388"/>
      <c r="W365" s="388"/>
      <c r="X365" s="388"/>
      <c r="Y365" s="388"/>
      <c r="Z365" s="388"/>
      <c r="AA365" s="371"/>
      <c r="AC365" s="383"/>
      <c r="AD365" s="383"/>
      <c r="AE365" s="383"/>
      <c r="AF365" s="383"/>
      <c r="AG365" s="383"/>
      <c r="AH365" s="383"/>
      <c r="AI365" s="383"/>
      <c r="AJ365" s="383"/>
      <c r="AK365" s="383"/>
      <c r="AL365" s="383"/>
      <c r="AM365" s="383"/>
      <c r="AN365" s="383"/>
      <c r="AO365" s="383"/>
      <c r="AP365" s="383"/>
      <c r="AQ365" s="383"/>
      <c r="AR365" s="383"/>
      <c r="AS365" s="383"/>
      <c r="AT365" s="383"/>
      <c r="AU365" s="383"/>
      <c r="AV365" s="383"/>
      <c r="AW365" s="383"/>
      <c r="AX365" s="383"/>
      <c r="AY365" s="383"/>
      <c r="AZ365" s="383"/>
      <c r="BA365" s="383"/>
      <c r="BB365" s="383"/>
      <c r="BC365" s="383"/>
      <c r="BD365" s="383"/>
      <c r="BE365" s="383"/>
      <c r="BF365" s="383"/>
      <c r="BG365" s="383"/>
      <c r="BH365" s="383"/>
      <c r="BI365" s="383"/>
      <c r="BJ365" s="383"/>
      <c r="BK365" s="383"/>
      <c r="BL365" s="383"/>
      <c r="BM365" s="383"/>
      <c r="BN365" s="383"/>
      <c r="BO365" s="383"/>
      <c r="BP365" s="383"/>
      <c r="BQ365" s="383"/>
      <c r="BR365" s="383"/>
    </row>
    <row r="366" spans="1:70" s="382" customFormat="1" ht="18" customHeight="1" hidden="1">
      <c r="A366" s="397"/>
      <c r="B366" s="386" t="s">
        <v>691</v>
      </c>
      <c r="C366" s="388"/>
      <c r="D366" s="388"/>
      <c r="E366" s="399"/>
      <c r="I366" s="371"/>
      <c r="J366" s="371"/>
      <c r="K366" s="371"/>
      <c r="L366" s="388"/>
      <c r="M366" s="388"/>
      <c r="N366" s="388"/>
      <c r="O366" s="388"/>
      <c r="P366" s="388"/>
      <c r="Q366" s="388"/>
      <c r="R366" s="388"/>
      <c r="S366" s="388"/>
      <c r="T366" s="388"/>
      <c r="U366" s="388"/>
      <c r="V366" s="388"/>
      <c r="W366" s="388"/>
      <c r="X366" s="388"/>
      <c r="Y366" s="388"/>
      <c r="Z366" s="388"/>
      <c r="AA366" s="371"/>
      <c r="AC366" s="383"/>
      <c r="AD366" s="383"/>
      <c r="AE366" s="383"/>
      <c r="AF366" s="383"/>
      <c r="AG366" s="383"/>
      <c r="AH366" s="383"/>
      <c r="AI366" s="383"/>
      <c r="AJ366" s="383"/>
      <c r="AK366" s="383"/>
      <c r="AL366" s="383"/>
      <c r="AM366" s="383"/>
      <c r="AN366" s="383"/>
      <c r="AO366" s="383"/>
      <c r="AP366" s="383"/>
      <c r="AQ366" s="383"/>
      <c r="AR366" s="383"/>
      <c r="AS366" s="383"/>
      <c r="AT366" s="383"/>
      <c r="AU366" s="383"/>
      <c r="AV366" s="383"/>
      <c r="AW366" s="383"/>
      <c r="AX366" s="383"/>
      <c r="AY366" s="383"/>
      <c r="AZ366" s="383"/>
      <c r="BA366" s="383"/>
      <c r="BB366" s="383"/>
      <c r="BC366" s="383"/>
      <c r="BD366" s="383"/>
      <c r="BE366" s="383"/>
      <c r="BF366" s="383"/>
      <c r="BG366" s="383"/>
      <c r="BH366" s="383"/>
      <c r="BI366" s="383"/>
      <c r="BJ366" s="383"/>
      <c r="BK366" s="383"/>
      <c r="BL366" s="383"/>
      <c r="BM366" s="383"/>
      <c r="BN366" s="383"/>
      <c r="BO366" s="383"/>
      <c r="BP366" s="383"/>
      <c r="BQ366" s="383"/>
      <c r="BR366" s="383"/>
    </row>
    <row r="367" spans="1:72" s="542" customFormat="1" ht="54" customHeight="1" hidden="1">
      <c r="A367" s="376"/>
      <c r="B367" s="1572" t="s">
        <v>692</v>
      </c>
      <c r="C367" s="1574"/>
      <c r="D367" s="1574"/>
      <c r="E367" s="1574"/>
      <c r="F367" s="1574"/>
      <c r="G367" s="1574"/>
      <c r="H367" s="1574"/>
      <c r="I367" s="1574"/>
      <c r="J367" s="1574"/>
      <c r="K367" s="1574"/>
      <c r="L367" s="540"/>
      <c r="M367" s="540"/>
      <c r="N367" s="540"/>
      <c r="O367" s="540"/>
      <c r="P367" s="540"/>
      <c r="Q367" s="540"/>
      <c r="R367" s="540"/>
      <c r="S367" s="540"/>
      <c r="T367" s="540"/>
      <c r="U367" s="540"/>
      <c r="V367" s="540"/>
      <c r="W367" s="540"/>
      <c r="X367" s="540"/>
      <c r="Y367" s="540"/>
      <c r="Z367" s="540"/>
      <c r="AA367" s="540"/>
      <c r="AB367" s="540"/>
      <c r="AC367" s="541"/>
      <c r="AE367" s="543"/>
      <c r="AF367" s="543"/>
      <c r="AG367" s="543"/>
      <c r="AH367" s="543"/>
      <c r="AI367" s="543"/>
      <c r="AJ367" s="543"/>
      <c r="AK367" s="543"/>
      <c r="AL367" s="543"/>
      <c r="AM367" s="543"/>
      <c r="AN367" s="543"/>
      <c r="AO367" s="543"/>
      <c r="AP367" s="543"/>
      <c r="AQ367" s="543"/>
      <c r="AR367" s="543"/>
      <c r="AS367" s="543"/>
      <c r="AT367" s="543"/>
      <c r="AU367" s="543"/>
      <c r="AV367" s="543"/>
      <c r="AW367" s="543"/>
      <c r="AX367" s="543"/>
      <c r="AY367" s="543"/>
      <c r="AZ367" s="543"/>
      <c r="BA367" s="543"/>
      <c r="BB367" s="543"/>
      <c r="BC367" s="543"/>
      <c r="BD367" s="543"/>
      <c r="BE367" s="543"/>
      <c r="BF367" s="543"/>
      <c r="BG367" s="543"/>
      <c r="BH367" s="543"/>
      <c r="BI367" s="543"/>
      <c r="BJ367" s="543"/>
      <c r="BK367" s="543"/>
      <c r="BL367" s="543"/>
      <c r="BM367" s="543"/>
      <c r="BN367" s="543"/>
      <c r="BO367" s="543"/>
      <c r="BP367" s="543"/>
      <c r="BQ367" s="543"/>
      <c r="BR367" s="543"/>
      <c r="BS367" s="543"/>
      <c r="BT367" s="543"/>
    </row>
    <row r="368" spans="1:72" s="542" customFormat="1" ht="4.5" customHeight="1" hidden="1">
      <c r="A368" s="376"/>
      <c r="B368" s="540"/>
      <c r="C368" s="376"/>
      <c r="D368" s="540"/>
      <c r="E368" s="544"/>
      <c r="I368" s="541"/>
      <c r="J368" s="541"/>
      <c r="K368" s="541"/>
      <c r="L368" s="540"/>
      <c r="M368" s="540"/>
      <c r="N368" s="540"/>
      <c r="O368" s="540"/>
      <c r="P368" s="540"/>
      <c r="Q368" s="540"/>
      <c r="R368" s="545"/>
      <c r="S368" s="540"/>
      <c r="T368" s="540"/>
      <c r="U368" s="540"/>
      <c r="V368" s="540"/>
      <c r="W368" s="540"/>
      <c r="X368" s="540"/>
      <c r="Y368" s="540"/>
      <c r="Z368" s="540"/>
      <c r="AA368" s="540"/>
      <c r="AB368" s="540"/>
      <c r="AC368" s="541"/>
      <c r="AE368" s="543"/>
      <c r="AF368" s="543"/>
      <c r="AG368" s="543"/>
      <c r="AH368" s="543"/>
      <c r="AI368" s="543"/>
      <c r="AJ368" s="543"/>
      <c r="AK368" s="543"/>
      <c r="AL368" s="543"/>
      <c r="AM368" s="543"/>
      <c r="AN368" s="543"/>
      <c r="AO368" s="543"/>
      <c r="AP368" s="543"/>
      <c r="AQ368" s="543"/>
      <c r="AR368" s="543"/>
      <c r="AS368" s="543"/>
      <c r="AT368" s="543"/>
      <c r="AU368" s="543"/>
      <c r="AV368" s="543"/>
      <c r="AW368" s="543"/>
      <c r="AX368" s="543"/>
      <c r="AY368" s="543"/>
      <c r="AZ368" s="543"/>
      <c r="BA368" s="543"/>
      <c r="BB368" s="543"/>
      <c r="BC368" s="543"/>
      <c r="BD368" s="543"/>
      <c r="BE368" s="543"/>
      <c r="BF368" s="543"/>
      <c r="BG368" s="543"/>
      <c r="BH368" s="543"/>
      <c r="BI368" s="543"/>
      <c r="BJ368" s="543"/>
      <c r="BK368" s="543"/>
      <c r="BL368" s="543"/>
      <c r="BM368" s="543"/>
      <c r="BN368" s="543"/>
      <c r="BO368" s="543"/>
      <c r="BP368" s="543"/>
      <c r="BQ368" s="543"/>
      <c r="BR368" s="543"/>
      <c r="BS368" s="543"/>
      <c r="BT368" s="543"/>
    </row>
    <row r="369" spans="1:72" s="542" customFormat="1" ht="45" customHeight="1" hidden="1">
      <c r="A369" s="376"/>
      <c r="B369" s="1572" t="s">
        <v>693</v>
      </c>
      <c r="C369" s="1572"/>
      <c r="D369" s="1572"/>
      <c r="E369" s="1572"/>
      <c r="F369" s="1572"/>
      <c r="G369" s="1572"/>
      <c r="H369" s="1572"/>
      <c r="I369" s="1572"/>
      <c r="J369" s="1572"/>
      <c r="K369" s="1572"/>
      <c r="L369" s="540"/>
      <c r="M369" s="540"/>
      <c r="N369" s="540"/>
      <c r="O369" s="540"/>
      <c r="P369" s="540"/>
      <c r="Q369" s="540"/>
      <c r="R369" s="540"/>
      <c r="S369" s="540"/>
      <c r="T369" s="540"/>
      <c r="U369" s="540"/>
      <c r="V369" s="540"/>
      <c r="W369" s="540"/>
      <c r="X369" s="540"/>
      <c r="Y369" s="540"/>
      <c r="Z369" s="540"/>
      <c r="AA369" s="540"/>
      <c r="AB369" s="540"/>
      <c r="AC369" s="541"/>
      <c r="AE369" s="543"/>
      <c r="AF369" s="543"/>
      <c r="AG369" s="543"/>
      <c r="AH369" s="543"/>
      <c r="AI369" s="543"/>
      <c r="AJ369" s="543"/>
      <c r="AK369" s="543"/>
      <c r="AL369" s="543"/>
      <c r="AM369" s="543"/>
      <c r="AN369" s="543"/>
      <c r="AO369" s="543"/>
      <c r="AP369" s="543"/>
      <c r="AQ369" s="543"/>
      <c r="AR369" s="543"/>
      <c r="AS369" s="543"/>
      <c r="AT369" s="543"/>
      <c r="AU369" s="543"/>
      <c r="AV369" s="543"/>
      <c r="AW369" s="543"/>
      <c r="AX369" s="543"/>
      <c r="AY369" s="543"/>
      <c r="AZ369" s="543"/>
      <c r="BA369" s="543"/>
      <c r="BB369" s="543"/>
      <c r="BC369" s="543"/>
      <c r="BD369" s="543"/>
      <c r="BE369" s="543"/>
      <c r="BF369" s="543"/>
      <c r="BG369" s="543"/>
      <c r="BH369" s="543"/>
      <c r="BI369" s="543"/>
      <c r="BJ369" s="543"/>
      <c r="BK369" s="543"/>
      <c r="BL369" s="543"/>
      <c r="BM369" s="543"/>
      <c r="BN369" s="543"/>
      <c r="BO369" s="543"/>
      <c r="BP369" s="543"/>
      <c r="BQ369" s="543"/>
      <c r="BR369" s="543"/>
      <c r="BS369" s="543"/>
      <c r="BT369" s="543"/>
    </row>
    <row r="370" spans="1:72" s="542" customFormat="1" ht="51.75" customHeight="1" hidden="1">
      <c r="A370" s="376"/>
      <c r="B370" s="546"/>
      <c r="C370" s="1572" t="s">
        <v>694</v>
      </c>
      <c r="D370" s="1572"/>
      <c r="E370" s="1572"/>
      <c r="F370" s="1572"/>
      <c r="G370" s="1572"/>
      <c r="H370" s="1572"/>
      <c r="I370" s="1572"/>
      <c r="J370" s="1572"/>
      <c r="K370" s="1572"/>
      <c r="L370" s="540"/>
      <c r="M370" s="540"/>
      <c r="N370" s="540"/>
      <c r="O370" s="540"/>
      <c r="P370" s="540"/>
      <c r="Q370" s="540"/>
      <c r="R370" s="540"/>
      <c r="S370" s="540"/>
      <c r="T370" s="540"/>
      <c r="U370" s="540"/>
      <c r="V370" s="540"/>
      <c r="W370" s="540"/>
      <c r="X370" s="540"/>
      <c r="Y370" s="540"/>
      <c r="Z370" s="540"/>
      <c r="AA370" s="540"/>
      <c r="AB370" s="540"/>
      <c r="AC370" s="541"/>
      <c r="AE370" s="543"/>
      <c r="AF370" s="543"/>
      <c r="AG370" s="543"/>
      <c r="AH370" s="543"/>
      <c r="AI370" s="543"/>
      <c r="AJ370" s="543"/>
      <c r="AK370" s="543"/>
      <c r="AL370" s="543"/>
      <c r="AM370" s="543"/>
      <c r="AN370" s="543"/>
      <c r="AO370" s="543"/>
      <c r="AP370" s="543"/>
      <c r="AQ370" s="543"/>
      <c r="AR370" s="543"/>
      <c r="AS370" s="543"/>
      <c r="AT370" s="543"/>
      <c r="AU370" s="543"/>
      <c r="AV370" s="543"/>
      <c r="AW370" s="543"/>
      <c r="AX370" s="543"/>
      <c r="AY370" s="543"/>
      <c r="AZ370" s="543"/>
      <c r="BA370" s="543"/>
      <c r="BB370" s="543"/>
      <c r="BC370" s="543"/>
      <c r="BD370" s="543"/>
      <c r="BE370" s="543"/>
      <c r="BF370" s="543"/>
      <c r="BG370" s="543"/>
      <c r="BH370" s="543"/>
      <c r="BI370" s="543"/>
      <c r="BJ370" s="543"/>
      <c r="BK370" s="543"/>
      <c r="BL370" s="543"/>
      <c r="BM370" s="543"/>
      <c r="BN370" s="543"/>
      <c r="BO370" s="543"/>
      <c r="BP370" s="543"/>
      <c r="BQ370" s="543"/>
      <c r="BR370" s="543"/>
      <c r="BS370" s="543"/>
      <c r="BT370" s="543"/>
    </row>
    <row r="371" spans="1:72" s="542" customFormat="1" ht="45" customHeight="1" hidden="1">
      <c r="A371" s="376"/>
      <c r="B371" s="1572" t="s">
        <v>695</v>
      </c>
      <c r="C371" s="1572"/>
      <c r="D371" s="1572"/>
      <c r="E371" s="1572"/>
      <c r="F371" s="1572"/>
      <c r="G371" s="1572"/>
      <c r="H371" s="1572"/>
      <c r="I371" s="1572"/>
      <c r="J371" s="1572"/>
      <c r="K371" s="1572"/>
      <c r="L371" s="540"/>
      <c r="M371" s="540"/>
      <c r="N371" s="540"/>
      <c r="O371" s="540"/>
      <c r="P371" s="540"/>
      <c r="Q371" s="540"/>
      <c r="R371" s="540"/>
      <c r="S371" s="540"/>
      <c r="T371" s="540"/>
      <c r="U371" s="540"/>
      <c r="V371" s="540"/>
      <c r="W371" s="540"/>
      <c r="X371" s="540"/>
      <c r="Y371" s="540"/>
      <c r="Z371" s="540"/>
      <c r="AA371" s="540"/>
      <c r="AB371" s="540"/>
      <c r="AC371" s="541"/>
      <c r="AE371" s="543"/>
      <c r="AF371" s="543"/>
      <c r="AG371" s="543"/>
      <c r="AH371" s="543"/>
      <c r="AI371" s="543"/>
      <c r="AJ371" s="543"/>
      <c r="AK371" s="543"/>
      <c r="AL371" s="543"/>
      <c r="AM371" s="543"/>
      <c r="AN371" s="543"/>
      <c r="AO371" s="543"/>
      <c r="AP371" s="543"/>
      <c r="AQ371" s="543"/>
      <c r="AR371" s="543"/>
      <c r="AS371" s="543"/>
      <c r="AT371" s="543"/>
      <c r="AU371" s="543"/>
      <c r="AV371" s="543"/>
      <c r="AW371" s="543"/>
      <c r="AX371" s="543"/>
      <c r="AY371" s="543"/>
      <c r="AZ371" s="543"/>
      <c r="BA371" s="543"/>
      <c r="BB371" s="543"/>
      <c r="BC371" s="543"/>
      <c r="BD371" s="543"/>
      <c r="BE371" s="543"/>
      <c r="BF371" s="543"/>
      <c r="BG371" s="543"/>
      <c r="BH371" s="543"/>
      <c r="BI371" s="543"/>
      <c r="BJ371" s="543"/>
      <c r="BK371" s="543"/>
      <c r="BL371" s="543"/>
      <c r="BM371" s="543"/>
      <c r="BN371" s="543"/>
      <c r="BO371" s="543"/>
      <c r="BP371" s="543"/>
      <c r="BQ371" s="543"/>
      <c r="BR371" s="543"/>
      <c r="BS371" s="543"/>
      <c r="BT371" s="543"/>
    </row>
    <row r="372" spans="1:72" s="542" customFormat="1" ht="45" customHeight="1" hidden="1">
      <c r="A372" s="376"/>
      <c r="B372" s="1571" t="s">
        <v>696</v>
      </c>
      <c r="C372" s="1571"/>
      <c r="D372" s="1571"/>
      <c r="E372" s="1571"/>
      <c r="F372" s="1571"/>
      <c r="G372" s="1571"/>
      <c r="H372" s="1571"/>
      <c r="I372" s="1571"/>
      <c r="J372" s="1571"/>
      <c r="K372" s="1571"/>
      <c r="L372" s="540"/>
      <c r="M372" s="540"/>
      <c r="N372" s="540"/>
      <c r="O372" s="540"/>
      <c r="P372" s="540"/>
      <c r="Q372" s="540"/>
      <c r="R372" s="540"/>
      <c r="S372" s="540"/>
      <c r="T372" s="540"/>
      <c r="U372" s="540"/>
      <c r="V372" s="540"/>
      <c r="W372" s="540"/>
      <c r="X372" s="540"/>
      <c r="Y372" s="540"/>
      <c r="Z372" s="540"/>
      <c r="AA372" s="540"/>
      <c r="AB372" s="540"/>
      <c r="AC372" s="541"/>
      <c r="AE372" s="543"/>
      <c r="AF372" s="543"/>
      <c r="AG372" s="543"/>
      <c r="AH372" s="543"/>
      <c r="AI372" s="543"/>
      <c r="AJ372" s="543"/>
      <c r="AK372" s="543"/>
      <c r="AL372" s="543"/>
      <c r="AM372" s="543"/>
      <c r="AN372" s="543"/>
      <c r="AO372" s="543"/>
      <c r="AP372" s="543"/>
      <c r="AQ372" s="543"/>
      <c r="AR372" s="543"/>
      <c r="AS372" s="543"/>
      <c r="AT372" s="543"/>
      <c r="AU372" s="543"/>
      <c r="AV372" s="543"/>
      <c r="AW372" s="543"/>
      <c r="AX372" s="543"/>
      <c r="AY372" s="543"/>
      <c r="AZ372" s="543"/>
      <c r="BA372" s="543"/>
      <c r="BB372" s="543"/>
      <c r="BC372" s="543"/>
      <c r="BD372" s="543"/>
      <c r="BE372" s="543"/>
      <c r="BF372" s="543"/>
      <c r="BG372" s="543"/>
      <c r="BH372" s="543"/>
      <c r="BI372" s="543"/>
      <c r="BJ372" s="543"/>
      <c r="BK372" s="543"/>
      <c r="BL372" s="543"/>
      <c r="BM372" s="543"/>
      <c r="BN372" s="543"/>
      <c r="BO372" s="543"/>
      <c r="BP372" s="543"/>
      <c r="BQ372" s="543"/>
      <c r="BR372" s="543"/>
      <c r="BS372" s="543"/>
      <c r="BT372" s="543"/>
    </row>
    <row r="373" spans="1:70" s="382" customFormat="1" ht="4.5" customHeight="1">
      <c r="A373" s="397"/>
      <c r="B373" s="388"/>
      <c r="C373" s="388"/>
      <c r="D373" s="388"/>
      <c r="E373" s="388"/>
      <c r="F373" s="388"/>
      <c r="G373" s="388"/>
      <c r="H373" s="388"/>
      <c r="I373" s="388"/>
      <c r="J373" s="388"/>
      <c r="K373" s="388"/>
      <c r="L373" s="388"/>
      <c r="M373" s="388"/>
      <c r="N373" s="388"/>
      <c r="O373" s="388"/>
      <c r="P373" s="388"/>
      <c r="Q373" s="388"/>
      <c r="R373" s="388"/>
      <c r="S373" s="388"/>
      <c r="T373" s="388"/>
      <c r="U373" s="388"/>
      <c r="V373" s="388"/>
      <c r="W373" s="388"/>
      <c r="X373" s="388"/>
      <c r="Y373" s="388"/>
      <c r="Z373" s="388"/>
      <c r="AA373" s="371"/>
      <c r="AC373" s="383"/>
      <c r="AD373" s="383"/>
      <c r="AE373" s="383"/>
      <c r="AF373" s="383"/>
      <c r="AG373" s="383"/>
      <c r="AH373" s="383"/>
      <c r="AI373" s="383"/>
      <c r="AJ373" s="383"/>
      <c r="AK373" s="383"/>
      <c r="AL373" s="383"/>
      <c r="AM373" s="383"/>
      <c r="AN373" s="383"/>
      <c r="AO373" s="383"/>
      <c r="AP373" s="383"/>
      <c r="AQ373" s="383"/>
      <c r="AR373" s="383"/>
      <c r="AS373" s="383"/>
      <c r="AT373" s="383"/>
      <c r="AU373" s="383"/>
      <c r="AV373" s="383"/>
      <c r="AW373" s="383"/>
      <c r="AX373" s="383"/>
      <c r="AY373" s="383"/>
      <c r="AZ373" s="383"/>
      <c r="BA373" s="383"/>
      <c r="BB373" s="383"/>
      <c r="BC373" s="383"/>
      <c r="BD373" s="383"/>
      <c r="BE373" s="383"/>
      <c r="BF373" s="383"/>
      <c r="BG373" s="383"/>
      <c r="BH373" s="383"/>
      <c r="BI373" s="383"/>
      <c r="BJ373" s="383"/>
      <c r="BK373" s="383"/>
      <c r="BL373" s="383"/>
      <c r="BM373" s="383"/>
      <c r="BN373" s="383"/>
      <c r="BO373" s="383"/>
      <c r="BP373" s="383"/>
      <c r="BQ373" s="383"/>
      <c r="BR373" s="383"/>
    </row>
    <row r="374" spans="1:71" s="382" customFormat="1" ht="12.75">
      <c r="A374" s="391" t="s">
        <v>398</v>
      </c>
      <c r="B374" s="391" t="s">
        <v>697</v>
      </c>
      <c r="C374" s="399"/>
      <c r="D374" s="399"/>
      <c r="E374" s="399"/>
      <c r="F374" s="399"/>
      <c r="G374" s="399"/>
      <c r="H374" s="399"/>
      <c r="R374" s="394"/>
      <c r="S374" s="394"/>
      <c r="T374" s="394"/>
      <c r="U374" s="394"/>
      <c r="V374" s="394"/>
      <c r="W374" s="394"/>
      <c r="X374" s="394"/>
      <c r="Y374" s="394"/>
      <c r="AA374" s="381"/>
      <c r="AD374" s="383"/>
      <c r="AE374" s="383"/>
      <c r="AF374" s="383"/>
      <c r="AG374" s="383"/>
      <c r="AH374" s="383"/>
      <c r="AI374" s="383"/>
      <c r="AJ374" s="383"/>
      <c r="AK374" s="383"/>
      <c r="AL374" s="383"/>
      <c r="AM374" s="383"/>
      <c r="AN374" s="383"/>
      <c r="AO374" s="383"/>
      <c r="AP374" s="383"/>
      <c r="AQ374" s="383"/>
      <c r="AR374" s="383"/>
      <c r="AS374" s="383"/>
      <c r="AT374" s="383"/>
      <c r="AU374" s="383"/>
      <c r="AV374" s="383"/>
      <c r="AW374" s="383"/>
      <c r="AX374" s="383"/>
      <c r="AY374" s="383"/>
      <c r="AZ374" s="383"/>
      <c r="BA374" s="383"/>
      <c r="BB374" s="383"/>
      <c r="BC374" s="383"/>
      <c r="BD374" s="383"/>
      <c r="BE374" s="383"/>
      <c r="BF374" s="383"/>
      <c r="BG374" s="383"/>
      <c r="BH374" s="383"/>
      <c r="BI374" s="383"/>
      <c r="BJ374" s="383"/>
      <c r="BK374" s="383"/>
      <c r="BL374" s="383"/>
      <c r="BM374" s="383"/>
      <c r="BN374" s="383"/>
      <c r="BO374" s="383"/>
      <c r="BP374" s="383"/>
      <c r="BQ374" s="383"/>
      <c r="BR374" s="383"/>
      <c r="BS374" s="383"/>
    </row>
    <row r="375" spans="1:71" s="382" customFormat="1" ht="12.75">
      <c r="A375" s="395"/>
      <c r="B375" s="395"/>
      <c r="C375" s="399"/>
      <c r="D375" s="399"/>
      <c r="E375" s="399"/>
      <c r="F375" s="399"/>
      <c r="G375" s="399"/>
      <c r="H375" s="399"/>
      <c r="R375" s="394"/>
      <c r="S375" s="394"/>
      <c r="T375" s="394"/>
      <c r="U375" s="394"/>
      <c r="V375" s="394"/>
      <c r="W375" s="394"/>
      <c r="X375" s="394"/>
      <c r="Y375" s="394"/>
      <c r="AA375" s="381"/>
      <c r="AD375" s="383"/>
      <c r="AE375" s="383"/>
      <c r="AF375" s="383"/>
      <c r="AG375" s="383"/>
      <c r="AH375" s="383"/>
      <c r="AI375" s="383"/>
      <c r="AJ375" s="383"/>
      <c r="AK375" s="383"/>
      <c r="AL375" s="383"/>
      <c r="AM375" s="383"/>
      <c r="AN375" s="383"/>
      <c r="AO375" s="383"/>
      <c r="AP375" s="383"/>
      <c r="AQ375" s="383"/>
      <c r="AR375" s="383"/>
      <c r="AS375" s="383"/>
      <c r="AT375" s="383"/>
      <c r="AU375" s="383"/>
      <c r="AV375" s="383"/>
      <c r="AW375" s="383"/>
      <c r="AX375" s="383"/>
      <c r="AY375" s="383"/>
      <c r="AZ375" s="383"/>
      <c r="BA375" s="383"/>
      <c r="BB375" s="383"/>
      <c r="BC375" s="383"/>
      <c r="BD375" s="383"/>
      <c r="BE375" s="383"/>
      <c r="BF375" s="383"/>
      <c r="BG375" s="383"/>
      <c r="BH375" s="383"/>
      <c r="BI375" s="383"/>
      <c r="BJ375" s="383"/>
      <c r="BK375" s="383"/>
      <c r="BL375" s="383"/>
      <c r="BM375" s="383"/>
      <c r="BN375" s="383"/>
      <c r="BO375" s="383"/>
      <c r="BP375" s="383"/>
      <c r="BQ375" s="383"/>
      <c r="BR375" s="383"/>
      <c r="BS375" s="383"/>
    </row>
    <row r="376" spans="1:70" s="382" customFormat="1" ht="15" customHeight="1">
      <c r="A376" s="395"/>
      <c r="B376" s="395"/>
      <c r="C376" s="399"/>
      <c r="D376" s="399"/>
      <c r="E376" s="399"/>
      <c r="F376" s="399"/>
      <c r="G376" s="399"/>
      <c r="H376" s="399"/>
      <c r="K376" s="399" t="s">
        <v>540</v>
      </c>
      <c r="R376" s="394"/>
      <c r="S376" s="394"/>
      <c r="T376" s="394"/>
      <c r="U376" s="394"/>
      <c r="V376" s="394"/>
      <c r="W376" s="394"/>
      <c r="X376" s="394"/>
      <c r="Y376" s="394"/>
      <c r="AA376" s="371"/>
      <c r="AC376" s="383"/>
      <c r="AD376" s="383"/>
      <c r="AE376" s="383"/>
      <c r="AF376" s="383"/>
      <c r="AG376" s="383"/>
      <c r="AH376" s="383"/>
      <c r="AI376" s="383"/>
      <c r="AJ376" s="383"/>
      <c r="AK376" s="383"/>
      <c r="AL376" s="383"/>
      <c r="AM376" s="383"/>
      <c r="AN376" s="383"/>
      <c r="AO376" s="383"/>
      <c r="AP376" s="383"/>
      <c r="AQ376" s="383"/>
      <c r="AR376" s="383"/>
      <c r="AS376" s="383"/>
      <c r="AT376" s="383"/>
      <c r="AU376" s="383"/>
      <c r="AV376" s="383"/>
      <c r="AW376" s="383"/>
      <c r="AX376" s="383"/>
      <c r="AY376" s="383"/>
      <c r="AZ376" s="383"/>
      <c r="BA376" s="383"/>
      <c r="BB376" s="383"/>
      <c r="BC376" s="383"/>
      <c r="BD376" s="383"/>
      <c r="BE376" s="383"/>
      <c r="BF376" s="383"/>
      <c r="BG376" s="383"/>
      <c r="BH376" s="383"/>
      <c r="BI376" s="383"/>
      <c r="BJ376" s="383"/>
      <c r="BK376" s="383"/>
      <c r="BL376" s="383"/>
      <c r="BM376" s="383"/>
      <c r="BN376" s="383"/>
      <c r="BO376" s="383"/>
      <c r="BP376" s="383"/>
      <c r="BQ376" s="383"/>
      <c r="BR376" s="383"/>
    </row>
    <row r="377" spans="1:70" s="382" customFormat="1" ht="18" customHeight="1">
      <c r="A377" s="386"/>
      <c r="C377" s="401"/>
      <c r="D377" s="401"/>
      <c r="E377" s="401"/>
      <c r="F377" s="401"/>
      <c r="G377" s="412" t="e">
        <f>CDKT!#REF!</f>
        <v>#REF!</v>
      </c>
      <c r="H377" s="413" t="e">
        <f>CDKT!#REF!</f>
        <v>#REF!</v>
      </c>
      <c r="I377" s="400" t="s">
        <v>541</v>
      </c>
      <c r="K377" s="400" t="s">
        <v>2</v>
      </c>
      <c r="P377" s="394"/>
      <c r="Q377" s="394"/>
      <c r="R377" s="416"/>
      <c r="S377" s="416"/>
      <c r="T377" s="416"/>
      <c r="U377" s="416"/>
      <c r="V377" s="416"/>
      <c r="W377" s="416"/>
      <c r="X377" s="416"/>
      <c r="Y377" s="416"/>
      <c r="Z377" s="394"/>
      <c r="AA377" s="371"/>
      <c r="AC377" s="383"/>
      <c r="AD377" s="383"/>
      <c r="AE377" s="383"/>
      <c r="AF377" s="383"/>
      <c r="AG377" s="383"/>
      <c r="AH377" s="383"/>
      <c r="AI377" s="383"/>
      <c r="AJ377" s="383"/>
      <c r="AK377" s="383"/>
      <c r="AL377" s="383"/>
      <c r="AM377" s="383"/>
      <c r="AN377" s="383"/>
      <c r="AO377" s="383"/>
      <c r="AP377" s="383"/>
      <c r="AQ377" s="383"/>
      <c r="AR377" s="383"/>
      <c r="AS377" s="383"/>
      <c r="AT377" s="383"/>
      <c r="AU377" s="383"/>
      <c r="AV377" s="383"/>
      <c r="AW377" s="383"/>
      <c r="AX377" s="383"/>
      <c r="AY377" s="383"/>
      <c r="AZ377" s="383"/>
      <c r="BA377" s="383"/>
      <c r="BB377" s="383"/>
      <c r="BC377" s="383"/>
      <c r="BD377" s="383"/>
      <c r="BE377" s="383"/>
      <c r="BF377" s="383"/>
      <c r="BG377" s="383"/>
      <c r="BH377" s="383"/>
      <c r="BI377" s="383"/>
      <c r="BJ377" s="383"/>
      <c r="BK377" s="383"/>
      <c r="BL377" s="383"/>
      <c r="BM377" s="383"/>
      <c r="BN377" s="383"/>
      <c r="BO377" s="383"/>
      <c r="BP377" s="383"/>
      <c r="BQ377" s="383"/>
      <c r="BR377" s="383"/>
    </row>
    <row r="378" spans="1:70" s="382" customFormat="1" ht="18" customHeight="1">
      <c r="A378" s="397"/>
      <c r="B378" s="404" t="s">
        <v>533</v>
      </c>
      <c r="C378" s="401"/>
      <c r="D378" s="401"/>
      <c r="E378" s="401"/>
      <c r="F378" s="401"/>
      <c r="G378" s="449" t="e">
        <f>CDKT!#REF!</f>
        <v>#REF!</v>
      </c>
      <c r="H378" s="405">
        <v>7055751202</v>
      </c>
      <c r="I378" s="405" t="e">
        <f>SUM(G378:H378)</f>
        <v>#REF!</v>
      </c>
      <c r="J378" s="405"/>
      <c r="K378" s="405">
        <v>21196992617</v>
      </c>
      <c r="M378" s="404" t="s">
        <v>575</v>
      </c>
      <c r="P378" s="394"/>
      <c r="Q378" s="394"/>
      <c r="R378" s="416"/>
      <c r="S378" s="416"/>
      <c r="T378" s="416"/>
      <c r="U378" s="416"/>
      <c r="V378" s="416"/>
      <c r="W378" s="416"/>
      <c r="X378" s="416"/>
      <c r="Y378" s="416"/>
      <c r="Z378" s="394"/>
      <c r="AA378" s="371"/>
      <c r="AB378" s="422"/>
      <c r="AC378" s="383"/>
      <c r="AD378" s="383"/>
      <c r="AE378" s="383"/>
      <c r="AF378" s="383"/>
      <c r="AG378" s="383"/>
      <c r="AH378" s="383"/>
      <c r="AI378" s="383"/>
      <c r="AJ378" s="383"/>
      <c r="AK378" s="383"/>
      <c r="AL378" s="383"/>
      <c r="AM378" s="383"/>
      <c r="AN378" s="383"/>
      <c r="AO378" s="383"/>
      <c r="AP378" s="383"/>
      <c r="AQ378" s="383"/>
      <c r="AR378" s="383"/>
      <c r="AS378" s="383"/>
      <c r="AT378" s="383"/>
      <c r="AU378" s="383"/>
      <c r="AV378" s="383"/>
      <c r="AW378" s="383"/>
      <c r="AX378" s="383"/>
      <c r="AY378" s="383"/>
      <c r="AZ378" s="383"/>
      <c r="BA378" s="383"/>
      <c r="BB378" s="383"/>
      <c r="BC378" s="383"/>
      <c r="BD378" s="383"/>
      <c r="BE378" s="383"/>
      <c r="BF378" s="383"/>
      <c r="BG378" s="383"/>
      <c r="BH378" s="383"/>
      <c r="BI378" s="383"/>
      <c r="BJ378" s="383"/>
      <c r="BK378" s="383"/>
      <c r="BL378" s="383"/>
      <c r="BM378" s="383"/>
      <c r="BN378" s="383"/>
      <c r="BO378" s="383"/>
      <c r="BP378" s="383"/>
      <c r="BQ378" s="383"/>
      <c r="BR378" s="383"/>
    </row>
    <row r="379" spans="1:70" s="382" customFormat="1" ht="18" customHeight="1">
      <c r="A379" s="397"/>
      <c r="B379" s="386" t="s">
        <v>698</v>
      </c>
      <c r="C379" s="399"/>
      <c r="D379" s="399"/>
      <c r="E379" s="417"/>
      <c r="F379" s="417"/>
      <c r="G379" s="449" t="e">
        <f>CDKT!#REF!</f>
        <v>#REF!</v>
      </c>
      <c r="H379" s="405">
        <v>1186625482</v>
      </c>
      <c r="I379" s="405" t="e">
        <f>SUM(G379:H379)</f>
        <v>#REF!</v>
      </c>
      <c r="J379" s="405"/>
      <c r="K379" s="405">
        <v>28579937299</v>
      </c>
      <c r="P379" s="394"/>
      <c r="Q379" s="394"/>
      <c r="R379" s="417"/>
      <c r="S379" s="417"/>
      <c r="T379" s="417"/>
      <c r="U379" s="417"/>
      <c r="V379" s="417"/>
      <c r="W379" s="417"/>
      <c r="X379" s="417"/>
      <c r="Y379" s="417"/>
      <c r="Z379" s="394"/>
      <c r="AA379" s="371"/>
      <c r="AB379" s="422"/>
      <c r="AC379" s="383"/>
      <c r="AD379" s="383"/>
      <c r="AE379" s="383"/>
      <c r="AF379" s="383"/>
      <c r="AG379" s="383"/>
      <c r="AH379" s="383"/>
      <c r="AI379" s="383"/>
      <c r="AJ379" s="383"/>
      <c r="AK379" s="383"/>
      <c r="AL379" s="383"/>
      <c r="AM379" s="383"/>
      <c r="AN379" s="383"/>
      <c r="AO379" s="383"/>
      <c r="AP379" s="383"/>
      <c r="AQ379" s="383"/>
      <c r="AR379" s="383"/>
      <c r="AS379" s="383"/>
      <c r="AT379" s="383"/>
      <c r="AU379" s="383"/>
      <c r="AV379" s="383"/>
      <c r="AW379" s="383"/>
      <c r="AX379" s="383"/>
      <c r="AY379" s="383"/>
      <c r="AZ379" s="383"/>
      <c r="BA379" s="383"/>
      <c r="BB379" s="383"/>
      <c r="BC379" s="383"/>
      <c r="BD379" s="383"/>
      <c r="BE379" s="383"/>
      <c r="BF379" s="383"/>
      <c r="BG379" s="383"/>
      <c r="BH379" s="383"/>
      <c r="BI379" s="383"/>
      <c r="BJ379" s="383"/>
      <c r="BK379" s="383"/>
      <c r="BL379" s="383"/>
      <c r="BM379" s="383"/>
      <c r="BN379" s="383"/>
      <c r="BO379" s="383"/>
      <c r="BP379" s="383"/>
      <c r="BQ379" s="383"/>
      <c r="BR379" s="383"/>
    </row>
    <row r="380" spans="1:70" s="382" customFormat="1" ht="18" customHeight="1" thickBot="1">
      <c r="A380" s="397"/>
      <c r="C380" s="395" t="s">
        <v>283</v>
      </c>
      <c r="D380" s="395"/>
      <c r="G380" s="419" t="e">
        <f>SUM(G378:G379)</f>
        <v>#REF!</v>
      </c>
      <c r="H380" s="419">
        <f>SUM(H378:H379)</f>
        <v>8242376684</v>
      </c>
      <c r="I380" s="419" t="e">
        <f>SUM(I378:I379)</f>
        <v>#REF!</v>
      </c>
      <c r="J380" s="426"/>
      <c r="K380" s="419">
        <f>SUM(K378:K379)</f>
        <v>49776929916</v>
      </c>
      <c r="P380" s="394"/>
      <c r="Q380" s="394"/>
      <c r="R380" s="394"/>
      <c r="S380" s="394"/>
      <c r="T380" s="394"/>
      <c r="U380" s="394"/>
      <c r="V380" s="394"/>
      <c r="W380" s="394"/>
      <c r="X380" s="394"/>
      <c r="Y380" s="394"/>
      <c r="Z380" s="394"/>
      <c r="AA380" s="371"/>
      <c r="AC380" s="383"/>
      <c r="AD380" s="383"/>
      <c r="AE380" s="383"/>
      <c r="AF380" s="383"/>
      <c r="AG380" s="383"/>
      <c r="AH380" s="383"/>
      <c r="AI380" s="383"/>
      <c r="AJ380" s="383"/>
      <c r="AK380" s="383"/>
      <c r="AL380" s="383"/>
      <c r="AM380" s="383"/>
      <c r="AN380" s="383"/>
      <c r="AO380" s="383"/>
      <c r="AP380" s="383"/>
      <c r="AQ380" s="383"/>
      <c r="AR380" s="383"/>
      <c r="AS380" s="383"/>
      <c r="AT380" s="383"/>
      <c r="AU380" s="383"/>
      <c r="AV380" s="383"/>
      <c r="AW380" s="383"/>
      <c r="AX380" s="383"/>
      <c r="AY380" s="383"/>
      <c r="AZ380" s="383"/>
      <c r="BA380" s="383"/>
      <c r="BB380" s="383"/>
      <c r="BC380" s="383"/>
      <c r="BD380" s="383"/>
      <c r="BE380" s="383"/>
      <c r="BF380" s="383"/>
      <c r="BG380" s="383"/>
      <c r="BH380" s="383"/>
      <c r="BI380" s="383"/>
      <c r="BJ380" s="383"/>
      <c r="BK380" s="383"/>
      <c r="BL380" s="383"/>
      <c r="BM380" s="383"/>
      <c r="BN380" s="383"/>
      <c r="BO380" s="383"/>
      <c r="BP380" s="383"/>
      <c r="BQ380" s="383"/>
      <c r="BR380" s="383"/>
    </row>
    <row r="381" spans="1:70" s="382" customFormat="1" ht="4.5" customHeight="1" thickTop="1">
      <c r="A381" s="397"/>
      <c r="B381" s="386"/>
      <c r="R381" s="394"/>
      <c r="S381" s="394"/>
      <c r="T381" s="394"/>
      <c r="U381" s="394"/>
      <c r="V381" s="394"/>
      <c r="W381" s="394"/>
      <c r="X381" s="394"/>
      <c r="Y381" s="394"/>
      <c r="AA381" s="371"/>
      <c r="AC381" s="383"/>
      <c r="AD381" s="383"/>
      <c r="AE381" s="383"/>
      <c r="AF381" s="383"/>
      <c r="AG381" s="383"/>
      <c r="AH381" s="383"/>
      <c r="AI381" s="383"/>
      <c r="AJ381" s="383"/>
      <c r="AK381" s="383"/>
      <c r="AL381" s="383"/>
      <c r="AM381" s="383"/>
      <c r="AN381" s="383"/>
      <c r="AO381" s="383"/>
      <c r="AP381" s="383"/>
      <c r="AQ381" s="383"/>
      <c r="AR381" s="383"/>
      <c r="AS381" s="383"/>
      <c r="AT381" s="383"/>
      <c r="AU381" s="383"/>
      <c r="AV381" s="383"/>
      <c r="AW381" s="383"/>
      <c r="AX381" s="383"/>
      <c r="AY381" s="383"/>
      <c r="AZ381" s="383"/>
      <c r="BA381" s="383"/>
      <c r="BB381" s="383"/>
      <c r="BC381" s="383"/>
      <c r="BD381" s="383"/>
      <c r="BE381" s="383"/>
      <c r="BF381" s="383"/>
      <c r="BG381" s="383"/>
      <c r="BH381" s="383"/>
      <c r="BI381" s="383"/>
      <c r="BJ381" s="383"/>
      <c r="BK381" s="383"/>
      <c r="BL381" s="383"/>
      <c r="BM381" s="383"/>
      <c r="BN381" s="383"/>
      <c r="BO381" s="383"/>
      <c r="BP381" s="383"/>
      <c r="BQ381" s="383"/>
      <c r="BR381" s="383"/>
    </row>
    <row r="382" spans="1:70" s="382" customFormat="1" ht="18" customHeight="1">
      <c r="A382" s="397"/>
      <c r="B382" s="386"/>
      <c r="E382" s="399" t="s">
        <v>446</v>
      </c>
      <c r="I382" s="371" t="e">
        <f>I380-CDKT!D74-CDKT!D75</f>
        <v>#REF!</v>
      </c>
      <c r="J382" s="371"/>
      <c r="K382" s="371">
        <f>K380-CDKT!E74-CDKT!E75</f>
        <v>0</v>
      </c>
      <c r="R382" s="394"/>
      <c r="S382" s="394"/>
      <c r="T382" s="394"/>
      <c r="U382" s="394"/>
      <c r="V382" s="394"/>
      <c r="W382" s="394"/>
      <c r="X382" s="394"/>
      <c r="Y382" s="394"/>
      <c r="AA382" s="371"/>
      <c r="AC382" s="383"/>
      <c r="AD382" s="383"/>
      <c r="AE382" s="383"/>
      <c r="AF382" s="383"/>
      <c r="AG382" s="383"/>
      <c r="AH382" s="383"/>
      <c r="AI382" s="383"/>
      <c r="AJ382" s="383"/>
      <c r="AK382" s="383"/>
      <c r="AL382" s="383"/>
      <c r="AM382" s="383"/>
      <c r="AN382" s="383"/>
      <c r="AO382" s="383"/>
      <c r="AP382" s="383"/>
      <c r="AQ382" s="383"/>
      <c r="AR382" s="383"/>
      <c r="AS382" s="383"/>
      <c r="AT382" s="383"/>
      <c r="AU382" s="383"/>
      <c r="AV382" s="383"/>
      <c r="AW382" s="383"/>
      <c r="AX382" s="383"/>
      <c r="AY382" s="383"/>
      <c r="AZ382" s="383"/>
      <c r="BA382" s="383"/>
      <c r="BB382" s="383"/>
      <c r="BC382" s="383"/>
      <c r="BD382" s="383"/>
      <c r="BE382" s="383"/>
      <c r="BF382" s="383"/>
      <c r="BG382" s="383"/>
      <c r="BH382" s="383"/>
      <c r="BI382" s="383"/>
      <c r="BJ382" s="383"/>
      <c r="BK382" s="383"/>
      <c r="BL382" s="383"/>
      <c r="BM382" s="383"/>
      <c r="BN382" s="383"/>
      <c r="BO382" s="383"/>
      <c r="BP382" s="383"/>
      <c r="BQ382" s="383"/>
      <c r="BR382" s="383"/>
    </row>
    <row r="383" spans="1:70" s="382" customFormat="1" ht="18" customHeight="1" hidden="1">
      <c r="A383" s="397"/>
      <c r="B383" s="404" t="s">
        <v>699</v>
      </c>
      <c r="C383" s="399"/>
      <c r="D383" s="399"/>
      <c r="E383" s="399"/>
      <c r="F383" s="399"/>
      <c r="G383" s="399"/>
      <c r="H383" s="399"/>
      <c r="R383" s="394"/>
      <c r="S383" s="394"/>
      <c r="T383" s="394"/>
      <c r="U383" s="394"/>
      <c r="V383" s="394"/>
      <c r="W383" s="394"/>
      <c r="X383" s="394"/>
      <c r="Y383" s="394"/>
      <c r="AA383" s="371"/>
      <c r="AC383" s="383"/>
      <c r="AD383" s="383"/>
      <c r="AE383" s="383"/>
      <c r="AF383" s="383"/>
      <c r="AG383" s="383"/>
      <c r="AH383" s="383"/>
      <c r="AI383" s="383"/>
      <c r="AJ383" s="383"/>
      <c r="AK383" s="383"/>
      <c r="AL383" s="383"/>
      <c r="AM383" s="383"/>
      <c r="AN383" s="383"/>
      <c r="AO383" s="383"/>
      <c r="AP383" s="383"/>
      <c r="AQ383" s="383"/>
      <c r="AR383" s="383"/>
      <c r="AS383" s="383"/>
      <c r="AT383" s="383"/>
      <c r="AU383" s="383"/>
      <c r="AV383" s="383"/>
      <c r="AW383" s="383"/>
      <c r="AX383" s="383"/>
      <c r="AY383" s="383"/>
      <c r="AZ383" s="383"/>
      <c r="BA383" s="383"/>
      <c r="BB383" s="383"/>
      <c r="BC383" s="383"/>
      <c r="BD383" s="383"/>
      <c r="BE383" s="383"/>
      <c r="BF383" s="383"/>
      <c r="BG383" s="383"/>
      <c r="BH383" s="383"/>
      <c r="BI383" s="383"/>
      <c r="BJ383" s="383"/>
      <c r="BK383" s="383"/>
      <c r="BL383" s="383"/>
      <c r="BM383" s="383"/>
      <c r="BN383" s="383"/>
      <c r="BO383" s="383"/>
      <c r="BP383" s="383"/>
      <c r="BQ383" s="383"/>
      <c r="BR383" s="383"/>
    </row>
    <row r="384" spans="1:70" s="382" customFormat="1" ht="4.5" customHeight="1" hidden="1">
      <c r="A384" s="397"/>
      <c r="B384" s="404"/>
      <c r="C384" s="399"/>
      <c r="D384" s="399"/>
      <c r="E384" s="399"/>
      <c r="F384" s="399"/>
      <c r="G384" s="399"/>
      <c r="H384" s="399"/>
      <c r="R384" s="394"/>
      <c r="S384" s="394"/>
      <c r="T384" s="394"/>
      <c r="U384" s="394"/>
      <c r="V384" s="394"/>
      <c r="W384" s="394"/>
      <c r="X384" s="394"/>
      <c r="Y384" s="394"/>
      <c r="AA384" s="371"/>
      <c r="AC384" s="383"/>
      <c r="AD384" s="383"/>
      <c r="AE384" s="383"/>
      <c r="AF384" s="383"/>
      <c r="AG384" s="383"/>
      <c r="AH384" s="383"/>
      <c r="AI384" s="383"/>
      <c r="AJ384" s="383"/>
      <c r="AK384" s="383"/>
      <c r="AL384" s="383"/>
      <c r="AM384" s="383"/>
      <c r="AN384" s="383"/>
      <c r="AO384" s="383"/>
      <c r="AP384" s="383"/>
      <c r="AQ384" s="383"/>
      <c r="AR384" s="383"/>
      <c r="AS384" s="383"/>
      <c r="AT384" s="383"/>
      <c r="AU384" s="383"/>
      <c r="AV384" s="383"/>
      <c r="AW384" s="383"/>
      <c r="AX384" s="383"/>
      <c r="AY384" s="383"/>
      <c r="AZ384" s="383"/>
      <c r="BA384" s="383"/>
      <c r="BB384" s="383"/>
      <c r="BC384" s="383"/>
      <c r="BD384" s="383"/>
      <c r="BE384" s="383"/>
      <c r="BF384" s="383"/>
      <c r="BG384" s="383"/>
      <c r="BH384" s="383"/>
      <c r="BI384" s="383"/>
      <c r="BJ384" s="383"/>
      <c r="BK384" s="383"/>
      <c r="BL384" s="383"/>
      <c r="BM384" s="383"/>
      <c r="BN384" s="383"/>
      <c r="BO384" s="383"/>
      <c r="BP384" s="383"/>
      <c r="BQ384" s="383"/>
      <c r="BR384" s="383"/>
    </row>
    <row r="385" spans="1:70" s="382" customFormat="1" ht="15" customHeight="1" hidden="1">
      <c r="A385" s="395"/>
      <c r="B385" s="395"/>
      <c r="C385" s="399"/>
      <c r="D385" s="399"/>
      <c r="E385" s="399"/>
      <c r="F385" s="399"/>
      <c r="G385" s="399"/>
      <c r="H385" s="399"/>
      <c r="K385" s="399" t="s">
        <v>540</v>
      </c>
      <c r="R385" s="394"/>
      <c r="S385" s="394"/>
      <c r="T385" s="394"/>
      <c r="U385" s="394"/>
      <c r="V385" s="394"/>
      <c r="W385" s="394"/>
      <c r="X385" s="394"/>
      <c r="Y385" s="394"/>
      <c r="AA385" s="371"/>
      <c r="AC385" s="383"/>
      <c r="AD385" s="383"/>
      <c r="AE385" s="383"/>
      <c r="AF385" s="383"/>
      <c r="AG385" s="383"/>
      <c r="AH385" s="383"/>
      <c r="AI385" s="383"/>
      <c r="AJ385" s="383"/>
      <c r="AK385" s="383"/>
      <c r="AL385" s="383"/>
      <c r="AM385" s="383"/>
      <c r="AN385" s="383"/>
      <c r="AO385" s="383"/>
      <c r="AP385" s="383"/>
      <c r="AQ385" s="383"/>
      <c r="AR385" s="383"/>
      <c r="AS385" s="383"/>
      <c r="AT385" s="383"/>
      <c r="AU385" s="383"/>
      <c r="AV385" s="383"/>
      <c r="AW385" s="383"/>
      <c r="AX385" s="383"/>
      <c r="AY385" s="383"/>
      <c r="AZ385" s="383"/>
      <c r="BA385" s="383"/>
      <c r="BB385" s="383"/>
      <c r="BC385" s="383"/>
      <c r="BD385" s="383"/>
      <c r="BE385" s="383"/>
      <c r="BF385" s="383"/>
      <c r="BG385" s="383"/>
      <c r="BH385" s="383"/>
      <c r="BI385" s="383"/>
      <c r="BJ385" s="383"/>
      <c r="BK385" s="383"/>
      <c r="BL385" s="383"/>
      <c r="BM385" s="383"/>
      <c r="BN385" s="383"/>
      <c r="BO385" s="383"/>
      <c r="BP385" s="383"/>
      <c r="BQ385" s="383"/>
      <c r="BR385" s="383"/>
    </row>
    <row r="386" spans="1:70" s="382" customFormat="1" ht="18" customHeight="1" hidden="1">
      <c r="A386" s="386"/>
      <c r="C386" s="401"/>
      <c r="D386" s="401"/>
      <c r="G386" s="412" t="e">
        <f>CDKT!#REF!</f>
        <v>#REF!</v>
      </c>
      <c r="H386" s="413" t="e">
        <f>CDKT!#REF!</f>
        <v>#REF!</v>
      </c>
      <c r="I386" s="400" t="s">
        <v>541</v>
      </c>
      <c r="K386" s="400" t="s">
        <v>2</v>
      </c>
      <c r="P386" s="394"/>
      <c r="Q386" s="394"/>
      <c r="R386" s="417"/>
      <c r="S386" s="417"/>
      <c r="T386" s="417"/>
      <c r="U386" s="417"/>
      <c r="V386" s="417"/>
      <c r="W386" s="417"/>
      <c r="X386" s="417"/>
      <c r="Y386" s="417"/>
      <c r="Z386" s="421"/>
      <c r="AA386" s="371"/>
      <c r="AC386" s="447"/>
      <c r="AD386" s="383"/>
      <c r="AE386" s="383"/>
      <c r="AF386" s="383"/>
      <c r="AG386" s="383"/>
      <c r="AH386" s="383"/>
      <c r="AI386" s="383"/>
      <c r="AJ386" s="383"/>
      <c r="AK386" s="383"/>
      <c r="AL386" s="383"/>
      <c r="AM386" s="383"/>
      <c r="AN386" s="383"/>
      <c r="AO386" s="383"/>
      <c r="AP386" s="383"/>
      <c r="AQ386" s="383"/>
      <c r="AR386" s="383"/>
      <c r="AS386" s="383"/>
      <c r="AT386" s="383"/>
      <c r="AU386" s="383"/>
      <c r="AV386" s="383"/>
      <c r="AW386" s="383"/>
      <c r="AX386" s="383"/>
      <c r="AY386" s="383"/>
      <c r="AZ386" s="383"/>
      <c r="BA386" s="383"/>
      <c r="BB386" s="383"/>
      <c r="BC386" s="383"/>
      <c r="BD386" s="383"/>
      <c r="BE386" s="383"/>
      <c r="BF386" s="383"/>
      <c r="BG386" s="383"/>
      <c r="BH386" s="383"/>
      <c r="BI386" s="383"/>
      <c r="BJ386" s="383"/>
      <c r="BK386" s="383"/>
      <c r="BL386" s="383"/>
      <c r="BM386" s="383"/>
      <c r="BN386" s="383"/>
      <c r="BO386" s="383"/>
      <c r="BP386" s="383"/>
      <c r="BQ386" s="383"/>
      <c r="BR386" s="383"/>
    </row>
    <row r="387" spans="1:70" s="382" customFormat="1" ht="18" customHeight="1" hidden="1">
      <c r="A387" s="397"/>
      <c r="B387" s="547" t="s">
        <v>583</v>
      </c>
      <c r="C387" s="401"/>
      <c r="D387" s="401"/>
      <c r="E387" s="404"/>
      <c r="G387" s="405">
        <v>0</v>
      </c>
      <c r="H387" s="405">
        <v>0</v>
      </c>
      <c r="I387" s="449">
        <f aca="true" t="shared" si="3" ref="I387:I392">SUM(G387:H387)</f>
        <v>0</v>
      </c>
      <c r="J387" s="405"/>
      <c r="K387" s="405">
        <v>105103187</v>
      </c>
      <c r="N387" s="464"/>
      <c r="P387" s="394"/>
      <c r="Q387" s="394"/>
      <c r="R387" s="394"/>
      <c r="S387" s="394"/>
      <c r="T387" s="394"/>
      <c r="U387" s="394"/>
      <c r="V387" s="394"/>
      <c r="W387" s="394"/>
      <c r="X387" s="394"/>
      <c r="Y387" s="394"/>
      <c r="Z387" s="394"/>
      <c r="AA387" s="453"/>
      <c r="AB387" s="454"/>
      <c r="AC387" s="383"/>
      <c r="AD387" s="383"/>
      <c r="AE387" s="383"/>
      <c r="AF387" s="383"/>
      <c r="AG387" s="383"/>
      <c r="AH387" s="383"/>
      <c r="AI387" s="383"/>
      <c r="AJ387" s="383"/>
      <c r="AK387" s="383"/>
      <c r="AL387" s="383"/>
      <c r="AM387" s="383"/>
      <c r="AN387" s="383"/>
      <c r="AO387" s="383"/>
      <c r="AP387" s="383"/>
      <c r="AQ387" s="383"/>
      <c r="AR387" s="383"/>
      <c r="AS387" s="383"/>
      <c r="AT387" s="383"/>
      <c r="AU387" s="383"/>
      <c r="AV387" s="383"/>
      <c r="AW387" s="383"/>
      <c r="AX387" s="383"/>
      <c r="AY387" s="383"/>
      <c r="AZ387" s="383"/>
      <c r="BA387" s="383"/>
      <c r="BB387" s="383"/>
      <c r="BC387" s="383"/>
      <c r="BD387" s="383"/>
      <c r="BE387" s="383"/>
      <c r="BF387" s="383"/>
      <c r="BG387" s="383"/>
      <c r="BH387" s="383"/>
      <c r="BI387" s="383"/>
      <c r="BJ387" s="383"/>
      <c r="BK387" s="383"/>
      <c r="BL387" s="383"/>
      <c r="BM387" s="383"/>
      <c r="BN387" s="383"/>
      <c r="BO387" s="383"/>
      <c r="BP387" s="383"/>
      <c r="BQ387" s="383"/>
      <c r="BR387" s="383"/>
    </row>
    <row r="388" spans="1:70" s="382" customFormat="1" ht="27.75" customHeight="1" hidden="1">
      <c r="A388" s="397"/>
      <c r="B388" s="1573" t="s">
        <v>700</v>
      </c>
      <c r="C388" s="1573"/>
      <c r="D388" s="1573"/>
      <c r="E388" s="1573"/>
      <c r="G388" s="405">
        <v>166744937</v>
      </c>
      <c r="H388" s="405">
        <v>0</v>
      </c>
      <c r="I388" s="449">
        <f t="shared" si="3"/>
        <v>166744937</v>
      </c>
      <c r="J388" s="405"/>
      <c r="K388" s="405">
        <v>166744937</v>
      </c>
      <c r="N388" s="464"/>
      <c r="P388" s="394"/>
      <c r="Q388" s="394"/>
      <c r="R388" s="394"/>
      <c r="S388" s="394"/>
      <c r="T388" s="394"/>
      <c r="U388" s="394"/>
      <c r="V388" s="394"/>
      <c r="W388" s="394"/>
      <c r="X388" s="394"/>
      <c r="Y388" s="394"/>
      <c r="Z388" s="394"/>
      <c r="AA388" s="453"/>
      <c r="AB388" s="454"/>
      <c r="AC388" s="383"/>
      <c r="AD388" s="383"/>
      <c r="AE388" s="383"/>
      <c r="AF388" s="383"/>
      <c r="AG388" s="383"/>
      <c r="AH388" s="383"/>
      <c r="AI388" s="383"/>
      <c r="AJ388" s="383"/>
      <c r="AK388" s="383"/>
      <c r="AL388" s="383"/>
      <c r="AM388" s="383"/>
      <c r="AN388" s="383"/>
      <c r="AO388" s="383"/>
      <c r="AP388" s="383"/>
      <c r="AQ388" s="383"/>
      <c r="AR388" s="383"/>
      <c r="AS388" s="383"/>
      <c r="AT388" s="383"/>
      <c r="AU388" s="383"/>
      <c r="AV388" s="383"/>
      <c r="AW388" s="383"/>
      <c r="AX388" s="383"/>
      <c r="AY388" s="383"/>
      <c r="AZ388" s="383"/>
      <c r="BA388" s="383"/>
      <c r="BB388" s="383"/>
      <c r="BC388" s="383"/>
      <c r="BD388" s="383"/>
      <c r="BE388" s="383"/>
      <c r="BF388" s="383"/>
      <c r="BG388" s="383"/>
      <c r="BH388" s="383"/>
      <c r="BI388" s="383"/>
      <c r="BJ388" s="383"/>
      <c r="BK388" s="383"/>
      <c r="BL388" s="383"/>
      <c r="BM388" s="383"/>
      <c r="BN388" s="383"/>
      <c r="BO388" s="383"/>
      <c r="BP388" s="383"/>
      <c r="BQ388" s="383"/>
      <c r="BR388" s="383"/>
    </row>
    <row r="389" spans="1:70" s="382" customFormat="1" ht="18" customHeight="1" hidden="1">
      <c r="A389" s="397"/>
      <c r="B389" s="404" t="s">
        <v>701</v>
      </c>
      <c r="C389" s="404"/>
      <c r="D389" s="404"/>
      <c r="E389" s="404"/>
      <c r="G389" s="449">
        <v>382050863</v>
      </c>
      <c r="H389" s="405">
        <v>0</v>
      </c>
      <c r="I389" s="449">
        <f t="shared" si="3"/>
        <v>382050863</v>
      </c>
      <c r="J389" s="405"/>
      <c r="K389" s="405">
        <v>262500000</v>
      </c>
      <c r="N389" s="464"/>
      <c r="P389" s="394"/>
      <c r="Q389" s="394"/>
      <c r="R389" s="394"/>
      <c r="S389" s="394"/>
      <c r="T389" s="394"/>
      <c r="U389" s="394"/>
      <c r="V389" s="394"/>
      <c r="W389" s="394"/>
      <c r="X389" s="394"/>
      <c r="Y389" s="394"/>
      <c r="Z389" s="394"/>
      <c r="AA389" s="453"/>
      <c r="AB389" s="454"/>
      <c r="AC389" s="383"/>
      <c r="AD389" s="383"/>
      <c r="AE389" s="383"/>
      <c r="AF389" s="383"/>
      <c r="AG389" s="383"/>
      <c r="AH389" s="383"/>
      <c r="AI389" s="383"/>
      <c r="AJ389" s="383"/>
      <c r="AK389" s="383"/>
      <c r="AL389" s="383"/>
      <c r="AM389" s="383"/>
      <c r="AN389" s="383"/>
      <c r="AO389" s="383"/>
      <c r="AP389" s="383"/>
      <c r="AQ389" s="383"/>
      <c r="AR389" s="383"/>
      <c r="AS389" s="383"/>
      <c r="AT389" s="383"/>
      <c r="AU389" s="383"/>
      <c r="AV389" s="383"/>
      <c r="AW389" s="383"/>
      <c r="AX389" s="383"/>
      <c r="AY389" s="383"/>
      <c r="AZ389" s="383"/>
      <c r="BA389" s="383"/>
      <c r="BB389" s="383"/>
      <c r="BC389" s="383"/>
      <c r="BD389" s="383"/>
      <c r="BE389" s="383"/>
      <c r="BF389" s="383"/>
      <c r="BG389" s="383"/>
      <c r="BH389" s="383"/>
      <c r="BI389" s="383"/>
      <c r="BJ389" s="383"/>
      <c r="BK389" s="383"/>
      <c r="BL389" s="383"/>
      <c r="BM389" s="383"/>
      <c r="BN389" s="383"/>
      <c r="BO389" s="383"/>
      <c r="BP389" s="383"/>
      <c r="BQ389" s="383"/>
      <c r="BR389" s="383"/>
    </row>
    <row r="390" spans="1:70" s="382" customFormat="1" ht="27" customHeight="1" hidden="1">
      <c r="A390" s="397"/>
      <c r="B390" s="1567" t="s">
        <v>582</v>
      </c>
      <c r="C390" s="1567"/>
      <c r="D390" s="1567"/>
      <c r="E390" s="1567"/>
      <c r="F390" s="1567"/>
      <c r="G390" s="449">
        <v>4348212992</v>
      </c>
      <c r="H390" s="405">
        <v>0</v>
      </c>
      <c r="I390" s="449">
        <f t="shared" si="3"/>
        <v>4348212992</v>
      </c>
      <c r="J390" s="405"/>
      <c r="K390" s="405">
        <v>0</v>
      </c>
      <c r="N390" s="464"/>
      <c r="P390" s="394"/>
      <c r="Q390" s="394"/>
      <c r="R390" s="394"/>
      <c r="S390" s="394"/>
      <c r="T390" s="394"/>
      <c r="U390" s="394"/>
      <c r="V390" s="394"/>
      <c r="W390" s="394"/>
      <c r="X390" s="394"/>
      <c r="Y390" s="394"/>
      <c r="Z390" s="394"/>
      <c r="AA390" s="453"/>
      <c r="AB390" s="454"/>
      <c r="AC390" s="383"/>
      <c r="AD390" s="383"/>
      <c r="AE390" s="383"/>
      <c r="AF390" s="383"/>
      <c r="AG390" s="383"/>
      <c r="AH390" s="383"/>
      <c r="AI390" s="383"/>
      <c r="AJ390" s="383"/>
      <c r="AK390" s="383"/>
      <c r="AL390" s="383"/>
      <c r="AM390" s="383"/>
      <c r="AN390" s="383"/>
      <c r="AO390" s="383"/>
      <c r="AP390" s="383"/>
      <c r="AQ390" s="383"/>
      <c r="AR390" s="383"/>
      <c r="AS390" s="383"/>
      <c r="AT390" s="383"/>
      <c r="AU390" s="383"/>
      <c r="AV390" s="383"/>
      <c r="AW390" s="383"/>
      <c r="AX390" s="383"/>
      <c r="AY390" s="383"/>
      <c r="AZ390" s="383"/>
      <c r="BA390" s="383"/>
      <c r="BB390" s="383"/>
      <c r="BC390" s="383"/>
      <c r="BD390" s="383"/>
      <c r="BE390" s="383"/>
      <c r="BF390" s="383"/>
      <c r="BG390" s="383"/>
      <c r="BH390" s="383"/>
      <c r="BI390" s="383"/>
      <c r="BJ390" s="383"/>
      <c r="BK390" s="383"/>
      <c r="BL390" s="383"/>
      <c r="BM390" s="383"/>
      <c r="BN390" s="383"/>
      <c r="BO390" s="383"/>
      <c r="BP390" s="383"/>
      <c r="BQ390" s="383"/>
      <c r="BR390" s="383"/>
    </row>
    <row r="391" spans="1:70" s="382" customFormat="1" ht="18" customHeight="1" hidden="1">
      <c r="A391" s="397"/>
      <c r="B391" s="1567" t="s">
        <v>702</v>
      </c>
      <c r="C391" s="1567"/>
      <c r="D391" s="1567"/>
      <c r="E391" s="1567"/>
      <c r="G391" s="405">
        <v>0</v>
      </c>
      <c r="H391" s="405"/>
      <c r="I391" s="449">
        <f t="shared" si="3"/>
        <v>0</v>
      </c>
      <c r="J391" s="405"/>
      <c r="K391" s="405"/>
      <c r="N391" s="464"/>
      <c r="P391" s="394"/>
      <c r="Q391" s="394"/>
      <c r="R391" s="394"/>
      <c r="S391" s="394"/>
      <c r="T391" s="394"/>
      <c r="U391" s="394"/>
      <c r="V391" s="394"/>
      <c r="W391" s="394"/>
      <c r="X391" s="394"/>
      <c r="Y391" s="394"/>
      <c r="Z391" s="394"/>
      <c r="AA391" s="453"/>
      <c r="AB391" s="454"/>
      <c r="AC391" s="383"/>
      <c r="AD391" s="383"/>
      <c r="AE391" s="383"/>
      <c r="AF391" s="383"/>
      <c r="AG391" s="383"/>
      <c r="AH391" s="383"/>
      <c r="AI391" s="383"/>
      <c r="AJ391" s="383"/>
      <c r="AK391" s="383"/>
      <c r="AL391" s="383"/>
      <c r="AM391" s="383"/>
      <c r="AN391" s="383"/>
      <c r="AO391" s="383"/>
      <c r="AP391" s="383"/>
      <c r="AQ391" s="383"/>
      <c r="AR391" s="383"/>
      <c r="AS391" s="383"/>
      <c r="AT391" s="383"/>
      <c r="AU391" s="383"/>
      <c r="AV391" s="383"/>
      <c r="AW391" s="383"/>
      <c r="AX391" s="383"/>
      <c r="AY391" s="383"/>
      <c r="AZ391" s="383"/>
      <c r="BA391" s="383"/>
      <c r="BB391" s="383"/>
      <c r="BC391" s="383"/>
      <c r="BD391" s="383"/>
      <c r="BE391" s="383"/>
      <c r="BF391" s="383"/>
      <c r="BG391" s="383"/>
      <c r="BH391" s="383"/>
      <c r="BI391" s="383"/>
      <c r="BJ391" s="383"/>
      <c r="BK391" s="383"/>
      <c r="BL391" s="383"/>
      <c r="BM391" s="383"/>
      <c r="BN391" s="383"/>
      <c r="BO391" s="383"/>
      <c r="BP391" s="383"/>
      <c r="BQ391" s="383"/>
      <c r="BR391" s="383"/>
    </row>
    <row r="392" spans="1:70" s="382" customFormat="1" ht="18" customHeight="1" hidden="1">
      <c r="A392" s="397"/>
      <c r="B392" s="404"/>
      <c r="C392" s="404"/>
      <c r="D392" s="404"/>
      <c r="E392" s="404"/>
      <c r="F392" s="404"/>
      <c r="G392" s="405"/>
      <c r="H392" s="405"/>
      <c r="I392" s="449">
        <f t="shared" si="3"/>
        <v>0</v>
      </c>
      <c r="J392" s="405"/>
      <c r="K392" s="405"/>
      <c r="L392" s="404"/>
      <c r="M392" s="404"/>
      <c r="N392" s="404"/>
      <c r="O392" s="404"/>
      <c r="P392" s="404"/>
      <c r="Q392" s="404"/>
      <c r="R392" s="404"/>
      <c r="S392" s="404"/>
      <c r="T392" s="404"/>
      <c r="U392" s="404"/>
      <c r="V392" s="404"/>
      <c r="W392" s="404"/>
      <c r="X392" s="404"/>
      <c r="Y392" s="404"/>
      <c r="Z392" s="404"/>
      <c r="AA392" s="548"/>
      <c r="AB392" s="460"/>
      <c r="AC392" s="383"/>
      <c r="AD392" s="383"/>
      <c r="AE392" s="383"/>
      <c r="AF392" s="383"/>
      <c r="AG392" s="383"/>
      <c r="AH392" s="383"/>
      <c r="AI392" s="383"/>
      <c r="AJ392" s="383"/>
      <c r="AK392" s="383"/>
      <c r="AL392" s="383"/>
      <c r="AM392" s="383"/>
      <c r="AN392" s="383"/>
      <c r="AO392" s="383"/>
      <c r="AP392" s="383"/>
      <c r="AQ392" s="383"/>
      <c r="AR392" s="383"/>
      <c r="AS392" s="383"/>
      <c r="AT392" s="383"/>
      <c r="AU392" s="383"/>
      <c r="AV392" s="383"/>
      <c r="AW392" s="383"/>
      <c r="AX392" s="383"/>
      <c r="AY392" s="383"/>
      <c r="AZ392" s="383"/>
      <c r="BA392" s="383"/>
      <c r="BB392" s="383"/>
      <c r="BC392" s="383"/>
      <c r="BD392" s="383"/>
      <c r="BE392" s="383"/>
      <c r="BF392" s="383"/>
      <c r="BG392" s="383"/>
      <c r="BH392" s="383"/>
      <c r="BI392" s="383"/>
      <c r="BJ392" s="383"/>
      <c r="BK392" s="383"/>
      <c r="BL392" s="383"/>
      <c r="BM392" s="383"/>
      <c r="BN392" s="383"/>
      <c r="BO392" s="383"/>
      <c r="BP392" s="383"/>
      <c r="BQ392" s="383"/>
      <c r="BR392" s="383"/>
    </row>
    <row r="393" spans="1:70" s="382" customFormat="1" ht="18" customHeight="1" hidden="1" thickBot="1">
      <c r="A393" s="397"/>
      <c r="B393" s="404"/>
      <c r="C393" s="395" t="s">
        <v>560</v>
      </c>
      <c r="D393" s="399"/>
      <c r="E393" s="396"/>
      <c r="F393" s="396"/>
      <c r="G393" s="419">
        <f>SUM(G387:G392)</f>
        <v>4897008792</v>
      </c>
      <c r="H393" s="419">
        <f>SUM(H387:H392)</f>
        <v>0</v>
      </c>
      <c r="I393" s="419">
        <f>SUM(I387:I392)</f>
        <v>4897008792</v>
      </c>
      <c r="J393" s="405"/>
      <c r="K393" s="419">
        <f>SUM(K387:K392)</f>
        <v>534348124</v>
      </c>
      <c r="L393" s="396"/>
      <c r="M393" s="396"/>
      <c r="N393" s="396"/>
      <c r="O393" s="396"/>
      <c r="P393" s="421"/>
      <c r="Q393" s="421"/>
      <c r="R393" s="421"/>
      <c r="S393" s="421"/>
      <c r="T393" s="421"/>
      <c r="U393" s="421"/>
      <c r="V393" s="421"/>
      <c r="W393" s="421"/>
      <c r="X393" s="421"/>
      <c r="Y393" s="421"/>
      <c r="Z393" s="421"/>
      <c r="AA393" s="371"/>
      <c r="AB393" s="454"/>
      <c r="AC393" s="383"/>
      <c r="AD393" s="383"/>
      <c r="AE393" s="383"/>
      <c r="AF393" s="383"/>
      <c r="AG393" s="383"/>
      <c r="AH393" s="383"/>
      <c r="AI393" s="383"/>
      <c r="AJ393" s="383"/>
      <c r="AK393" s="383"/>
      <c r="AL393" s="383"/>
      <c r="AM393" s="383"/>
      <c r="AN393" s="383"/>
      <c r="AO393" s="383"/>
      <c r="AP393" s="383"/>
      <c r="AQ393" s="383"/>
      <c r="AR393" s="383"/>
      <c r="AS393" s="383"/>
      <c r="AT393" s="383"/>
      <c r="AU393" s="383"/>
      <c r="AV393" s="383"/>
      <c r="AW393" s="383"/>
      <c r="AX393" s="383"/>
      <c r="AY393" s="383"/>
      <c r="AZ393" s="383"/>
      <c r="BA393" s="383"/>
      <c r="BB393" s="383"/>
      <c r="BC393" s="383"/>
      <c r="BD393" s="383"/>
      <c r="BE393" s="383"/>
      <c r="BF393" s="383"/>
      <c r="BG393" s="383"/>
      <c r="BH393" s="383"/>
      <c r="BI393" s="383"/>
      <c r="BJ393" s="383"/>
      <c r="BK393" s="383"/>
      <c r="BL393" s="383"/>
      <c r="BM393" s="383"/>
      <c r="BN393" s="383"/>
      <c r="BO393" s="383"/>
      <c r="BP393" s="383"/>
      <c r="BQ393" s="383"/>
      <c r="BR393" s="383"/>
    </row>
    <row r="394" spans="1:70" s="382" customFormat="1" ht="4.5" customHeight="1" hidden="1" thickTop="1">
      <c r="A394" s="397"/>
      <c r="B394" s="404"/>
      <c r="C394" s="399"/>
      <c r="D394" s="399"/>
      <c r="E394" s="396"/>
      <c r="F394" s="396"/>
      <c r="G394" s="396"/>
      <c r="H394" s="396"/>
      <c r="I394" s="396"/>
      <c r="J394" s="396"/>
      <c r="K394" s="396"/>
      <c r="L394" s="396"/>
      <c r="M394" s="396"/>
      <c r="N394" s="396"/>
      <c r="O394" s="396"/>
      <c r="P394" s="421"/>
      <c r="Q394" s="421"/>
      <c r="R394" s="421"/>
      <c r="S394" s="421"/>
      <c r="T394" s="421"/>
      <c r="U394" s="421"/>
      <c r="V394" s="421"/>
      <c r="W394" s="421"/>
      <c r="X394" s="421"/>
      <c r="Y394" s="421"/>
      <c r="Z394" s="421"/>
      <c r="AA394" s="371"/>
      <c r="AB394" s="454"/>
      <c r="AC394" s="383"/>
      <c r="AD394" s="383"/>
      <c r="AE394" s="383"/>
      <c r="AF394" s="383"/>
      <c r="AG394" s="383"/>
      <c r="AH394" s="383"/>
      <c r="AI394" s="383"/>
      <c r="AJ394" s="383"/>
      <c r="AK394" s="383"/>
      <c r="AL394" s="383"/>
      <c r="AM394" s="383"/>
      <c r="AN394" s="383"/>
      <c r="AO394" s="383"/>
      <c r="AP394" s="383"/>
      <c r="AQ394" s="383"/>
      <c r="AR394" s="383"/>
      <c r="AS394" s="383"/>
      <c r="AT394" s="383"/>
      <c r="AU394" s="383"/>
      <c r="AV394" s="383"/>
      <c r="AW394" s="383"/>
      <c r="AX394" s="383"/>
      <c r="AY394" s="383"/>
      <c r="AZ394" s="383"/>
      <c r="BA394" s="383"/>
      <c r="BB394" s="383"/>
      <c r="BC394" s="383"/>
      <c r="BD394" s="383"/>
      <c r="BE394" s="383"/>
      <c r="BF394" s="383"/>
      <c r="BG394" s="383"/>
      <c r="BH394" s="383"/>
      <c r="BI394" s="383"/>
      <c r="BJ394" s="383"/>
      <c r="BK394" s="383"/>
      <c r="BL394" s="383"/>
      <c r="BM394" s="383"/>
      <c r="BN394" s="383"/>
      <c r="BO394" s="383"/>
      <c r="BP394" s="383"/>
      <c r="BQ394" s="383"/>
      <c r="BR394" s="383"/>
    </row>
    <row r="395" spans="1:70" s="382" customFormat="1" ht="18" customHeight="1">
      <c r="A395" s="397"/>
      <c r="B395" s="404"/>
      <c r="C395" s="399"/>
      <c r="D395" s="399"/>
      <c r="E395" s="396"/>
      <c r="F395" s="396"/>
      <c r="G395" s="396"/>
      <c r="H395" s="396"/>
      <c r="I395" s="396"/>
      <c r="J395" s="396"/>
      <c r="K395" s="396"/>
      <c r="L395" s="396"/>
      <c r="M395" s="396"/>
      <c r="N395" s="396"/>
      <c r="O395" s="396"/>
      <c r="P395" s="421"/>
      <c r="Q395" s="421"/>
      <c r="R395" s="421"/>
      <c r="S395" s="421"/>
      <c r="T395" s="421"/>
      <c r="U395" s="421"/>
      <c r="V395" s="421"/>
      <c r="W395" s="421"/>
      <c r="X395" s="421"/>
      <c r="Y395" s="421"/>
      <c r="Z395" s="421"/>
      <c r="AA395" s="371"/>
      <c r="AB395" s="454"/>
      <c r="AC395" s="383"/>
      <c r="AD395" s="383"/>
      <c r="AE395" s="383"/>
      <c r="AF395" s="383"/>
      <c r="AG395" s="383"/>
      <c r="AH395" s="383"/>
      <c r="AI395" s="383"/>
      <c r="AJ395" s="383"/>
      <c r="AK395" s="383"/>
      <c r="AL395" s="383"/>
      <c r="AM395" s="383"/>
      <c r="AN395" s="383"/>
      <c r="AO395" s="383"/>
      <c r="AP395" s="383"/>
      <c r="AQ395" s="383"/>
      <c r="AR395" s="383"/>
      <c r="AS395" s="383"/>
      <c r="AT395" s="383"/>
      <c r="AU395" s="383"/>
      <c r="AV395" s="383"/>
      <c r="AW395" s="383"/>
      <c r="AX395" s="383"/>
      <c r="AY395" s="383"/>
      <c r="AZ395" s="383"/>
      <c r="BA395" s="383"/>
      <c r="BB395" s="383"/>
      <c r="BC395" s="383"/>
      <c r="BD395" s="383"/>
      <c r="BE395" s="383"/>
      <c r="BF395" s="383"/>
      <c r="BG395" s="383"/>
      <c r="BH395" s="383"/>
      <c r="BI395" s="383"/>
      <c r="BJ395" s="383"/>
      <c r="BK395" s="383"/>
      <c r="BL395" s="383"/>
      <c r="BM395" s="383"/>
      <c r="BN395" s="383"/>
      <c r="BO395" s="383"/>
      <c r="BP395" s="383"/>
      <c r="BQ395" s="383"/>
      <c r="BR395" s="383"/>
    </row>
    <row r="396" spans="1:71" s="382" customFormat="1" ht="18" customHeight="1">
      <c r="A396" s="391" t="s">
        <v>401</v>
      </c>
      <c r="B396" s="391" t="s">
        <v>703</v>
      </c>
      <c r="C396" s="399"/>
      <c r="D396" s="399"/>
      <c r="E396" s="399"/>
      <c r="F396" s="399"/>
      <c r="G396" s="399"/>
      <c r="H396" s="399"/>
      <c r="R396" s="394"/>
      <c r="S396" s="394"/>
      <c r="T396" s="394"/>
      <c r="U396" s="394"/>
      <c r="V396" s="394"/>
      <c r="W396" s="394"/>
      <c r="X396" s="394"/>
      <c r="Y396" s="394"/>
      <c r="AA396" s="381"/>
      <c r="AD396" s="383"/>
      <c r="AE396" s="383"/>
      <c r="AF396" s="383"/>
      <c r="AG396" s="383"/>
      <c r="AH396" s="383"/>
      <c r="AI396" s="383"/>
      <c r="AJ396" s="383"/>
      <c r="AK396" s="383"/>
      <c r="AL396" s="383"/>
      <c r="AM396" s="383"/>
      <c r="AN396" s="383"/>
      <c r="AO396" s="383"/>
      <c r="AP396" s="383"/>
      <c r="AQ396" s="383"/>
      <c r="AR396" s="383"/>
      <c r="AS396" s="383"/>
      <c r="AT396" s="383"/>
      <c r="AU396" s="383"/>
      <c r="AV396" s="383"/>
      <c r="AW396" s="383"/>
      <c r="AX396" s="383"/>
      <c r="AY396" s="383"/>
      <c r="AZ396" s="383"/>
      <c r="BA396" s="383"/>
      <c r="BB396" s="383"/>
      <c r="BC396" s="383"/>
      <c r="BD396" s="383"/>
      <c r="BE396" s="383"/>
      <c r="BF396" s="383"/>
      <c r="BG396" s="383"/>
      <c r="BH396" s="383"/>
      <c r="BI396" s="383"/>
      <c r="BJ396" s="383"/>
      <c r="BK396" s="383"/>
      <c r="BL396" s="383"/>
      <c r="BM396" s="383"/>
      <c r="BN396" s="383"/>
      <c r="BO396" s="383"/>
      <c r="BP396" s="383"/>
      <c r="BQ396" s="383"/>
      <c r="BR396" s="383"/>
      <c r="BS396" s="383"/>
    </row>
    <row r="397" spans="1:71" s="382" customFormat="1" ht="4.5" customHeight="1">
      <c r="A397" s="395"/>
      <c r="B397" s="395"/>
      <c r="C397" s="399"/>
      <c r="D397" s="399"/>
      <c r="E397" s="399"/>
      <c r="F397" s="399"/>
      <c r="G397" s="399"/>
      <c r="H397" s="399"/>
      <c r="R397" s="394"/>
      <c r="S397" s="394"/>
      <c r="T397" s="394"/>
      <c r="U397" s="394"/>
      <c r="V397" s="394"/>
      <c r="W397" s="394"/>
      <c r="X397" s="394"/>
      <c r="Y397" s="394"/>
      <c r="AA397" s="381"/>
      <c r="AD397" s="383"/>
      <c r="AE397" s="383"/>
      <c r="AF397" s="383"/>
      <c r="AG397" s="383"/>
      <c r="AH397" s="383"/>
      <c r="AI397" s="383"/>
      <c r="AJ397" s="383"/>
      <c r="AK397" s="383"/>
      <c r="AL397" s="383"/>
      <c r="AM397" s="383"/>
      <c r="AN397" s="383"/>
      <c r="AO397" s="383"/>
      <c r="AP397" s="383"/>
      <c r="AQ397" s="383"/>
      <c r="AR397" s="383"/>
      <c r="AS397" s="383"/>
      <c r="AT397" s="383"/>
      <c r="AU397" s="383"/>
      <c r="AV397" s="383"/>
      <c r="AW397" s="383"/>
      <c r="AX397" s="383"/>
      <c r="AY397" s="383"/>
      <c r="AZ397" s="383"/>
      <c r="BA397" s="383"/>
      <c r="BB397" s="383"/>
      <c r="BC397" s="383"/>
      <c r="BD397" s="383"/>
      <c r="BE397" s="383"/>
      <c r="BF397" s="383"/>
      <c r="BG397" s="383"/>
      <c r="BH397" s="383"/>
      <c r="BI397" s="383"/>
      <c r="BJ397" s="383"/>
      <c r="BK397" s="383"/>
      <c r="BL397" s="383"/>
      <c r="BM397" s="383"/>
      <c r="BN397" s="383"/>
      <c r="BO397" s="383"/>
      <c r="BP397" s="383"/>
      <c r="BQ397" s="383"/>
      <c r="BR397" s="383"/>
      <c r="BS397" s="383"/>
    </row>
    <row r="398" spans="1:70" s="382" customFormat="1" ht="15" customHeight="1">
      <c r="A398" s="395"/>
      <c r="B398" s="395"/>
      <c r="C398" s="399"/>
      <c r="D398" s="399"/>
      <c r="E398" s="399"/>
      <c r="F398" s="399"/>
      <c r="G398" s="399"/>
      <c r="H398" s="399"/>
      <c r="K398" s="399" t="s">
        <v>540</v>
      </c>
      <c r="R398" s="394"/>
      <c r="S398" s="394"/>
      <c r="T398" s="394"/>
      <c r="U398" s="394"/>
      <c r="V398" s="394"/>
      <c r="W398" s="394"/>
      <c r="X398" s="394"/>
      <c r="Y398" s="394"/>
      <c r="AA398" s="371"/>
      <c r="AC398" s="383"/>
      <c r="AD398" s="383"/>
      <c r="AE398" s="383"/>
      <c r="AF398" s="383"/>
      <c r="AG398" s="383"/>
      <c r="AH398" s="383"/>
      <c r="AI398" s="383"/>
      <c r="AJ398" s="383"/>
      <c r="AK398" s="383"/>
      <c r="AL398" s="383"/>
      <c r="AM398" s="383"/>
      <c r="AN398" s="383"/>
      <c r="AO398" s="383"/>
      <c r="AP398" s="383"/>
      <c r="AQ398" s="383"/>
      <c r="AR398" s="383"/>
      <c r="AS398" s="383"/>
      <c r="AT398" s="383"/>
      <c r="AU398" s="383"/>
      <c r="AV398" s="383"/>
      <c r="AW398" s="383"/>
      <c r="AX398" s="383"/>
      <c r="AY398" s="383"/>
      <c r="AZ398" s="383"/>
      <c r="BA398" s="383"/>
      <c r="BB398" s="383"/>
      <c r="BC398" s="383"/>
      <c r="BD398" s="383"/>
      <c r="BE398" s="383"/>
      <c r="BF398" s="383"/>
      <c r="BG398" s="383"/>
      <c r="BH398" s="383"/>
      <c r="BI398" s="383"/>
      <c r="BJ398" s="383"/>
      <c r="BK398" s="383"/>
      <c r="BL398" s="383"/>
      <c r="BM398" s="383"/>
      <c r="BN398" s="383"/>
      <c r="BO398" s="383"/>
      <c r="BP398" s="383"/>
      <c r="BQ398" s="383"/>
      <c r="BR398" s="383"/>
    </row>
    <row r="399" spans="1:70" s="382" customFormat="1" ht="12.75">
      <c r="A399" s="386"/>
      <c r="C399" s="401"/>
      <c r="D399" s="401"/>
      <c r="E399" s="401"/>
      <c r="F399" s="401"/>
      <c r="G399" s="412" t="e">
        <f>CDKT!#REF!</f>
        <v>#REF!</v>
      </c>
      <c r="H399" s="412" t="e">
        <f>CDKT!#REF!</f>
        <v>#REF!</v>
      </c>
      <c r="I399" s="400" t="s">
        <v>541</v>
      </c>
      <c r="K399" s="400" t="s">
        <v>2</v>
      </c>
      <c r="O399" s="394"/>
      <c r="P399" s="394"/>
      <c r="Q399" s="394"/>
      <c r="R399" s="416"/>
      <c r="S399" s="416"/>
      <c r="T399" s="416"/>
      <c r="U399" s="416"/>
      <c r="V399" s="416"/>
      <c r="W399" s="416"/>
      <c r="X399" s="416"/>
      <c r="Y399" s="416"/>
      <c r="Z399" s="394"/>
      <c r="AA399" s="371"/>
      <c r="AC399" s="383"/>
      <c r="AD399" s="383"/>
      <c r="AE399" s="383"/>
      <c r="AF399" s="383"/>
      <c r="AG399" s="383"/>
      <c r="AH399" s="383"/>
      <c r="AI399" s="383"/>
      <c r="AJ399" s="383"/>
      <c r="AK399" s="383"/>
      <c r="AL399" s="383"/>
      <c r="AM399" s="383"/>
      <c r="AN399" s="383"/>
      <c r="AO399" s="383"/>
      <c r="AP399" s="383"/>
      <c r="AQ399" s="383"/>
      <c r="AR399" s="383"/>
      <c r="AS399" s="383"/>
      <c r="AT399" s="383"/>
      <c r="AU399" s="383"/>
      <c r="AV399" s="383"/>
      <c r="AW399" s="383"/>
      <c r="AX399" s="383"/>
      <c r="AY399" s="383"/>
      <c r="AZ399" s="383"/>
      <c r="BA399" s="383"/>
      <c r="BB399" s="383"/>
      <c r="BC399" s="383"/>
      <c r="BD399" s="383"/>
      <c r="BE399" s="383"/>
      <c r="BF399" s="383"/>
      <c r="BG399" s="383"/>
      <c r="BH399" s="383"/>
      <c r="BI399" s="383"/>
      <c r="BJ399" s="383"/>
      <c r="BK399" s="383"/>
      <c r="BL399" s="383"/>
      <c r="BM399" s="383"/>
      <c r="BN399" s="383"/>
      <c r="BO399" s="383"/>
      <c r="BP399" s="383"/>
      <c r="BQ399" s="383"/>
      <c r="BR399" s="383"/>
    </row>
    <row r="400" spans="1:70" s="382" customFormat="1" ht="12.75">
      <c r="A400" s="386"/>
      <c r="B400" s="404" t="s">
        <v>704</v>
      </c>
      <c r="C400" s="401"/>
      <c r="D400" s="401"/>
      <c r="E400" s="401"/>
      <c r="F400" s="401"/>
      <c r="G400" s="405">
        <v>437198301</v>
      </c>
      <c r="H400" s="405">
        <v>861969868</v>
      </c>
      <c r="I400" s="405">
        <f aca="true" t="shared" si="4" ref="I400:I409">SUM(G400:H400)</f>
        <v>1299168169</v>
      </c>
      <c r="J400" s="371"/>
      <c r="K400" s="405">
        <v>1684444443</v>
      </c>
      <c r="O400" s="394"/>
      <c r="P400" s="394"/>
      <c r="Q400" s="394"/>
      <c r="R400" s="416"/>
      <c r="S400" s="416"/>
      <c r="T400" s="416"/>
      <c r="U400" s="416"/>
      <c r="V400" s="416"/>
      <c r="W400" s="416"/>
      <c r="X400" s="416"/>
      <c r="Y400" s="416"/>
      <c r="Z400" s="394"/>
      <c r="AA400" s="371"/>
      <c r="AC400" s="383"/>
      <c r="AD400" s="383"/>
      <c r="AE400" s="383"/>
      <c r="AF400" s="383"/>
      <c r="AG400" s="383"/>
      <c r="AH400" s="383"/>
      <c r="AI400" s="383"/>
      <c r="AJ400" s="383"/>
      <c r="AK400" s="383"/>
      <c r="AL400" s="383"/>
      <c r="AM400" s="383"/>
      <c r="AN400" s="383"/>
      <c r="AO400" s="383"/>
      <c r="AP400" s="383"/>
      <c r="AQ400" s="383"/>
      <c r="AR400" s="383"/>
      <c r="AS400" s="383"/>
      <c r="AT400" s="383"/>
      <c r="AU400" s="383"/>
      <c r="AV400" s="383"/>
      <c r="AW400" s="383"/>
      <c r="AX400" s="383"/>
      <c r="AY400" s="383"/>
      <c r="AZ400" s="383"/>
      <c r="BA400" s="383"/>
      <c r="BB400" s="383"/>
      <c r="BC400" s="383"/>
      <c r="BD400" s="383"/>
      <c r="BE400" s="383"/>
      <c r="BF400" s="383"/>
      <c r="BG400" s="383"/>
      <c r="BH400" s="383"/>
      <c r="BI400" s="383"/>
      <c r="BJ400" s="383"/>
      <c r="BK400" s="383"/>
      <c r="BL400" s="383"/>
      <c r="BM400" s="383"/>
      <c r="BN400" s="383"/>
      <c r="BO400" s="383"/>
      <c r="BP400" s="383"/>
      <c r="BQ400" s="383"/>
      <c r="BR400" s="383"/>
    </row>
    <row r="401" spans="1:70" s="382" customFormat="1" ht="12.75">
      <c r="A401" s="397"/>
      <c r="B401" s="404" t="s">
        <v>705</v>
      </c>
      <c r="C401" s="401"/>
      <c r="D401" s="401"/>
      <c r="E401" s="401"/>
      <c r="F401" s="401"/>
      <c r="G401" s="405">
        <v>0</v>
      </c>
      <c r="H401" s="405">
        <v>0</v>
      </c>
      <c r="I401" s="405">
        <f t="shared" si="4"/>
        <v>0</v>
      </c>
      <c r="K401" s="405">
        <v>0</v>
      </c>
      <c r="O401" s="394"/>
      <c r="P401" s="394"/>
      <c r="Q401" s="394"/>
      <c r="R401" s="416"/>
      <c r="S401" s="416"/>
      <c r="T401" s="416"/>
      <c r="U401" s="416"/>
      <c r="V401" s="416"/>
      <c r="W401" s="416"/>
      <c r="X401" s="416"/>
      <c r="Y401" s="416"/>
      <c r="Z401" s="394"/>
      <c r="AA401" s="371"/>
      <c r="AC401" s="383"/>
      <c r="AD401" s="383"/>
      <c r="AE401" s="383"/>
      <c r="AF401" s="383"/>
      <c r="AG401" s="383"/>
      <c r="AH401" s="383"/>
      <c r="AI401" s="383"/>
      <c r="AJ401" s="383"/>
      <c r="AK401" s="383"/>
      <c r="AL401" s="383"/>
      <c r="AM401" s="383"/>
      <c r="AN401" s="383"/>
      <c r="AO401" s="383"/>
      <c r="AP401" s="383"/>
      <c r="AQ401" s="383"/>
      <c r="AR401" s="383"/>
      <c r="AS401" s="383"/>
      <c r="AT401" s="383"/>
      <c r="AU401" s="383"/>
      <c r="AV401" s="383"/>
      <c r="AW401" s="383"/>
      <c r="AX401" s="383"/>
      <c r="AY401" s="383"/>
      <c r="AZ401" s="383"/>
      <c r="BA401" s="383"/>
      <c r="BB401" s="383"/>
      <c r="BC401" s="383"/>
      <c r="BD401" s="383"/>
      <c r="BE401" s="383"/>
      <c r="BF401" s="383"/>
      <c r="BG401" s="383"/>
      <c r="BH401" s="383"/>
      <c r="BI401" s="383"/>
      <c r="BJ401" s="383"/>
      <c r="BK401" s="383"/>
      <c r="BL401" s="383"/>
      <c r="BM401" s="383"/>
      <c r="BN401" s="383"/>
      <c r="BO401" s="383"/>
      <c r="BP401" s="383"/>
      <c r="BQ401" s="383"/>
      <c r="BR401" s="383"/>
    </row>
    <row r="402" spans="1:70" s="382" customFormat="1" ht="12.75">
      <c r="A402" s="397"/>
      <c r="B402" s="404" t="s">
        <v>140</v>
      </c>
      <c r="C402" s="401"/>
      <c r="D402" s="401"/>
      <c r="E402" s="401"/>
      <c r="F402" s="401"/>
      <c r="G402" s="405">
        <v>0</v>
      </c>
      <c r="H402" s="405">
        <v>0</v>
      </c>
      <c r="I402" s="405">
        <f t="shared" si="4"/>
        <v>0</v>
      </c>
      <c r="K402" s="405">
        <v>0</v>
      </c>
      <c r="O402" s="394"/>
      <c r="P402" s="394"/>
      <c r="Q402" s="394"/>
      <c r="R402" s="416"/>
      <c r="S402" s="416"/>
      <c r="T402" s="416"/>
      <c r="U402" s="416"/>
      <c r="V402" s="416"/>
      <c r="W402" s="416"/>
      <c r="X402" s="416"/>
      <c r="Y402" s="416"/>
      <c r="Z402" s="394"/>
      <c r="AA402" s="371"/>
      <c r="AC402" s="383"/>
      <c r="AD402" s="383"/>
      <c r="AE402" s="383"/>
      <c r="AF402" s="383"/>
      <c r="AG402" s="383"/>
      <c r="AH402" s="383"/>
      <c r="AI402" s="383"/>
      <c r="AJ402" s="383"/>
      <c r="AK402" s="383"/>
      <c r="AL402" s="383"/>
      <c r="AM402" s="383"/>
      <c r="AN402" s="383"/>
      <c r="AO402" s="383"/>
      <c r="AP402" s="383"/>
      <c r="AQ402" s="383"/>
      <c r="AR402" s="383"/>
      <c r="AS402" s="383"/>
      <c r="AT402" s="383"/>
      <c r="AU402" s="383"/>
      <c r="AV402" s="383"/>
      <c r="AW402" s="383"/>
      <c r="AX402" s="383"/>
      <c r="AY402" s="383"/>
      <c r="AZ402" s="383"/>
      <c r="BA402" s="383"/>
      <c r="BB402" s="383"/>
      <c r="BC402" s="383"/>
      <c r="BD402" s="383"/>
      <c r="BE402" s="383"/>
      <c r="BF402" s="383"/>
      <c r="BG402" s="383"/>
      <c r="BH402" s="383"/>
      <c r="BI402" s="383"/>
      <c r="BJ402" s="383"/>
      <c r="BK402" s="383"/>
      <c r="BL402" s="383"/>
      <c r="BM402" s="383"/>
      <c r="BN402" s="383"/>
      <c r="BO402" s="383"/>
      <c r="BP402" s="383"/>
      <c r="BQ402" s="383"/>
      <c r="BR402" s="383"/>
    </row>
    <row r="403" spans="1:70" s="382" customFormat="1" ht="12.75">
      <c r="A403" s="397"/>
      <c r="B403" s="404" t="s">
        <v>706</v>
      </c>
      <c r="C403" s="401"/>
      <c r="D403" s="401"/>
      <c r="E403" s="401"/>
      <c r="F403" s="401"/>
      <c r="G403" s="405">
        <v>0</v>
      </c>
      <c r="H403" s="405">
        <v>0</v>
      </c>
      <c r="I403" s="405">
        <f t="shared" si="4"/>
        <v>0</v>
      </c>
      <c r="K403" s="405">
        <v>0</v>
      </c>
      <c r="O403" s="394"/>
      <c r="P403" s="394"/>
      <c r="Q403" s="394"/>
      <c r="R403" s="416"/>
      <c r="S403" s="416"/>
      <c r="T403" s="416"/>
      <c r="U403" s="416"/>
      <c r="V403" s="416"/>
      <c r="W403" s="416"/>
      <c r="X403" s="416"/>
      <c r="Y403" s="416"/>
      <c r="Z403" s="394"/>
      <c r="AA403" s="371"/>
      <c r="AC403" s="383"/>
      <c r="AD403" s="383"/>
      <c r="AE403" s="383"/>
      <c r="AF403" s="383"/>
      <c r="AG403" s="383"/>
      <c r="AH403" s="383"/>
      <c r="AI403" s="383"/>
      <c r="AJ403" s="383"/>
      <c r="AK403" s="383"/>
      <c r="AL403" s="383"/>
      <c r="AM403" s="383"/>
      <c r="AN403" s="383"/>
      <c r="AO403" s="383"/>
      <c r="AP403" s="383"/>
      <c r="AQ403" s="383"/>
      <c r="AR403" s="383"/>
      <c r="AS403" s="383"/>
      <c r="AT403" s="383"/>
      <c r="AU403" s="383"/>
      <c r="AV403" s="383"/>
      <c r="AW403" s="383"/>
      <c r="AX403" s="383"/>
      <c r="AY403" s="383"/>
      <c r="AZ403" s="383"/>
      <c r="BA403" s="383"/>
      <c r="BB403" s="383"/>
      <c r="BC403" s="383"/>
      <c r="BD403" s="383"/>
      <c r="BE403" s="383"/>
      <c r="BF403" s="383"/>
      <c r="BG403" s="383"/>
      <c r="BH403" s="383"/>
      <c r="BI403" s="383"/>
      <c r="BJ403" s="383"/>
      <c r="BK403" s="383"/>
      <c r="BL403" s="383"/>
      <c r="BM403" s="383"/>
      <c r="BN403" s="383"/>
      <c r="BO403" s="383"/>
      <c r="BP403" s="383"/>
      <c r="BQ403" s="383"/>
      <c r="BR403" s="383"/>
    </row>
    <row r="404" spans="1:70" s="382" customFormat="1" ht="12.75">
      <c r="A404" s="397"/>
      <c r="B404" s="404" t="s">
        <v>142</v>
      </c>
      <c r="C404" s="401"/>
      <c r="D404" s="401"/>
      <c r="E404" s="401"/>
      <c r="F404" s="401"/>
      <c r="G404" s="405">
        <v>656325925</v>
      </c>
      <c r="H404" s="405">
        <v>1632774725</v>
      </c>
      <c r="I404" s="405">
        <f t="shared" si="4"/>
        <v>2289100650</v>
      </c>
      <c r="K404" s="1303">
        <v>1014374020</v>
      </c>
      <c r="O404" s="394"/>
      <c r="P404" s="394"/>
      <c r="Q404" s="394"/>
      <c r="R404" s="416"/>
      <c r="S404" s="416"/>
      <c r="T404" s="416"/>
      <c r="U404" s="416"/>
      <c r="V404" s="416"/>
      <c r="W404" s="416"/>
      <c r="X404" s="416"/>
      <c r="Y404" s="416"/>
      <c r="Z404" s="394"/>
      <c r="AA404" s="371"/>
      <c r="AC404" s="383"/>
      <c r="AD404" s="383"/>
      <c r="AE404" s="383"/>
      <c r="AF404" s="383"/>
      <c r="AG404" s="383"/>
      <c r="AH404" s="383"/>
      <c r="AI404" s="383"/>
      <c r="AJ404" s="383"/>
      <c r="AK404" s="383"/>
      <c r="AL404" s="383"/>
      <c r="AM404" s="383"/>
      <c r="AN404" s="383"/>
      <c r="AO404" s="383"/>
      <c r="AP404" s="383"/>
      <c r="AQ404" s="383"/>
      <c r="AR404" s="383"/>
      <c r="AS404" s="383"/>
      <c r="AT404" s="383"/>
      <c r="AU404" s="383"/>
      <c r="AV404" s="383"/>
      <c r="AW404" s="383"/>
      <c r="AX404" s="383"/>
      <c r="AY404" s="383"/>
      <c r="AZ404" s="383"/>
      <c r="BA404" s="383"/>
      <c r="BB404" s="383"/>
      <c r="BC404" s="383"/>
      <c r="BD404" s="383"/>
      <c r="BE404" s="383"/>
      <c r="BF404" s="383"/>
      <c r="BG404" s="383"/>
      <c r="BH404" s="383"/>
      <c r="BI404" s="383"/>
      <c r="BJ404" s="383"/>
      <c r="BK404" s="383"/>
      <c r="BL404" s="383"/>
      <c r="BM404" s="383"/>
      <c r="BN404" s="383"/>
      <c r="BO404" s="383"/>
      <c r="BP404" s="383"/>
      <c r="BQ404" s="383"/>
      <c r="BR404" s="383"/>
    </row>
    <row r="405" spans="1:70" s="382" customFormat="1" ht="12.75">
      <c r="A405" s="397"/>
      <c r="B405" s="404" t="s">
        <v>143</v>
      </c>
      <c r="C405" s="401"/>
      <c r="D405" s="401"/>
      <c r="E405" s="401"/>
      <c r="F405" s="401"/>
      <c r="G405" s="449">
        <v>289785900</v>
      </c>
      <c r="H405" s="405">
        <v>89081705</v>
      </c>
      <c r="I405" s="405">
        <f t="shared" si="4"/>
        <v>378867605</v>
      </c>
      <c r="K405" s="1303">
        <v>421853512</v>
      </c>
      <c r="O405" s="394"/>
      <c r="P405" s="394"/>
      <c r="Q405" s="394"/>
      <c r="R405" s="416"/>
      <c r="S405" s="416"/>
      <c r="T405" s="416"/>
      <c r="U405" s="416"/>
      <c r="V405" s="416"/>
      <c r="W405" s="416"/>
      <c r="X405" s="416"/>
      <c r="Y405" s="416"/>
      <c r="Z405" s="394"/>
      <c r="AA405" s="371"/>
      <c r="AC405" s="383"/>
      <c r="AD405" s="383"/>
      <c r="AE405" s="383"/>
      <c r="AF405" s="383"/>
      <c r="AG405" s="383"/>
      <c r="AH405" s="383"/>
      <c r="AI405" s="383"/>
      <c r="AJ405" s="383"/>
      <c r="AK405" s="383"/>
      <c r="AL405" s="383"/>
      <c r="AM405" s="383"/>
      <c r="AN405" s="383"/>
      <c r="AO405" s="383"/>
      <c r="AP405" s="383"/>
      <c r="AQ405" s="383"/>
      <c r="AR405" s="383"/>
      <c r="AS405" s="383"/>
      <c r="AT405" s="383"/>
      <c r="AU405" s="383"/>
      <c r="AV405" s="383"/>
      <c r="AW405" s="383"/>
      <c r="AX405" s="383"/>
      <c r="AY405" s="383"/>
      <c r="AZ405" s="383"/>
      <c r="BA405" s="383"/>
      <c r="BB405" s="383"/>
      <c r="BC405" s="383"/>
      <c r="BD405" s="383"/>
      <c r="BE405" s="383"/>
      <c r="BF405" s="383"/>
      <c r="BG405" s="383"/>
      <c r="BH405" s="383"/>
      <c r="BI405" s="383"/>
      <c r="BJ405" s="383"/>
      <c r="BK405" s="383"/>
      <c r="BL405" s="383"/>
      <c r="BM405" s="383"/>
      <c r="BN405" s="383"/>
      <c r="BO405" s="383"/>
      <c r="BP405" s="383"/>
      <c r="BQ405" s="383"/>
      <c r="BR405" s="383"/>
    </row>
    <row r="406" spans="1:70" s="382" customFormat="1" ht="12.75">
      <c r="A406" s="397"/>
      <c r="B406" s="404" t="s">
        <v>144</v>
      </c>
      <c r="C406" s="401"/>
      <c r="D406" s="401"/>
      <c r="E406" s="401"/>
      <c r="F406" s="401"/>
      <c r="G406" s="405">
        <v>29220400</v>
      </c>
      <c r="H406" s="405">
        <v>777594415</v>
      </c>
      <c r="I406" s="405">
        <f t="shared" si="4"/>
        <v>806814815</v>
      </c>
      <c r="K406" s="1303">
        <v>281968200</v>
      </c>
      <c r="O406" s="394"/>
      <c r="P406" s="394"/>
      <c r="Q406" s="394"/>
      <c r="R406" s="416"/>
      <c r="S406" s="416"/>
      <c r="T406" s="416"/>
      <c r="U406" s="416"/>
      <c r="V406" s="416"/>
      <c r="W406" s="416"/>
      <c r="X406" s="416"/>
      <c r="Y406" s="416"/>
      <c r="Z406" s="394"/>
      <c r="AA406" s="371"/>
      <c r="AC406" s="383"/>
      <c r="AD406" s="383"/>
      <c r="AE406" s="383"/>
      <c r="AF406" s="383"/>
      <c r="AG406" s="383"/>
      <c r="AH406" s="383"/>
      <c r="AI406" s="383"/>
      <c r="AJ406" s="383"/>
      <c r="AK406" s="383"/>
      <c r="AL406" s="383"/>
      <c r="AM406" s="383"/>
      <c r="AN406" s="383"/>
      <c r="AO406" s="383"/>
      <c r="AP406" s="383"/>
      <c r="AQ406" s="383"/>
      <c r="AR406" s="383"/>
      <c r="AS406" s="383"/>
      <c r="AT406" s="383"/>
      <c r="AU406" s="383"/>
      <c r="AV406" s="383"/>
      <c r="AW406" s="383"/>
      <c r="AX406" s="383"/>
      <c r="AY406" s="383"/>
      <c r="AZ406" s="383"/>
      <c r="BA406" s="383"/>
      <c r="BB406" s="383"/>
      <c r="BC406" s="383"/>
      <c r="BD406" s="383"/>
      <c r="BE406" s="383"/>
      <c r="BF406" s="383"/>
      <c r="BG406" s="383"/>
      <c r="BH406" s="383"/>
      <c r="BI406" s="383"/>
      <c r="BJ406" s="383"/>
      <c r="BK406" s="383"/>
      <c r="BL406" s="383"/>
      <c r="BM406" s="383"/>
      <c r="BN406" s="383"/>
      <c r="BO406" s="383"/>
      <c r="BP406" s="383"/>
      <c r="BQ406" s="383"/>
      <c r="BR406" s="383"/>
    </row>
    <row r="407" spans="1:70" s="382" customFormat="1" ht="12.75">
      <c r="A407" s="397"/>
      <c r="B407" s="404" t="s">
        <v>707</v>
      </c>
      <c r="C407" s="401"/>
      <c r="D407" s="401"/>
      <c r="E407" s="401"/>
      <c r="F407" s="401"/>
      <c r="G407" s="405">
        <v>0</v>
      </c>
      <c r="H407" s="405">
        <v>63302932</v>
      </c>
      <c r="I407" s="405">
        <f t="shared" si="4"/>
        <v>63302932</v>
      </c>
      <c r="K407" s="1303">
        <v>379800000</v>
      </c>
      <c r="O407" s="394"/>
      <c r="P407" s="394"/>
      <c r="Q407" s="394"/>
      <c r="R407" s="416"/>
      <c r="S407" s="416"/>
      <c r="T407" s="416"/>
      <c r="U407" s="416"/>
      <c r="V407" s="416"/>
      <c r="W407" s="416"/>
      <c r="X407" s="416"/>
      <c r="Y407" s="416"/>
      <c r="Z407" s="394"/>
      <c r="AA407" s="371"/>
      <c r="AC407" s="383"/>
      <c r="AD407" s="383"/>
      <c r="AE407" s="383"/>
      <c r="AF407" s="383"/>
      <c r="AG407" s="383"/>
      <c r="AH407" s="383"/>
      <c r="AI407" s="383"/>
      <c r="AJ407" s="383"/>
      <c r="AK407" s="383"/>
      <c r="AL407" s="383"/>
      <c r="AM407" s="383"/>
      <c r="AN407" s="383"/>
      <c r="AO407" s="383"/>
      <c r="AP407" s="383"/>
      <c r="AQ407" s="383"/>
      <c r="AR407" s="383"/>
      <c r="AS407" s="383"/>
      <c r="AT407" s="383"/>
      <c r="AU407" s="383"/>
      <c r="AV407" s="383"/>
      <c r="AW407" s="383"/>
      <c r="AX407" s="383"/>
      <c r="AY407" s="383"/>
      <c r="AZ407" s="383"/>
      <c r="BA407" s="383"/>
      <c r="BB407" s="383"/>
      <c r="BC407" s="383"/>
      <c r="BD407" s="383"/>
      <c r="BE407" s="383"/>
      <c r="BF407" s="383"/>
      <c r="BG407" s="383"/>
      <c r="BH407" s="383"/>
      <c r="BI407" s="383"/>
      <c r="BJ407" s="383"/>
      <c r="BK407" s="383"/>
      <c r="BL407" s="383"/>
      <c r="BM407" s="383"/>
      <c r="BN407" s="383"/>
      <c r="BO407" s="383"/>
      <c r="BP407" s="383"/>
      <c r="BQ407" s="383"/>
      <c r="BR407" s="383"/>
    </row>
    <row r="408" spans="1:70" s="382" customFormat="1" ht="12.75">
      <c r="A408" s="397"/>
      <c r="B408" s="404" t="s">
        <v>146</v>
      </c>
      <c r="C408" s="401"/>
      <c r="D408" s="401"/>
      <c r="E408" s="401"/>
      <c r="F408" s="401"/>
      <c r="G408" s="405">
        <v>120256500</v>
      </c>
      <c r="H408" s="405">
        <v>225178600</v>
      </c>
      <c r="I408" s="405">
        <f t="shared" si="4"/>
        <v>345435100</v>
      </c>
      <c r="K408" s="1303">
        <v>111686226</v>
      </c>
      <c r="O408" s="394"/>
      <c r="P408" s="394"/>
      <c r="Q408" s="394"/>
      <c r="R408" s="416"/>
      <c r="S408" s="416"/>
      <c r="T408" s="416"/>
      <c r="U408" s="416"/>
      <c r="V408" s="416"/>
      <c r="W408" s="416"/>
      <c r="X408" s="416"/>
      <c r="Y408" s="416"/>
      <c r="Z408" s="394"/>
      <c r="AA408" s="371"/>
      <c r="AC408" s="383"/>
      <c r="AD408" s="383"/>
      <c r="AE408" s="383"/>
      <c r="AF408" s="383"/>
      <c r="AG408" s="383"/>
      <c r="AH408" s="383"/>
      <c r="AI408" s="383"/>
      <c r="AJ408" s="383"/>
      <c r="AK408" s="383"/>
      <c r="AL408" s="383"/>
      <c r="AM408" s="383"/>
      <c r="AN408" s="383"/>
      <c r="AO408" s="383"/>
      <c r="AP408" s="383"/>
      <c r="AQ408" s="383"/>
      <c r="AR408" s="383"/>
      <c r="AS408" s="383"/>
      <c r="AT408" s="383"/>
      <c r="AU408" s="383"/>
      <c r="AV408" s="383"/>
      <c r="AW408" s="383"/>
      <c r="AX408" s="383"/>
      <c r="AY408" s="383"/>
      <c r="AZ408" s="383"/>
      <c r="BA408" s="383"/>
      <c r="BB408" s="383"/>
      <c r="BC408" s="383"/>
      <c r="BD408" s="383"/>
      <c r="BE408" s="383"/>
      <c r="BF408" s="383"/>
      <c r="BG408" s="383"/>
      <c r="BH408" s="383"/>
      <c r="BI408" s="383"/>
      <c r="BJ408" s="383"/>
      <c r="BK408" s="383"/>
      <c r="BL408" s="383"/>
      <c r="BM408" s="383"/>
      <c r="BN408" s="383"/>
      <c r="BO408" s="383"/>
      <c r="BP408" s="383"/>
      <c r="BQ408" s="383"/>
      <c r="BR408" s="383"/>
    </row>
    <row r="409" spans="1:70" s="382" customFormat="1" ht="12.75">
      <c r="A409" s="397"/>
      <c r="B409" s="386" t="s">
        <v>708</v>
      </c>
      <c r="C409" s="399"/>
      <c r="D409" s="399"/>
      <c r="E409" s="417"/>
      <c r="F409" s="417"/>
      <c r="G409" s="405">
        <v>0</v>
      </c>
      <c r="H409" s="405">
        <v>0</v>
      </c>
      <c r="I409" s="405">
        <f t="shared" si="4"/>
        <v>0</v>
      </c>
      <c r="K409" s="405">
        <v>0</v>
      </c>
      <c r="O409" s="394"/>
      <c r="P409" s="394"/>
      <c r="Q409" s="394"/>
      <c r="R409" s="417"/>
      <c r="S409" s="417"/>
      <c r="T409" s="417"/>
      <c r="U409" s="417"/>
      <c r="V409" s="417"/>
      <c r="W409" s="417"/>
      <c r="X409" s="417"/>
      <c r="Y409" s="417"/>
      <c r="Z409" s="394"/>
      <c r="AA409" s="371"/>
      <c r="AC409" s="383"/>
      <c r="AD409" s="383"/>
      <c r="AE409" s="383"/>
      <c r="AF409" s="383"/>
      <c r="AG409" s="383"/>
      <c r="AH409" s="383"/>
      <c r="AI409" s="383"/>
      <c r="AJ409" s="383"/>
      <c r="AK409" s="383"/>
      <c r="AL409" s="383"/>
      <c r="AM409" s="383"/>
      <c r="AN409" s="383"/>
      <c r="AO409" s="383"/>
      <c r="AP409" s="383"/>
      <c r="AQ409" s="383"/>
      <c r="AR409" s="383"/>
      <c r="AS409" s="383"/>
      <c r="AT409" s="383"/>
      <c r="AU409" s="383"/>
      <c r="AV409" s="383"/>
      <c r="AW409" s="383"/>
      <c r="AX409" s="383"/>
      <c r="AY409" s="383"/>
      <c r="AZ409" s="383"/>
      <c r="BA409" s="383"/>
      <c r="BB409" s="383"/>
      <c r="BC409" s="383"/>
      <c r="BD409" s="383"/>
      <c r="BE409" s="383"/>
      <c r="BF409" s="383"/>
      <c r="BG409" s="383"/>
      <c r="BH409" s="383"/>
      <c r="BI409" s="383"/>
      <c r="BJ409" s="383"/>
      <c r="BK409" s="383"/>
      <c r="BL409" s="383"/>
      <c r="BM409" s="383"/>
      <c r="BN409" s="383"/>
      <c r="BO409" s="383"/>
      <c r="BP409" s="383"/>
      <c r="BQ409" s="383"/>
      <c r="BR409" s="383"/>
    </row>
    <row r="410" spans="1:70" s="382" customFormat="1" ht="13.5" thickBot="1">
      <c r="A410" s="397"/>
      <c r="C410" s="396" t="s">
        <v>283</v>
      </c>
      <c r="D410" s="396"/>
      <c r="G410" s="456">
        <f>SUM(G400:G409)</f>
        <v>1532787026</v>
      </c>
      <c r="H410" s="456">
        <f>SUM(H400:H409)</f>
        <v>3649902245</v>
      </c>
      <c r="I410" s="456">
        <f>SUM(I400:I409)</f>
        <v>5182689271</v>
      </c>
      <c r="J410" s="396"/>
      <c r="K410" s="456">
        <f>SUM(K400:K409)</f>
        <v>3894126401</v>
      </c>
      <c r="O410" s="394"/>
      <c r="P410" s="394"/>
      <c r="Q410" s="394"/>
      <c r="R410" s="394"/>
      <c r="S410" s="394"/>
      <c r="T410" s="394"/>
      <c r="U410" s="394"/>
      <c r="V410" s="394"/>
      <c r="W410" s="394"/>
      <c r="X410" s="394"/>
      <c r="Y410" s="394"/>
      <c r="Z410" s="394"/>
      <c r="AA410" s="371"/>
      <c r="AB410" s="422"/>
      <c r="AC410" s="383"/>
      <c r="AD410" s="383"/>
      <c r="AE410" s="383"/>
      <c r="AF410" s="383"/>
      <c r="AG410" s="383"/>
      <c r="AH410" s="383"/>
      <c r="AI410" s="383"/>
      <c r="AJ410" s="383"/>
      <c r="AK410" s="383"/>
      <c r="AL410" s="383"/>
      <c r="AM410" s="383"/>
      <c r="AN410" s="383"/>
      <c r="AO410" s="383"/>
      <c r="AP410" s="383"/>
      <c r="AQ410" s="383"/>
      <c r="AR410" s="383"/>
      <c r="AS410" s="383"/>
      <c r="AT410" s="383"/>
      <c r="AU410" s="383"/>
      <c r="AV410" s="383"/>
      <c r="AW410" s="383"/>
      <c r="AX410" s="383"/>
      <c r="AY410" s="383"/>
      <c r="AZ410" s="383"/>
      <c r="BA410" s="383"/>
      <c r="BB410" s="383"/>
      <c r="BC410" s="383"/>
      <c r="BD410" s="383"/>
      <c r="BE410" s="383"/>
      <c r="BF410" s="383"/>
      <c r="BG410" s="383"/>
      <c r="BH410" s="383"/>
      <c r="BI410" s="383"/>
      <c r="BJ410" s="383"/>
      <c r="BK410" s="383"/>
      <c r="BL410" s="383"/>
      <c r="BM410" s="383"/>
      <c r="BN410" s="383"/>
      <c r="BO410" s="383"/>
      <c r="BP410" s="383"/>
      <c r="BQ410" s="383"/>
      <c r="BR410" s="383"/>
    </row>
    <row r="411" spans="1:70" s="382" customFormat="1" ht="4.5" customHeight="1" thickTop="1">
      <c r="A411" s="397"/>
      <c r="B411" s="396"/>
      <c r="R411" s="394"/>
      <c r="S411" s="394"/>
      <c r="T411" s="394"/>
      <c r="U411" s="394"/>
      <c r="V411" s="394"/>
      <c r="W411" s="394"/>
      <c r="X411" s="394"/>
      <c r="Y411" s="394"/>
      <c r="AA411" s="371"/>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383"/>
      <c r="AY411" s="383"/>
      <c r="AZ411" s="383"/>
      <c r="BA411" s="383"/>
      <c r="BB411" s="383"/>
      <c r="BC411" s="383"/>
      <c r="BD411" s="383"/>
      <c r="BE411" s="383"/>
      <c r="BF411" s="383"/>
      <c r="BG411" s="383"/>
      <c r="BH411" s="383"/>
      <c r="BI411" s="383"/>
      <c r="BJ411" s="383"/>
      <c r="BK411" s="383"/>
      <c r="BL411" s="383"/>
      <c r="BM411" s="383"/>
      <c r="BN411" s="383"/>
      <c r="BO411" s="383"/>
      <c r="BP411" s="383"/>
      <c r="BQ411" s="383"/>
      <c r="BR411" s="383"/>
    </row>
    <row r="412" spans="1:70" s="382" customFormat="1" ht="18" customHeight="1">
      <c r="A412" s="397"/>
      <c r="B412" s="396"/>
      <c r="E412" s="399" t="s">
        <v>446</v>
      </c>
      <c r="I412" s="371">
        <f>I410-CDKT!D76</f>
        <v>0</v>
      </c>
      <c r="J412" s="371"/>
      <c r="K412" s="371">
        <f>K410-CDKT!E76</f>
        <v>0</v>
      </c>
      <c r="R412" s="394"/>
      <c r="S412" s="394"/>
      <c r="T412" s="394"/>
      <c r="U412" s="394"/>
      <c r="V412" s="394"/>
      <c r="W412" s="394"/>
      <c r="X412" s="394"/>
      <c r="Y412" s="394"/>
      <c r="AA412" s="371"/>
      <c r="AC412" s="383"/>
      <c r="AD412" s="383"/>
      <c r="AE412" s="383"/>
      <c r="AF412" s="383"/>
      <c r="AG412" s="383"/>
      <c r="AH412" s="383"/>
      <c r="AI412" s="383"/>
      <c r="AJ412" s="383"/>
      <c r="AK412" s="383"/>
      <c r="AL412" s="383"/>
      <c r="AM412" s="383"/>
      <c r="AN412" s="383"/>
      <c r="AO412" s="383"/>
      <c r="AP412" s="383"/>
      <c r="AQ412" s="383"/>
      <c r="AR412" s="383"/>
      <c r="AS412" s="383"/>
      <c r="AT412" s="383"/>
      <c r="AU412" s="383"/>
      <c r="AV412" s="383"/>
      <c r="AW412" s="383"/>
      <c r="AX412" s="383"/>
      <c r="AY412" s="383"/>
      <c r="AZ412" s="383"/>
      <c r="BA412" s="383"/>
      <c r="BB412" s="383"/>
      <c r="BC412" s="383"/>
      <c r="BD412" s="383"/>
      <c r="BE412" s="383"/>
      <c r="BF412" s="383"/>
      <c r="BG412" s="383"/>
      <c r="BH412" s="383"/>
      <c r="BI412" s="383"/>
      <c r="BJ412" s="383"/>
      <c r="BK412" s="383"/>
      <c r="BL412" s="383"/>
      <c r="BM412" s="383"/>
      <c r="BN412" s="383"/>
      <c r="BO412" s="383"/>
      <c r="BP412" s="383"/>
      <c r="BQ412" s="383"/>
      <c r="BR412" s="383"/>
    </row>
    <row r="413" spans="1:71" s="382" customFormat="1" ht="12.75">
      <c r="A413" s="549" t="s">
        <v>403</v>
      </c>
      <c r="B413" s="392" t="s">
        <v>152</v>
      </c>
      <c r="C413" s="393"/>
      <c r="D413" s="393"/>
      <c r="R413" s="394"/>
      <c r="S413" s="394"/>
      <c r="T413" s="394"/>
      <c r="U413" s="394"/>
      <c r="V413" s="394"/>
      <c r="W413" s="394"/>
      <c r="X413" s="394"/>
      <c r="Y413" s="394"/>
      <c r="AA413" s="381"/>
      <c r="AD413" s="383"/>
      <c r="AE413" s="383"/>
      <c r="AF413" s="383"/>
      <c r="AG413" s="383"/>
      <c r="AH413" s="383"/>
      <c r="AI413" s="383"/>
      <c r="AJ413" s="383"/>
      <c r="AK413" s="383"/>
      <c r="AL413" s="383"/>
      <c r="AM413" s="383"/>
      <c r="AN413" s="383"/>
      <c r="AO413" s="383"/>
      <c r="AP413" s="383"/>
      <c r="AQ413" s="383"/>
      <c r="AR413" s="383"/>
      <c r="AS413" s="383"/>
      <c r="AT413" s="383"/>
      <c r="AU413" s="383"/>
      <c r="AV413" s="383"/>
      <c r="AW413" s="383"/>
      <c r="AX413" s="383"/>
      <c r="AY413" s="383"/>
      <c r="AZ413" s="383"/>
      <c r="BA413" s="383"/>
      <c r="BB413" s="383"/>
      <c r="BC413" s="383"/>
      <c r="BD413" s="383"/>
      <c r="BE413" s="383"/>
      <c r="BF413" s="383"/>
      <c r="BG413" s="383"/>
      <c r="BH413" s="383"/>
      <c r="BI413" s="383"/>
      <c r="BJ413" s="383"/>
      <c r="BK413" s="383"/>
      <c r="BL413" s="383"/>
      <c r="BM413" s="383"/>
      <c r="BN413" s="383"/>
      <c r="BO413" s="383"/>
      <c r="BP413" s="383"/>
      <c r="BQ413" s="383"/>
      <c r="BR413" s="383"/>
      <c r="BS413" s="383"/>
    </row>
    <row r="414" spans="1:71" s="382" customFormat="1" ht="4.5" customHeight="1">
      <c r="A414" s="386"/>
      <c r="R414" s="394"/>
      <c r="S414" s="394"/>
      <c r="T414" s="394"/>
      <c r="U414" s="394"/>
      <c r="V414" s="394"/>
      <c r="W414" s="394"/>
      <c r="X414" s="394"/>
      <c r="Y414" s="394"/>
      <c r="AA414" s="381"/>
      <c r="AD414" s="383"/>
      <c r="AE414" s="383"/>
      <c r="AF414" s="383"/>
      <c r="AG414" s="383"/>
      <c r="AH414" s="383"/>
      <c r="AI414" s="383"/>
      <c r="AJ414" s="383"/>
      <c r="AK414" s="383"/>
      <c r="AL414" s="383"/>
      <c r="AM414" s="383"/>
      <c r="AN414" s="383"/>
      <c r="AO414" s="383"/>
      <c r="AP414" s="383"/>
      <c r="AQ414" s="383"/>
      <c r="AR414" s="383"/>
      <c r="AS414" s="383"/>
      <c r="AT414" s="383"/>
      <c r="AU414" s="383"/>
      <c r="AV414" s="383"/>
      <c r="AW414" s="383"/>
      <c r="AX414" s="383"/>
      <c r="AY414" s="383"/>
      <c r="AZ414" s="383"/>
      <c r="BA414" s="383"/>
      <c r="BB414" s="383"/>
      <c r="BC414" s="383"/>
      <c r="BD414" s="383"/>
      <c r="BE414" s="383"/>
      <c r="BF414" s="383"/>
      <c r="BG414" s="383"/>
      <c r="BH414" s="383"/>
      <c r="BI414" s="383"/>
      <c r="BJ414" s="383"/>
      <c r="BK414" s="383"/>
      <c r="BL414" s="383"/>
      <c r="BM414" s="383"/>
      <c r="BN414" s="383"/>
      <c r="BO414" s="383"/>
      <c r="BP414" s="383"/>
      <c r="BQ414" s="383"/>
      <c r="BR414" s="383"/>
      <c r="BS414" s="383"/>
    </row>
    <row r="415" spans="2:71" s="382" customFormat="1" ht="18" customHeight="1">
      <c r="B415" s="386"/>
      <c r="R415" s="394"/>
      <c r="S415" s="394"/>
      <c r="T415" s="394"/>
      <c r="U415" s="394"/>
      <c r="V415" s="394"/>
      <c r="W415" s="394"/>
      <c r="X415" s="394"/>
      <c r="Y415" s="394"/>
      <c r="AA415" s="381"/>
      <c r="AD415" s="383"/>
      <c r="AE415" s="383"/>
      <c r="AF415" s="383"/>
      <c r="AG415" s="383"/>
      <c r="AH415" s="383"/>
      <c r="AI415" s="383"/>
      <c r="AJ415" s="383"/>
      <c r="AK415" s="383"/>
      <c r="AL415" s="383"/>
      <c r="AM415" s="383"/>
      <c r="AN415" s="383"/>
      <c r="AO415" s="383"/>
      <c r="AP415" s="383"/>
      <c r="AQ415" s="383"/>
      <c r="AR415" s="383"/>
      <c r="AS415" s="383"/>
      <c r="AT415" s="383"/>
      <c r="AU415" s="383"/>
      <c r="AV415" s="383"/>
      <c r="AW415" s="383"/>
      <c r="AX415" s="383"/>
      <c r="AY415" s="383"/>
      <c r="AZ415" s="383"/>
      <c r="BA415" s="383"/>
      <c r="BB415" s="383"/>
      <c r="BC415" s="383"/>
      <c r="BD415" s="383"/>
      <c r="BE415" s="383"/>
      <c r="BF415" s="383"/>
      <c r="BG415" s="383"/>
      <c r="BH415" s="383"/>
      <c r="BI415" s="383"/>
      <c r="BJ415" s="383"/>
      <c r="BK415" s="383"/>
      <c r="BL415" s="383"/>
      <c r="BM415" s="383"/>
      <c r="BN415" s="383"/>
      <c r="BO415" s="383"/>
      <c r="BP415" s="383"/>
      <c r="BQ415" s="383"/>
      <c r="BR415" s="383"/>
      <c r="BS415" s="383"/>
    </row>
    <row r="416" spans="1:70" s="382" customFormat="1" ht="15" customHeight="1" hidden="1">
      <c r="A416" s="395"/>
      <c r="B416" s="395"/>
      <c r="C416" s="399"/>
      <c r="D416" s="399"/>
      <c r="E416" s="399"/>
      <c r="F416" s="399"/>
      <c r="G416" s="399"/>
      <c r="H416" s="399"/>
      <c r="K416" s="399" t="s">
        <v>540</v>
      </c>
      <c r="R416" s="394"/>
      <c r="S416" s="394"/>
      <c r="T416" s="394"/>
      <c r="U416" s="394"/>
      <c r="V416" s="394"/>
      <c r="W416" s="394"/>
      <c r="X416" s="394"/>
      <c r="Y416" s="394"/>
      <c r="AA416" s="371"/>
      <c r="AC416" s="383"/>
      <c r="AD416" s="383"/>
      <c r="AE416" s="383"/>
      <c r="AF416" s="383"/>
      <c r="AG416" s="383"/>
      <c r="AH416" s="383"/>
      <c r="AI416" s="383"/>
      <c r="AJ416" s="383"/>
      <c r="AK416" s="383"/>
      <c r="AL416" s="383"/>
      <c r="AM416" s="383"/>
      <c r="AN416" s="383"/>
      <c r="AO416" s="383"/>
      <c r="AP416" s="383"/>
      <c r="AQ416" s="383"/>
      <c r="AR416" s="383"/>
      <c r="AS416" s="383"/>
      <c r="AT416" s="383"/>
      <c r="AU416" s="383"/>
      <c r="AV416" s="383"/>
      <c r="AW416" s="383"/>
      <c r="AX416" s="383"/>
      <c r="AY416" s="383"/>
      <c r="AZ416" s="383"/>
      <c r="BA416" s="383"/>
      <c r="BB416" s="383"/>
      <c r="BC416" s="383"/>
      <c r="BD416" s="383"/>
      <c r="BE416" s="383"/>
      <c r="BF416" s="383"/>
      <c r="BG416" s="383"/>
      <c r="BH416" s="383"/>
      <c r="BI416" s="383"/>
      <c r="BJ416" s="383"/>
      <c r="BK416" s="383"/>
      <c r="BL416" s="383"/>
      <c r="BM416" s="383"/>
      <c r="BN416" s="383"/>
      <c r="BO416" s="383"/>
      <c r="BP416" s="383"/>
      <c r="BQ416" s="383"/>
      <c r="BR416" s="383"/>
    </row>
    <row r="417" spans="1:71" s="382" customFormat="1" ht="18" customHeight="1" hidden="1">
      <c r="A417" s="395"/>
      <c r="G417" s="550" t="e">
        <f>CDKT!#REF!</f>
        <v>#REF!</v>
      </c>
      <c r="H417" s="412" t="e">
        <f>CDKT!#REF!</f>
        <v>#REF!</v>
      </c>
      <c r="I417" s="400" t="s">
        <v>541</v>
      </c>
      <c r="K417" s="400" t="s">
        <v>2</v>
      </c>
      <c r="R417" s="394"/>
      <c r="S417" s="394"/>
      <c r="T417" s="394"/>
      <c r="U417" s="394"/>
      <c r="V417" s="394"/>
      <c r="W417" s="394"/>
      <c r="X417" s="394"/>
      <c r="Y417" s="394"/>
      <c r="AA417" s="381"/>
      <c r="AD417" s="383"/>
      <c r="AE417" s="383"/>
      <c r="AF417" s="383"/>
      <c r="AG417" s="383"/>
      <c r="AH417" s="383"/>
      <c r="AI417" s="383"/>
      <c r="AJ417" s="383"/>
      <c r="AK417" s="383"/>
      <c r="AL417" s="383"/>
      <c r="AM417" s="383"/>
      <c r="AN417" s="383"/>
      <c r="AO417" s="383"/>
      <c r="AP417" s="383"/>
      <c r="AQ417" s="383"/>
      <c r="AR417" s="383"/>
      <c r="AS417" s="383"/>
      <c r="AT417" s="383"/>
      <c r="AU417" s="383"/>
      <c r="AV417" s="383"/>
      <c r="AW417" s="383"/>
      <c r="AX417" s="383"/>
      <c r="AY417" s="383"/>
      <c r="AZ417" s="383"/>
      <c r="BA417" s="383"/>
      <c r="BB417" s="383"/>
      <c r="BC417" s="383"/>
      <c r="BD417" s="383"/>
      <c r="BE417" s="383"/>
      <c r="BF417" s="383"/>
      <c r="BG417" s="383"/>
      <c r="BH417" s="383"/>
      <c r="BI417" s="383"/>
      <c r="BJ417" s="383"/>
      <c r="BK417" s="383"/>
      <c r="BL417" s="383"/>
      <c r="BM417" s="383"/>
      <c r="BN417" s="383"/>
      <c r="BO417" s="383"/>
      <c r="BP417" s="383"/>
      <c r="BQ417" s="383"/>
      <c r="BR417" s="383"/>
      <c r="BS417" s="383"/>
    </row>
    <row r="418" spans="1:71" s="382" customFormat="1" ht="18" customHeight="1" hidden="1">
      <c r="A418" s="395"/>
      <c r="B418" s="404" t="s">
        <v>709</v>
      </c>
      <c r="C418" s="404"/>
      <c r="D418" s="404"/>
      <c r="G418" s="405">
        <v>4997960668</v>
      </c>
      <c r="H418" s="405">
        <v>117078661</v>
      </c>
      <c r="I418" s="405">
        <f>SUM(G418:H418)</f>
        <v>5115039329</v>
      </c>
      <c r="J418" s="371"/>
      <c r="K418" s="405">
        <v>8135770576</v>
      </c>
      <c r="R418" s="394"/>
      <c r="S418" s="394"/>
      <c r="T418" s="394"/>
      <c r="U418" s="394"/>
      <c r="V418" s="394"/>
      <c r="W418" s="394"/>
      <c r="X418" s="394"/>
      <c r="Y418" s="394"/>
      <c r="AA418" s="381"/>
      <c r="AD418" s="383"/>
      <c r="AE418" s="383"/>
      <c r="AF418" s="383"/>
      <c r="AG418" s="383"/>
      <c r="AH418" s="383"/>
      <c r="AI418" s="383"/>
      <c r="AJ418" s="383"/>
      <c r="AK418" s="383"/>
      <c r="AL418" s="383"/>
      <c r="AM418" s="383"/>
      <c r="AN418" s="383"/>
      <c r="AO418" s="383"/>
      <c r="AP418" s="383"/>
      <c r="AQ418" s="383"/>
      <c r="AR418" s="383"/>
      <c r="AS418" s="383"/>
      <c r="AT418" s="383"/>
      <c r="AU418" s="383"/>
      <c r="AV418" s="383"/>
      <c r="AW418" s="383"/>
      <c r="AX418" s="383"/>
      <c r="AY418" s="383"/>
      <c r="AZ418" s="383"/>
      <c r="BA418" s="383"/>
      <c r="BB418" s="383"/>
      <c r="BC418" s="383"/>
      <c r="BD418" s="383"/>
      <c r="BE418" s="383"/>
      <c r="BF418" s="383"/>
      <c r="BG418" s="383"/>
      <c r="BH418" s="383"/>
      <c r="BI418" s="383"/>
      <c r="BJ418" s="383"/>
      <c r="BK418" s="383"/>
      <c r="BL418" s="383"/>
      <c r="BM418" s="383"/>
      <c r="BN418" s="383"/>
      <c r="BO418" s="383"/>
      <c r="BP418" s="383"/>
      <c r="BQ418" s="383"/>
      <c r="BR418" s="383"/>
      <c r="BS418" s="383"/>
    </row>
    <row r="419" spans="1:71" s="382" customFormat="1" ht="18" customHeight="1" hidden="1">
      <c r="A419" s="395"/>
      <c r="B419" s="404" t="s">
        <v>710</v>
      </c>
      <c r="C419" s="404"/>
      <c r="G419" s="405">
        <v>231454220</v>
      </c>
      <c r="H419" s="405"/>
      <c r="I419" s="405">
        <f>SUM(G419:H419)</f>
        <v>231454220</v>
      </c>
      <c r="J419" s="371"/>
      <c r="K419" s="405">
        <v>207636569</v>
      </c>
      <c r="R419" s="394"/>
      <c r="S419" s="394"/>
      <c r="T419" s="394"/>
      <c r="U419" s="394"/>
      <c r="V419" s="394"/>
      <c r="W419" s="394"/>
      <c r="X419" s="394"/>
      <c r="Y419" s="394"/>
      <c r="AA419" s="381"/>
      <c r="AD419" s="383"/>
      <c r="AE419" s="383"/>
      <c r="AF419" s="383"/>
      <c r="AG419" s="383"/>
      <c r="AH419" s="383"/>
      <c r="AI419" s="383"/>
      <c r="AJ419" s="383"/>
      <c r="AK419" s="383"/>
      <c r="AL419" s="383"/>
      <c r="AM419" s="383"/>
      <c r="AN419" s="383"/>
      <c r="AO419" s="383"/>
      <c r="AP419" s="383"/>
      <c r="AQ419" s="383"/>
      <c r="AR419" s="383"/>
      <c r="AS419" s="383"/>
      <c r="AT419" s="383"/>
      <c r="AU419" s="383"/>
      <c r="AV419" s="383"/>
      <c r="AW419" s="383"/>
      <c r="AX419" s="383"/>
      <c r="AY419" s="383"/>
      <c r="AZ419" s="383"/>
      <c r="BA419" s="383"/>
      <c r="BB419" s="383"/>
      <c r="BC419" s="383"/>
      <c r="BD419" s="383"/>
      <c r="BE419" s="383"/>
      <c r="BF419" s="383"/>
      <c r="BG419" s="383"/>
      <c r="BH419" s="383"/>
      <c r="BI419" s="383"/>
      <c r="BJ419" s="383"/>
      <c r="BK419" s="383"/>
      <c r="BL419" s="383"/>
      <c r="BM419" s="383"/>
      <c r="BN419" s="383"/>
      <c r="BO419" s="383"/>
      <c r="BP419" s="383"/>
      <c r="BQ419" s="383"/>
      <c r="BR419" s="383"/>
      <c r="BS419" s="383"/>
    </row>
    <row r="420" spans="1:71" s="382" customFormat="1" ht="18" customHeight="1" hidden="1">
      <c r="A420" s="395"/>
      <c r="B420" s="404" t="s">
        <v>711</v>
      </c>
      <c r="C420" s="404"/>
      <c r="G420" s="405">
        <v>0</v>
      </c>
      <c r="H420" s="405"/>
      <c r="I420" s="405">
        <f>SUM(G420:H420)</f>
        <v>0</v>
      </c>
      <c r="J420" s="371"/>
      <c r="K420" s="405">
        <v>0</v>
      </c>
      <c r="R420" s="394"/>
      <c r="S420" s="394"/>
      <c r="T420" s="394"/>
      <c r="U420" s="394"/>
      <c r="V420" s="394"/>
      <c r="W420" s="394"/>
      <c r="X420" s="394"/>
      <c r="Y420" s="394"/>
      <c r="AA420" s="381"/>
      <c r="AD420" s="383"/>
      <c r="AE420" s="383"/>
      <c r="AF420" s="383"/>
      <c r="AG420" s="383"/>
      <c r="AH420" s="383"/>
      <c r="AI420" s="383"/>
      <c r="AJ420" s="383"/>
      <c r="AK420" s="383"/>
      <c r="AL420" s="383"/>
      <c r="AM420" s="383"/>
      <c r="AN420" s="383"/>
      <c r="AO420" s="383"/>
      <c r="AP420" s="383"/>
      <c r="AQ420" s="383"/>
      <c r="AR420" s="383"/>
      <c r="AS420" s="383"/>
      <c r="AT420" s="383"/>
      <c r="AU420" s="383"/>
      <c r="AV420" s="383"/>
      <c r="AW420" s="383"/>
      <c r="AX420" s="383"/>
      <c r="AY420" s="383"/>
      <c r="AZ420" s="383"/>
      <c r="BA420" s="383"/>
      <c r="BB420" s="383"/>
      <c r="BC420" s="383"/>
      <c r="BD420" s="383"/>
      <c r="BE420" s="383"/>
      <c r="BF420" s="383"/>
      <c r="BG420" s="383"/>
      <c r="BH420" s="383"/>
      <c r="BI420" s="383"/>
      <c r="BJ420" s="383"/>
      <c r="BK420" s="383"/>
      <c r="BL420" s="383"/>
      <c r="BM420" s="383"/>
      <c r="BN420" s="383"/>
      <c r="BO420" s="383"/>
      <c r="BP420" s="383"/>
      <c r="BQ420" s="383"/>
      <c r="BR420" s="383"/>
      <c r="BS420" s="383"/>
    </row>
    <row r="421" spans="1:71" s="382" customFormat="1" ht="18" customHeight="1" hidden="1" thickBot="1">
      <c r="A421" s="395"/>
      <c r="C421" s="396" t="s">
        <v>283</v>
      </c>
      <c r="D421" s="396"/>
      <c r="G421" s="419">
        <f>SUM(G418:G420)</f>
        <v>5229414888</v>
      </c>
      <c r="H421" s="419">
        <f>SUM(H418:H420)</f>
        <v>117078661</v>
      </c>
      <c r="I421" s="419">
        <f>SUM(I418:I420)</f>
        <v>5346493549</v>
      </c>
      <c r="J421" s="551"/>
      <c r="K421" s="419">
        <f>SUM(K418:K420)</f>
        <v>8343407145</v>
      </c>
      <c r="R421" s="394"/>
      <c r="S421" s="394"/>
      <c r="T421" s="394"/>
      <c r="U421" s="394"/>
      <c r="V421" s="394"/>
      <c r="W421" s="394"/>
      <c r="X421" s="394"/>
      <c r="Y421" s="394"/>
      <c r="AA421" s="381"/>
      <c r="AD421" s="383"/>
      <c r="AE421" s="383"/>
      <c r="AF421" s="383"/>
      <c r="AG421" s="383"/>
      <c r="AH421" s="383"/>
      <c r="AI421" s="383"/>
      <c r="AJ421" s="383"/>
      <c r="AK421" s="383"/>
      <c r="AL421" s="383"/>
      <c r="AM421" s="383"/>
      <c r="AN421" s="383"/>
      <c r="AO421" s="383"/>
      <c r="AP421" s="383"/>
      <c r="AQ421" s="383"/>
      <c r="AR421" s="383"/>
      <c r="AS421" s="383"/>
      <c r="AT421" s="383"/>
      <c r="AU421" s="383"/>
      <c r="AV421" s="383"/>
      <c r="AW421" s="383"/>
      <c r="AX421" s="383"/>
      <c r="AY421" s="383"/>
      <c r="AZ421" s="383"/>
      <c r="BA421" s="383"/>
      <c r="BB421" s="383"/>
      <c r="BC421" s="383"/>
      <c r="BD421" s="383"/>
      <c r="BE421" s="383"/>
      <c r="BF421" s="383"/>
      <c r="BG421" s="383"/>
      <c r="BH421" s="383"/>
      <c r="BI421" s="383"/>
      <c r="BJ421" s="383"/>
      <c r="BK421" s="383"/>
      <c r="BL421" s="383"/>
      <c r="BM421" s="383"/>
      <c r="BN421" s="383"/>
      <c r="BO421" s="383"/>
      <c r="BP421" s="383"/>
      <c r="BQ421" s="383"/>
      <c r="BR421" s="383"/>
      <c r="BS421" s="383"/>
    </row>
    <row r="422" spans="1:71" s="382" customFormat="1" ht="4.5" customHeight="1" hidden="1" thickTop="1">
      <c r="A422" s="395"/>
      <c r="R422" s="394"/>
      <c r="S422" s="394"/>
      <c r="T422" s="394"/>
      <c r="U422" s="394"/>
      <c r="V422" s="394"/>
      <c r="W422" s="394"/>
      <c r="X422" s="394"/>
      <c r="Y422" s="394"/>
      <c r="AA422" s="381"/>
      <c r="AD422" s="383"/>
      <c r="AE422" s="383"/>
      <c r="AF422" s="383"/>
      <c r="AG422" s="383"/>
      <c r="AH422" s="383"/>
      <c r="AI422" s="383"/>
      <c r="AJ422" s="383"/>
      <c r="AK422" s="383"/>
      <c r="AL422" s="383"/>
      <c r="AM422" s="383"/>
      <c r="AN422" s="383"/>
      <c r="AO422" s="383"/>
      <c r="AP422" s="383"/>
      <c r="AQ422" s="383"/>
      <c r="AR422" s="383"/>
      <c r="AS422" s="383"/>
      <c r="AT422" s="383"/>
      <c r="AU422" s="383"/>
      <c r="AV422" s="383"/>
      <c r="AW422" s="383"/>
      <c r="AX422" s="383"/>
      <c r="AY422" s="383"/>
      <c r="AZ422" s="383"/>
      <c r="BA422" s="383"/>
      <c r="BB422" s="383"/>
      <c r="BC422" s="383"/>
      <c r="BD422" s="383"/>
      <c r="BE422" s="383"/>
      <c r="BF422" s="383"/>
      <c r="BG422" s="383"/>
      <c r="BH422" s="383"/>
      <c r="BI422" s="383"/>
      <c r="BJ422" s="383"/>
      <c r="BK422" s="383"/>
      <c r="BL422" s="383"/>
      <c r="BM422" s="383"/>
      <c r="BN422" s="383"/>
      <c r="BO422" s="383"/>
      <c r="BP422" s="383"/>
      <c r="BQ422" s="383"/>
      <c r="BR422" s="383"/>
      <c r="BS422" s="383"/>
    </row>
    <row r="423" spans="1:71" s="382" customFormat="1" ht="18" customHeight="1" hidden="1">
      <c r="A423" s="395"/>
      <c r="E423" s="399" t="s">
        <v>446</v>
      </c>
      <c r="I423" s="371">
        <f>I421-CDKT!D77</f>
        <v>-5186573181</v>
      </c>
      <c r="J423" s="371"/>
      <c r="K423" s="371">
        <f>K421-CDKT!E77</f>
        <v>-2384620931</v>
      </c>
      <c r="R423" s="394"/>
      <c r="S423" s="394"/>
      <c r="T423" s="394"/>
      <c r="U423" s="394"/>
      <c r="V423" s="394"/>
      <c r="W423" s="394"/>
      <c r="X423" s="394"/>
      <c r="Y423" s="394"/>
      <c r="AA423" s="381"/>
      <c r="AD423" s="383"/>
      <c r="AE423" s="383"/>
      <c r="AF423" s="383"/>
      <c r="AG423" s="383"/>
      <c r="AH423" s="383"/>
      <c r="AI423" s="383"/>
      <c r="AJ423" s="383"/>
      <c r="AK423" s="383"/>
      <c r="AL423" s="383"/>
      <c r="AM423" s="383"/>
      <c r="AN423" s="383"/>
      <c r="AO423" s="383"/>
      <c r="AP423" s="383"/>
      <c r="AQ423" s="383"/>
      <c r="AR423" s="383"/>
      <c r="AS423" s="383"/>
      <c r="AT423" s="383"/>
      <c r="AU423" s="383"/>
      <c r="AV423" s="383"/>
      <c r="AW423" s="383"/>
      <c r="AX423" s="383"/>
      <c r="AY423" s="383"/>
      <c r="AZ423" s="383"/>
      <c r="BA423" s="383"/>
      <c r="BB423" s="383"/>
      <c r="BC423" s="383"/>
      <c r="BD423" s="383"/>
      <c r="BE423" s="383"/>
      <c r="BF423" s="383"/>
      <c r="BG423" s="383"/>
      <c r="BH423" s="383"/>
      <c r="BI423" s="383"/>
      <c r="BJ423" s="383"/>
      <c r="BK423" s="383"/>
      <c r="BL423" s="383"/>
      <c r="BM423" s="383"/>
      <c r="BN423" s="383"/>
      <c r="BO423" s="383"/>
      <c r="BP423" s="383"/>
      <c r="BQ423" s="383"/>
      <c r="BR423" s="383"/>
      <c r="BS423" s="383"/>
    </row>
    <row r="424" spans="1:71" s="382" customFormat="1" ht="12.75" hidden="1">
      <c r="A424" s="549" t="s">
        <v>405</v>
      </c>
      <c r="B424" s="391" t="s">
        <v>712</v>
      </c>
      <c r="C424" s="399"/>
      <c r="D424" s="399"/>
      <c r="E424" s="399"/>
      <c r="F424" s="399"/>
      <c r="G424" s="399"/>
      <c r="H424" s="399"/>
      <c r="R424" s="394"/>
      <c r="S424" s="394"/>
      <c r="T424" s="394"/>
      <c r="U424" s="394"/>
      <c r="V424" s="394"/>
      <c r="W424" s="394"/>
      <c r="X424" s="394"/>
      <c r="Y424" s="394"/>
      <c r="AA424" s="381"/>
      <c r="AD424" s="383"/>
      <c r="AE424" s="383"/>
      <c r="AF424" s="383"/>
      <c r="AG424" s="383"/>
      <c r="AH424" s="383"/>
      <c r="AI424" s="383"/>
      <c r="AJ424" s="383"/>
      <c r="AK424" s="383"/>
      <c r="AL424" s="383"/>
      <c r="AM424" s="383"/>
      <c r="AN424" s="383"/>
      <c r="AO424" s="383"/>
      <c r="AP424" s="383"/>
      <c r="AQ424" s="383"/>
      <c r="AR424" s="383"/>
      <c r="AS424" s="383"/>
      <c r="AT424" s="383"/>
      <c r="AU424" s="383"/>
      <c r="AV424" s="383"/>
      <c r="AW424" s="383"/>
      <c r="AX424" s="383"/>
      <c r="AY424" s="383"/>
      <c r="AZ424" s="383"/>
      <c r="BA424" s="383"/>
      <c r="BB424" s="383"/>
      <c r="BC424" s="383"/>
      <c r="BD424" s="383"/>
      <c r="BE424" s="383"/>
      <c r="BF424" s="383"/>
      <c r="BG424" s="383"/>
      <c r="BH424" s="383"/>
      <c r="BI424" s="383"/>
      <c r="BJ424" s="383"/>
      <c r="BK424" s="383"/>
      <c r="BL424" s="383"/>
      <c r="BM424" s="383"/>
      <c r="BN424" s="383"/>
      <c r="BO424" s="383"/>
      <c r="BP424" s="383"/>
      <c r="BQ424" s="383"/>
      <c r="BR424" s="383"/>
      <c r="BS424" s="383"/>
    </row>
    <row r="425" spans="1:71" s="382" customFormat="1" ht="4.5" customHeight="1" hidden="1">
      <c r="A425" s="386"/>
      <c r="C425" s="401"/>
      <c r="D425" s="401"/>
      <c r="E425" s="401"/>
      <c r="F425" s="401"/>
      <c r="G425" s="401"/>
      <c r="H425" s="401"/>
      <c r="P425" s="394"/>
      <c r="Q425" s="394"/>
      <c r="R425" s="416"/>
      <c r="S425" s="416"/>
      <c r="T425" s="416"/>
      <c r="U425" s="416"/>
      <c r="V425" s="416"/>
      <c r="W425" s="416"/>
      <c r="X425" s="416"/>
      <c r="Y425" s="416"/>
      <c r="Z425" s="394"/>
      <c r="AA425" s="381"/>
      <c r="AD425" s="383"/>
      <c r="AE425" s="383"/>
      <c r="AF425" s="383"/>
      <c r="AG425" s="383"/>
      <c r="AH425" s="383"/>
      <c r="AI425" s="383"/>
      <c r="AJ425" s="383"/>
      <c r="AK425" s="383"/>
      <c r="AL425" s="383"/>
      <c r="AM425" s="383"/>
      <c r="AN425" s="383"/>
      <c r="AO425" s="383"/>
      <c r="AP425" s="383"/>
      <c r="AQ425" s="383"/>
      <c r="AR425" s="383"/>
      <c r="AS425" s="383"/>
      <c r="AT425" s="383"/>
      <c r="AU425" s="383"/>
      <c r="AV425" s="383"/>
      <c r="AW425" s="383"/>
      <c r="AX425" s="383"/>
      <c r="AY425" s="383"/>
      <c r="AZ425" s="383"/>
      <c r="BA425" s="383"/>
      <c r="BB425" s="383"/>
      <c r="BC425" s="383"/>
      <c r="BD425" s="383"/>
      <c r="BE425" s="383"/>
      <c r="BF425" s="383"/>
      <c r="BG425" s="383"/>
      <c r="BH425" s="383"/>
      <c r="BI425" s="383"/>
      <c r="BJ425" s="383"/>
      <c r="BK425" s="383"/>
      <c r="BL425" s="383"/>
      <c r="BM425" s="383"/>
      <c r="BN425" s="383"/>
      <c r="BO425" s="383"/>
      <c r="BP425" s="383"/>
      <c r="BQ425" s="383"/>
      <c r="BR425" s="383"/>
      <c r="BS425" s="383"/>
    </row>
    <row r="426" spans="1:70" s="382" customFormat="1" ht="15" customHeight="1" hidden="1">
      <c r="A426" s="395"/>
      <c r="B426" s="395"/>
      <c r="C426" s="399"/>
      <c r="D426" s="399"/>
      <c r="E426" s="399"/>
      <c r="F426" s="399"/>
      <c r="G426" s="399"/>
      <c r="H426" s="399"/>
      <c r="K426" s="399" t="s">
        <v>540</v>
      </c>
      <c r="R426" s="394"/>
      <c r="S426" s="394"/>
      <c r="T426" s="394"/>
      <c r="U426" s="394"/>
      <c r="V426" s="394"/>
      <c r="W426" s="394"/>
      <c r="X426" s="394"/>
      <c r="Y426" s="394"/>
      <c r="AA426" s="371"/>
      <c r="AC426" s="383"/>
      <c r="AD426" s="383"/>
      <c r="AE426" s="383"/>
      <c r="AF426" s="383"/>
      <c r="AG426" s="383"/>
      <c r="AH426" s="383"/>
      <c r="AI426" s="383"/>
      <c r="AJ426" s="383"/>
      <c r="AK426" s="383"/>
      <c r="AL426" s="383"/>
      <c r="AM426" s="383"/>
      <c r="AN426" s="383"/>
      <c r="AO426" s="383"/>
      <c r="AP426" s="383"/>
      <c r="AQ426" s="383"/>
      <c r="AR426" s="383"/>
      <c r="AS426" s="383"/>
      <c r="AT426" s="383"/>
      <c r="AU426" s="383"/>
      <c r="AV426" s="383"/>
      <c r="AW426" s="383"/>
      <c r="AX426" s="383"/>
      <c r="AY426" s="383"/>
      <c r="AZ426" s="383"/>
      <c r="BA426" s="383"/>
      <c r="BB426" s="383"/>
      <c r="BC426" s="383"/>
      <c r="BD426" s="383"/>
      <c r="BE426" s="383"/>
      <c r="BF426" s="383"/>
      <c r="BG426" s="383"/>
      <c r="BH426" s="383"/>
      <c r="BI426" s="383"/>
      <c r="BJ426" s="383"/>
      <c r="BK426" s="383"/>
      <c r="BL426" s="383"/>
      <c r="BM426" s="383"/>
      <c r="BN426" s="383"/>
      <c r="BO426" s="383"/>
      <c r="BP426" s="383"/>
      <c r="BQ426" s="383"/>
      <c r="BR426" s="383"/>
    </row>
    <row r="427" spans="1:70" s="382" customFormat="1" ht="18" customHeight="1" hidden="1">
      <c r="A427" s="386"/>
      <c r="C427" s="401"/>
      <c r="D427" s="401"/>
      <c r="E427" s="401"/>
      <c r="F427" s="401"/>
      <c r="G427" s="412" t="e">
        <f>CDKT!#REF!</f>
        <v>#REF!</v>
      </c>
      <c r="H427" s="412" t="e">
        <f>CDKT!#REF!</f>
        <v>#REF!</v>
      </c>
      <c r="I427" s="400" t="s">
        <v>541</v>
      </c>
      <c r="K427" s="400" t="s">
        <v>2</v>
      </c>
      <c r="P427" s="394"/>
      <c r="Q427" s="394"/>
      <c r="R427" s="416"/>
      <c r="S427" s="416"/>
      <c r="T427" s="416"/>
      <c r="U427" s="416"/>
      <c r="V427" s="416"/>
      <c r="W427" s="416"/>
      <c r="X427" s="416"/>
      <c r="Y427" s="416"/>
      <c r="Z427" s="394"/>
      <c r="AA427" s="371"/>
      <c r="AC427" s="383"/>
      <c r="AD427" s="383"/>
      <c r="AE427" s="383"/>
      <c r="AF427" s="383"/>
      <c r="AG427" s="383"/>
      <c r="AH427" s="383"/>
      <c r="AI427" s="383"/>
      <c r="AJ427" s="383"/>
      <c r="AK427" s="383"/>
      <c r="AL427" s="383"/>
      <c r="AM427" s="383"/>
      <c r="AN427" s="383"/>
      <c r="AO427" s="383"/>
      <c r="AP427" s="383"/>
      <c r="AQ427" s="383"/>
      <c r="AR427" s="383"/>
      <c r="AS427" s="383"/>
      <c r="AT427" s="383"/>
      <c r="AU427" s="383"/>
      <c r="AV427" s="383"/>
      <c r="AW427" s="383"/>
      <c r="AX427" s="383"/>
      <c r="AY427" s="383"/>
      <c r="AZ427" s="383"/>
      <c r="BA427" s="383"/>
      <c r="BB427" s="383"/>
      <c r="BC427" s="383"/>
      <c r="BD427" s="383"/>
      <c r="BE427" s="383"/>
      <c r="BF427" s="383"/>
      <c r="BG427" s="383"/>
      <c r="BH427" s="383"/>
      <c r="BI427" s="383"/>
      <c r="BJ427" s="383"/>
      <c r="BK427" s="383"/>
      <c r="BL427" s="383"/>
      <c r="BM427" s="383"/>
      <c r="BN427" s="383"/>
      <c r="BO427" s="383"/>
      <c r="BP427" s="383"/>
      <c r="BQ427" s="383"/>
      <c r="BR427" s="383"/>
    </row>
    <row r="428" spans="1:70" s="382" customFormat="1" ht="18" customHeight="1" hidden="1">
      <c r="A428" s="397"/>
      <c r="B428" s="404" t="s">
        <v>713</v>
      </c>
      <c r="C428" s="401"/>
      <c r="D428" s="401"/>
      <c r="E428" s="401"/>
      <c r="F428" s="401"/>
      <c r="G428" s="449">
        <v>503740600</v>
      </c>
      <c r="H428" s="405"/>
      <c r="I428" s="405">
        <f aca="true" t="shared" si="5" ref="I428:I434">SUM(G428:H428)</f>
        <v>503740600</v>
      </c>
      <c r="K428" s="405">
        <v>2719013700</v>
      </c>
      <c r="P428" s="394"/>
      <c r="Q428" s="394"/>
      <c r="R428" s="416"/>
      <c r="S428" s="416"/>
      <c r="T428" s="416"/>
      <c r="U428" s="416"/>
      <c r="V428" s="416"/>
      <c r="W428" s="416"/>
      <c r="X428" s="416"/>
      <c r="Y428" s="416"/>
      <c r="Z428" s="394"/>
      <c r="AA428" s="552"/>
      <c r="AB428" s="454"/>
      <c r="AC428" s="383"/>
      <c r="AD428" s="383"/>
      <c r="AE428" s="383"/>
      <c r="AF428" s="383"/>
      <c r="AG428" s="383"/>
      <c r="AH428" s="383"/>
      <c r="AI428" s="383"/>
      <c r="AJ428" s="383"/>
      <c r="AK428" s="383"/>
      <c r="AL428" s="383"/>
      <c r="AM428" s="383"/>
      <c r="AN428" s="383"/>
      <c r="AO428" s="383"/>
      <c r="AP428" s="383"/>
      <c r="AQ428" s="383"/>
      <c r="AR428" s="383"/>
      <c r="AS428" s="383"/>
      <c r="AT428" s="383"/>
      <c r="AU428" s="383"/>
      <c r="AV428" s="383"/>
      <c r="AW428" s="383"/>
      <c r="AX428" s="383"/>
      <c r="AY428" s="383"/>
      <c r="AZ428" s="383"/>
      <c r="BA428" s="383"/>
      <c r="BB428" s="383"/>
      <c r="BC428" s="383"/>
      <c r="BD428" s="383"/>
      <c r="BE428" s="383"/>
      <c r="BF428" s="383"/>
      <c r="BG428" s="383"/>
      <c r="BH428" s="383"/>
      <c r="BI428" s="383"/>
      <c r="BJ428" s="383"/>
      <c r="BK428" s="383"/>
      <c r="BL428" s="383"/>
      <c r="BM428" s="383"/>
      <c r="BN428" s="383"/>
      <c r="BO428" s="383"/>
      <c r="BP428" s="383"/>
      <c r="BQ428" s="383"/>
      <c r="BR428" s="383"/>
    </row>
    <row r="429" spans="1:70" s="382" customFormat="1" ht="18" customHeight="1" hidden="1">
      <c r="A429" s="397"/>
      <c r="B429" s="404" t="s">
        <v>714</v>
      </c>
      <c r="C429" s="401"/>
      <c r="D429" s="401"/>
      <c r="E429" s="401"/>
      <c r="F429" s="401"/>
      <c r="G429" s="449">
        <v>781072680</v>
      </c>
      <c r="H429" s="405"/>
      <c r="I429" s="405">
        <f t="shared" si="5"/>
        <v>781072680</v>
      </c>
      <c r="K429" s="495">
        <v>689112473</v>
      </c>
      <c r="P429" s="394"/>
      <c r="Q429" s="394"/>
      <c r="R429" s="416"/>
      <c r="S429" s="416"/>
      <c r="T429" s="416"/>
      <c r="U429" s="416"/>
      <c r="V429" s="416"/>
      <c r="W429" s="416"/>
      <c r="X429" s="416"/>
      <c r="Y429" s="416"/>
      <c r="Z429" s="394"/>
      <c r="AA429" s="552"/>
      <c r="AB429" s="454"/>
      <c r="AC429" s="383"/>
      <c r="AD429" s="383"/>
      <c r="AE429" s="383"/>
      <c r="AF429" s="383"/>
      <c r="AG429" s="383"/>
      <c r="AH429" s="383"/>
      <c r="AI429" s="383"/>
      <c r="AJ429" s="383"/>
      <c r="AK429" s="383"/>
      <c r="AL429" s="383"/>
      <c r="AM429" s="383"/>
      <c r="AN429" s="383"/>
      <c r="AO429" s="383"/>
      <c r="AP429" s="383"/>
      <c r="AQ429" s="383"/>
      <c r="AR429" s="383"/>
      <c r="AS429" s="383"/>
      <c r="AT429" s="383"/>
      <c r="AU429" s="383"/>
      <c r="AV429" s="383"/>
      <c r="AW429" s="383"/>
      <c r="AX429" s="383"/>
      <c r="AY429" s="383"/>
      <c r="AZ429" s="383"/>
      <c r="BA429" s="383"/>
      <c r="BB429" s="383"/>
      <c r="BC429" s="383"/>
      <c r="BD429" s="383"/>
      <c r="BE429" s="383"/>
      <c r="BF429" s="383"/>
      <c r="BG429" s="383"/>
      <c r="BH429" s="383"/>
      <c r="BI429" s="383"/>
      <c r="BJ429" s="383"/>
      <c r="BK429" s="383"/>
      <c r="BL429" s="383"/>
      <c r="BM429" s="383"/>
      <c r="BN429" s="383"/>
      <c r="BO429" s="383"/>
      <c r="BP429" s="383"/>
      <c r="BQ429" s="383"/>
      <c r="BR429" s="383"/>
    </row>
    <row r="430" spans="1:70" s="382" customFormat="1" ht="27.75" customHeight="1" hidden="1">
      <c r="A430" s="397"/>
      <c r="B430" s="1567" t="s">
        <v>715</v>
      </c>
      <c r="C430" s="1567"/>
      <c r="D430" s="1567"/>
      <c r="E430" s="1567"/>
      <c r="F430" s="401"/>
      <c r="G430" s="449">
        <v>690000000</v>
      </c>
      <c r="H430" s="405"/>
      <c r="I430" s="405">
        <f t="shared" si="5"/>
        <v>690000000</v>
      </c>
      <c r="K430" s="405">
        <v>1580177534</v>
      </c>
      <c r="P430" s="394"/>
      <c r="Q430" s="394"/>
      <c r="R430" s="416"/>
      <c r="S430" s="416"/>
      <c r="T430" s="416"/>
      <c r="U430" s="416"/>
      <c r="V430" s="416"/>
      <c r="W430" s="416"/>
      <c r="X430" s="416"/>
      <c r="Y430" s="416"/>
      <c r="Z430" s="394"/>
      <c r="AA430" s="552"/>
      <c r="AB430" s="454"/>
      <c r="AC430" s="383"/>
      <c r="AD430" s="383"/>
      <c r="AE430" s="383"/>
      <c r="AF430" s="383"/>
      <c r="AG430" s="383"/>
      <c r="AH430" s="383"/>
      <c r="AI430" s="383"/>
      <c r="AJ430" s="383"/>
      <c r="AK430" s="383"/>
      <c r="AL430" s="383"/>
      <c r="AM430" s="383"/>
      <c r="AN430" s="383"/>
      <c r="AO430" s="383"/>
      <c r="AP430" s="383"/>
      <c r="AQ430" s="383"/>
      <c r="AR430" s="383"/>
      <c r="AS430" s="383"/>
      <c r="AT430" s="383"/>
      <c r="AU430" s="383"/>
      <c r="AV430" s="383"/>
      <c r="AW430" s="383"/>
      <c r="AX430" s="383"/>
      <c r="AY430" s="383"/>
      <c r="AZ430" s="383"/>
      <c r="BA430" s="383"/>
      <c r="BB430" s="383"/>
      <c r="BC430" s="383"/>
      <c r="BD430" s="383"/>
      <c r="BE430" s="383"/>
      <c r="BF430" s="383"/>
      <c r="BG430" s="383"/>
      <c r="BH430" s="383"/>
      <c r="BI430" s="383"/>
      <c r="BJ430" s="383"/>
      <c r="BK430" s="383"/>
      <c r="BL430" s="383"/>
      <c r="BM430" s="383"/>
      <c r="BN430" s="383"/>
      <c r="BO430" s="383"/>
      <c r="BP430" s="383"/>
      <c r="BQ430" s="383"/>
      <c r="BR430" s="383"/>
    </row>
    <row r="431" spans="1:70" s="382" customFormat="1" ht="18" customHeight="1" hidden="1">
      <c r="A431" s="397"/>
      <c r="B431" s="404" t="s">
        <v>716</v>
      </c>
      <c r="C431" s="401"/>
      <c r="D431" s="401"/>
      <c r="E431" s="401"/>
      <c r="F431" s="401"/>
      <c r="G431" s="449">
        <v>363537858</v>
      </c>
      <c r="H431" s="405"/>
      <c r="I431" s="405">
        <f t="shared" si="5"/>
        <v>363537858</v>
      </c>
      <c r="K431" s="405">
        <v>282260590</v>
      </c>
      <c r="P431" s="394"/>
      <c r="Q431" s="394"/>
      <c r="R431" s="416"/>
      <c r="S431" s="416"/>
      <c r="T431" s="416"/>
      <c r="U431" s="416"/>
      <c r="V431" s="416"/>
      <c r="W431" s="416"/>
      <c r="X431" s="416"/>
      <c r="Y431" s="416"/>
      <c r="Z431" s="394"/>
      <c r="AA431" s="552"/>
      <c r="AB431" s="454"/>
      <c r="AC431" s="383"/>
      <c r="AD431" s="383"/>
      <c r="AE431" s="383"/>
      <c r="AF431" s="383"/>
      <c r="AG431" s="383"/>
      <c r="AH431" s="383"/>
      <c r="AI431" s="383"/>
      <c r="AJ431" s="383"/>
      <c r="AK431" s="383"/>
      <c r="AL431" s="383"/>
      <c r="AM431" s="383"/>
      <c r="AN431" s="383"/>
      <c r="AO431" s="383"/>
      <c r="AP431" s="383"/>
      <c r="AQ431" s="383"/>
      <c r="AR431" s="383"/>
      <c r="AS431" s="383"/>
      <c r="AT431" s="383"/>
      <c r="AU431" s="383"/>
      <c r="AV431" s="383"/>
      <c r="AW431" s="383"/>
      <c r="AX431" s="383"/>
      <c r="AY431" s="383"/>
      <c r="AZ431" s="383"/>
      <c r="BA431" s="383"/>
      <c r="BB431" s="383"/>
      <c r="BC431" s="383"/>
      <c r="BD431" s="383"/>
      <c r="BE431" s="383"/>
      <c r="BF431" s="383"/>
      <c r="BG431" s="383"/>
      <c r="BH431" s="383"/>
      <c r="BI431" s="383"/>
      <c r="BJ431" s="383"/>
      <c r="BK431" s="383"/>
      <c r="BL431" s="383"/>
      <c r="BM431" s="383"/>
      <c r="BN431" s="383"/>
      <c r="BO431" s="383"/>
      <c r="BP431" s="383"/>
      <c r="BQ431" s="383"/>
      <c r="BR431" s="383"/>
    </row>
    <row r="432" spans="1:70" s="382" customFormat="1" ht="18" customHeight="1" hidden="1">
      <c r="A432" s="397"/>
      <c r="B432" s="404" t="s">
        <v>717</v>
      </c>
      <c r="C432" s="401"/>
      <c r="D432" s="401"/>
      <c r="E432" s="401"/>
      <c r="F432" s="401"/>
      <c r="G432" s="449">
        <v>44024952</v>
      </c>
      <c r="H432" s="405"/>
      <c r="I432" s="405">
        <f t="shared" si="5"/>
        <v>44024952</v>
      </c>
      <c r="K432" s="405">
        <v>142875013</v>
      </c>
      <c r="P432" s="394"/>
      <c r="Q432" s="394"/>
      <c r="R432" s="416"/>
      <c r="S432" s="416"/>
      <c r="T432" s="416"/>
      <c r="U432" s="416"/>
      <c r="V432" s="416"/>
      <c r="W432" s="416"/>
      <c r="X432" s="416"/>
      <c r="Y432" s="416"/>
      <c r="Z432" s="394"/>
      <c r="AA432" s="552"/>
      <c r="AB432" s="454"/>
      <c r="AC432" s="383"/>
      <c r="AD432" s="383"/>
      <c r="AE432" s="383"/>
      <c r="AF432" s="383"/>
      <c r="AG432" s="383"/>
      <c r="AH432" s="383"/>
      <c r="AI432" s="383"/>
      <c r="AJ432" s="383"/>
      <c r="AK432" s="383"/>
      <c r="AL432" s="383"/>
      <c r="AM432" s="383"/>
      <c r="AN432" s="383"/>
      <c r="AO432" s="383"/>
      <c r="AP432" s="383"/>
      <c r="AQ432" s="383"/>
      <c r="AR432" s="383"/>
      <c r="AS432" s="383"/>
      <c r="AT432" s="383"/>
      <c r="AU432" s="383"/>
      <c r="AV432" s="383"/>
      <c r="AW432" s="383"/>
      <c r="AX432" s="383"/>
      <c r="AY432" s="383"/>
      <c r="AZ432" s="383"/>
      <c r="BA432" s="383"/>
      <c r="BB432" s="383"/>
      <c r="BC432" s="383"/>
      <c r="BD432" s="383"/>
      <c r="BE432" s="383"/>
      <c r="BF432" s="383"/>
      <c r="BG432" s="383"/>
      <c r="BH432" s="383"/>
      <c r="BI432" s="383"/>
      <c r="BJ432" s="383"/>
      <c r="BK432" s="383"/>
      <c r="BL432" s="383"/>
      <c r="BM432" s="383"/>
      <c r="BN432" s="383"/>
      <c r="BO432" s="383"/>
      <c r="BP432" s="383"/>
      <c r="BQ432" s="383"/>
      <c r="BR432" s="383"/>
    </row>
    <row r="433" spans="1:70" s="382" customFormat="1" ht="18" customHeight="1" hidden="1">
      <c r="A433" s="397"/>
      <c r="B433" s="404" t="s">
        <v>718</v>
      </c>
      <c r="C433" s="401"/>
      <c r="D433" s="401"/>
      <c r="E433" s="401"/>
      <c r="F433" s="401"/>
      <c r="G433" s="449">
        <v>218283000</v>
      </c>
      <c r="H433" s="405"/>
      <c r="I433" s="405">
        <f t="shared" si="5"/>
        <v>218283000</v>
      </c>
      <c r="K433" s="405">
        <v>0</v>
      </c>
      <c r="P433" s="394"/>
      <c r="Q433" s="394"/>
      <c r="R433" s="416"/>
      <c r="S433" s="416"/>
      <c r="T433" s="416"/>
      <c r="U433" s="416"/>
      <c r="V433" s="416"/>
      <c r="W433" s="416"/>
      <c r="X433" s="416"/>
      <c r="Y433" s="416"/>
      <c r="Z433" s="394"/>
      <c r="AA433" s="552"/>
      <c r="AB433" s="454"/>
      <c r="AC433" s="383"/>
      <c r="AD433" s="383"/>
      <c r="AE433" s="383"/>
      <c r="AF433" s="383"/>
      <c r="AG433" s="383"/>
      <c r="AH433" s="383"/>
      <c r="AI433" s="383"/>
      <c r="AJ433" s="383"/>
      <c r="AK433" s="383"/>
      <c r="AL433" s="383"/>
      <c r="AM433" s="383"/>
      <c r="AN433" s="383"/>
      <c r="AO433" s="383"/>
      <c r="AP433" s="383"/>
      <c r="AQ433" s="383"/>
      <c r="AR433" s="383"/>
      <c r="AS433" s="383"/>
      <c r="AT433" s="383"/>
      <c r="AU433" s="383"/>
      <c r="AV433" s="383"/>
      <c r="AW433" s="383"/>
      <c r="AX433" s="383"/>
      <c r="AY433" s="383"/>
      <c r="AZ433" s="383"/>
      <c r="BA433" s="383"/>
      <c r="BB433" s="383"/>
      <c r="BC433" s="383"/>
      <c r="BD433" s="383"/>
      <c r="BE433" s="383"/>
      <c r="BF433" s="383"/>
      <c r="BG433" s="383"/>
      <c r="BH433" s="383"/>
      <c r="BI433" s="383"/>
      <c r="BJ433" s="383"/>
      <c r="BK433" s="383"/>
      <c r="BL433" s="383"/>
      <c r="BM433" s="383"/>
      <c r="BN433" s="383"/>
      <c r="BO433" s="383"/>
      <c r="BP433" s="383"/>
      <c r="BQ433" s="383"/>
      <c r="BR433" s="383"/>
    </row>
    <row r="434" spans="1:70" s="382" customFormat="1" ht="18" customHeight="1" hidden="1">
      <c r="A434" s="397"/>
      <c r="B434" s="404"/>
      <c r="C434" s="401"/>
      <c r="D434" s="401"/>
      <c r="E434" s="401"/>
      <c r="F434" s="401"/>
      <c r="G434" s="449">
        <v>0</v>
      </c>
      <c r="H434" s="405"/>
      <c r="I434" s="405">
        <f t="shared" si="5"/>
        <v>0</v>
      </c>
      <c r="K434" s="405">
        <v>0</v>
      </c>
      <c r="P434" s="394"/>
      <c r="Q434" s="394"/>
      <c r="R434" s="416"/>
      <c r="S434" s="416"/>
      <c r="T434" s="416"/>
      <c r="U434" s="416"/>
      <c r="V434" s="416"/>
      <c r="W434" s="416"/>
      <c r="X434" s="416"/>
      <c r="Y434" s="416"/>
      <c r="Z434" s="394"/>
      <c r="AA434" s="552"/>
      <c r="AB434" s="454"/>
      <c r="AC434" s="383"/>
      <c r="AD434" s="383"/>
      <c r="AE434" s="383"/>
      <c r="AF434" s="383"/>
      <c r="AG434" s="383"/>
      <c r="AH434" s="383"/>
      <c r="AI434" s="383"/>
      <c r="AJ434" s="383"/>
      <c r="AK434" s="383"/>
      <c r="AL434" s="383"/>
      <c r="AM434" s="383"/>
      <c r="AN434" s="383"/>
      <c r="AO434" s="383"/>
      <c r="AP434" s="383"/>
      <c r="AQ434" s="383"/>
      <c r="AR434" s="383"/>
      <c r="AS434" s="383"/>
      <c r="AT434" s="383"/>
      <c r="AU434" s="383"/>
      <c r="AV434" s="383"/>
      <c r="AW434" s="383"/>
      <c r="AX434" s="383"/>
      <c r="AY434" s="383"/>
      <c r="AZ434" s="383"/>
      <c r="BA434" s="383"/>
      <c r="BB434" s="383"/>
      <c r="BC434" s="383"/>
      <c r="BD434" s="383"/>
      <c r="BE434" s="383"/>
      <c r="BF434" s="383"/>
      <c r="BG434" s="383"/>
      <c r="BH434" s="383"/>
      <c r="BI434" s="383"/>
      <c r="BJ434" s="383"/>
      <c r="BK434" s="383"/>
      <c r="BL434" s="383"/>
      <c r="BM434" s="383"/>
      <c r="BN434" s="383"/>
      <c r="BO434" s="383"/>
      <c r="BP434" s="383"/>
      <c r="BQ434" s="383"/>
      <c r="BR434" s="383"/>
    </row>
    <row r="435" spans="1:70" s="382" customFormat="1" ht="18" customHeight="1" hidden="1" thickBot="1">
      <c r="A435" s="397"/>
      <c r="C435" s="396" t="s">
        <v>283</v>
      </c>
      <c r="D435" s="396"/>
      <c r="G435" s="456">
        <f>SUM(G428:G434)</f>
        <v>2600659090</v>
      </c>
      <c r="H435" s="456">
        <f>SUM(H428:H434)</f>
        <v>0</v>
      </c>
      <c r="I435" s="456">
        <f>SUM(I428:I434)</f>
        <v>2600659090</v>
      </c>
      <c r="J435" s="404"/>
      <c r="K435" s="553">
        <f>SUM(K428:K434)</f>
        <v>5413439310</v>
      </c>
      <c r="P435" s="394"/>
      <c r="Q435" s="394"/>
      <c r="R435" s="394"/>
      <c r="S435" s="394"/>
      <c r="T435" s="394"/>
      <c r="U435" s="394"/>
      <c r="V435" s="394"/>
      <c r="W435" s="394"/>
      <c r="X435" s="394"/>
      <c r="Y435" s="394"/>
      <c r="Z435" s="394"/>
      <c r="AA435" s="371"/>
      <c r="AB435" s="422"/>
      <c r="AC435" s="383"/>
      <c r="AD435" s="383"/>
      <c r="AE435" s="383"/>
      <c r="AF435" s="383"/>
      <c r="AG435" s="383"/>
      <c r="AH435" s="383"/>
      <c r="AI435" s="383"/>
      <c r="AJ435" s="383"/>
      <c r="AK435" s="383"/>
      <c r="AL435" s="383"/>
      <c r="AM435" s="383"/>
      <c r="AN435" s="383"/>
      <c r="AO435" s="383"/>
      <c r="AP435" s="383"/>
      <c r="AQ435" s="383"/>
      <c r="AR435" s="383"/>
      <c r="AS435" s="383"/>
      <c r="AT435" s="383"/>
      <c r="AU435" s="383"/>
      <c r="AV435" s="383"/>
      <c r="AW435" s="383"/>
      <c r="AX435" s="383"/>
      <c r="AY435" s="383"/>
      <c r="AZ435" s="383"/>
      <c r="BA435" s="383"/>
      <c r="BB435" s="383"/>
      <c r="BC435" s="383"/>
      <c r="BD435" s="383"/>
      <c r="BE435" s="383"/>
      <c r="BF435" s="383"/>
      <c r="BG435" s="383"/>
      <c r="BH435" s="383"/>
      <c r="BI435" s="383"/>
      <c r="BJ435" s="383"/>
      <c r="BK435" s="383"/>
      <c r="BL435" s="383"/>
      <c r="BM435" s="383"/>
      <c r="BN435" s="383"/>
      <c r="BO435" s="383"/>
      <c r="BP435" s="383"/>
      <c r="BQ435" s="383"/>
      <c r="BR435" s="383"/>
    </row>
    <row r="436" spans="1:70" s="382" customFormat="1" ht="4.5" customHeight="1" hidden="1" thickTop="1">
      <c r="A436" s="395"/>
      <c r="R436" s="394"/>
      <c r="S436" s="394"/>
      <c r="T436" s="394"/>
      <c r="U436" s="394"/>
      <c r="V436" s="394"/>
      <c r="W436" s="394"/>
      <c r="X436" s="394"/>
      <c r="Y436" s="394"/>
      <c r="AA436" s="371"/>
      <c r="AC436" s="383"/>
      <c r="AD436" s="383"/>
      <c r="AE436" s="383"/>
      <c r="AF436" s="383"/>
      <c r="AG436" s="383"/>
      <c r="AH436" s="383"/>
      <c r="AI436" s="383"/>
      <c r="AJ436" s="383"/>
      <c r="AK436" s="383"/>
      <c r="AL436" s="383"/>
      <c r="AM436" s="383"/>
      <c r="AN436" s="383"/>
      <c r="AO436" s="383"/>
      <c r="AP436" s="383"/>
      <c r="AQ436" s="383"/>
      <c r="AR436" s="383"/>
      <c r="AS436" s="383"/>
      <c r="AT436" s="383"/>
      <c r="AU436" s="383"/>
      <c r="AV436" s="383"/>
      <c r="AW436" s="383"/>
      <c r="AX436" s="383"/>
      <c r="AY436" s="383"/>
      <c r="AZ436" s="383"/>
      <c r="BA436" s="383"/>
      <c r="BB436" s="383"/>
      <c r="BC436" s="383"/>
      <c r="BD436" s="383"/>
      <c r="BE436" s="383"/>
      <c r="BF436" s="383"/>
      <c r="BG436" s="383"/>
      <c r="BH436" s="383"/>
      <c r="BI436" s="383"/>
      <c r="BJ436" s="383"/>
      <c r="BK436" s="383"/>
      <c r="BL436" s="383"/>
      <c r="BM436" s="383"/>
      <c r="BN436" s="383"/>
      <c r="BO436" s="383"/>
      <c r="BP436" s="383"/>
      <c r="BQ436" s="383"/>
      <c r="BR436" s="383"/>
    </row>
    <row r="437" spans="1:70" s="382" customFormat="1" ht="18" customHeight="1" hidden="1">
      <c r="A437" s="395"/>
      <c r="E437" s="399" t="s">
        <v>446</v>
      </c>
      <c r="I437" s="371">
        <f>I435-CDKT!D78</f>
        <v>326956902</v>
      </c>
      <c r="J437" s="371"/>
      <c r="K437" s="371">
        <f>K435-CDKT!E78</f>
        <v>4868505119</v>
      </c>
      <c r="R437" s="394"/>
      <c r="S437" s="394"/>
      <c r="T437" s="394"/>
      <c r="U437" s="394"/>
      <c r="V437" s="394"/>
      <c r="W437" s="394"/>
      <c r="X437" s="394"/>
      <c r="Y437" s="394"/>
      <c r="AA437" s="371"/>
      <c r="AC437" s="383"/>
      <c r="AD437" s="383"/>
      <c r="AE437" s="383"/>
      <c r="AF437" s="383"/>
      <c r="AG437" s="383"/>
      <c r="AH437" s="383"/>
      <c r="AI437" s="383"/>
      <c r="AJ437" s="383"/>
      <c r="AK437" s="383"/>
      <c r="AL437" s="383"/>
      <c r="AM437" s="383"/>
      <c r="AN437" s="383"/>
      <c r="AO437" s="383"/>
      <c r="AP437" s="383"/>
      <c r="AQ437" s="383"/>
      <c r="AR437" s="383"/>
      <c r="AS437" s="383"/>
      <c r="AT437" s="383"/>
      <c r="AU437" s="383"/>
      <c r="AV437" s="383"/>
      <c r="AW437" s="383"/>
      <c r="AX437" s="383"/>
      <c r="AY437" s="383"/>
      <c r="AZ437" s="383"/>
      <c r="BA437" s="383"/>
      <c r="BB437" s="383"/>
      <c r="BC437" s="383"/>
      <c r="BD437" s="383"/>
      <c r="BE437" s="383"/>
      <c r="BF437" s="383"/>
      <c r="BG437" s="383"/>
      <c r="BH437" s="383"/>
      <c r="BI437" s="383"/>
      <c r="BJ437" s="383"/>
      <c r="BK437" s="383"/>
      <c r="BL437" s="383"/>
      <c r="BM437" s="383"/>
      <c r="BN437" s="383"/>
      <c r="BO437" s="383"/>
      <c r="BP437" s="383"/>
      <c r="BQ437" s="383"/>
      <c r="BR437" s="383"/>
    </row>
    <row r="438" spans="1:71" s="382" customFormat="1" ht="18" customHeight="1" hidden="1">
      <c r="A438" s="549">
        <v>0</v>
      </c>
      <c r="B438" s="391" t="s">
        <v>162</v>
      </c>
      <c r="C438" s="399"/>
      <c r="D438" s="399"/>
      <c r="E438" s="399"/>
      <c r="F438" s="399"/>
      <c r="G438" s="399"/>
      <c r="H438" s="399"/>
      <c r="R438" s="394"/>
      <c r="S438" s="394"/>
      <c r="T438" s="394"/>
      <c r="U438" s="394"/>
      <c r="V438" s="394"/>
      <c r="W438" s="394"/>
      <c r="X438" s="394"/>
      <c r="Y438" s="394"/>
      <c r="AA438" s="381"/>
      <c r="AD438" s="383"/>
      <c r="AE438" s="383"/>
      <c r="AF438" s="383"/>
      <c r="AG438" s="383"/>
      <c r="AH438" s="383"/>
      <c r="AI438" s="383"/>
      <c r="AJ438" s="383"/>
      <c r="AK438" s="383"/>
      <c r="AL438" s="383"/>
      <c r="AM438" s="383"/>
      <c r="AN438" s="383"/>
      <c r="AO438" s="383"/>
      <c r="AP438" s="383"/>
      <c r="AQ438" s="383"/>
      <c r="AR438" s="383"/>
      <c r="AS438" s="383"/>
      <c r="AT438" s="383"/>
      <c r="AU438" s="383"/>
      <c r="AV438" s="383"/>
      <c r="AW438" s="383"/>
      <c r="AX438" s="383"/>
      <c r="AY438" s="383"/>
      <c r="AZ438" s="383"/>
      <c r="BA438" s="383"/>
      <c r="BB438" s="383"/>
      <c r="BC438" s="383"/>
      <c r="BD438" s="383"/>
      <c r="BE438" s="383"/>
      <c r="BF438" s="383"/>
      <c r="BG438" s="383"/>
      <c r="BH438" s="383"/>
      <c r="BI438" s="383"/>
      <c r="BJ438" s="383"/>
      <c r="BK438" s="383"/>
      <c r="BL438" s="383"/>
      <c r="BM438" s="383"/>
      <c r="BN438" s="383"/>
      <c r="BO438" s="383"/>
      <c r="BP438" s="383"/>
      <c r="BQ438" s="383"/>
      <c r="BR438" s="383"/>
      <c r="BS438" s="383"/>
    </row>
    <row r="439" spans="1:71" s="382" customFormat="1" ht="4.5" customHeight="1" hidden="1">
      <c r="A439" s="395"/>
      <c r="B439" s="395"/>
      <c r="C439" s="399"/>
      <c r="D439" s="399"/>
      <c r="E439" s="399"/>
      <c r="F439" s="399"/>
      <c r="G439" s="399"/>
      <c r="H439" s="399"/>
      <c r="R439" s="394"/>
      <c r="S439" s="394"/>
      <c r="T439" s="394"/>
      <c r="U439" s="394"/>
      <c r="V439" s="394"/>
      <c r="W439" s="394"/>
      <c r="X439" s="394"/>
      <c r="Y439" s="394"/>
      <c r="AA439" s="381"/>
      <c r="AD439" s="383"/>
      <c r="AE439" s="383"/>
      <c r="AF439" s="383"/>
      <c r="AG439" s="383"/>
      <c r="AH439" s="383"/>
      <c r="AI439" s="383"/>
      <c r="AJ439" s="383"/>
      <c r="AK439" s="383"/>
      <c r="AL439" s="383"/>
      <c r="AM439" s="383"/>
      <c r="AN439" s="383"/>
      <c r="AO439" s="383"/>
      <c r="AP439" s="383"/>
      <c r="AQ439" s="383"/>
      <c r="AR439" s="383"/>
      <c r="AS439" s="383"/>
      <c r="AT439" s="383"/>
      <c r="AU439" s="383"/>
      <c r="AV439" s="383"/>
      <c r="AW439" s="383"/>
      <c r="AX439" s="383"/>
      <c r="AY439" s="383"/>
      <c r="AZ439" s="383"/>
      <c r="BA439" s="383"/>
      <c r="BB439" s="383"/>
      <c r="BC439" s="383"/>
      <c r="BD439" s="383"/>
      <c r="BE439" s="383"/>
      <c r="BF439" s="383"/>
      <c r="BG439" s="383"/>
      <c r="BH439" s="383"/>
      <c r="BI439" s="383"/>
      <c r="BJ439" s="383"/>
      <c r="BK439" s="383"/>
      <c r="BL439" s="383"/>
      <c r="BM439" s="383"/>
      <c r="BN439" s="383"/>
      <c r="BO439" s="383"/>
      <c r="BP439" s="383"/>
      <c r="BQ439" s="383"/>
      <c r="BR439" s="383"/>
      <c r="BS439" s="383"/>
    </row>
    <row r="440" spans="1:71" s="382" customFormat="1" ht="18" customHeight="1" hidden="1">
      <c r="A440" s="386"/>
      <c r="C440" s="401"/>
      <c r="D440" s="401"/>
      <c r="E440" s="401"/>
      <c r="F440" s="401"/>
      <c r="G440" s="401"/>
      <c r="H440" s="401"/>
      <c r="I440" s="400" t="s">
        <v>541</v>
      </c>
      <c r="K440" s="400" t="s">
        <v>2</v>
      </c>
      <c r="Q440" s="394"/>
      <c r="R440" s="416"/>
      <c r="S440" s="416"/>
      <c r="T440" s="416"/>
      <c r="U440" s="416"/>
      <c r="V440" s="416"/>
      <c r="W440" s="416"/>
      <c r="X440" s="416"/>
      <c r="Y440" s="416"/>
      <c r="Z440" s="394"/>
      <c r="AA440" s="381"/>
      <c r="AD440" s="383"/>
      <c r="AE440" s="383"/>
      <c r="AF440" s="383"/>
      <c r="AG440" s="383"/>
      <c r="AH440" s="383"/>
      <c r="AI440" s="383"/>
      <c r="AJ440" s="383"/>
      <c r="AK440" s="383"/>
      <c r="AL440" s="383"/>
      <c r="AM440" s="383"/>
      <c r="AN440" s="383"/>
      <c r="AO440" s="383"/>
      <c r="AP440" s="383"/>
      <c r="AQ440" s="383"/>
      <c r="AR440" s="383"/>
      <c r="AS440" s="383"/>
      <c r="AT440" s="383"/>
      <c r="AU440" s="383"/>
      <c r="AV440" s="383"/>
      <c r="AW440" s="383"/>
      <c r="AX440" s="383"/>
      <c r="AY440" s="383"/>
      <c r="AZ440" s="383"/>
      <c r="BA440" s="383"/>
      <c r="BB440" s="383"/>
      <c r="BC440" s="383"/>
      <c r="BD440" s="383"/>
      <c r="BE440" s="383"/>
      <c r="BF440" s="383"/>
      <c r="BG440" s="383"/>
      <c r="BH440" s="383"/>
      <c r="BI440" s="383"/>
      <c r="BJ440" s="383"/>
      <c r="BK440" s="383"/>
      <c r="BL440" s="383"/>
      <c r="BM440" s="383"/>
      <c r="BN440" s="383"/>
      <c r="BO440" s="383"/>
      <c r="BP440" s="383"/>
      <c r="BQ440" s="383"/>
      <c r="BR440" s="383"/>
      <c r="BS440" s="383"/>
    </row>
    <row r="441" spans="1:71" s="382" customFormat="1" ht="18" customHeight="1" hidden="1">
      <c r="A441" s="397"/>
      <c r="B441" s="404" t="s">
        <v>719</v>
      </c>
      <c r="C441" s="401"/>
      <c r="D441" s="401"/>
      <c r="E441" s="401"/>
      <c r="F441" s="401"/>
      <c r="G441" s="401"/>
      <c r="H441" s="401"/>
      <c r="Q441" s="394"/>
      <c r="R441" s="416"/>
      <c r="S441" s="416"/>
      <c r="T441" s="416"/>
      <c r="U441" s="416"/>
      <c r="V441" s="416"/>
      <c r="W441" s="416"/>
      <c r="X441" s="416"/>
      <c r="Y441" s="416"/>
      <c r="Z441" s="394"/>
      <c r="AA441" s="381"/>
      <c r="AD441" s="383"/>
      <c r="AE441" s="383"/>
      <c r="AF441" s="383"/>
      <c r="AG441" s="383"/>
      <c r="AH441" s="383"/>
      <c r="AI441" s="383"/>
      <c r="AJ441" s="383"/>
      <c r="AK441" s="383"/>
      <c r="AL441" s="383"/>
      <c r="AM441" s="383"/>
      <c r="AN441" s="383"/>
      <c r="AO441" s="383"/>
      <c r="AP441" s="383"/>
      <c r="AQ441" s="383"/>
      <c r="AR441" s="383"/>
      <c r="AS441" s="383"/>
      <c r="AT441" s="383"/>
      <c r="AU441" s="383"/>
      <c r="AV441" s="383"/>
      <c r="AW441" s="383"/>
      <c r="AX441" s="383"/>
      <c r="AY441" s="383"/>
      <c r="AZ441" s="383"/>
      <c r="BA441" s="383"/>
      <c r="BB441" s="383"/>
      <c r="BC441" s="383"/>
      <c r="BD441" s="383"/>
      <c r="BE441" s="383"/>
      <c r="BF441" s="383"/>
      <c r="BG441" s="383"/>
      <c r="BH441" s="383"/>
      <c r="BI441" s="383"/>
      <c r="BJ441" s="383"/>
      <c r="BK441" s="383"/>
      <c r="BL441" s="383"/>
      <c r="BM441" s="383"/>
      <c r="BN441" s="383"/>
      <c r="BO441" s="383"/>
      <c r="BP441" s="383"/>
      <c r="BQ441" s="383"/>
      <c r="BR441" s="383"/>
      <c r="BS441" s="383"/>
    </row>
    <row r="442" spans="1:71" s="382" customFormat="1" ht="18" customHeight="1" hidden="1">
      <c r="A442" s="397"/>
      <c r="B442" s="386" t="s">
        <v>719</v>
      </c>
      <c r="C442" s="399"/>
      <c r="D442" s="399"/>
      <c r="E442" s="417"/>
      <c r="F442" s="417"/>
      <c r="G442" s="417"/>
      <c r="H442" s="417"/>
      <c r="Q442" s="394"/>
      <c r="R442" s="417"/>
      <c r="S442" s="417"/>
      <c r="T442" s="417"/>
      <c r="U442" s="417"/>
      <c r="V442" s="417"/>
      <c r="W442" s="417"/>
      <c r="X442" s="417"/>
      <c r="Y442" s="417"/>
      <c r="Z442" s="394"/>
      <c r="AA442" s="381"/>
      <c r="AD442" s="383"/>
      <c r="AE442" s="383"/>
      <c r="AF442" s="383"/>
      <c r="AG442" s="383"/>
      <c r="AH442" s="383"/>
      <c r="AI442" s="383"/>
      <c r="AJ442" s="383"/>
      <c r="AK442" s="383"/>
      <c r="AL442" s="383"/>
      <c r="AM442" s="383"/>
      <c r="AN442" s="383"/>
      <c r="AO442" s="383"/>
      <c r="AP442" s="383"/>
      <c r="AQ442" s="383"/>
      <c r="AR442" s="383"/>
      <c r="AS442" s="383"/>
      <c r="AT442" s="383"/>
      <c r="AU442" s="383"/>
      <c r="AV442" s="383"/>
      <c r="AW442" s="383"/>
      <c r="AX442" s="383"/>
      <c r="AY442" s="383"/>
      <c r="AZ442" s="383"/>
      <c r="BA442" s="383"/>
      <c r="BB442" s="383"/>
      <c r="BC442" s="383"/>
      <c r="BD442" s="383"/>
      <c r="BE442" s="383"/>
      <c r="BF442" s="383"/>
      <c r="BG442" s="383"/>
      <c r="BH442" s="383"/>
      <c r="BI442" s="383"/>
      <c r="BJ442" s="383"/>
      <c r="BK442" s="383"/>
      <c r="BL442" s="383"/>
      <c r="BM442" s="383"/>
      <c r="BN442" s="383"/>
      <c r="BO442" s="383"/>
      <c r="BP442" s="383"/>
      <c r="BQ442" s="383"/>
      <c r="BR442" s="383"/>
      <c r="BS442" s="383"/>
    </row>
    <row r="443" spans="1:71" s="382" customFormat="1" ht="18" customHeight="1" hidden="1" thickBot="1">
      <c r="A443" s="397"/>
      <c r="C443" s="396" t="s">
        <v>283</v>
      </c>
      <c r="D443" s="396"/>
      <c r="I443" s="554"/>
      <c r="J443" s="404"/>
      <c r="K443" s="554"/>
      <c r="Q443" s="394"/>
      <c r="R443" s="394"/>
      <c r="S443" s="394"/>
      <c r="T443" s="394"/>
      <c r="U443" s="394"/>
      <c r="V443" s="394"/>
      <c r="W443" s="394"/>
      <c r="X443" s="394"/>
      <c r="Y443" s="394"/>
      <c r="Z443" s="394"/>
      <c r="AA443" s="381"/>
      <c r="AB443" s="422"/>
      <c r="AC443" s="422"/>
      <c r="AD443" s="383"/>
      <c r="AE443" s="383"/>
      <c r="AF443" s="383"/>
      <c r="AG443" s="383"/>
      <c r="AH443" s="383"/>
      <c r="AI443" s="383"/>
      <c r="AJ443" s="383"/>
      <c r="AK443" s="383"/>
      <c r="AL443" s="383"/>
      <c r="AM443" s="383"/>
      <c r="AN443" s="383"/>
      <c r="AO443" s="383"/>
      <c r="AP443" s="383"/>
      <c r="AQ443" s="383"/>
      <c r="AR443" s="383"/>
      <c r="AS443" s="383"/>
      <c r="AT443" s="383"/>
      <c r="AU443" s="383"/>
      <c r="AV443" s="383"/>
      <c r="AW443" s="383"/>
      <c r="AX443" s="383"/>
      <c r="AY443" s="383"/>
      <c r="AZ443" s="383"/>
      <c r="BA443" s="383"/>
      <c r="BB443" s="383"/>
      <c r="BC443" s="383"/>
      <c r="BD443" s="383"/>
      <c r="BE443" s="383"/>
      <c r="BF443" s="383"/>
      <c r="BG443" s="383"/>
      <c r="BH443" s="383"/>
      <c r="BI443" s="383"/>
      <c r="BJ443" s="383"/>
      <c r="BK443" s="383"/>
      <c r="BL443" s="383"/>
      <c r="BM443" s="383"/>
      <c r="BN443" s="383"/>
      <c r="BO443" s="383"/>
      <c r="BP443" s="383"/>
      <c r="BQ443" s="383"/>
      <c r="BR443" s="383"/>
      <c r="BS443" s="383"/>
    </row>
    <row r="444" spans="1:71" s="382" customFormat="1" ht="4.5" customHeight="1" hidden="1" thickTop="1">
      <c r="A444" s="395"/>
      <c r="R444" s="394"/>
      <c r="S444" s="394"/>
      <c r="T444" s="394"/>
      <c r="U444" s="394"/>
      <c r="V444" s="394"/>
      <c r="W444" s="394"/>
      <c r="X444" s="394"/>
      <c r="Y444" s="394"/>
      <c r="AA444" s="381"/>
      <c r="AD444" s="383"/>
      <c r="AE444" s="383"/>
      <c r="AF444" s="383"/>
      <c r="AG444" s="383"/>
      <c r="AH444" s="383"/>
      <c r="AI444" s="383"/>
      <c r="AJ444" s="383"/>
      <c r="AK444" s="383"/>
      <c r="AL444" s="383"/>
      <c r="AM444" s="383"/>
      <c r="AN444" s="383"/>
      <c r="AO444" s="383"/>
      <c r="AP444" s="383"/>
      <c r="AQ444" s="383"/>
      <c r="AR444" s="383"/>
      <c r="AS444" s="383"/>
      <c r="AT444" s="383"/>
      <c r="AU444" s="383"/>
      <c r="AV444" s="383"/>
      <c r="AW444" s="383"/>
      <c r="AX444" s="383"/>
      <c r="AY444" s="383"/>
      <c r="AZ444" s="383"/>
      <c r="BA444" s="383"/>
      <c r="BB444" s="383"/>
      <c r="BC444" s="383"/>
      <c r="BD444" s="383"/>
      <c r="BE444" s="383"/>
      <c r="BF444" s="383"/>
      <c r="BG444" s="383"/>
      <c r="BH444" s="383"/>
      <c r="BI444" s="383"/>
      <c r="BJ444" s="383"/>
      <c r="BK444" s="383"/>
      <c r="BL444" s="383"/>
      <c r="BM444" s="383"/>
      <c r="BN444" s="383"/>
      <c r="BO444" s="383"/>
      <c r="BP444" s="383"/>
      <c r="BQ444" s="383"/>
      <c r="BR444" s="383"/>
      <c r="BS444" s="383"/>
    </row>
    <row r="445" spans="1:71" s="382" customFormat="1" ht="18" customHeight="1" hidden="1">
      <c r="A445" s="395"/>
      <c r="E445" s="399" t="s">
        <v>446</v>
      </c>
      <c r="I445" s="371">
        <v>0</v>
      </c>
      <c r="J445" s="371"/>
      <c r="K445" s="371">
        <v>0</v>
      </c>
      <c r="R445" s="394"/>
      <c r="S445" s="394"/>
      <c r="T445" s="394"/>
      <c r="U445" s="394"/>
      <c r="V445" s="394"/>
      <c r="W445" s="394"/>
      <c r="X445" s="394"/>
      <c r="Y445" s="394"/>
      <c r="AA445" s="381"/>
      <c r="AD445" s="383"/>
      <c r="AE445" s="383"/>
      <c r="AF445" s="383"/>
      <c r="AG445" s="383"/>
      <c r="AH445" s="383"/>
      <c r="AI445" s="383"/>
      <c r="AJ445" s="383"/>
      <c r="AK445" s="383"/>
      <c r="AL445" s="383"/>
      <c r="AM445" s="383"/>
      <c r="AN445" s="383"/>
      <c r="AO445" s="383"/>
      <c r="AP445" s="383"/>
      <c r="AQ445" s="383"/>
      <c r="AR445" s="383"/>
      <c r="AS445" s="383"/>
      <c r="AT445" s="383"/>
      <c r="AU445" s="383"/>
      <c r="AV445" s="383"/>
      <c r="AW445" s="383"/>
      <c r="AX445" s="383"/>
      <c r="AY445" s="383"/>
      <c r="AZ445" s="383"/>
      <c r="BA445" s="383"/>
      <c r="BB445" s="383"/>
      <c r="BC445" s="383"/>
      <c r="BD445" s="383"/>
      <c r="BE445" s="383"/>
      <c r="BF445" s="383"/>
      <c r="BG445" s="383"/>
      <c r="BH445" s="383"/>
      <c r="BI445" s="383"/>
      <c r="BJ445" s="383"/>
      <c r="BK445" s="383"/>
      <c r="BL445" s="383"/>
      <c r="BM445" s="383"/>
      <c r="BN445" s="383"/>
      <c r="BO445" s="383"/>
      <c r="BP445" s="383"/>
      <c r="BQ445" s="383"/>
      <c r="BR445" s="383"/>
      <c r="BS445" s="383"/>
    </row>
    <row r="446" spans="1:71" s="382" customFormat="1" ht="12.75">
      <c r="A446" s="391" t="s">
        <v>409</v>
      </c>
      <c r="B446" s="391" t="s">
        <v>720</v>
      </c>
      <c r="C446" s="399"/>
      <c r="D446" s="399"/>
      <c r="E446" s="399"/>
      <c r="F446" s="399"/>
      <c r="G446" s="399"/>
      <c r="H446" s="399"/>
      <c r="R446" s="394"/>
      <c r="S446" s="394"/>
      <c r="T446" s="394"/>
      <c r="U446" s="394"/>
      <c r="V446" s="394"/>
      <c r="W446" s="394"/>
      <c r="X446" s="394"/>
      <c r="Y446" s="394"/>
      <c r="AA446" s="381"/>
      <c r="AD446" s="383"/>
      <c r="AE446" s="383"/>
      <c r="AF446" s="383"/>
      <c r="AG446" s="383"/>
      <c r="AH446" s="383"/>
      <c r="AI446" s="383"/>
      <c r="AJ446" s="383"/>
      <c r="AK446" s="383"/>
      <c r="AL446" s="383"/>
      <c r="AM446" s="383"/>
      <c r="AN446" s="383"/>
      <c r="AO446" s="383"/>
      <c r="AP446" s="383"/>
      <c r="AQ446" s="383"/>
      <c r="AR446" s="383"/>
      <c r="AS446" s="383"/>
      <c r="AT446" s="383"/>
      <c r="AU446" s="383"/>
      <c r="AV446" s="383"/>
      <c r="AW446" s="383"/>
      <c r="AX446" s="383"/>
      <c r="AY446" s="383"/>
      <c r="AZ446" s="383"/>
      <c r="BA446" s="383"/>
      <c r="BB446" s="383"/>
      <c r="BC446" s="383"/>
      <c r="BD446" s="383"/>
      <c r="BE446" s="383"/>
      <c r="BF446" s="383"/>
      <c r="BG446" s="383"/>
      <c r="BH446" s="383"/>
      <c r="BI446" s="383"/>
      <c r="BJ446" s="383"/>
      <c r="BK446" s="383"/>
      <c r="BL446" s="383"/>
      <c r="BM446" s="383"/>
      <c r="BN446" s="383"/>
      <c r="BO446" s="383"/>
      <c r="BP446" s="383"/>
      <c r="BQ446" s="383"/>
      <c r="BR446" s="383"/>
      <c r="BS446" s="383"/>
    </row>
    <row r="447" spans="1:71" s="382" customFormat="1" ht="4.5" customHeight="1">
      <c r="A447" s="386"/>
      <c r="B447" s="399"/>
      <c r="C447" s="399"/>
      <c r="D447" s="399"/>
      <c r="E447" s="399"/>
      <c r="F447" s="399"/>
      <c r="G447" s="412"/>
      <c r="H447" s="412"/>
      <c r="R447" s="394"/>
      <c r="S447" s="394"/>
      <c r="T447" s="394"/>
      <c r="U447" s="394"/>
      <c r="V447" s="394"/>
      <c r="W447" s="394"/>
      <c r="X447" s="394"/>
      <c r="Y447" s="394"/>
      <c r="AA447" s="381"/>
      <c r="AD447" s="383"/>
      <c r="AE447" s="383"/>
      <c r="AF447" s="383"/>
      <c r="AG447" s="383"/>
      <c r="AH447" s="383"/>
      <c r="AI447" s="383"/>
      <c r="AJ447" s="383"/>
      <c r="AK447" s="383"/>
      <c r="AL447" s="383"/>
      <c r="AM447" s="383"/>
      <c r="AN447" s="383"/>
      <c r="AO447" s="383"/>
      <c r="AP447" s="383"/>
      <c r="AQ447" s="383"/>
      <c r="AR447" s="383"/>
      <c r="AS447" s="383"/>
      <c r="AT447" s="383"/>
      <c r="AU447" s="383"/>
      <c r="AV447" s="383"/>
      <c r="AW447" s="383"/>
      <c r="AX447" s="383"/>
      <c r="AY447" s="383"/>
      <c r="AZ447" s="383"/>
      <c r="BA447" s="383"/>
      <c r="BB447" s="383"/>
      <c r="BC447" s="383"/>
      <c r="BD447" s="383"/>
      <c r="BE447" s="383"/>
      <c r="BF447" s="383"/>
      <c r="BG447" s="383"/>
      <c r="BH447" s="383"/>
      <c r="BI447" s="383"/>
      <c r="BJ447" s="383"/>
      <c r="BK447" s="383"/>
      <c r="BL447" s="383"/>
      <c r="BM447" s="383"/>
      <c r="BN447" s="383"/>
      <c r="BO447" s="383"/>
      <c r="BP447" s="383"/>
      <c r="BQ447" s="383"/>
      <c r="BR447" s="383"/>
      <c r="BS447" s="383"/>
    </row>
    <row r="448" spans="1:70" s="382" customFormat="1" ht="15" customHeight="1">
      <c r="A448" s="395"/>
      <c r="B448" s="395"/>
      <c r="C448" s="399"/>
      <c r="D448" s="399"/>
      <c r="E448" s="399"/>
      <c r="F448" s="399"/>
      <c r="G448" s="399"/>
      <c r="H448" s="399"/>
      <c r="K448" s="399" t="s">
        <v>540</v>
      </c>
      <c r="R448" s="394"/>
      <c r="S448" s="394"/>
      <c r="T448" s="394"/>
      <c r="U448" s="394"/>
      <c r="V448" s="394"/>
      <c r="W448" s="394"/>
      <c r="X448" s="394"/>
      <c r="Y448" s="394"/>
      <c r="AA448" s="371"/>
      <c r="AC448" s="383"/>
      <c r="AD448" s="383"/>
      <c r="AE448" s="383"/>
      <c r="AF448" s="383"/>
      <c r="AG448" s="383"/>
      <c r="AH448" s="383"/>
      <c r="AI448" s="383"/>
      <c r="AJ448" s="383"/>
      <c r="AK448" s="383"/>
      <c r="AL448" s="383"/>
      <c r="AM448" s="383"/>
      <c r="AN448" s="383"/>
      <c r="AO448" s="383"/>
      <c r="AP448" s="383"/>
      <c r="AQ448" s="383"/>
      <c r="AR448" s="383"/>
      <c r="AS448" s="383"/>
      <c r="AT448" s="383"/>
      <c r="AU448" s="383"/>
      <c r="AV448" s="383"/>
      <c r="AW448" s="383"/>
      <c r="AX448" s="383"/>
      <c r="AY448" s="383"/>
      <c r="AZ448" s="383"/>
      <c r="BA448" s="383"/>
      <c r="BB448" s="383"/>
      <c r="BC448" s="383"/>
      <c r="BD448" s="383"/>
      <c r="BE448" s="383"/>
      <c r="BF448" s="383"/>
      <c r="BG448" s="383"/>
      <c r="BH448" s="383"/>
      <c r="BI448" s="383"/>
      <c r="BJ448" s="383"/>
      <c r="BK448" s="383"/>
      <c r="BL448" s="383"/>
      <c r="BM448" s="383"/>
      <c r="BN448" s="383"/>
      <c r="BO448" s="383"/>
      <c r="BP448" s="383"/>
      <c r="BQ448" s="383"/>
      <c r="BR448" s="383"/>
    </row>
    <row r="449" spans="1:70" s="382" customFormat="1" ht="18" customHeight="1">
      <c r="A449" s="386"/>
      <c r="C449" s="401"/>
      <c r="D449" s="401"/>
      <c r="E449" s="401"/>
      <c r="F449" s="401"/>
      <c r="G449" s="412" t="e">
        <f>CDKT!#REF!</f>
        <v>#REF!</v>
      </c>
      <c r="H449" s="412" t="e">
        <f>CDKT!#REF!</f>
        <v>#REF!</v>
      </c>
      <c r="I449" s="400" t="s">
        <v>541</v>
      </c>
      <c r="K449" s="400" t="s">
        <v>2</v>
      </c>
      <c r="Q449" s="394"/>
      <c r="R449" s="416"/>
      <c r="S449" s="416"/>
      <c r="T449" s="416"/>
      <c r="U449" s="416"/>
      <c r="V449" s="416"/>
      <c r="W449" s="416"/>
      <c r="X449" s="416"/>
      <c r="Y449" s="416"/>
      <c r="Z449" s="394"/>
      <c r="AA449" s="371"/>
      <c r="AC449" s="383"/>
      <c r="AD449" s="383"/>
      <c r="AE449" s="383"/>
      <c r="AF449" s="383"/>
      <c r="AG449" s="383"/>
      <c r="AH449" s="383"/>
      <c r="AI449" s="383"/>
      <c r="AJ449" s="383"/>
      <c r="AK449" s="383"/>
      <c r="AL449" s="383"/>
      <c r="AM449" s="383"/>
      <c r="AN449" s="383"/>
      <c r="AO449" s="383"/>
      <c r="AP449" s="383"/>
      <c r="AQ449" s="383"/>
      <c r="AR449" s="383"/>
      <c r="AS449" s="383"/>
      <c r="AT449" s="383"/>
      <c r="AU449" s="383"/>
      <c r="AV449" s="383"/>
      <c r="AW449" s="383"/>
      <c r="AX449" s="383"/>
      <c r="AY449" s="383"/>
      <c r="AZ449" s="383"/>
      <c r="BA449" s="383"/>
      <c r="BB449" s="383"/>
      <c r="BC449" s="383"/>
      <c r="BD449" s="383"/>
      <c r="BE449" s="383"/>
      <c r="BF449" s="383"/>
      <c r="BG449" s="383"/>
      <c r="BH449" s="383"/>
      <c r="BI449" s="383"/>
      <c r="BJ449" s="383"/>
      <c r="BK449" s="383"/>
      <c r="BL449" s="383"/>
      <c r="BM449" s="383"/>
      <c r="BN449" s="383"/>
      <c r="BO449" s="383"/>
      <c r="BP449" s="383"/>
      <c r="BQ449" s="383"/>
      <c r="BR449" s="383"/>
    </row>
    <row r="450" spans="1:70" s="382" customFormat="1" ht="18" customHeight="1" hidden="1">
      <c r="A450" s="397"/>
      <c r="B450" s="404" t="s">
        <v>166</v>
      </c>
      <c r="C450" s="401"/>
      <c r="D450" s="401"/>
      <c r="E450" s="401"/>
      <c r="F450" s="401"/>
      <c r="G450" s="405">
        <v>0</v>
      </c>
      <c r="H450" s="405"/>
      <c r="I450" s="405">
        <f>SUM(G450:H450)</f>
        <v>0</v>
      </c>
      <c r="J450" s="371"/>
      <c r="K450" s="405">
        <v>0</v>
      </c>
      <c r="Q450" s="394"/>
      <c r="R450" s="416"/>
      <c r="S450" s="416"/>
      <c r="T450" s="416"/>
      <c r="U450" s="416"/>
      <c r="V450" s="416"/>
      <c r="W450" s="416"/>
      <c r="X450" s="416"/>
      <c r="Y450" s="416"/>
      <c r="Z450" s="394"/>
      <c r="AA450" s="371"/>
      <c r="AC450" s="383"/>
      <c r="AD450" s="383"/>
      <c r="AE450" s="383"/>
      <c r="AF450" s="383"/>
      <c r="AG450" s="383"/>
      <c r="AH450" s="383"/>
      <c r="AI450" s="383"/>
      <c r="AJ450" s="383"/>
      <c r="AK450" s="383"/>
      <c r="AL450" s="383"/>
      <c r="AM450" s="383"/>
      <c r="AN450" s="383"/>
      <c r="AO450" s="383"/>
      <c r="AP450" s="383"/>
      <c r="AQ450" s="383"/>
      <c r="AR450" s="383"/>
      <c r="AS450" s="383"/>
      <c r="AT450" s="383"/>
      <c r="AU450" s="383"/>
      <c r="AV450" s="383"/>
      <c r="AW450" s="383"/>
      <c r="AX450" s="383"/>
      <c r="AY450" s="383"/>
      <c r="AZ450" s="383"/>
      <c r="BA450" s="383"/>
      <c r="BB450" s="383"/>
      <c r="BC450" s="383"/>
      <c r="BD450" s="383"/>
      <c r="BE450" s="383"/>
      <c r="BF450" s="383"/>
      <c r="BG450" s="383"/>
      <c r="BH450" s="383"/>
      <c r="BI450" s="383"/>
      <c r="BJ450" s="383"/>
      <c r="BK450" s="383"/>
      <c r="BL450" s="383"/>
      <c r="BM450" s="383"/>
      <c r="BN450" s="383"/>
      <c r="BO450" s="383"/>
      <c r="BP450" s="383"/>
      <c r="BQ450" s="383"/>
      <c r="BR450" s="383"/>
    </row>
    <row r="451" spans="1:70" s="382" customFormat="1" ht="18" customHeight="1">
      <c r="A451" s="397"/>
      <c r="B451" s="404" t="s">
        <v>721</v>
      </c>
      <c r="C451" s="404"/>
      <c r="D451" s="404"/>
      <c r="E451" s="404"/>
      <c r="F451" s="404"/>
      <c r="G451" s="449"/>
      <c r="H451" s="405">
        <v>7970300</v>
      </c>
      <c r="I451" s="463">
        <f>SUM(G451:H451)</f>
        <v>7970300</v>
      </c>
      <c r="J451" s="371"/>
      <c r="K451" s="405"/>
      <c r="L451" s="404"/>
      <c r="M451" s="404"/>
      <c r="N451" s="404"/>
      <c r="O451" s="404"/>
      <c r="P451" s="404"/>
      <c r="Q451" s="404"/>
      <c r="R451" s="404"/>
      <c r="S451" s="404"/>
      <c r="T451" s="404"/>
      <c r="U451" s="404"/>
      <c r="V451" s="404"/>
      <c r="W451" s="404"/>
      <c r="X451" s="404"/>
      <c r="Y451" s="404"/>
      <c r="Z451" s="404"/>
      <c r="AA451" s="453"/>
      <c r="AC451" s="383"/>
      <c r="AD451" s="383"/>
      <c r="AE451" s="383"/>
      <c r="AF451" s="383"/>
      <c r="AG451" s="383"/>
      <c r="AH451" s="383"/>
      <c r="AI451" s="383"/>
      <c r="AJ451" s="383"/>
      <c r="AK451" s="383"/>
      <c r="AL451" s="383"/>
      <c r="AM451" s="383"/>
      <c r="AN451" s="383"/>
      <c r="AO451" s="383"/>
      <c r="AP451" s="383"/>
      <c r="AQ451" s="383"/>
      <c r="AR451" s="383"/>
      <c r="AS451" s="383"/>
      <c r="AT451" s="383"/>
      <c r="AU451" s="383"/>
      <c r="AV451" s="383"/>
      <c r="AW451" s="383"/>
      <c r="AX451" s="383"/>
      <c r="AY451" s="383"/>
      <c r="AZ451" s="383"/>
      <c r="BA451" s="383"/>
      <c r="BB451" s="383"/>
      <c r="BC451" s="383"/>
      <c r="BD451" s="383"/>
      <c r="BE451" s="383"/>
      <c r="BF451" s="383"/>
      <c r="BG451" s="383"/>
      <c r="BH451" s="383"/>
      <c r="BI451" s="383"/>
      <c r="BJ451" s="383"/>
      <c r="BK451" s="383"/>
      <c r="BL451" s="383"/>
      <c r="BM451" s="383"/>
      <c r="BN451" s="383"/>
      <c r="BO451" s="383"/>
      <c r="BP451" s="383"/>
      <c r="BQ451" s="383"/>
      <c r="BR451" s="383"/>
    </row>
    <row r="452" spans="1:70" s="382" customFormat="1" ht="18" customHeight="1">
      <c r="A452" s="397"/>
      <c r="B452" s="404" t="s">
        <v>167</v>
      </c>
      <c r="C452" s="401"/>
      <c r="D452" s="401"/>
      <c r="E452" s="401"/>
      <c r="F452" s="401"/>
      <c r="G452" s="449"/>
      <c r="H452" s="405">
        <v>200685724</v>
      </c>
      <c r="I452" s="463">
        <f>SUM(G452:H452)</f>
        <v>200685724</v>
      </c>
      <c r="J452" s="371"/>
      <c r="K452" s="405"/>
      <c r="Q452" s="394"/>
      <c r="R452" s="416"/>
      <c r="S452" s="416"/>
      <c r="T452" s="416"/>
      <c r="U452" s="416"/>
      <c r="V452" s="416"/>
      <c r="W452" s="416"/>
      <c r="X452" s="416"/>
      <c r="Y452" s="416"/>
      <c r="Z452" s="394"/>
      <c r="AA452" s="453"/>
      <c r="AC452" s="383"/>
      <c r="AD452" s="383"/>
      <c r="AE452" s="383"/>
      <c r="AF452" s="383"/>
      <c r="AG452" s="383"/>
      <c r="AH452" s="383"/>
      <c r="AI452" s="383"/>
      <c r="AJ452" s="383"/>
      <c r="AK452" s="383"/>
      <c r="AL452" s="383"/>
      <c r="AM452" s="383"/>
      <c r="AN452" s="383"/>
      <c r="AO452" s="383"/>
      <c r="AP452" s="383"/>
      <c r="AQ452" s="383"/>
      <c r="AR452" s="383"/>
      <c r="AS452" s="383"/>
      <c r="AT452" s="383"/>
      <c r="AU452" s="383"/>
      <c r="AV452" s="383"/>
      <c r="AW452" s="383"/>
      <c r="AX452" s="383"/>
      <c r="AY452" s="383"/>
      <c r="AZ452" s="383"/>
      <c r="BA452" s="383"/>
      <c r="BB452" s="383"/>
      <c r="BC452" s="383"/>
      <c r="BD452" s="383"/>
      <c r="BE452" s="383"/>
      <c r="BF452" s="383"/>
      <c r="BG452" s="383"/>
      <c r="BH452" s="383"/>
      <c r="BI452" s="383"/>
      <c r="BJ452" s="383"/>
      <c r="BK452" s="383"/>
      <c r="BL452" s="383"/>
      <c r="BM452" s="383"/>
      <c r="BN452" s="383"/>
      <c r="BO452" s="383"/>
      <c r="BP452" s="383"/>
      <c r="BQ452" s="383"/>
      <c r="BR452" s="383"/>
    </row>
    <row r="453" spans="1:70" s="382" customFormat="1" ht="18" customHeight="1">
      <c r="A453" s="397"/>
      <c r="B453" s="404" t="s">
        <v>1311</v>
      </c>
      <c r="C453" s="401"/>
      <c r="D453" s="401"/>
      <c r="E453" s="401"/>
      <c r="F453" s="401"/>
      <c r="G453" s="449"/>
      <c r="H453" s="405"/>
      <c r="I453" s="463">
        <f>SUM(G453:H453)</f>
        <v>0</v>
      </c>
      <c r="J453" s="371"/>
      <c r="K453" s="1303">
        <v>184110235</v>
      </c>
      <c r="Q453" s="394"/>
      <c r="R453" s="416"/>
      <c r="S453" s="416"/>
      <c r="T453" s="416"/>
      <c r="U453" s="416"/>
      <c r="V453" s="416"/>
      <c r="W453" s="416"/>
      <c r="X453" s="416"/>
      <c r="Y453" s="416"/>
      <c r="Z453" s="394"/>
      <c r="AA453" s="453"/>
      <c r="AC453" s="383"/>
      <c r="AD453" s="383"/>
      <c r="AE453" s="383"/>
      <c r="AF453" s="383"/>
      <c r="AG453" s="383"/>
      <c r="AH453" s="383"/>
      <c r="AI453" s="383"/>
      <c r="AJ453" s="383"/>
      <c r="AK453" s="383"/>
      <c r="AL453" s="383"/>
      <c r="AM453" s="383"/>
      <c r="AN453" s="383"/>
      <c r="AO453" s="383"/>
      <c r="AP453" s="383"/>
      <c r="AQ453" s="383"/>
      <c r="AR453" s="383"/>
      <c r="AS453" s="383"/>
      <c r="AT453" s="383"/>
      <c r="AU453" s="383"/>
      <c r="AV453" s="383"/>
      <c r="AW453" s="383"/>
      <c r="AX453" s="383"/>
      <c r="AY453" s="383"/>
      <c r="AZ453" s="383"/>
      <c r="BA453" s="383"/>
      <c r="BB453" s="383"/>
      <c r="BC453" s="383"/>
      <c r="BD453" s="383"/>
      <c r="BE453" s="383"/>
      <c r="BF453" s="383"/>
      <c r="BG453" s="383"/>
      <c r="BH453" s="383"/>
      <c r="BI453" s="383"/>
      <c r="BJ453" s="383"/>
      <c r="BK453" s="383"/>
      <c r="BL453" s="383"/>
      <c r="BM453" s="383"/>
      <c r="BN453" s="383"/>
      <c r="BO453" s="383"/>
      <c r="BP453" s="383"/>
      <c r="BQ453" s="383"/>
      <c r="BR453" s="383"/>
    </row>
    <row r="454" spans="1:70" s="382" customFormat="1" ht="18" customHeight="1">
      <c r="A454" s="397"/>
      <c r="B454" s="386" t="s">
        <v>722</v>
      </c>
      <c r="C454" s="399"/>
      <c r="D454" s="399"/>
      <c r="E454" s="417"/>
      <c r="F454" s="417"/>
      <c r="G454" s="449">
        <v>11403486350</v>
      </c>
      <c r="H454" s="405">
        <v>724149686</v>
      </c>
      <c r="I454" s="463">
        <f>SUM(G454:H454)</f>
        <v>12127636036</v>
      </c>
      <c r="J454" s="371"/>
      <c r="K454" s="405">
        <v>6816596687</v>
      </c>
      <c r="Q454" s="394"/>
      <c r="R454" s="417"/>
      <c r="S454" s="417"/>
      <c r="T454" s="417"/>
      <c r="U454" s="417"/>
      <c r="V454" s="417"/>
      <c r="W454" s="417"/>
      <c r="X454" s="417"/>
      <c r="Y454" s="417"/>
      <c r="Z454" s="394"/>
      <c r="AA454" s="555"/>
      <c r="AC454" s="383"/>
      <c r="AD454" s="383"/>
      <c r="AE454" s="383"/>
      <c r="AF454" s="383"/>
      <c r="AG454" s="383"/>
      <c r="AH454" s="383"/>
      <c r="AI454" s="383"/>
      <c r="AJ454" s="383"/>
      <c r="AK454" s="383"/>
      <c r="AL454" s="383"/>
      <c r="AM454" s="383"/>
      <c r="AN454" s="383"/>
      <c r="AO454" s="383"/>
      <c r="AP454" s="383"/>
      <c r="AQ454" s="383"/>
      <c r="AR454" s="383"/>
      <c r="AS454" s="383"/>
      <c r="AT454" s="383"/>
      <c r="AU454" s="383"/>
      <c r="AV454" s="383"/>
      <c r="AW454" s="383"/>
      <c r="AX454" s="383"/>
      <c r="AY454" s="383"/>
      <c r="AZ454" s="383"/>
      <c r="BA454" s="383"/>
      <c r="BB454" s="383"/>
      <c r="BC454" s="383"/>
      <c r="BD454" s="383"/>
      <c r="BE454" s="383"/>
      <c r="BF454" s="383"/>
      <c r="BG454" s="383"/>
      <c r="BH454" s="383"/>
      <c r="BI454" s="383"/>
      <c r="BJ454" s="383"/>
      <c r="BK454" s="383"/>
      <c r="BL454" s="383"/>
      <c r="BM454" s="383"/>
      <c r="BN454" s="383"/>
      <c r="BO454" s="383"/>
      <c r="BP454" s="383"/>
      <c r="BQ454" s="383"/>
      <c r="BR454" s="383"/>
    </row>
    <row r="455" spans="1:70" s="382" customFormat="1" ht="18" customHeight="1" thickBot="1">
      <c r="A455" s="397"/>
      <c r="C455" s="396" t="s">
        <v>283</v>
      </c>
      <c r="D455" s="396"/>
      <c r="G455" s="419">
        <f>SUM(G450:G454)</f>
        <v>11403486350</v>
      </c>
      <c r="H455" s="419">
        <f>SUM(H450:H454)</f>
        <v>932805710</v>
      </c>
      <c r="I455" s="471">
        <f>SUM(I450:I454)</f>
        <v>12336292060</v>
      </c>
      <c r="J455" s="551"/>
      <c r="K455" s="419">
        <f>SUM(K450:K454)</f>
        <v>7000706922</v>
      </c>
      <c r="Q455" s="394"/>
      <c r="R455" s="394"/>
      <c r="S455" s="394"/>
      <c r="T455" s="394"/>
      <c r="U455" s="394"/>
      <c r="V455" s="394"/>
      <c r="W455" s="394"/>
      <c r="X455" s="394"/>
      <c r="Y455" s="394"/>
      <c r="Z455" s="394"/>
      <c r="AA455" s="371"/>
      <c r="AB455" s="422"/>
      <c r="AC455" s="383"/>
      <c r="AD455" s="383"/>
      <c r="AE455" s="383"/>
      <c r="AF455" s="383"/>
      <c r="AG455" s="383"/>
      <c r="AH455" s="383"/>
      <c r="AI455" s="383"/>
      <c r="AJ455" s="383"/>
      <c r="AK455" s="383"/>
      <c r="AL455" s="383"/>
      <c r="AM455" s="383"/>
      <c r="AN455" s="383"/>
      <c r="AO455" s="383"/>
      <c r="AP455" s="383"/>
      <c r="AQ455" s="383"/>
      <c r="AR455" s="383"/>
      <c r="AS455" s="383"/>
      <c r="AT455" s="383"/>
      <c r="AU455" s="383"/>
      <c r="AV455" s="383"/>
      <c r="AW455" s="383"/>
      <c r="AX455" s="383"/>
      <c r="AY455" s="383"/>
      <c r="AZ455" s="383"/>
      <c r="BA455" s="383"/>
      <c r="BB455" s="383"/>
      <c r="BC455" s="383"/>
      <c r="BD455" s="383"/>
      <c r="BE455" s="383"/>
      <c r="BF455" s="383"/>
      <c r="BG455" s="383"/>
      <c r="BH455" s="383"/>
      <c r="BI455" s="383"/>
      <c r="BJ455" s="383"/>
      <c r="BK455" s="383"/>
      <c r="BL455" s="383"/>
      <c r="BM455" s="383"/>
      <c r="BN455" s="383"/>
      <c r="BO455" s="383"/>
      <c r="BP455" s="383"/>
      <c r="BQ455" s="383"/>
      <c r="BR455" s="383"/>
    </row>
    <row r="456" spans="1:70" s="382" customFormat="1" ht="4.5" customHeight="1" thickTop="1">
      <c r="A456" s="395"/>
      <c r="R456" s="394"/>
      <c r="S456" s="394"/>
      <c r="T456" s="394"/>
      <c r="U456" s="394"/>
      <c r="V456" s="394"/>
      <c r="W456" s="394"/>
      <c r="X456" s="394"/>
      <c r="Y456" s="394"/>
      <c r="AA456" s="371"/>
      <c r="AC456" s="383"/>
      <c r="AD456" s="383"/>
      <c r="AE456" s="383"/>
      <c r="AF456" s="383"/>
      <c r="AG456" s="383"/>
      <c r="AH456" s="383"/>
      <c r="AI456" s="383"/>
      <c r="AJ456" s="383"/>
      <c r="AK456" s="383"/>
      <c r="AL456" s="383"/>
      <c r="AM456" s="383"/>
      <c r="AN456" s="383"/>
      <c r="AO456" s="383"/>
      <c r="AP456" s="383"/>
      <c r="AQ456" s="383"/>
      <c r="AR456" s="383"/>
      <c r="AS456" s="383"/>
      <c r="AT456" s="383"/>
      <c r="AU456" s="383"/>
      <c r="AV456" s="383"/>
      <c r="AW456" s="383"/>
      <c r="AX456" s="383"/>
      <c r="AY456" s="383"/>
      <c r="AZ456" s="383"/>
      <c r="BA456" s="383"/>
      <c r="BB456" s="383"/>
      <c r="BC456" s="383"/>
      <c r="BD456" s="383"/>
      <c r="BE456" s="383"/>
      <c r="BF456" s="383"/>
      <c r="BG456" s="383"/>
      <c r="BH456" s="383"/>
      <c r="BI456" s="383"/>
      <c r="BJ456" s="383"/>
      <c r="BK456" s="383"/>
      <c r="BL456" s="383"/>
      <c r="BM456" s="383"/>
      <c r="BN456" s="383"/>
      <c r="BO456" s="383"/>
      <c r="BP456" s="383"/>
      <c r="BQ456" s="383"/>
      <c r="BR456" s="383"/>
    </row>
    <row r="457" spans="1:70" s="382" customFormat="1" ht="18" customHeight="1">
      <c r="A457" s="395"/>
      <c r="E457" s="399" t="s">
        <v>446</v>
      </c>
      <c r="I457" s="371">
        <f>I455-CDKT!D81</f>
        <v>0</v>
      </c>
      <c r="J457" s="371"/>
      <c r="K457" s="371">
        <f>K455-CDKT!E81</f>
        <v>0</v>
      </c>
      <c r="R457" s="394"/>
      <c r="S457" s="394"/>
      <c r="T457" s="394"/>
      <c r="U457" s="394"/>
      <c r="V457" s="394"/>
      <c r="W457" s="394"/>
      <c r="X457" s="394"/>
      <c r="Y457" s="394"/>
      <c r="AA457" s="371"/>
      <c r="AC457" s="383"/>
      <c r="AD457" s="383"/>
      <c r="AE457" s="383"/>
      <c r="AF457" s="383"/>
      <c r="AG457" s="383"/>
      <c r="AH457" s="383"/>
      <c r="AI457" s="383"/>
      <c r="AJ457" s="383"/>
      <c r="AK457" s="383"/>
      <c r="AL457" s="383"/>
      <c r="AM457" s="383"/>
      <c r="AN457" s="383"/>
      <c r="AO457" s="383"/>
      <c r="AP457" s="383"/>
      <c r="AQ457" s="383"/>
      <c r="AR457" s="383"/>
      <c r="AS457" s="383"/>
      <c r="AT457" s="383"/>
      <c r="AU457" s="383"/>
      <c r="AV457" s="383"/>
      <c r="AW457" s="383"/>
      <c r="AX457" s="383"/>
      <c r="AY457" s="383"/>
      <c r="AZ457" s="383"/>
      <c r="BA457" s="383"/>
      <c r="BB457" s="383"/>
      <c r="BC457" s="383"/>
      <c r="BD457" s="383"/>
      <c r="BE457" s="383"/>
      <c r="BF457" s="383"/>
      <c r="BG457" s="383"/>
      <c r="BH457" s="383"/>
      <c r="BI457" s="383"/>
      <c r="BJ457" s="383"/>
      <c r="BK457" s="383"/>
      <c r="BL457" s="383"/>
      <c r="BM457" s="383"/>
      <c r="BN457" s="383"/>
      <c r="BO457" s="383"/>
      <c r="BP457" s="383"/>
      <c r="BQ457" s="383"/>
      <c r="BR457" s="383"/>
    </row>
    <row r="458" spans="1:70" s="382" customFormat="1" ht="18" customHeight="1">
      <c r="A458" s="395"/>
      <c r="B458" s="404" t="s">
        <v>723</v>
      </c>
      <c r="R458" s="394"/>
      <c r="S458" s="394"/>
      <c r="T458" s="394"/>
      <c r="U458" s="394"/>
      <c r="V458" s="394"/>
      <c r="W458" s="394"/>
      <c r="X458" s="394"/>
      <c r="Y458" s="394"/>
      <c r="AA458" s="371"/>
      <c r="AC458" s="383"/>
      <c r="AD458" s="383"/>
      <c r="AE458" s="383"/>
      <c r="AF458" s="383"/>
      <c r="AG458" s="383"/>
      <c r="AH458" s="383"/>
      <c r="AI458" s="383"/>
      <c r="AJ458" s="383"/>
      <c r="AK458" s="383"/>
      <c r="AL458" s="383"/>
      <c r="AM458" s="383"/>
      <c r="AN458" s="383"/>
      <c r="AO458" s="383"/>
      <c r="AP458" s="383"/>
      <c r="AQ458" s="383"/>
      <c r="AR458" s="383"/>
      <c r="AS458" s="383"/>
      <c r="AT458" s="383"/>
      <c r="AU458" s="383"/>
      <c r="AV458" s="383"/>
      <c r="AW458" s="383"/>
      <c r="AX458" s="383"/>
      <c r="AY458" s="383"/>
      <c r="AZ458" s="383"/>
      <c r="BA458" s="383"/>
      <c r="BB458" s="383"/>
      <c r="BC458" s="383"/>
      <c r="BD458" s="383"/>
      <c r="BE458" s="383"/>
      <c r="BF458" s="383"/>
      <c r="BG458" s="383"/>
      <c r="BH458" s="383"/>
      <c r="BI458" s="383"/>
      <c r="BJ458" s="383"/>
      <c r="BK458" s="383"/>
      <c r="BL458" s="383"/>
      <c r="BM458" s="383"/>
      <c r="BN458" s="383"/>
      <c r="BO458" s="383"/>
      <c r="BP458" s="383"/>
      <c r="BQ458" s="383"/>
      <c r="BR458" s="383"/>
    </row>
    <row r="459" spans="1:70" s="382" customFormat="1" ht="4.5" customHeight="1">
      <c r="A459" s="395"/>
      <c r="R459" s="394"/>
      <c r="S459" s="394"/>
      <c r="T459" s="394"/>
      <c r="U459" s="394"/>
      <c r="V459" s="394"/>
      <c r="W459" s="394"/>
      <c r="X459" s="394"/>
      <c r="Y459" s="394"/>
      <c r="AA459" s="371"/>
      <c r="AC459" s="383"/>
      <c r="AD459" s="383"/>
      <c r="AE459" s="383"/>
      <c r="AF459" s="383"/>
      <c r="AG459" s="383"/>
      <c r="AH459" s="383"/>
      <c r="AI459" s="383"/>
      <c r="AJ459" s="383"/>
      <c r="AK459" s="383"/>
      <c r="AL459" s="383"/>
      <c r="AM459" s="383"/>
      <c r="AN459" s="383"/>
      <c r="AO459" s="383"/>
      <c r="AP459" s="383"/>
      <c r="AQ459" s="383"/>
      <c r="AR459" s="383"/>
      <c r="AS459" s="383"/>
      <c r="AT459" s="383"/>
      <c r="AU459" s="383"/>
      <c r="AV459" s="383"/>
      <c r="AW459" s="383"/>
      <c r="AX459" s="383"/>
      <c r="AY459" s="383"/>
      <c r="AZ459" s="383"/>
      <c r="BA459" s="383"/>
      <c r="BB459" s="383"/>
      <c r="BC459" s="383"/>
      <c r="BD459" s="383"/>
      <c r="BE459" s="383"/>
      <c r="BF459" s="383"/>
      <c r="BG459" s="383"/>
      <c r="BH459" s="383"/>
      <c r="BI459" s="383"/>
      <c r="BJ459" s="383"/>
      <c r="BK459" s="383"/>
      <c r="BL459" s="383"/>
      <c r="BM459" s="383"/>
      <c r="BN459" s="383"/>
      <c r="BO459" s="383"/>
      <c r="BP459" s="383"/>
      <c r="BQ459" s="383"/>
      <c r="BR459" s="383"/>
    </row>
    <row r="460" spans="1:70" s="382" customFormat="1" ht="15" customHeight="1">
      <c r="A460" s="395"/>
      <c r="B460" s="395"/>
      <c r="C460" s="399"/>
      <c r="D460" s="399"/>
      <c r="E460" s="399"/>
      <c r="F460" s="399"/>
      <c r="G460" s="399"/>
      <c r="H460" s="399"/>
      <c r="K460" s="399" t="s">
        <v>540</v>
      </c>
      <c r="R460" s="394"/>
      <c r="S460" s="394"/>
      <c r="T460" s="394"/>
      <c r="U460" s="394"/>
      <c r="V460" s="394"/>
      <c r="W460" s="394"/>
      <c r="X460" s="394"/>
      <c r="Y460" s="394"/>
      <c r="AA460" s="371"/>
      <c r="AC460" s="383"/>
      <c r="AD460" s="383"/>
      <c r="AE460" s="383"/>
      <c r="AF460" s="383"/>
      <c r="AG460" s="383"/>
      <c r="AH460" s="383"/>
      <c r="AI460" s="383"/>
      <c r="AJ460" s="383"/>
      <c r="AK460" s="383"/>
      <c r="AL460" s="383"/>
      <c r="AM460" s="383"/>
      <c r="AN460" s="383"/>
      <c r="AO460" s="383"/>
      <c r="AP460" s="383"/>
      <c r="AQ460" s="383"/>
      <c r="AR460" s="383"/>
      <c r="AS460" s="383"/>
      <c r="AT460" s="383"/>
      <c r="AU460" s="383"/>
      <c r="AV460" s="383"/>
      <c r="AW460" s="383"/>
      <c r="AX460" s="383"/>
      <c r="AY460" s="383"/>
      <c r="AZ460" s="383"/>
      <c r="BA460" s="383"/>
      <c r="BB460" s="383"/>
      <c r="BC460" s="383"/>
      <c r="BD460" s="383"/>
      <c r="BE460" s="383"/>
      <c r="BF460" s="383"/>
      <c r="BG460" s="383"/>
      <c r="BH460" s="383"/>
      <c r="BI460" s="383"/>
      <c r="BJ460" s="383"/>
      <c r="BK460" s="383"/>
      <c r="BL460" s="383"/>
      <c r="BM460" s="383"/>
      <c r="BN460" s="383"/>
      <c r="BO460" s="383"/>
      <c r="BP460" s="383"/>
      <c r="BQ460" s="383"/>
      <c r="BR460" s="383"/>
    </row>
    <row r="461" spans="1:70" s="382" customFormat="1" ht="18" customHeight="1">
      <c r="A461" s="395"/>
      <c r="G461" s="412" t="e">
        <f>CDKT!#REF!</f>
        <v>#REF!</v>
      </c>
      <c r="H461" s="412" t="e">
        <f>CDKT!#REF!</f>
        <v>#REF!</v>
      </c>
      <c r="I461" s="400" t="s">
        <v>541</v>
      </c>
      <c r="K461" s="400" t="s">
        <v>2</v>
      </c>
      <c r="N461" s="404"/>
      <c r="R461" s="394"/>
      <c r="S461" s="394"/>
      <c r="T461" s="394"/>
      <c r="U461" s="394"/>
      <c r="V461" s="394"/>
      <c r="W461" s="394"/>
      <c r="X461" s="394"/>
      <c r="Y461" s="394"/>
      <c r="AA461" s="371"/>
      <c r="AC461" s="383"/>
      <c r="AD461" s="383"/>
      <c r="AE461" s="383"/>
      <c r="AF461" s="383"/>
      <c r="AG461" s="383"/>
      <c r="AH461" s="383"/>
      <c r="AI461" s="383"/>
      <c r="AJ461" s="383"/>
      <c r="AK461" s="383"/>
      <c r="AL461" s="383"/>
      <c r="AM461" s="383"/>
      <c r="AN461" s="383"/>
      <c r="AO461" s="383"/>
      <c r="AP461" s="383"/>
      <c r="AQ461" s="383"/>
      <c r="AR461" s="383"/>
      <c r="AS461" s="383"/>
      <c r="AT461" s="383"/>
      <c r="AU461" s="383"/>
      <c r="AV461" s="383"/>
      <c r="AW461" s="383"/>
      <c r="AX461" s="383"/>
      <c r="AY461" s="383"/>
      <c r="AZ461" s="383"/>
      <c r="BA461" s="383"/>
      <c r="BB461" s="383"/>
      <c r="BC461" s="383"/>
      <c r="BD461" s="383"/>
      <c r="BE461" s="383"/>
      <c r="BF461" s="383"/>
      <c r="BG461" s="383"/>
      <c r="BH461" s="383"/>
      <c r="BI461" s="383"/>
      <c r="BJ461" s="383"/>
      <c r="BK461" s="383"/>
      <c r="BL461" s="383"/>
      <c r="BM461" s="383"/>
      <c r="BN461" s="383"/>
      <c r="BO461" s="383"/>
      <c r="BP461" s="383"/>
      <c r="BQ461" s="383"/>
      <c r="BR461" s="383"/>
    </row>
    <row r="462" spans="1:70" s="382" customFormat="1" ht="18" customHeight="1">
      <c r="A462" s="395"/>
      <c r="B462" s="1268" t="s">
        <v>1312</v>
      </c>
      <c r="C462" s="461"/>
      <c r="D462" s="461"/>
      <c r="E462" s="461"/>
      <c r="F462" s="461"/>
      <c r="G462" s="1305">
        <v>200000000</v>
      </c>
      <c r="H462" s="1284"/>
      <c r="I462" s="1284">
        <f aca="true" t="shared" si="6" ref="I462:I473">SUM(G462:H462)</f>
        <v>200000000</v>
      </c>
      <c r="J462" s="433"/>
      <c r="K462" s="1303">
        <v>200000000</v>
      </c>
      <c r="L462" s="433"/>
      <c r="M462" s="461" t="s">
        <v>575</v>
      </c>
      <c r="N462" s="556"/>
      <c r="O462" s="433"/>
      <c r="P462" s="433"/>
      <c r="Q462" s="433"/>
      <c r="R462" s="383"/>
      <c r="S462" s="383"/>
      <c r="T462" s="383"/>
      <c r="U462" s="383"/>
      <c r="V462" s="383"/>
      <c r="W462" s="383"/>
      <c r="X462" s="383"/>
      <c r="Y462" s="383"/>
      <c r="Z462" s="433"/>
      <c r="AA462" s="371"/>
      <c r="AC462" s="383"/>
      <c r="AD462" s="383"/>
      <c r="AE462" s="383"/>
      <c r="AF462" s="383"/>
      <c r="AG462" s="383"/>
      <c r="AH462" s="383"/>
      <c r="AI462" s="383"/>
      <c r="AJ462" s="383"/>
      <c r="AK462" s="383"/>
      <c r="AL462" s="383"/>
      <c r="AM462" s="383"/>
      <c r="AN462" s="383"/>
      <c r="AO462" s="383"/>
      <c r="AP462" s="383"/>
      <c r="AQ462" s="383"/>
      <c r="AR462" s="383"/>
      <c r="AS462" s="383"/>
      <c r="AT462" s="383"/>
      <c r="AU462" s="383"/>
      <c r="AV462" s="383"/>
      <c r="AW462" s="383"/>
      <c r="AX462" s="383"/>
      <c r="AY462" s="383"/>
      <c r="AZ462" s="383"/>
      <c r="BA462" s="383"/>
      <c r="BB462" s="383"/>
      <c r="BC462" s="383"/>
      <c r="BD462" s="383"/>
      <c r="BE462" s="383"/>
      <c r="BF462" s="383"/>
      <c r="BG462" s="383"/>
      <c r="BH462" s="383"/>
      <c r="BI462" s="383"/>
      <c r="BJ462" s="383"/>
      <c r="BK462" s="383"/>
      <c r="BL462" s="383"/>
      <c r="BM462" s="383"/>
      <c r="BN462" s="383"/>
      <c r="BO462" s="383"/>
      <c r="BP462" s="383"/>
      <c r="BQ462" s="383"/>
      <c r="BR462" s="383"/>
    </row>
    <row r="463" spans="1:70" s="382" customFormat="1" ht="18" customHeight="1">
      <c r="A463" s="395"/>
      <c r="B463" s="1268" t="s">
        <v>1313</v>
      </c>
      <c r="C463" s="663"/>
      <c r="D463" s="663"/>
      <c r="E463" s="663"/>
      <c r="F463" s="461"/>
      <c r="G463" s="1305">
        <v>6213390000</v>
      </c>
      <c r="H463" s="1284"/>
      <c r="I463" s="1284">
        <f t="shared" si="6"/>
        <v>6213390000</v>
      </c>
      <c r="J463" s="461"/>
      <c r="K463" s="1303">
        <v>5063390000</v>
      </c>
      <c r="L463" s="461"/>
      <c r="M463" s="461" t="s">
        <v>575</v>
      </c>
      <c r="N463" s="557"/>
      <c r="O463" s="461"/>
      <c r="P463" s="461"/>
      <c r="Q463" s="461"/>
      <c r="R463" s="461"/>
      <c r="S463" s="461"/>
      <c r="T463" s="461"/>
      <c r="U463" s="461"/>
      <c r="V463" s="461"/>
      <c r="W463" s="461"/>
      <c r="X463" s="461"/>
      <c r="Y463" s="461"/>
      <c r="Z463" s="461"/>
      <c r="AA463" s="371"/>
      <c r="AC463" s="383"/>
      <c r="AD463" s="383"/>
      <c r="AE463" s="383"/>
      <c r="AF463" s="383"/>
      <c r="AG463" s="383"/>
      <c r="AH463" s="383"/>
      <c r="AI463" s="383"/>
      <c r="AJ463" s="383"/>
      <c r="AK463" s="383"/>
      <c r="AL463" s="383"/>
      <c r="AM463" s="383"/>
      <c r="AN463" s="383"/>
      <c r="AO463" s="383"/>
      <c r="AP463" s="383"/>
      <c r="AQ463" s="383"/>
      <c r="AR463" s="383"/>
      <c r="AS463" s="383"/>
      <c r="AT463" s="383"/>
      <c r="AU463" s="383"/>
      <c r="AV463" s="383"/>
      <c r="AW463" s="383"/>
      <c r="AX463" s="383"/>
      <c r="AY463" s="383"/>
      <c r="AZ463" s="383"/>
      <c r="BA463" s="383"/>
      <c r="BB463" s="383"/>
      <c r="BC463" s="383"/>
      <c r="BD463" s="383"/>
      <c r="BE463" s="383"/>
      <c r="BF463" s="383"/>
      <c r="BG463" s="383"/>
      <c r="BH463" s="383"/>
      <c r="BI463" s="383"/>
      <c r="BJ463" s="383"/>
      <c r="BK463" s="383"/>
      <c r="BL463" s="383"/>
      <c r="BM463" s="383"/>
      <c r="BN463" s="383"/>
      <c r="BO463" s="383"/>
      <c r="BP463" s="383"/>
      <c r="BQ463" s="383"/>
      <c r="BR463" s="383"/>
    </row>
    <row r="464" spans="1:70" s="382" customFormat="1" ht="18" customHeight="1">
      <c r="A464" s="395"/>
      <c r="B464" s="1268" t="s">
        <v>1314</v>
      </c>
      <c r="C464" s="663"/>
      <c r="D464" s="663"/>
      <c r="E464" s="663"/>
      <c r="F464" s="461"/>
      <c r="G464" s="1305">
        <v>140000000</v>
      </c>
      <c r="H464" s="1284"/>
      <c r="I464" s="1284">
        <f t="shared" si="6"/>
        <v>140000000</v>
      </c>
      <c r="J464" s="461"/>
      <c r="K464" s="1303">
        <v>141000000</v>
      </c>
      <c r="L464" s="461"/>
      <c r="M464" s="461" t="s">
        <v>724</v>
      </c>
      <c r="N464" s="558">
        <v>138814</v>
      </c>
      <c r="O464" s="461"/>
      <c r="P464" s="461"/>
      <c r="Q464" s="461"/>
      <c r="R464" s="461"/>
      <c r="S464" s="461"/>
      <c r="T464" s="461"/>
      <c r="U464" s="461"/>
      <c r="V464" s="461"/>
      <c r="W464" s="461"/>
      <c r="X464" s="461"/>
      <c r="Y464" s="461"/>
      <c r="Z464" s="461"/>
      <c r="AA464" s="371"/>
      <c r="AC464" s="383"/>
      <c r="AD464" s="383"/>
      <c r="AE464" s="383"/>
      <c r="AF464" s="383"/>
      <c r="AG464" s="383"/>
      <c r="AH464" s="383"/>
      <c r="AI464" s="383"/>
      <c r="AJ464" s="383"/>
      <c r="AK464" s="383"/>
      <c r="AL464" s="383"/>
      <c r="AM464" s="383"/>
      <c r="AN464" s="383"/>
      <c r="AO464" s="383"/>
      <c r="AP464" s="383"/>
      <c r="AQ464" s="383"/>
      <c r="AR464" s="383"/>
      <c r="AS464" s="383"/>
      <c r="AT464" s="383"/>
      <c r="AU464" s="383"/>
      <c r="AV464" s="383"/>
      <c r="AW464" s="383"/>
      <c r="AX464" s="383"/>
      <c r="AY464" s="383"/>
      <c r="AZ464" s="383"/>
      <c r="BA464" s="383"/>
      <c r="BB464" s="383"/>
      <c r="BC464" s="383"/>
      <c r="BD464" s="383"/>
      <c r="BE464" s="383"/>
      <c r="BF464" s="383"/>
      <c r="BG464" s="383"/>
      <c r="BH464" s="383"/>
      <c r="BI464" s="383"/>
      <c r="BJ464" s="383"/>
      <c r="BK464" s="383"/>
      <c r="BL464" s="383"/>
      <c r="BM464" s="383"/>
      <c r="BN464" s="383"/>
      <c r="BO464" s="383"/>
      <c r="BP464" s="383"/>
      <c r="BQ464" s="383"/>
      <c r="BR464" s="383"/>
    </row>
    <row r="465" spans="1:70" s="382" customFormat="1" ht="18" customHeight="1">
      <c r="A465" s="395"/>
      <c r="B465" s="1374" t="s">
        <v>1355</v>
      </c>
      <c r="C465" s="663"/>
      <c r="D465" s="663"/>
      <c r="E465" s="663"/>
      <c r="F465" s="461"/>
      <c r="G465" s="1305">
        <v>3396546850</v>
      </c>
      <c r="H465" s="1284"/>
      <c r="I465" s="1284">
        <f t="shared" si="6"/>
        <v>3396546850</v>
      </c>
      <c r="J465" s="461"/>
      <c r="K465" s="1303"/>
      <c r="L465" s="461"/>
      <c r="M465" s="461"/>
      <c r="N465" s="558"/>
      <c r="O465" s="461"/>
      <c r="P465" s="461"/>
      <c r="Q465" s="461"/>
      <c r="R465" s="461"/>
      <c r="S465" s="461"/>
      <c r="T465" s="461"/>
      <c r="U465" s="461"/>
      <c r="V465" s="461"/>
      <c r="W465" s="461"/>
      <c r="X465" s="461"/>
      <c r="Y465" s="461"/>
      <c r="Z465" s="461"/>
      <c r="AA465" s="371"/>
      <c r="AC465" s="383"/>
      <c r="AD465" s="383"/>
      <c r="AE465" s="383"/>
      <c r="AF465" s="383"/>
      <c r="AG465" s="383"/>
      <c r="AH465" s="383"/>
      <c r="AI465" s="383"/>
      <c r="AJ465" s="383"/>
      <c r="AK465" s="383"/>
      <c r="AL465" s="383"/>
      <c r="AM465" s="383"/>
      <c r="AN465" s="383"/>
      <c r="AO465" s="383"/>
      <c r="AP465" s="383"/>
      <c r="AQ465" s="383"/>
      <c r="AR465" s="383"/>
      <c r="AS465" s="383"/>
      <c r="AT465" s="383"/>
      <c r="AU465" s="383"/>
      <c r="AV465" s="383"/>
      <c r="AW465" s="383"/>
      <c r="AX465" s="383"/>
      <c r="AY465" s="383"/>
      <c r="AZ465" s="383"/>
      <c r="BA465" s="383"/>
      <c r="BB465" s="383"/>
      <c r="BC465" s="383"/>
      <c r="BD465" s="383"/>
      <c r="BE465" s="383"/>
      <c r="BF465" s="383"/>
      <c r="BG465" s="383"/>
      <c r="BH465" s="383"/>
      <c r="BI465" s="383"/>
      <c r="BJ465" s="383"/>
      <c r="BK465" s="383"/>
      <c r="BL465" s="383"/>
      <c r="BM465" s="383"/>
      <c r="BN465" s="383"/>
      <c r="BO465" s="383"/>
      <c r="BP465" s="383"/>
      <c r="BQ465" s="383"/>
      <c r="BR465" s="383"/>
    </row>
    <row r="466" spans="1:70" s="382" customFormat="1" ht="18" customHeight="1">
      <c r="A466" s="395"/>
      <c r="B466" s="1268" t="s">
        <v>1315</v>
      </c>
      <c r="C466" s="465"/>
      <c r="D466" s="465"/>
      <c r="E466" s="465"/>
      <c r="F466" s="461"/>
      <c r="G466" s="1305">
        <v>50750000</v>
      </c>
      <c r="H466" s="1284"/>
      <c r="I466" s="1284">
        <f t="shared" si="6"/>
        <v>50750000</v>
      </c>
      <c r="J466" s="433"/>
      <c r="K466" s="1304">
        <v>50750000</v>
      </c>
      <c r="L466" s="433"/>
      <c r="M466" s="461" t="s">
        <v>575</v>
      </c>
      <c r="N466" s="557">
        <v>338815</v>
      </c>
      <c r="O466" s="433"/>
      <c r="P466" s="433"/>
      <c r="Q466" s="461"/>
      <c r="R466" s="383"/>
      <c r="S466" s="383"/>
      <c r="T466" s="383"/>
      <c r="U466" s="383"/>
      <c r="V466" s="383"/>
      <c r="W466" s="383"/>
      <c r="X466" s="383"/>
      <c r="Y466" s="383"/>
      <c r="Z466" s="433"/>
      <c r="AA466" s="371"/>
      <c r="AC466" s="383"/>
      <c r="AD466" s="383"/>
      <c r="AE466" s="383"/>
      <c r="AF466" s="383"/>
      <c r="AG466" s="383"/>
      <c r="AH466" s="383"/>
      <c r="AI466" s="383"/>
      <c r="AJ466" s="383"/>
      <c r="AK466" s="383"/>
      <c r="AL466" s="383"/>
      <c r="AM466" s="383"/>
      <c r="AN466" s="383"/>
      <c r="AO466" s="383"/>
      <c r="AP466" s="383"/>
      <c r="AQ466" s="383"/>
      <c r="AR466" s="383"/>
      <c r="AS466" s="383"/>
      <c r="AT466" s="383"/>
      <c r="AU466" s="383"/>
      <c r="AV466" s="383"/>
      <c r="AW466" s="383"/>
      <c r="AX466" s="383"/>
      <c r="AY466" s="383"/>
      <c r="AZ466" s="383"/>
      <c r="BA466" s="383"/>
      <c r="BB466" s="383"/>
      <c r="BC466" s="383"/>
      <c r="BD466" s="383"/>
      <c r="BE466" s="383"/>
      <c r="BF466" s="383"/>
      <c r="BG466" s="383"/>
      <c r="BH466" s="383"/>
      <c r="BI466" s="383"/>
      <c r="BJ466" s="383"/>
      <c r="BK466" s="383"/>
      <c r="BL466" s="383"/>
      <c r="BM466" s="383"/>
      <c r="BN466" s="383"/>
      <c r="BO466" s="383"/>
      <c r="BP466" s="383"/>
      <c r="BQ466" s="383"/>
      <c r="BR466" s="383"/>
    </row>
    <row r="467" spans="1:70" s="382" customFormat="1" ht="27.75" customHeight="1" hidden="1">
      <c r="A467" s="395"/>
      <c r="B467" s="1569" t="s">
        <v>725</v>
      </c>
      <c r="C467" s="1569"/>
      <c r="D467" s="1569"/>
      <c r="E467" s="1569"/>
      <c r="F467" s="433"/>
      <c r="G467" s="1305"/>
      <c r="H467" s="1284"/>
      <c r="I467" s="1284">
        <f t="shared" si="6"/>
        <v>0</v>
      </c>
      <c r="J467" s="461"/>
      <c r="K467" s="462">
        <v>0</v>
      </c>
      <c r="L467" s="461"/>
      <c r="M467" s="461" t="s">
        <v>575</v>
      </c>
      <c r="N467" s="558"/>
      <c r="O467" s="461"/>
      <c r="P467" s="461"/>
      <c r="Q467" s="461"/>
      <c r="R467" s="461"/>
      <c r="S467" s="461"/>
      <c r="T467" s="461"/>
      <c r="U467" s="461"/>
      <c r="V467" s="461"/>
      <c r="W467" s="461"/>
      <c r="X467" s="461"/>
      <c r="Y467" s="461"/>
      <c r="Z467" s="461"/>
      <c r="AA467" s="371"/>
      <c r="AC467" s="383"/>
      <c r="AD467" s="383"/>
      <c r="AE467" s="383"/>
      <c r="AF467" s="383"/>
      <c r="AG467" s="383"/>
      <c r="AH467" s="383"/>
      <c r="AI467" s="383"/>
      <c r="AJ467" s="383"/>
      <c r="AK467" s="383"/>
      <c r="AL467" s="383"/>
      <c r="AM467" s="383"/>
      <c r="AN467" s="383"/>
      <c r="AO467" s="383"/>
      <c r="AP467" s="383"/>
      <c r="AQ467" s="383"/>
      <c r="AR467" s="383"/>
      <c r="AS467" s="383"/>
      <c r="AT467" s="383"/>
      <c r="AU467" s="383"/>
      <c r="AV467" s="383"/>
      <c r="AW467" s="383"/>
      <c r="AX467" s="383"/>
      <c r="AY467" s="383"/>
      <c r="AZ467" s="383"/>
      <c r="BA467" s="383"/>
      <c r="BB467" s="383"/>
      <c r="BC467" s="383"/>
      <c r="BD467" s="383"/>
      <c r="BE467" s="383"/>
      <c r="BF467" s="383"/>
      <c r="BG467" s="383"/>
      <c r="BH467" s="383"/>
      <c r="BI467" s="383"/>
      <c r="BJ467" s="383"/>
      <c r="BK467" s="383"/>
      <c r="BL467" s="383"/>
      <c r="BM467" s="383"/>
      <c r="BN467" s="383"/>
      <c r="BO467" s="383"/>
      <c r="BP467" s="383"/>
      <c r="BQ467" s="383"/>
      <c r="BR467" s="383"/>
    </row>
    <row r="468" spans="1:70" s="382" customFormat="1" ht="27.75" customHeight="1" hidden="1">
      <c r="A468" s="395"/>
      <c r="B468" s="1569" t="s">
        <v>726</v>
      </c>
      <c r="C468" s="1569"/>
      <c r="D468" s="1569"/>
      <c r="E468" s="1569"/>
      <c r="F468" s="461"/>
      <c r="G468" s="1305"/>
      <c r="H468" s="1284"/>
      <c r="I468" s="1284">
        <f t="shared" si="6"/>
        <v>0</v>
      </c>
      <c r="J468" s="461"/>
      <c r="K468" s="462">
        <v>0</v>
      </c>
      <c r="L468" s="461"/>
      <c r="M468" s="461" t="s">
        <v>575</v>
      </c>
      <c r="N468" s="558"/>
      <c r="O468" s="461"/>
      <c r="P468" s="461"/>
      <c r="Q468" s="461"/>
      <c r="R468" s="461"/>
      <c r="S468" s="461"/>
      <c r="T468" s="461"/>
      <c r="U468" s="461"/>
      <c r="V468" s="461"/>
      <c r="W468" s="461"/>
      <c r="X468" s="461"/>
      <c r="Y468" s="461"/>
      <c r="Z468" s="461"/>
      <c r="AA468" s="371"/>
      <c r="AC468" s="383"/>
      <c r="AD468" s="383"/>
      <c r="AE468" s="383"/>
      <c r="AF468" s="383"/>
      <c r="AG468" s="383"/>
      <c r="AH468" s="383"/>
      <c r="AI468" s="383"/>
      <c r="AJ468" s="383"/>
      <c r="AK468" s="383"/>
      <c r="AL468" s="383"/>
      <c r="AM468" s="383"/>
      <c r="AN468" s="383"/>
      <c r="AO468" s="383"/>
      <c r="AP468" s="383"/>
      <c r="AQ468" s="383"/>
      <c r="AR468" s="383"/>
      <c r="AS468" s="383"/>
      <c r="AT468" s="383"/>
      <c r="AU468" s="383"/>
      <c r="AV468" s="383"/>
      <c r="AW468" s="383"/>
      <c r="AX468" s="383"/>
      <c r="AY468" s="383"/>
      <c r="AZ468" s="383"/>
      <c r="BA468" s="383"/>
      <c r="BB468" s="383"/>
      <c r="BC468" s="383"/>
      <c r="BD468" s="383"/>
      <c r="BE468" s="383"/>
      <c r="BF468" s="383"/>
      <c r="BG468" s="383"/>
      <c r="BH468" s="383"/>
      <c r="BI468" s="383"/>
      <c r="BJ468" s="383"/>
      <c r="BK468" s="383"/>
      <c r="BL468" s="383"/>
      <c r="BM468" s="383"/>
      <c r="BN468" s="383"/>
      <c r="BO468" s="383"/>
      <c r="BP468" s="383"/>
      <c r="BQ468" s="383"/>
      <c r="BR468" s="383"/>
    </row>
    <row r="469" spans="1:70" s="382" customFormat="1" ht="18" customHeight="1">
      <c r="A469" s="395"/>
      <c r="B469" s="1268" t="s">
        <v>1316</v>
      </c>
      <c r="C469" s="663"/>
      <c r="D469" s="663"/>
      <c r="E469" s="663"/>
      <c r="F469" s="461"/>
      <c r="G469" s="1305">
        <v>77472000</v>
      </c>
      <c r="H469" s="1284"/>
      <c r="I469" s="1284">
        <f t="shared" si="6"/>
        <v>77472000</v>
      </c>
      <c r="J469" s="461"/>
      <c r="K469" s="1304">
        <v>77472000</v>
      </c>
      <c r="L469" s="461"/>
      <c r="M469" s="461" t="s">
        <v>575</v>
      </c>
      <c r="N469" s="558">
        <v>338845</v>
      </c>
      <c r="O469" s="461"/>
      <c r="P469" s="461"/>
      <c r="Q469" s="461"/>
      <c r="R469" s="461"/>
      <c r="S469" s="461"/>
      <c r="T469" s="461"/>
      <c r="U469" s="461"/>
      <c r="V469" s="461"/>
      <c r="W469" s="461"/>
      <c r="X469" s="461"/>
      <c r="Y469" s="461"/>
      <c r="Z469" s="461"/>
      <c r="AA469" s="371"/>
      <c r="AC469" s="383"/>
      <c r="AD469" s="383"/>
      <c r="AE469" s="383"/>
      <c r="AF469" s="383"/>
      <c r="AG469" s="383"/>
      <c r="AH469" s="383"/>
      <c r="AI469" s="383"/>
      <c r="AJ469" s="383"/>
      <c r="AK469" s="383"/>
      <c r="AL469" s="383"/>
      <c r="AM469" s="383"/>
      <c r="AN469" s="383"/>
      <c r="AO469" s="383"/>
      <c r="AP469" s="383"/>
      <c r="AQ469" s="383"/>
      <c r="AR469" s="383"/>
      <c r="AS469" s="383"/>
      <c r="AT469" s="383"/>
      <c r="AU469" s="383"/>
      <c r="AV469" s="383"/>
      <c r="AW469" s="383"/>
      <c r="AX469" s="383"/>
      <c r="AY469" s="383"/>
      <c r="AZ469" s="383"/>
      <c r="BA469" s="383"/>
      <c r="BB469" s="383"/>
      <c r="BC469" s="383"/>
      <c r="BD469" s="383"/>
      <c r="BE469" s="383"/>
      <c r="BF469" s="383"/>
      <c r="BG469" s="383"/>
      <c r="BH469" s="383"/>
      <c r="BI469" s="383"/>
      <c r="BJ469" s="383"/>
      <c r="BK469" s="383"/>
      <c r="BL469" s="383"/>
      <c r="BM469" s="383"/>
      <c r="BN469" s="383"/>
      <c r="BO469" s="383"/>
      <c r="BP469" s="383"/>
      <c r="BQ469" s="383"/>
      <c r="BR469" s="383"/>
    </row>
    <row r="470" spans="1:70" s="382" customFormat="1" ht="18" customHeight="1" hidden="1">
      <c r="A470" s="395"/>
      <c r="B470" s="465" t="s">
        <v>727</v>
      </c>
      <c r="C470" s="465"/>
      <c r="D470" s="465"/>
      <c r="E470" s="465"/>
      <c r="F470" s="461"/>
      <c r="G470" s="1305"/>
      <c r="H470" s="1284"/>
      <c r="I470" s="1284">
        <f t="shared" si="6"/>
        <v>0</v>
      </c>
      <c r="J470" s="433"/>
      <c r="K470" s="462"/>
      <c r="L470" s="433"/>
      <c r="M470" s="461"/>
      <c r="N470" s="556"/>
      <c r="O470" s="433"/>
      <c r="P470" s="433"/>
      <c r="Q470" s="433"/>
      <c r="R470" s="383"/>
      <c r="S470" s="383"/>
      <c r="T470" s="383"/>
      <c r="U470" s="383"/>
      <c r="V470" s="383"/>
      <c r="W470" s="383"/>
      <c r="X470" s="383"/>
      <c r="Y470" s="383"/>
      <c r="Z470" s="433"/>
      <c r="AA470" s="371"/>
      <c r="AC470" s="383"/>
      <c r="AD470" s="383"/>
      <c r="AE470" s="383"/>
      <c r="AF470" s="383"/>
      <c r="AG470" s="383"/>
      <c r="AH470" s="383"/>
      <c r="AI470" s="383"/>
      <c r="AJ470" s="383"/>
      <c r="AK470" s="383"/>
      <c r="AL470" s="383"/>
      <c r="AM470" s="383"/>
      <c r="AN470" s="383"/>
      <c r="AO470" s="383"/>
      <c r="AP470" s="383"/>
      <c r="AQ470" s="383"/>
      <c r="AR470" s="383"/>
      <c r="AS470" s="383"/>
      <c r="AT470" s="383"/>
      <c r="AU470" s="383"/>
      <c r="AV470" s="383"/>
      <c r="AW470" s="383"/>
      <c r="AX470" s="383"/>
      <c r="AY470" s="383"/>
      <c r="AZ470" s="383"/>
      <c r="BA470" s="383"/>
      <c r="BB470" s="383"/>
      <c r="BC470" s="383"/>
      <c r="BD470" s="383"/>
      <c r="BE470" s="383"/>
      <c r="BF470" s="383"/>
      <c r="BG470" s="383"/>
      <c r="BH470" s="383"/>
      <c r="BI470" s="383"/>
      <c r="BJ470" s="383"/>
      <c r="BK470" s="383"/>
      <c r="BL470" s="383"/>
      <c r="BM470" s="383"/>
      <c r="BN470" s="383"/>
      <c r="BO470" s="383"/>
      <c r="BP470" s="383"/>
      <c r="BQ470" s="383"/>
      <c r="BR470" s="383"/>
    </row>
    <row r="471" spans="1:70" s="382" customFormat="1" ht="18" customHeight="1" hidden="1">
      <c r="A471" s="395"/>
      <c r="B471" s="465" t="s">
        <v>728</v>
      </c>
      <c r="C471" s="465"/>
      <c r="D471" s="465"/>
      <c r="E471" s="465"/>
      <c r="F471" s="461"/>
      <c r="G471" s="1305"/>
      <c r="H471" s="1284"/>
      <c r="I471" s="1284">
        <f t="shared" si="6"/>
        <v>0</v>
      </c>
      <c r="J471" s="433"/>
      <c r="K471" s="462"/>
      <c r="L471" s="433"/>
      <c r="M471" s="461"/>
      <c r="N471" s="556"/>
      <c r="O471" s="433"/>
      <c r="P471" s="433"/>
      <c r="Q471" s="433"/>
      <c r="R471" s="383"/>
      <c r="S471" s="383"/>
      <c r="T471" s="383"/>
      <c r="U471" s="383"/>
      <c r="V471" s="383"/>
      <c r="W471" s="383"/>
      <c r="X471" s="383"/>
      <c r="Y471" s="383"/>
      <c r="Z471" s="433"/>
      <c r="AA471" s="371"/>
      <c r="AC471" s="383"/>
      <c r="AD471" s="383"/>
      <c r="AE471" s="383"/>
      <c r="AF471" s="383"/>
      <c r="AG471" s="383"/>
      <c r="AH471" s="383"/>
      <c r="AI471" s="383"/>
      <c r="AJ471" s="383"/>
      <c r="AK471" s="383"/>
      <c r="AL471" s="383"/>
      <c r="AM471" s="383"/>
      <c r="AN471" s="383"/>
      <c r="AO471" s="383"/>
      <c r="AP471" s="383"/>
      <c r="AQ471" s="383"/>
      <c r="AR471" s="383"/>
      <c r="AS471" s="383"/>
      <c r="AT471" s="383"/>
      <c r="AU471" s="383"/>
      <c r="AV471" s="383"/>
      <c r="AW471" s="383"/>
      <c r="AX471" s="383"/>
      <c r="AY471" s="383"/>
      <c r="AZ471" s="383"/>
      <c r="BA471" s="383"/>
      <c r="BB471" s="383"/>
      <c r="BC471" s="383"/>
      <c r="BD471" s="383"/>
      <c r="BE471" s="383"/>
      <c r="BF471" s="383"/>
      <c r="BG471" s="383"/>
      <c r="BH471" s="383"/>
      <c r="BI471" s="383"/>
      <c r="BJ471" s="383"/>
      <c r="BK471" s="383"/>
      <c r="BL471" s="383"/>
      <c r="BM471" s="383"/>
      <c r="BN471" s="383"/>
      <c r="BO471" s="383"/>
      <c r="BP471" s="383"/>
      <c r="BQ471" s="383"/>
      <c r="BR471" s="383"/>
    </row>
    <row r="472" spans="1:70" s="382" customFormat="1" ht="18" customHeight="1">
      <c r="A472" s="395"/>
      <c r="B472" s="465" t="s">
        <v>1356</v>
      </c>
      <c r="C472" s="465"/>
      <c r="D472" s="465"/>
      <c r="E472" s="465"/>
      <c r="F472" s="461"/>
      <c r="G472" s="1305">
        <v>573000000</v>
      </c>
      <c r="H472" s="1284"/>
      <c r="I472" s="1284">
        <f t="shared" si="6"/>
        <v>573000000</v>
      </c>
      <c r="J472" s="433"/>
      <c r="K472" s="462"/>
      <c r="L472" s="433"/>
      <c r="M472" s="461"/>
      <c r="N472" s="556"/>
      <c r="O472" s="433"/>
      <c r="P472" s="433"/>
      <c r="Q472" s="433"/>
      <c r="R472" s="383"/>
      <c r="S472" s="383"/>
      <c r="T472" s="383"/>
      <c r="U472" s="383"/>
      <c r="V472" s="383"/>
      <c r="W472" s="383"/>
      <c r="X472" s="383"/>
      <c r="Y472" s="383"/>
      <c r="Z472" s="433"/>
      <c r="AA472" s="371"/>
      <c r="AC472" s="383"/>
      <c r="AD472" s="383"/>
      <c r="AE472" s="383"/>
      <c r="AF472" s="383"/>
      <c r="AG472" s="383"/>
      <c r="AH472" s="383"/>
      <c r="AI472" s="383"/>
      <c r="AJ472" s="383"/>
      <c r="AK472" s="383"/>
      <c r="AL472" s="383"/>
      <c r="AM472" s="383"/>
      <c r="AN472" s="383"/>
      <c r="AO472" s="383"/>
      <c r="AP472" s="383"/>
      <c r="AQ472" s="383"/>
      <c r="AR472" s="383"/>
      <c r="AS472" s="383"/>
      <c r="AT472" s="383"/>
      <c r="AU472" s="383"/>
      <c r="AV472" s="383"/>
      <c r="AW472" s="383"/>
      <c r="AX472" s="383"/>
      <c r="AY472" s="383"/>
      <c r="AZ472" s="383"/>
      <c r="BA472" s="383"/>
      <c r="BB472" s="383"/>
      <c r="BC472" s="383"/>
      <c r="BD472" s="383"/>
      <c r="BE472" s="383"/>
      <c r="BF472" s="383"/>
      <c r="BG472" s="383"/>
      <c r="BH472" s="383"/>
      <c r="BI472" s="383"/>
      <c r="BJ472" s="383"/>
      <c r="BK472" s="383"/>
      <c r="BL472" s="383"/>
      <c r="BM472" s="383"/>
      <c r="BN472" s="383"/>
      <c r="BO472" s="383"/>
      <c r="BP472" s="383"/>
      <c r="BQ472" s="383"/>
      <c r="BR472" s="383"/>
    </row>
    <row r="473" spans="1:70" s="382" customFormat="1" ht="18" customHeight="1">
      <c r="A473" s="395"/>
      <c r="B473" s="465" t="s">
        <v>722</v>
      </c>
      <c r="C473" s="663"/>
      <c r="D473" s="663"/>
      <c r="E473" s="663"/>
      <c r="F473" s="461"/>
      <c r="G473" s="1305">
        <v>752327500</v>
      </c>
      <c r="H473" s="1284">
        <v>724149686</v>
      </c>
      <c r="I473" s="1284">
        <f t="shared" si="6"/>
        <v>1476477186</v>
      </c>
      <c r="J473" s="433"/>
      <c r="K473" s="1303">
        <v>1283984687</v>
      </c>
      <c r="L473" s="433"/>
      <c r="M473" s="461"/>
      <c r="N473" s="556"/>
      <c r="O473" s="433"/>
      <c r="P473" s="433"/>
      <c r="Q473" s="433"/>
      <c r="R473" s="383"/>
      <c r="S473" s="383"/>
      <c r="T473" s="383"/>
      <c r="U473" s="383"/>
      <c r="V473" s="383"/>
      <c r="W473" s="383"/>
      <c r="X473" s="383"/>
      <c r="Y473" s="383"/>
      <c r="Z473" s="433"/>
      <c r="AA473" s="371"/>
      <c r="AC473" s="383"/>
      <c r="AD473" s="383"/>
      <c r="AE473" s="383"/>
      <c r="AF473" s="383"/>
      <c r="AG473" s="383"/>
      <c r="AH473" s="383"/>
      <c r="AI473" s="383"/>
      <c r="AJ473" s="383"/>
      <c r="AK473" s="383"/>
      <c r="AL473" s="383"/>
      <c r="AM473" s="383"/>
      <c r="AN473" s="383"/>
      <c r="AO473" s="383"/>
      <c r="AP473" s="383"/>
      <c r="AQ473" s="383"/>
      <c r="AR473" s="383"/>
      <c r="AS473" s="383"/>
      <c r="AT473" s="383"/>
      <c r="AU473" s="383"/>
      <c r="AV473" s="383"/>
      <c r="AW473" s="383"/>
      <c r="AX473" s="383"/>
      <c r="AY473" s="383"/>
      <c r="AZ473" s="383"/>
      <c r="BA473" s="383"/>
      <c r="BB473" s="383"/>
      <c r="BC473" s="383"/>
      <c r="BD473" s="383"/>
      <c r="BE473" s="383"/>
      <c r="BF473" s="383"/>
      <c r="BG473" s="383"/>
      <c r="BH473" s="383"/>
      <c r="BI473" s="383"/>
      <c r="BJ473" s="383"/>
      <c r="BK473" s="383"/>
      <c r="BL473" s="383"/>
      <c r="BM473" s="383"/>
      <c r="BN473" s="383"/>
      <c r="BO473" s="383"/>
      <c r="BP473" s="383"/>
      <c r="BQ473" s="383"/>
      <c r="BR473" s="383"/>
    </row>
    <row r="474" spans="1:70" s="382" customFormat="1" ht="18" customHeight="1" thickBot="1">
      <c r="A474" s="395"/>
      <c r="B474" s="404"/>
      <c r="C474" s="396" t="s">
        <v>283</v>
      </c>
      <c r="D474" s="396"/>
      <c r="G474" s="1306">
        <f>SUM(G462:G473)</f>
        <v>11403486350</v>
      </c>
      <c r="H474" s="1306">
        <f>SUM(H462:H473)</f>
        <v>724149686</v>
      </c>
      <c r="I474" s="1301">
        <f>SUM(I462:I473)</f>
        <v>12127636036</v>
      </c>
      <c r="J474" s="396"/>
      <c r="K474" s="456">
        <f>SUM(K462:K473)</f>
        <v>6816596687</v>
      </c>
      <c r="Q474" s="394"/>
      <c r="R474" s="394"/>
      <c r="S474" s="394"/>
      <c r="T474" s="394"/>
      <c r="U474" s="394"/>
      <c r="V474" s="394"/>
      <c r="W474" s="394"/>
      <c r="X474" s="394"/>
      <c r="Y474" s="394"/>
      <c r="Z474" s="394"/>
      <c r="AA474" s="371"/>
      <c r="AB474" s="422"/>
      <c r="AC474" s="383"/>
      <c r="AD474" s="383"/>
      <c r="AE474" s="383"/>
      <c r="AF474" s="383"/>
      <c r="AG474" s="383"/>
      <c r="AH474" s="383"/>
      <c r="AI474" s="383"/>
      <c r="AJ474" s="383"/>
      <c r="AK474" s="383"/>
      <c r="AL474" s="383"/>
      <c r="AM474" s="383"/>
      <c r="AN474" s="383"/>
      <c r="AO474" s="383"/>
      <c r="AP474" s="383"/>
      <c r="AQ474" s="383"/>
      <c r="AR474" s="383"/>
      <c r="AS474" s="383"/>
      <c r="AT474" s="383"/>
      <c r="AU474" s="383"/>
      <c r="AV474" s="383"/>
      <c r="AW474" s="383"/>
      <c r="AX474" s="383"/>
      <c r="AY474" s="383"/>
      <c r="AZ474" s="383"/>
      <c r="BA474" s="383"/>
      <c r="BB474" s="383"/>
      <c r="BC474" s="383"/>
      <c r="BD474" s="383"/>
      <c r="BE474" s="383"/>
      <c r="BF474" s="383"/>
      <c r="BG474" s="383"/>
      <c r="BH474" s="383"/>
      <c r="BI474" s="383"/>
      <c r="BJ474" s="383"/>
      <c r="BK474" s="383"/>
      <c r="BL474" s="383"/>
      <c r="BM474" s="383"/>
      <c r="BN474" s="383"/>
      <c r="BO474" s="383"/>
      <c r="BP474" s="383"/>
      <c r="BQ474" s="383"/>
      <c r="BR474" s="383"/>
    </row>
    <row r="475" spans="1:70" s="382" customFormat="1" ht="4.5" customHeight="1" thickTop="1">
      <c r="A475" s="395"/>
      <c r="G475" s="486"/>
      <c r="H475" s="486"/>
      <c r="I475" s="486"/>
      <c r="R475" s="394"/>
      <c r="S475" s="394"/>
      <c r="T475" s="394"/>
      <c r="U475" s="394"/>
      <c r="V475" s="394"/>
      <c r="W475" s="394"/>
      <c r="X475" s="394"/>
      <c r="Y475" s="394"/>
      <c r="AA475" s="371"/>
      <c r="AC475" s="383"/>
      <c r="AD475" s="383"/>
      <c r="AE475" s="383"/>
      <c r="AF475" s="383"/>
      <c r="AG475" s="383"/>
      <c r="AH475" s="383"/>
      <c r="AI475" s="383"/>
      <c r="AJ475" s="383"/>
      <c r="AK475" s="383"/>
      <c r="AL475" s="383"/>
      <c r="AM475" s="383"/>
      <c r="AN475" s="383"/>
      <c r="AO475" s="383"/>
      <c r="AP475" s="383"/>
      <c r="AQ475" s="383"/>
      <c r="AR475" s="383"/>
      <c r="AS475" s="383"/>
      <c r="AT475" s="383"/>
      <c r="AU475" s="383"/>
      <c r="AV475" s="383"/>
      <c r="AW475" s="383"/>
      <c r="AX475" s="383"/>
      <c r="AY475" s="383"/>
      <c r="AZ475" s="383"/>
      <c r="BA475" s="383"/>
      <c r="BB475" s="383"/>
      <c r="BC475" s="383"/>
      <c r="BD475" s="383"/>
      <c r="BE475" s="383"/>
      <c r="BF475" s="383"/>
      <c r="BG475" s="383"/>
      <c r="BH475" s="383"/>
      <c r="BI475" s="383"/>
      <c r="BJ475" s="383"/>
      <c r="BK475" s="383"/>
      <c r="BL475" s="383"/>
      <c r="BM475" s="383"/>
      <c r="BN475" s="383"/>
      <c r="BO475" s="383"/>
      <c r="BP475" s="383"/>
      <c r="BQ475" s="383"/>
      <c r="BR475" s="383"/>
    </row>
    <row r="476" spans="1:70" s="382" customFormat="1" ht="24" customHeight="1">
      <c r="A476" s="395"/>
      <c r="E476" s="399" t="s">
        <v>446</v>
      </c>
      <c r="H476" s="422"/>
      <c r="I476" s="371">
        <f>I474-I454</f>
        <v>0</v>
      </c>
      <c r="J476" s="371"/>
      <c r="K476" s="371">
        <f>K474-K454</f>
        <v>0</v>
      </c>
      <c r="M476" s="422"/>
      <c r="R476" s="394"/>
      <c r="S476" s="394"/>
      <c r="T476" s="394"/>
      <c r="U476" s="394"/>
      <c r="V476" s="394"/>
      <c r="W476" s="394"/>
      <c r="X476" s="394"/>
      <c r="Y476" s="394"/>
      <c r="AA476" s="371"/>
      <c r="AC476" s="383"/>
      <c r="AD476" s="383"/>
      <c r="AE476" s="383"/>
      <c r="AF476" s="383"/>
      <c r="AG476" s="383"/>
      <c r="AH476" s="383"/>
      <c r="AI476" s="383"/>
      <c r="AJ476" s="383"/>
      <c r="AK476" s="383"/>
      <c r="AL476" s="383"/>
      <c r="AM476" s="383"/>
      <c r="AN476" s="383"/>
      <c r="AO476" s="383"/>
      <c r="AP476" s="383"/>
      <c r="AQ476" s="383"/>
      <c r="AR476" s="383"/>
      <c r="AS476" s="383"/>
      <c r="AT476" s="383"/>
      <c r="AU476" s="383"/>
      <c r="AV476" s="383"/>
      <c r="AW476" s="383"/>
      <c r="AX476" s="383"/>
      <c r="AY476" s="383"/>
      <c r="AZ476" s="383"/>
      <c r="BA476" s="383"/>
      <c r="BB476" s="383"/>
      <c r="BC476" s="383"/>
      <c r="BD476" s="383"/>
      <c r="BE476" s="383"/>
      <c r="BF476" s="383"/>
      <c r="BG476" s="383"/>
      <c r="BH476" s="383"/>
      <c r="BI476" s="383"/>
      <c r="BJ476" s="383"/>
      <c r="BK476" s="383"/>
      <c r="BL476" s="383"/>
      <c r="BM476" s="383"/>
      <c r="BN476" s="383"/>
      <c r="BO476" s="383"/>
      <c r="BP476" s="383"/>
      <c r="BQ476" s="383"/>
      <c r="BR476" s="383"/>
    </row>
    <row r="477" spans="1:71" s="382" customFormat="1" ht="18" customHeight="1" hidden="1">
      <c r="A477" s="410">
        <v>0</v>
      </c>
      <c r="B477" s="391" t="s">
        <v>729</v>
      </c>
      <c r="C477" s="444"/>
      <c r="D477" s="444"/>
      <c r="E477" s="399"/>
      <c r="F477" s="399"/>
      <c r="G477" s="399"/>
      <c r="H477" s="399"/>
      <c r="R477" s="394"/>
      <c r="S477" s="394"/>
      <c r="T477" s="394"/>
      <c r="U477" s="394"/>
      <c r="V477" s="394"/>
      <c r="W477" s="394"/>
      <c r="X477" s="394"/>
      <c r="Y477" s="394"/>
      <c r="AA477" s="381"/>
      <c r="AD477" s="383"/>
      <c r="AE477" s="383"/>
      <c r="AF477" s="383"/>
      <c r="AG477" s="383"/>
      <c r="AH477" s="383"/>
      <c r="AI477" s="383"/>
      <c r="AJ477" s="383"/>
      <c r="AK477" s="383"/>
      <c r="AL477" s="383"/>
      <c r="AM477" s="383"/>
      <c r="AN477" s="383"/>
      <c r="AO477" s="383"/>
      <c r="AP477" s="383"/>
      <c r="AQ477" s="383"/>
      <c r="AR477" s="383"/>
      <c r="AS477" s="383"/>
      <c r="AT477" s="383"/>
      <c r="AU477" s="383"/>
      <c r="AV477" s="383"/>
      <c r="AW477" s="383"/>
      <c r="AX477" s="383"/>
      <c r="AY477" s="383"/>
      <c r="AZ477" s="383"/>
      <c r="BA477" s="383"/>
      <c r="BB477" s="383"/>
      <c r="BC477" s="383"/>
      <c r="BD477" s="383"/>
      <c r="BE477" s="383"/>
      <c r="BF477" s="383"/>
      <c r="BG477" s="383"/>
      <c r="BH477" s="383"/>
      <c r="BI477" s="383"/>
      <c r="BJ477" s="383"/>
      <c r="BK477" s="383"/>
      <c r="BL477" s="383"/>
      <c r="BM477" s="383"/>
      <c r="BN477" s="383"/>
      <c r="BO477" s="383"/>
      <c r="BP477" s="383"/>
      <c r="BQ477" s="383"/>
      <c r="BR477" s="383"/>
      <c r="BS477" s="383"/>
    </row>
    <row r="478" spans="1:71" s="382" customFormat="1" ht="12.75" hidden="1">
      <c r="A478" s="395"/>
      <c r="B478" s="395"/>
      <c r="C478" s="399"/>
      <c r="D478" s="399"/>
      <c r="E478" s="399"/>
      <c r="F478" s="399"/>
      <c r="G478" s="399"/>
      <c r="H478" s="399"/>
      <c r="R478" s="394"/>
      <c r="S478" s="394"/>
      <c r="T478" s="394"/>
      <c r="U478" s="394"/>
      <c r="V478" s="394"/>
      <c r="W478" s="394"/>
      <c r="X478" s="394"/>
      <c r="Y478" s="394"/>
      <c r="AA478" s="381"/>
      <c r="AD478" s="383"/>
      <c r="AE478" s="383"/>
      <c r="AF478" s="383"/>
      <c r="AG478" s="383"/>
      <c r="AH478" s="383"/>
      <c r="AI478" s="383"/>
      <c r="AJ478" s="383"/>
      <c r="AK478" s="383"/>
      <c r="AL478" s="383"/>
      <c r="AM478" s="383"/>
      <c r="AN478" s="383"/>
      <c r="AO478" s="383"/>
      <c r="AP478" s="383"/>
      <c r="AQ478" s="383"/>
      <c r="AR478" s="383"/>
      <c r="AS478" s="383"/>
      <c r="AT478" s="383"/>
      <c r="AU478" s="383"/>
      <c r="AV478" s="383"/>
      <c r="AW478" s="383"/>
      <c r="AX478" s="383"/>
      <c r="AY478" s="383"/>
      <c r="AZ478" s="383"/>
      <c r="BA478" s="383"/>
      <c r="BB478" s="383"/>
      <c r="BC478" s="383"/>
      <c r="BD478" s="383"/>
      <c r="BE478" s="383"/>
      <c r="BF478" s="383"/>
      <c r="BG478" s="383"/>
      <c r="BH478" s="383"/>
      <c r="BI478" s="383"/>
      <c r="BJ478" s="383"/>
      <c r="BK478" s="383"/>
      <c r="BL478" s="383"/>
      <c r="BM478" s="383"/>
      <c r="BN478" s="383"/>
      <c r="BO478" s="383"/>
      <c r="BP478" s="383"/>
      <c r="BQ478" s="383"/>
      <c r="BR478" s="383"/>
      <c r="BS478" s="383"/>
    </row>
    <row r="479" spans="1:70" s="382" customFormat="1" ht="18" customHeight="1" hidden="1">
      <c r="A479" s="386"/>
      <c r="C479" s="401"/>
      <c r="D479" s="401"/>
      <c r="E479" s="401"/>
      <c r="F479" s="401"/>
      <c r="G479" s="401"/>
      <c r="H479" s="401"/>
      <c r="I479" s="400" t="s">
        <v>541</v>
      </c>
      <c r="K479" s="400" t="s">
        <v>2</v>
      </c>
      <c r="P479" s="394"/>
      <c r="Q479" s="394"/>
      <c r="R479" s="394"/>
      <c r="S479" s="394"/>
      <c r="T479" s="394"/>
      <c r="U479" s="394"/>
      <c r="V479" s="394"/>
      <c r="W479" s="394"/>
      <c r="X479" s="394"/>
      <c r="Y479" s="394"/>
      <c r="Z479" s="394"/>
      <c r="AC479" s="383"/>
      <c r="AD479" s="383"/>
      <c r="AE479" s="383"/>
      <c r="AF479" s="383"/>
      <c r="AG479" s="383"/>
      <c r="AH479" s="383"/>
      <c r="AI479" s="383"/>
      <c r="AJ479" s="383"/>
      <c r="AK479" s="383"/>
      <c r="AL479" s="383"/>
      <c r="AM479" s="383"/>
      <c r="AN479" s="383"/>
      <c r="AO479" s="383"/>
      <c r="AP479" s="383"/>
      <c r="AQ479" s="383"/>
      <c r="AR479" s="383"/>
      <c r="AS479" s="383"/>
      <c r="AT479" s="383"/>
      <c r="AU479" s="383"/>
      <c r="AV479" s="383"/>
      <c r="AW479" s="383"/>
      <c r="AX479" s="383"/>
      <c r="AY479" s="383"/>
      <c r="AZ479" s="383"/>
      <c r="BA479" s="383"/>
      <c r="BB479" s="383"/>
      <c r="BC479" s="383"/>
      <c r="BD479" s="383"/>
      <c r="BE479" s="383"/>
      <c r="BF479" s="383"/>
      <c r="BG479" s="383"/>
      <c r="BH479" s="383"/>
      <c r="BI479" s="383"/>
      <c r="BJ479" s="383"/>
      <c r="BK479" s="383"/>
      <c r="BL479" s="383"/>
      <c r="BM479" s="383"/>
      <c r="BN479" s="383"/>
      <c r="BO479" s="383"/>
      <c r="BP479" s="383"/>
      <c r="BQ479" s="383"/>
      <c r="BR479" s="383"/>
    </row>
    <row r="480" spans="1:70" s="382" customFormat="1" ht="18" customHeight="1" hidden="1">
      <c r="A480" s="397"/>
      <c r="B480" s="404" t="s">
        <v>730</v>
      </c>
      <c r="C480" s="401"/>
      <c r="D480" s="401"/>
      <c r="E480" s="401"/>
      <c r="F480" s="401"/>
      <c r="G480" s="401"/>
      <c r="H480" s="401"/>
      <c r="P480" s="394"/>
      <c r="Q480" s="394"/>
      <c r="R480" s="394"/>
      <c r="S480" s="394"/>
      <c r="T480" s="394"/>
      <c r="U480" s="394"/>
      <c r="V480" s="394"/>
      <c r="W480" s="394"/>
      <c r="X480" s="394"/>
      <c r="Y480" s="394"/>
      <c r="Z480" s="394"/>
      <c r="AC480" s="383"/>
      <c r="AD480" s="383"/>
      <c r="AE480" s="383"/>
      <c r="AF480" s="383"/>
      <c r="AG480" s="383"/>
      <c r="AH480" s="383"/>
      <c r="AI480" s="383"/>
      <c r="AJ480" s="383"/>
      <c r="AK480" s="383"/>
      <c r="AL480" s="383"/>
      <c r="AM480" s="383"/>
      <c r="AN480" s="383"/>
      <c r="AO480" s="383"/>
      <c r="AP480" s="383"/>
      <c r="AQ480" s="383"/>
      <c r="AR480" s="383"/>
      <c r="AS480" s="383"/>
      <c r="AT480" s="383"/>
      <c r="AU480" s="383"/>
      <c r="AV480" s="383"/>
      <c r="AW480" s="383"/>
      <c r="AX480" s="383"/>
      <c r="AY480" s="383"/>
      <c r="AZ480" s="383"/>
      <c r="BA480" s="383"/>
      <c r="BB480" s="383"/>
      <c r="BC480" s="383"/>
      <c r="BD480" s="383"/>
      <c r="BE480" s="383"/>
      <c r="BF480" s="383"/>
      <c r="BG480" s="383"/>
      <c r="BH480" s="383"/>
      <c r="BI480" s="383"/>
      <c r="BJ480" s="383"/>
      <c r="BK480" s="383"/>
      <c r="BL480" s="383"/>
      <c r="BM480" s="383"/>
      <c r="BN480" s="383"/>
      <c r="BO480" s="383"/>
      <c r="BP480" s="383"/>
      <c r="BQ480" s="383"/>
      <c r="BR480" s="383"/>
    </row>
    <row r="481" spans="1:70" s="382" customFormat="1" ht="18" customHeight="1" hidden="1">
      <c r="A481" s="397"/>
      <c r="B481" s="404" t="s">
        <v>731</v>
      </c>
      <c r="C481" s="401"/>
      <c r="D481" s="401"/>
      <c r="E481" s="401"/>
      <c r="F481" s="401"/>
      <c r="G481" s="401"/>
      <c r="H481" s="401"/>
      <c r="P481" s="394"/>
      <c r="Q481" s="394"/>
      <c r="R481" s="394"/>
      <c r="S481" s="394"/>
      <c r="T481" s="394"/>
      <c r="U481" s="394"/>
      <c r="V481" s="394"/>
      <c r="W481" s="394"/>
      <c r="X481" s="394"/>
      <c r="Y481" s="394"/>
      <c r="Z481" s="394"/>
      <c r="AC481" s="383"/>
      <c r="AD481" s="383"/>
      <c r="AE481" s="383"/>
      <c r="AF481" s="383"/>
      <c r="AG481" s="383"/>
      <c r="AH481" s="383"/>
      <c r="AI481" s="383"/>
      <c r="AJ481" s="383"/>
      <c r="AK481" s="383"/>
      <c r="AL481" s="383"/>
      <c r="AM481" s="383"/>
      <c r="AN481" s="383"/>
      <c r="AO481" s="383"/>
      <c r="AP481" s="383"/>
      <c r="AQ481" s="383"/>
      <c r="AR481" s="383"/>
      <c r="AS481" s="383"/>
      <c r="AT481" s="383"/>
      <c r="AU481" s="383"/>
      <c r="AV481" s="383"/>
      <c r="AW481" s="383"/>
      <c r="AX481" s="383"/>
      <c r="AY481" s="383"/>
      <c r="AZ481" s="383"/>
      <c r="BA481" s="383"/>
      <c r="BB481" s="383"/>
      <c r="BC481" s="383"/>
      <c r="BD481" s="383"/>
      <c r="BE481" s="383"/>
      <c r="BF481" s="383"/>
      <c r="BG481" s="383"/>
      <c r="BH481" s="383"/>
      <c r="BI481" s="383"/>
      <c r="BJ481" s="383"/>
      <c r="BK481" s="383"/>
      <c r="BL481" s="383"/>
      <c r="BM481" s="383"/>
      <c r="BN481" s="383"/>
      <c r="BO481" s="383"/>
      <c r="BP481" s="383"/>
      <c r="BQ481" s="383"/>
      <c r="BR481" s="383"/>
    </row>
    <row r="482" spans="1:70" s="382" customFormat="1" ht="18" customHeight="1" hidden="1">
      <c r="A482" s="397"/>
      <c r="B482" s="386" t="s">
        <v>732</v>
      </c>
      <c r="C482" s="399"/>
      <c r="D482" s="399"/>
      <c r="E482" s="417"/>
      <c r="F482" s="417"/>
      <c r="G482" s="417"/>
      <c r="H482" s="417"/>
      <c r="P482" s="394"/>
      <c r="Q482" s="394"/>
      <c r="R482" s="394"/>
      <c r="S482" s="394"/>
      <c r="T482" s="394"/>
      <c r="U482" s="394"/>
      <c r="V482" s="394"/>
      <c r="W482" s="394"/>
      <c r="X482" s="394"/>
      <c r="Y482" s="394"/>
      <c r="Z482" s="394"/>
      <c r="AC482" s="383"/>
      <c r="AD482" s="383"/>
      <c r="AE482" s="383"/>
      <c r="AF482" s="383"/>
      <c r="AG482" s="383"/>
      <c r="AH482" s="383"/>
      <c r="AI482" s="383"/>
      <c r="AJ482" s="383"/>
      <c r="AK482" s="383"/>
      <c r="AL482" s="383"/>
      <c r="AM482" s="383"/>
      <c r="AN482" s="383"/>
      <c r="AO482" s="383"/>
      <c r="AP482" s="383"/>
      <c r="AQ482" s="383"/>
      <c r="AR482" s="383"/>
      <c r="AS482" s="383"/>
      <c r="AT482" s="383"/>
      <c r="AU482" s="383"/>
      <c r="AV482" s="383"/>
      <c r="AW482" s="383"/>
      <c r="AX482" s="383"/>
      <c r="AY482" s="383"/>
      <c r="AZ482" s="383"/>
      <c r="BA482" s="383"/>
      <c r="BB482" s="383"/>
      <c r="BC482" s="383"/>
      <c r="BD482" s="383"/>
      <c r="BE482" s="383"/>
      <c r="BF482" s="383"/>
      <c r="BG482" s="383"/>
      <c r="BH482" s="383"/>
      <c r="BI482" s="383"/>
      <c r="BJ482" s="383"/>
      <c r="BK482" s="383"/>
      <c r="BL482" s="383"/>
      <c r="BM482" s="383"/>
      <c r="BN482" s="383"/>
      <c r="BO482" s="383"/>
      <c r="BP482" s="383"/>
      <c r="BQ482" s="383"/>
      <c r="BR482" s="383"/>
    </row>
    <row r="483" spans="1:70" s="382" customFormat="1" ht="18" customHeight="1" hidden="1" thickBot="1">
      <c r="A483" s="397"/>
      <c r="C483" s="395" t="s">
        <v>733</v>
      </c>
      <c r="D483" s="395"/>
      <c r="I483" s="554"/>
      <c r="J483" s="404"/>
      <c r="K483" s="554"/>
      <c r="P483" s="394"/>
      <c r="Q483" s="394"/>
      <c r="R483" s="394"/>
      <c r="S483" s="394"/>
      <c r="T483" s="394"/>
      <c r="U483" s="394"/>
      <c r="V483" s="394"/>
      <c r="W483" s="394"/>
      <c r="X483" s="394"/>
      <c r="Y483" s="394"/>
      <c r="Z483" s="394"/>
      <c r="AA483" s="422"/>
      <c r="AB483" s="422"/>
      <c r="AC483" s="383"/>
      <c r="AD483" s="383"/>
      <c r="AE483" s="383"/>
      <c r="AF483" s="383"/>
      <c r="AG483" s="383"/>
      <c r="AH483" s="383"/>
      <c r="AI483" s="383"/>
      <c r="AJ483" s="383"/>
      <c r="AK483" s="383"/>
      <c r="AL483" s="383"/>
      <c r="AM483" s="383"/>
      <c r="AN483" s="383"/>
      <c r="AO483" s="383"/>
      <c r="AP483" s="383"/>
      <c r="AQ483" s="383"/>
      <c r="AR483" s="383"/>
      <c r="AS483" s="383"/>
      <c r="AT483" s="383"/>
      <c r="AU483" s="383"/>
      <c r="AV483" s="383"/>
      <c r="AW483" s="383"/>
      <c r="AX483" s="383"/>
      <c r="AY483" s="383"/>
      <c r="AZ483" s="383"/>
      <c r="BA483" s="383"/>
      <c r="BB483" s="383"/>
      <c r="BC483" s="383"/>
      <c r="BD483" s="383"/>
      <c r="BE483" s="383"/>
      <c r="BF483" s="383"/>
      <c r="BG483" s="383"/>
      <c r="BH483" s="383"/>
      <c r="BI483" s="383"/>
      <c r="BJ483" s="383"/>
      <c r="BK483" s="383"/>
      <c r="BL483" s="383"/>
      <c r="BM483" s="383"/>
      <c r="BN483" s="383"/>
      <c r="BO483" s="383"/>
      <c r="BP483" s="383"/>
      <c r="BQ483" s="383"/>
      <c r="BR483" s="383"/>
    </row>
    <row r="484" spans="1:70" s="382" customFormat="1" ht="4.5" customHeight="1" hidden="1" thickTop="1">
      <c r="A484" s="397"/>
      <c r="C484" s="395"/>
      <c r="D484" s="395"/>
      <c r="AC484" s="383"/>
      <c r="AD484" s="383"/>
      <c r="AE484" s="383"/>
      <c r="AF484" s="383"/>
      <c r="AG484" s="383"/>
      <c r="AH484" s="383"/>
      <c r="AI484" s="383"/>
      <c r="AJ484" s="383"/>
      <c r="AK484" s="383"/>
      <c r="AL484" s="383"/>
      <c r="AM484" s="383"/>
      <c r="AN484" s="383"/>
      <c r="AO484" s="383"/>
      <c r="AP484" s="383"/>
      <c r="AQ484" s="383"/>
      <c r="AR484" s="383"/>
      <c r="AS484" s="383"/>
      <c r="AT484" s="383"/>
      <c r="AU484" s="383"/>
      <c r="AV484" s="383"/>
      <c r="AW484" s="383"/>
      <c r="AX484" s="383"/>
      <c r="AY484" s="383"/>
      <c r="AZ484" s="383"/>
      <c r="BA484" s="383"/>
      <c r="BB484" s="383"/>
      <c r="BC484" s="383"/>
      <c r="BD484" s="383"/>
      <c r="BE484" s="383"/>
      <c r="BF484" s="383"/>
      <c r="BG484" s="383"/>
      <c r="BH484" s="383"/>
      <c r="BI484" s="383"/>
      <c r="BJ484" s="383"/>
      <c r="BK484" s="383"/>
      <c r="BL484" s="383"/>
      <c r="BM484" s="383"/>
      <c r="BN484" s="383"/>
      <c r="BO484" s="383"/>
      <c r="BP484" s="383"/>
      <c r="BQ484" s="383"/>
      <c r="BR484" s="383"/>
    </row>
    <row r="485" spans="1:70" s="382" customFormat="1" ht="18" customHeight="1" hidden="1">
      <c r="A485" s="397"/>
      <c r="C485" s="395"/>
      <c r="D485" s="395"/>
      <c r="E485" s="399" t="s">
        <v>446</v>
      </c>
      <c r="I485" s="371">
        <v>0</v>
      </c>
      <c r="J485" s="371"/>
      <c r="K485" s="371">
        <v>0</v>
      </c>
      <c r="AC485" s="383"/>
      <c r="AD485" s="383"/>
      <c r="AE485" s="383"/>
      <c r="AF485" s="383"/>
      <c r="AG485" s="383"/>
      <c r="AH485" s="383"/>
      <c r="AI485" s="383"/>
      <c r="AJ485" s="383"/>
      <c r="AK485" s="383"/>
      <c r="AL485" s="383"/>
      <c r="AM485" s="383"/>
      <c r="AN485" s="383"/>
      <c r="AO485" s="383"/>
      <c r="AP485" s="383"/>
      <c r="AQ485" s="383"/>
      <c r="AR485" s="383"/>
      <c r="AS485" s="383"/>
      <c r="AT485" s="383"/>
      <c r="AU485" s="383"/>
      <c r="AV485" s="383"/>
      <c r="AW485" s="383"/>
      <c r="AX485" s="383"/>
      <c r="AY485" s="383"/>
      <c r="AZ485" s="383"/>
      <c r="BA485" s="383"/>
      <c r="BB485" s="383"/>
      <c r="BC485" s="383"/>
      <c r="BD485" s="383"/>
      <c r="BE485" s="383"/>
      <c r="BF485" s="383"/>
      <c r="BG485" s="383"/>
      <c r="BH485" s="383"/>
      <c r="BI485" s="383"/>
      <c r="BJ485" s="383"/>
      <c r="BK485" s="383"/>
      <c r="BL485" s="383"/>
      <c r="BM485" s="383"/>
      <c r="BN485" s="383"/>
      <c r="BO485" s="383"/>
      <c r="BP485" s="383"/>
      <c r="BQ485" s="383"/>
      <c r="BR485" s="383"/>
    </row>
    <row r="486" spans="1:70" s="382" customFormat="1" ht="12.75" hidden="1">
      <c r="A486" s="397"/>
      <c r="B486" s="404" t="s">
        <v>734</v>
      </c>
      <c r="AC486" s="383"/>
      <c r="AD486" s="383"/>
      <c r="AE486" s="383"/>
      <c r="AF486" s="383"/>
      <c r="AG486" s="383"/>
      <c r="AH486" s="383"/>
      <c r="AI486" s="383"/>
      <c r="AJ486" s="383"/>
      <c r="AK486" s="383"/>
      <c r="AL486" s="383"/>
      <c r="AM486" s="383"/>
      <c r="AN486" s="383"/>
      <c r="AO486" s="383"/>
      <c r="AP486" s="383"/>
      <c r="AQ486" s="383"/>
      <c r="AR486" s="383"/>
      <c r="AS486" s="383"/>
      <c r="AT486" s="383"/>
      <c r="AU486" s="383"/>
      <c r="AV486" s="383"/>
      <c r="AW486" s="383"/>
      <c r="AX486" s="383"/>
      <c r="AY486" s="383"/>
      <c r="AZ486" s="383"/>
      <c r="BA486" s="383"/>
      <c r="BB486" s="383"/>
      <c r="BC486" s="383"/>
      <c r="BD486" s="383"/>
      <c r="BE486" s="383"/>
      <c r="BF486" s="383"/>
      <c r="BG486" s="383"/>
      <c r="BH486" s="383"/>
      <c r="BI486" s="383"/>
      <c r="BJ486" s="383"/>
      <c r="BK486" s="383"/>
      <c r="BL486" s="383"/>
      <c r="BM486" s="383"/>
      <c r="BN486" s="383"/>
      <c r="BO486" s="383"/>
      <c r="BP486" s="383"/>
      <c r="BQ486" s="383"/>
      <c r="BR486" s="383"/>
    </row>
    <row r="487" spans="1:70" s="382" customFormat="1" ht="12.75" hidden="1">
      <c r="A487" s="395"/>
      <c r="AC487" s="383"/>
      <c r="AD487" s="383"/>
      <c r="AE487" s="383"/>
      <c r="AF487" s="383"/>
      <c r="AG487" s="383"/>
      <c r="AH487" s="383"/>
      <c r="AI487" s="383"/>
      <c r="AJ487" s="383"/>
      <c r="AK487" s="383"/>
      <c r="AL487" s="383"/>
      <c r="AM487" s="383"/>
      <c r="AN487" s="383"/>
      <c r="AO487" s="383"/>
      <c r="AP487" s="383"/>
      <c r="AQ487" s="383"/>
      <c r="AR487" s="383"/>
      <c r="AS487" s="383"/>
      <c r="AT487" s="383"/>
      <c r="AU487" s="383"/>
      <c r="AV487" s="383"/>
      <c r="AW487" s="383"/>
      <c r="AX487" s="383"/>
      <c r="AY487" s="383"/>
      <c r="AZ487" s="383"/>
      <c r="BA487" s="383"/>
      <c r="BB487" s="383"/>
      <c r="BC487" s="383"/>
      <c r="BD487" s="383"/>
      <c r="BE487" s="383"/>
      <c r="BF487" s="383"/>
      <c r="BG487" s="383"/>
      <c r="BH487" s="383"/>
      <c r="BI487" s="383"/>
      <c r="BJ487" s="383"/>
      <c r="BK487" s="383"/>
      <c r="BL487" s="383"/>
      <c r="BM487" s="383"/>
      <c r="BN487" s="383"/>
      <c r="BO487" s="383"/>
      <c r="BP487" s="383"/>
      <c r="BQ487" s="383"/>
      <c r="BR487" s="383"/>
    </row>
    <row r="488" spans="1:70" s="382" customFormat="1" ht="12.75" hidden="1">
      <c r="A488" s="410">
        <v>0</v>
      </c>
      <c r="B488" s="391" t="s">
        <v>188</v>
      </c>
      <c r="C488" s="399"/>
      <c r="D488" s="399"/>
      <c r="E488" s="399"/>
      <c r="F488" s="399"/>
      <c r="G488" s="399"/>
      <c r="H488" s="399"/>
      <c r="AC488" s="383"/>
      <c r="AD488" s="383"/>
      <c r="AE488" s="383"/>
      <c r="AF488" s="383"/>
      <c r="AG488" s="383"/>
      <c r="AH488" s="383"/>
      <c r="AI488" s="383"/>
      <c r="AJ488" s="383"/>
      <c r="AK488" s="383"/>
      <c r="AL488" s="383"/>
      <c r="AM488" s="383"/>
      <c r="AN488" s="383"/>
      <c r="AO488" s="383"/>
      <c r="AP488" s="383"/>
      <c r="AQ488" s="383"/>
      <c r="AR488" s="383"/>
      <c r="AS488" s="383"/>
      <c r="AT488" s="383"/>
      <c r="AU488" s="383"/>
      <c r="AV488" s="383"/>
      <c r="AW488" s="383"/>
      <c r="AX488" s="383"/>
      <c r="AY488" s="383"/>
      <c r="AZ488" s="383"/>
      <c r="BA488" s="383"/>
      <c r="BB488" s="383"/>
      <c r="BC488" s="383"/>
      <c r="BD488" s="383"/>
      <c r="BE488" s="383"/>
      <c r="BF488" s="383"/>
      <c r="BG488" s="383"/>
      <c r="BH488" s="383"/>
      <c r="BI488" s="383"/>
      <c r="BJ488" s="383"/>
      <c r="BK488" s="383"/>
      <c r="BL488" s="383"/>
      <c r="BM488" s="383"/>
      <c r="BN488" s="383"/>
      <c r="BO488" s="383"/>
      <c r="BP488" s="383"/>
      <c r="BQ488" s="383"/>
      <c r="BR488" s="383"/>
    </row>
    <row r="489" spans="1:70" s="382" customFormat="1" ht="4.5" customHeight="1" hidden="1">
      <c r="A489" s="395"/>
      <c r="B489" s="395"/>
      <c r="C489" s="399"/>
      <c r="D489" s="399"/>
      <c r="E489" s="399"/>
      <c r="F489" s="399"/>
      <c r="G489" s="399"/>
      <c r="H489" s="399"/>
      <c r="AC489" s="383"/>
      <c r="AD489" s="383"/>
      <c r="AE489" s="383"/>
      <c r="AF489" s="383"/>
      <c r="AG489" s="383"/>
      <c r="AH489" s="383"/>
      <c r="AI489" s="383"/>
      <c r="AJ489" s="383"/>
      <c r="AK489" s="383"/>
      <c r="AL489" s="383"/>
      <c r="AM489" s="383"/>
      <c r="AN489" s="383"/>
      <c r="AO489" s="383"/>
      <c r="AP489" s="383"/>
      <c r="AQ489" s="383"/>
      <c r="AR489" s="383"/>
      <c r="AS489" s="383"/>
      <c r="AT489" s="383"/>
      <c r="AU489" s="383"/>
      <c r="AV489" s="383"/>
      <c r="AW489" s="383"/>
      <c r="AX489" s="383"/>
      <c r="AY489" s="383"/>
      <c r="AZ489" s="383"/>
      <c r="BA489" s="383"/>
      <c r="BB489" s="383"/>
      <c r="BC489" s="383"/>
      <c r="BD489" s="383"/>
      <c r="BE489" s="383"/>
      <c r="BF489" s="383"/>
      <c r="BG489" s="383"/>
      <c r="BH489" s="383"/>
      <c r="BI489" s="383"/>
      <c r="BJ489" s="383"/>
      <c r="BK489" s="383"/>
      <c r="BL489" s="383"/>
      <c r="BM489" s="383"/>
      <c r="BN489" s="383"/>
      <c r="BO489" s="383"/>
      <c r="BP489" s="383"/>
      <c r="BQ489" s="383"/>
      <c r="BR489" s="383"/>
    </row>
    <row r="490" spans="1:70" s="382" customFormat="1" ht="18" customHeight="1" hidden="1">
      <c r="A490" s="386"/>
      <c r="B490" s="401"/>
      <c r="E490" s="401"/>
      <c r="F490" s="401"/>
      <c r="G490" s="401"/>
      <c r="H490" s="401"/>
      <c r="I490" s="400" t="s">
        <v>541</v>
      </c>
      <c r="K490" s="400" t="s">
        <v>2</v>
      </c>
      <c r="Q490" s="394"/>
      <c r="R490" s="394"/>
      <c r="S490" s="394"/>
      <c r="T490" s="394"/>
      <c r="U490" s="394"/>
      <c r="V490" s="394"/>
      <c r="W490" s="394"/>
      <c r="X490" s="394"/>
      <c r="Y490" s="394"/>
      <c r="Z490" s="394"/>
      <c r="AC490" s="559"/>
      <c r="AD490" s="383"/>
      <c r="AE490" s="383"/>
      <c r="AF490" s="383"/>
      <c r="AG490" s="383"/>
      <c r="AH490" s="383"/>
      <c r="AI490" s="383"/>
      <c r="AJ490" s="383"/>
      <c r="AK490" s="383"/>
      <c r="AL490" s="383"/>
      <c r="AM490" s="383"/>
      <c r="AN490" s="383"/>
      <c r="AO490" s="383"/>
      <c r="AP490" s="383"/>
      <c r="AQ490" s="383"/>
      <c r="AR490" s="383"/>
      <c r="AS490" s="383"/>
      <c r="AT490" s="383"/>
      <c r="AU490" s="383"/>
      <c r="AV490" s="383"/>
      <c r="AW490" s="383"/>
      <c r="AX490" s="383"/>
      <c r="AY490" s="383"/>
      <c r="AZ490" s="383"/>
      <c r="BA490" s="383"/>
      <c r="BB490" s="383"/>
      <c r="BC490" s="383"/>
      <c r="BD490" s="383"/>
      <c r="BE490" s="383"/>
      <c r="BF490" s="383"/>
      <c r="BG490" s="383"/>
      <c r="BH490" s="383"/>
      <c r="BI490" s="383"/>
      <c r="BJ490" s="383"/>
      <c r="BK490" s="383"/>
      <c r="BL490" s="383"/>
      <c r="BM490" s="383"/>
      <c r="BN490" s="383"/>
      <c r="BO490" s="383"/>
      <c r="BP490" s="383"/>
      <c r="BQ490" s="383"/>
      <c r="BR490" s="383"/>
    </row>
    <row r="491" spans="1:70" s="382" customFormat="1" ht="18" customHeight="1" hidden="1">
      <c r="A491" s="397"/>
      <c r="B491" s="404" t="s">
        <v>623</v>
      </c>
      <c r="C491" s="401"/>
      <c r="D491" s="401"/>
      <c r="E491" s="401"/>
      <c r="F491" s="401"/>
      <c r="G491" s="401"/>
      <c r="H491" s="401"/>
      <c r="Q491" s="394"/>
      <c r="R491" s="394"/>
      <c r="S491" s="394"/>
      <c r="T491" s="394"/>
      <c r="U491" s="394"/>
      <c r="V491" s="394"/>
      <c r="W491" s="394"/>
      <c r="X491" s="394"/>
      <c r="Y491" s="394"/>
      <c r="Z491" s="394"/>
      <c r="AC491" s="559"/>
      <c r="AD491" s="383"/>
      <c r="AE491" s="383"/>
      <c r="AF491" s="383"/>
      <c r="AG491" s="383"/>
      <c r="AH491" s="383"/>
      <c r="AI491" s="383"/>
      <c r="AJ491" s="383"/>
      <c r="AK491" s="383"/>
      <c r="AL491" s="383"/>
      <c r="AM491" s="383"/>
      <c r="AN491" s="383"/>
      <c r="AO491" s="383"/>
      <c r="AP491" s="383"/>
      <c r="AQ491" s="383"/>
      <c r="AR491" s="383"/>
      <c r="AS491" s="383"/>
      <c r="AT491" s="383"/>
      <c r="AU491" s="383"/>
      <c r="AV491" s="383"/>
      <c r="AW491" s="383"/>
      <c r="AX491" s="383"/>
      <c r="AY491" s="383"/>
      <c r="AZ491" s="383"/>
      <c r="BA491" s="383"/>
      <c r="BB491" s="383"/>
      <c r="BC491" s="383"/>
      <c r="BD491" s="383"/>
      <c r="BE491" s="383"/>
      <c r="BF491" s="383"/>
      <c r="BG491" s="383"/>
      <c r="BH491" s="383"/>
      <c r="BI491" s="383"/>
      <c r="BJ491" s="383"/>
      <c r="BK491" s="383"/>
      <c r="BL491" s="383"/>
      <c r="BM491" s="383"/>
      <c r="BN491" s="383"/>
      <c r="BO491" s="383"/>
      <c r="BP491" s="383"/>
      <c r="BQ491" s="383"/>
      <c r="BR491" s="383"/>
    </row>
    <row r="492" spans="1:70" s="382" customFormat="1" ht="18" customHeight="1" hidden="1">
      <c r="A492" s="397"/>
      <c r="B492" s="404" t="s">
        <v>735</v>
      </c>
      <c r="C492" s="401"/>
      <c r="D492" s="401"/>
      <c r="E492" s="401"/>
      <c r="F492" s="401"/>
      <c r="G492" s="401"/>
      <c r="H492" s="401"/>
      <c r="Q492" s="394"/>
      <c r="R492" s="394"/>
      <c r="S492" s="394"/>
      <c r="T492" s="394"/>
      <c r="U492" s="394"/>
      <c r="V492" s="394"/>
      <c r="W492" s="394"/>
      <c r="X492" s="394"/>
      <c r="Y492" s="394"/>
      <c r="Z492" s="394"/>
      <c r="AC492" s="559"/>
      <c r="AD492" s="383"/>
      <c r="AE492" s="383"/>
      <c r="AF492" s="383"/>
      <c r="AG492" s="383"/>
      <c r="AH492" s="383"/>
      <c r="AI492" s="383"/>
      <c r="AJ492" s="383"/>
      <c r="AK492" s="383"/>
      <c r="AL492" s="383"/>
      <c r="AM492" s="383"/>
      <c r="AN492" s="383"/>
      <c r="AO492" s="383"/>
      <c r="AP492" s="383"/>
      <c r="AQ492" s="383"/>
      <c r="AR492" s="383"/>
      <c r="AS492" s="383"/>
      <c r="AT492" s="383"/>
      <c r="AU492" s="383"/>
      <c r="AV492" s="383"/>
      <c r="AW492" s="383"/>
      <c r="AX492" s="383"/>
      <c r="AY492" s="383"/>
      <c r="AZ492" s="383"/>
      <c r="BA492" s="383"/>
      <c r="BB492" s="383"/>
      <c r="BC492" s="383"/>
      <c r="BD492" s="383"/>
      <c r="BE492" s="383"/>
      <c r="BF492" s="383"/>
      <c r="BG492" s="383"/>
      <c r="BH492" s="383"/>
      <c r="BI492" s="383"/>
      <c r="BJ492" s="383"/>
      <c r="BK492" s="383"/>
      <c r="BL492" s="383"/>
      <c r="BM492" s="383"/>
      <c r="BN492" s="383"/>
      <c r="BO492" s="383"/>
      <c r="BP492" s="383"/>
      <c r="BQ492" s="383"/>
      <c r="BR492" s="383"/>
    </row>
    <row r="493" spans="1:70" s="382" customFormat="1" ht="18" customHeight="1" hidden="1">
      <c r="A493" s="397"/>
      <c r="B493" s="386" t="s">
        <v>736</v>
      </c>
      <c r="C493" s="399"/>
      <c r="D493" s="399"/>
      <c r="E493" s="417"/>
      <c r="F493" s="417"/>
      <c r="G493" s="417"/>
      <c r="H493" s="417"/>
      <c r="Q493" s="394"/>
      <c r="R493" s="394"/>
      <c r="S493" s="394"/>
      <c r="T493" s="394"/>
      <c r="U493" s="394"/>
      <c r="V493" s="394"/>
      <c r="W493" s="394"/>
      <c r="X493" s="394"/>
      <c r="Y493" s="394"/>
      <c r="Z493" s="394"/>
      <c r="AA493" s="422"/>
      <c r="AC493" s="560"/>
      <c r="AD493" s="383"/>
      <c r="AE493" s="383"/>
      <c r="AF493" s="383"/>
      <c r="AG493" s="383"/>
      <c r="AH493" s="383"/>
      <c r="AI493" s="383"/>
      <c r="AJ493" s="383"/>
      <c r="AK493" s="383"/>
      <c r="AL493" s="383"/>
      <c r="AM493" s="383"/>
      <c r="AN493" s="383"/>
      <c r="AO493" s="383"/>
      <c r="AP493" s="383"/>
      <c r="AQ493" s="383"/>
      <c r="AR493" s="383"/>
      <c r="AS493" s="383"/>
      <c r="AT493" s="383"/>
      <c r="AU493" s="383"/>
      <c r="AV493" s="383"/>
      <c r="AW493" s="383"/>
      <c r="AX493" s="383"/>
      <c r="AY493" s="383"/>
      <c r="AZ493" s="383"/>
      <c r="BA493" s="383"/>
      <c r="BB493" s="383"/>
      <c r="BC493" s="383"/>
      <c r="BD493" s="383"/>
      <c r="BE493" s="383"/>
      <c r="BF493" s="383"/>
      <c r="BG493" s="383"/>
      <c r="BH493" s="383"/>
      <c r="BI493" s="383"/>
      <c r="BJ493" s="383"/>
      <c r="BK493" s="383"/>
      <c r="BL493" s="383"/>
      <c r="BM493" s="383"/>
      <c r="BN493" s="383"/>
      <c r="BO493" s="383"/>
      <c r="BP493" s="383"/>
      <c r="BQ493" s="383"/>
      <c r="BR493" s="383"/>
    </row>
    <row r="494" spans="1:70" s="382" customFormat="1" ht="18" customHeight="1" hidden="1" thickBot="1">
      <c r="A494" s="397"/>
      <c r="C494" s="396" t="s">
        <v>637</v>
      </c>
      <c r="D494" s="396"/>
      <c r="I494" s="554"/>
      <c r="J494" s="404"/>
      <c r="K494" s="554"/>
      <c r="Q494" s="394"/>
      <c r="R494" s="394"/>
      <c r="S494" s="394"/>
      <c r="T494" s="394"/>
      <c r="U494" s="394"/>
      <c r="V494" s="394"/>
      <c r="W494" s="394"/>
      <c r="X494" s="394"/>
      <c r="Y494" s="394"/>
      <c r="Z494" s="394"/>
      <c r="AA494" s="422"/>
      <c r="AB494" s="422"/>
      <c r="AC494" s="383"/>
      <c r="AD494" s="383"/>
      <c r="AE494" s="383"/>
      <c r="AF494" s="383"/>
      <c r="AG494" s="383"/>
      <c r="AH494" s="383"/>
      <c r="AI494" s="383"/>
      <c r="AJ494" s="383"/>
      <c r="AK494" s="383"/>
      <c r="AL494" s="383"/>
      <c r="AM494" s="383"/>
      <c r="AN494" s="383"/>
      <c r="AO494" s="383"/>
      <c r="AP494" s="383"/>
      <c r="AQ494" s="383"/>
      <c r="AR494" s="383"/>
      <c r="AS494" s="383"/>
      <c r="AT494" s="383"/>
      <c r="AU494" s="383"/>
      <c r="AV494" s="383"/>
      <c r="AW494" s="383"/>
      <c r="AX494" s="383"/>
      <c r="AY494" s="383"/>
      <c r="AZ494" s="383"/>
      <c r="BA494" s="383"/>
      <c r="BB494" s="383"/>
      <c r="BC494" s="383"/>
      <c r="BD494" s="383"/>
      <c r="BE494" s="383"/>
      <c r="BF494" s="383"/>
      <c r="BG494" s="383"/>
      <c r="BH494" s="383"/>
      <c r="BI494" s="383"/>
      <c r="BJ494" s="383"/>
      <c r="BK494" s="383"/>
      <c r="BL494" s="383"/>
      <c r="BM494" s="383"/>
      <c r="BN494" s="383"/>
      <c r="BO494" s="383"/>
      <c r="BP494" s="383"/>
      <c r="BQ494" s="383"/>
      <c r="BR494" s="383"/>
    </row>
    <row r="495" spans="1:70" s="382" customFormat="1" ht="4.5" customHeight="1" hidden="1" thickTop="1">
      <c r="A495" s="397"/>
      <c r="C495" s="396"/>
      <c r="D495" s="396"/>
      <c r="AC495" s="383"/>
      <c r="AD495" s="383"/>
      <c r="AE495" s="383"/>
      <c r="AF495" s="383"/>
      <c r="AG495" s="383"/>
      <c r="AH495" s="383"/>
      <c r="AI495" s="383"/>
      <c r="AJ495" s="383"/>
      <c r="AK495" s="383"/>
      <c r="AL495" s="383"/>
      <c r="AM495" s="383"/>
      <c r="AN495" s="383"/>
      <c r="AO495" s="383"/>
      <c r="AP495" s="383"/>
      <c r="AQ495" s="383"/>
      <c r="AR495" s="383"/>
      <c r="AS495" s="383"/>
      <c r="AT495" s="383"/>
      <c r="AU495" s="383"/>
      <c r="AV495" s="383"/>
      <c r="AW495" s="383"/>
      <c r="AX495" s="383"/>
      <c r="AY495" s="383"/>
      <c r="AZ495" s="383"/>
      <c r="BA495" s="383"/>
      <c r="BB495" s="383"/>
      <c r="BC495" s="383"/>
      <c r="BD495" s="383"/>
      <c r="BE495" s="383"/>
      <c r="BF495" s="383"/>
      <c r="BG495" s="383"/>
      <c r="BH495" s="383"/>
      <c r="BI495" s="383"/>
      <c r="BJ495" s="383"/>
      <c r="BK495" s="383"/>
      <c r="BL495" s="383"/>
      <c r="BM495" s="383"/>
      <c r="BN495" s="383"/>
      <c r="BO495" s="383"/>
      <c r="BP495" s="383"/>
      <c r="BQ495" s="383"/>
      <c r="BR495" s="383"/>
    </row>
    <row r="496" spans="1:70" s="382" customFormat="1" ht="18" customHeight="1" hidden="1">
      <c r="A496" s="397"/>
      <c r="C496" s="396"/>
      <c r="D496" s="396"/>
      <c r="E496" s="399" t="s">
        <v>446</v>
      </c>
      <c r="I496" s="371">
        <v>0</v>
      </c>
      <c r="J496" s="371"/>
      <c r="K496" s="371">
        <v>0</v>
      </c>
      <c r="AC496" s="383"/>
      <c r="AD496" s="383"/>
      <c r="AE496" s="383"/>
      <c r="AF496" s="383"/>
      <c r="AG496" s="383"/>
      <c r="AH496" s="383"/>
      <c r="AI496" s="383"/>
      <c r="AJ496" s="383"/>
      <c r="AK496" s="383"/>
      <c r="AL496" s="383"/>
      <c r="AM496" s="383"/>
      <c r="AN496" s="383"/>
      <c r="AO496" s="383"/>
      <c r="AP496" s="383"/>
      <c r="AQ496" s="383"/>
      <c r="AR496" s="383"/>
      <c r="AS496" s="383"/>
      <c r="AT496" s="383"/>
      <c r="AU496" s="383"/>
      <c r="AV496" s="383"/>
      <c r="AW496" s="383"/>
      <c r="AX496" s="383"/>
      <c r="AY496" s="383"/>
      <c r="AZ496" s="383"/>
      <c r="BA496" s="383"/>
      <c r="BB496" s="383"/>
      <c r="BC496" s="383"/>
      <c r="BD496" s="383"/>
      <c r="BE496" s="383"/>
      <c r="BF496" s="383"/>
      <c r="BG496" s="383"/>
      <c r="BH496" s="383"/>
      <c r="BI496" s="383"/>
      <c r="BJ496" s="383"/>
      <c r="BK496" s="383"/>
      <c r="BL496" s="383"/>
      <c r="BM496" s="383"/>
      <c r="BN496" s="383"/>
      <c r="BO496" s="383"/>
      <c r="BP496" s="383"/>
      <c r="BQ496" s="383"/>
      <c r="BR496" s="383"/>
    </row>
    <row r="497" spans="1:70" s="382" customFormat="1" ht="18" customHeight="1" hidden="1">
      <c r="A497" s="549" t="s">
        <v>417</v>
      </c>
      <c r="B497" s="391" t="s">
        <v>164</v>
      </c>
      <c r="C497" s="396"/>
      <c r="D497" s="396"/>
      <c r="E497" s="399"/>
      <c r="I497" s="371"/>
      <c r="J497" s="371"/>
      <c r="K497" s="371"/>
      <c r="AC497" s="383"/>
      <c r="AD497" s="383"/>
      <c r="AE497" s="383"/>
      <c r="AF497" s="383"/>
      <c r="AG497" s="383"/>
      <c r="AH497" s="383"/>
      <c r="AI497" s="383"/>
      <c r="AJ497" s="383"/>
      <c r="AK497" s="383"/>
      <c r="AL497" s="383"/>
      <c r="AM497" s="383"/>
      <c r="AN497" s="383"/>
      <c r="AO497" s="383"/>
      <c r="AP497" s="383"/>
      <c r="AQ497" s="383"/>
      <c r="AR497" s="383"/>
      <c r="AS497" s="383"/>
      <c r="AT497" s="383"/>
      <c r="AU497" s="383"/>
      <c r="AV497" s="383"/>
      <c r="AW497" s="383"/>
      <c r="AX497" s="383"/>
      <c r="AY497" s="383"/>
      <c r="AZ497" s="383"/>
      <c r="BA497" s="383"/>
      <c r="BB497" s="383"/>
      <c r="BC497" s="383"/>
      <c r="BD497" s="383"/>
      <c r="BE497" s="383"/>
      <c r="BF497" s="383"/>
      <c r="BG497" s="383"/>
      <c r="BH497" s="383"/>
      <c r="BI497" s="383"/>
      <c r="BJ497" s="383"/>
      <c r="BK497" s="383"/>
      <c r="BL497" s="383"/>
      <c r="BM497" s="383"/>
      <c r="BN497" s="383"/>
      <c r="BO497" s="383"/>
      <c r="BP497" s="383"/>
      <c r="BQ497" s="383"/>
      <c r="BR497" s="383"/>
    </row>
    <row r="498" spans="1:70" s="404" customFormat="1" ht="4.5" customHeight="1" hidden="1">
      <c r="A498" s="386"/>
      <c r="E498" s="401"/>
      <c r="I498" s="371"/>
      <c r="J498" s="371"/>
      <c r="K498" s="371"/>
      <c r="AC498" s="436"/>
      <c r="AD498" s="436"/>
      <c r="AE498" s="436"/>
      <c r="AF498" s="436"/>
      <c r="AG498" s="436"/>
      <c r="AH498" s="436"/>
      <c r="AI498" s="436"/>
      <c r="AJ498" s="436"/>
      <c r="AK498" s="436"/>
      <c r="AL498" s="436"/>
      <c r="AM498" s="436"/>
      <c r="AN498" s="436"/>
      <c r="AO498" s="436"/>
      <c r="AP498" s="436"/>
      <c r="AQ498" s="436"/>
      <c r="AR498" s="436"/>
      <c r="AS498" s="436"/>
      <c r="AT498" s="436"/>
      <c r="AU498" s="436"/>
      <c r="AV498" s="436"/>
      <c r="AW498" s="436"/>
      <c r="AX498" s="436"/>
      <c r="AY498" s="436"/>
      <c r="AZ498" s="436"/>
      <c r="BA498" s="436"/>
      <c r="BB498" s="436"/>
      <c r="BC498" s="436"/>
      <c r="BD498" s="436"/>
      <c r="BE498" s="436"/>
      <c r="BF498" s="436"/>
      <c r="BG498" s="436"/>
      <c r="BH498" s="436"/>
      <c r="BI498" s="436"/>
      <c r="BJ498" s="436"/>
      <c r="BK498" s="436"/>
      <c r="BL498" s="436"/>
      <c r="BM498" s="436"/>
      <c r="BN498" s="436"/>
      <c r="BO498" s="436"/>
      <c r="BP498" s="436"/>
      <c r="BQ498" s="436"/>
      <c r="BR498" s="436"/>
    </row>
    <row r="499" spans="1:70" s="382" customFormat="1" ht="15" customHeight="1" hidden="1">
      <c r="A499" s="395"/>
      <c r="B499" s="395"/>
      <c r="C499" s="399"/>
      <c r="D499" s="399"/>
      <c r="E499" s="399"/>
      <c r="F499" s="399"/>
      <c r="G499" s="399"/>
      <c r="H499" s="399"/>
      <c r="K499" s="399" t="s">
        <v>540</v>
      </c>
      <c r="R499" s="394"/>
      <c r="S499" s="394"/>
      <c r="T499" s="394"/>
      <c r="U499" s="394"/>
      <c r="V499" s="394"/>
      <c r="W499" s="394"/>
      <c r="X499" s="394"/>
      <c r="Y499" s="394"/>
      <c r="AA499" s="371"/>
      <c r="AC499" s="383"/>
      <c r="AD499" s="383"/>
      <c r="AE499" s="383"/>
      <c r="AF499" s="383"/>
      <c r="AG499" s="383"/>
      <c r="AH499" s="383"/>
      <c r="AI499" s="383"/>
      <c r="AJ499" s="383"/>
      <c r="AK499" s="383"/>
      <c r="AL499" s="383"/>
      <c r="AM499" s="383"/>
      <c r="AN499" s="383"/>
      <c r="AO499" s="383"/>
      <c r="AP499" s="383"/>
      <c r="AQ499" s="383"/>
      <c r="AR499" s="383"/>
      <c r="AS499" s="383"/>
      <c r="AT499" s="383"/>
      <c r="AU499" s="383"/>
      <c r="AV499" s="383"/>
      <c r="AW499" s="383"/>
      <c r="AX499" s="383"/>
      <c r="AY499" s="383"/>
      <c r="AZ499" s="383"/>
      <c r="BA499" s="383"/>
      <c r="BB499" s="383"/>
      <c r="BC499" s="383"/>
      <c r="BD499" s="383"/>
      <c r="BE499" s="383"/>
      <c r="BF499" s="383"/>
      <c r="BG499" s="383"/>
      <c r="BH499" s="383"/>
      <c r="BI499" s="383"/>
      <c r="BJ499" s="383"/>
      <c r="BK499" s="383"/>
      <c r="BL499" s="383"/>
      <c r="BM499" s="383"/>
      <c r="BN499" s="383"/>
      <c r="BO499" s="383"/>
      <c r="BP499" s="383"/>
      <c r="BQ499" s="383"/>
      <c r="BR499" s="383"/>
    </row>
    <row r="500" spans="1:70" s="404" customFormat="1" ht="18" customHeight="1" hidden="1">
      <c r="A500" s="386"/>
      <c r="E500" s="401"/>
      <c r="G500" s="412" t="e">
        <f>CDKT!#REF!</f>
        <v>#REF!</v>
      </c>
      <c r="H500" s="412" t="e">
        <f>CDKT!#REF!</f>
        <v>#REF!</v>
      </c>
      <c r="I500" s="400" t="s">
        <v>541</v>
      </c>
      <c r="J500" s="382"/>
      <c r="K500" s="400" t="s">
        <v>2</v>
      </c>
      <c r="AC500" s="436"/>
      <c r="AD500" s="436"/>
      <c r="AE500" s="436"/>
      <c r="AF500" s="436"/>
      <c r="AG500" s="436"/>
      <c r="AH500" s="436"/>
      <c r="AI500" s="436"/>
      <c r="AJ500" s="436"/>
      <c r="AK500" s="436"/>
      <c r="AL500" s="436"/>
      <c r="AM500" s="436"/>
      <c r="AN500" s="436"/>
      <c r="AO500" s="436"/>
      <c r="AP500" s="436"/>
      <c r="AQ500" s="436"/>
      <c r="AR500" s="436"/>
      <c r="AS500" s="436"/>
      <c r="AT500" s="436"/>
      <c r="AU500" s="436"/>
      <c r="AV500" s="436"/>
      <c r="AW500" s="436"/>
      <c r="AX500" s="436"/>
      <c r="AY500" s="436"/>
      <c r="AZ500" s="436"/>
      <c r="BA500" s="436"/>
      <c r="BB500" s="436"/>
      <c r="BC500" s="436"/>
      <c r="BD500" s="436"/>
      <c r="BE500" s="436"/>
      <c r="BF500" s="436"/>
      <c r="BG500" s="436"/>
      <c r="BH500" s="436"/>
      <c r="BI500" s="436"/>
      <c r="BJ500" s="436"/>
      <c r="BK500" s="436"/>
      <c r="BL500" s="436"/>
      <c r="BM500" s="436"/>
      <c r="BN500" s="436"/>
      <c r="BO500" s="436"/>
      <c r="BP500" s="436"/>
      <c r="BQ500" s="436"/>
      <c r="BR500" s="436"/>
    </row>
    <row r="501" spans="1:70" s="404" customFormat="1" ht="18" customHeight="1" hidden="1">
      <c r="A501" s="386"/>
      <c r="B501" s="404" t="s">
        <v>737</v>
      </c>
      <c r="E501" s="401"/>
      <c r="G501" s="405">
        <v>500000000</v>
      </c>
      <c r="H501" s="448">
        <v>10000000</v>
      </c>
      <c r="I501" s="405">
        <f>SUM(G501:H501)</f>
        <v>510000000</v>
      </c>
      <c r="J501" s="382"/>
      <c r="K501" s="405">
        <v>500000000</v>
      </c>
      <c r="AC501" s="436"/>
      <c r="AD501" s="436"/>
      <c r="AE501" s="436"/>
      <c r="AF501" s="436"/>
      <c r="AG501" s="436"/>
      <c r="AH501" s="436"/>
      <c r="AI501" s="436"/>
      <c r="AJ501" s="436"/>
      <c r="AK501" s="436"/>
      <c r="AL501" s="436"/>
      <c r="AM501" s="436"/>
      <c r="AN501" s="436"/>
      <c r="AO501" s="436"/>
      <c r="AP501" s="436"/>
      <c r="AQ501" s="436"/>
      <c r="AR501" s="436"/>
      <c r="AS501" s="436"/>
      <c r="AT501" s="436"/>
      <c r="AU501" s="436"/>
      <c r="AV501" s="436"/>
      <c r="AW501" s="436"/>
      <c r="AX501" s="436"/>
      <c r="AY501" s="436"/>
      <c r="AZ501" s="436"/>
      <c r="BA501" s="436"/>
      <c r="BB501" s="436"/>
      <c r="BC501" s="436"/>
      <c r="BD501" s="436"/>
      <c r="BE501" s="436"/>
      <c r="BF501" s="436"/>
      <c r="BG501" s="436"/>
      <c r="BH501" s="436"/>
      <c r="BI501" s="436"/>
      <c r="BJ501" s="436"/>
      <c r="BK501" s="436"/>
      <c r="BL501" s="436"/>
      <c r="BM501" s="436"/>
      <c r="BN501" s="436"/>
      <c r="BO501" s="436"/>
      <c r="BP501" s="436"/>
      <c r="BQ501" s="436"/>
      <c r="BR501" s="436"/>
    </row>
    <row r="502" spans="1:70" s="404" customFormat="1" ht="42" customHeight="1" hidden="1">
      <c r="A502" s="386"/>
      <c r="B502" s="1567" t="s">
        <v>738</v>
      </c>
      <c r="C502" s="1567"/>
      <c r="D502" s="1567"/>
      <c r="E502" s="1567"/>
      <c r="G502" s="405">
        <v>20000000000</v>
      </c>
      <c r="H502" s="448">
        <v>0</v>
      </c>
      <c r="I502" s="405">
        <f>SUM(G502:H502)</f>
        <v>20000000000</v>
      </c>
      <c r="J502" s="382"/>
      <c r="K502" s="405">
        <v>50624477901</v>
      </c>
      <c r="AC502" s="436"/>
      <c r="AD502" s="436"/>
      <c r="AE502" s="436"/>
      <c r="AF502" s="436"/>
      <c r="AG502" s="436"/>
      <c r="AH502" s="436"/>
      <c r="AI502" s="436"/>
      <c r="AJ502" s="436"/>
      <c r="AK502" s="436"/>
      <c r="AL502" s="436"/>
      <c r="AM502" s="436"/>
      <c r="AN502" s="436"/>
      <c r="AO502" s="436"/>
      <c r="AP502" s="436"/>
      <c r="AQ502" s="436"/>
      <c r="AR502" s="436"/>
      <c r="AS502" s="436"/>
      <c r="AT502" s="436"/>
      <c r="AU502" s="436"/>
      <c r="AV502" s="436"/>
      <c r="AW502" s="436"/>
      <c r="AX502" s="436"/>
      <c r="AY502" s="436"/>
      <c r="AZ502" s="436"/>
      <c r="BA502" s="436"/>
      <c r="BB502" s="436"/>
      <c r="BC502" s="436"/>
      <c r="BD502" s="436"/>
      <c r="BE502" s="436"/>
      <c r="BF502" s="436"/>
      <c r="BG502" s="436"/>
      <c r="BH502" s="436"/>
      <c r="BI502" s="436"/>
      <c r="BJ502" s="436"/>
      <c r="BK502" s="436"/>
      <c r="BL502" s="436"/>
      <c r="BM502" s="436"/>
      <c r="BN502" s="436"/>
      <c r="BO502" s="436"/>
      <c r="BP502" s="436"/>
      <c r="BQ502" s="436"/>
      <c r="BR502" s="436"/>
    </row>
    <row r="503" spans="1:70" s="396" customFormat="1" ht="18" customHeight="1" hidden="1" thickBot="1">
      <c r="A503" s="395"/>
      <c r="C503" s="396" t="s">
        <v>283</v>
      </c>
      <c r="E503" s="399"/>
      <c r="G503" s="455">
        <f>SUM(G501:G502)</f>
        <v>20500000000</v>
      </c>
      <c r="H503" s="455">
        <f>SUM(H501:H502)</f>
        <v>10000000</v>
      </c>
      <c r="I503" s="455">
        <f>SUM(I501:I502)</f>
        <v>20510000000</v>
      </c>
      <c r="K503" s="455">
        <f>SUM(K501:K502)</f>
        <v>51124477901</v>
      </c>
      <c r="M503" s="396" t="s">
        <v>575</v>
      </c>
      <c r="AC503" s="509"/>
      <c r="AD503" s="509"/>
      <c r="AE503" s="509"/>
      <c r="AF503" s="509"/>
      <c r="AG503" s="509"/>
      <c r="AH503" s="509"/>
      <c r="AI503" s="509"/>
      <c r="AJ503" s="509"/>
      <c r="AK503" s="509"/>
      <c r="AL503" s="509"/>
      <c r="AM503" s="509"/>
      <c r="AN503" s="509"/>
      <c r="AO503" s="509"/>
      <c r="AP503" s="509"/>
      <c r="AQ503" s="509"/>
      <c r="AR503" s="509"/>
      <c r="AS503" s="509"/>
      <c r="AT503" s="509"/>
      <c r="AU503" s="509"/>
      <c r="AV503" s="509"/>
      <c r="AW503" s="509"/>
      <c r="AX503" s="509"/>
      <c r="AY503" s="509"/>
      <c r="AZ503" s="509"/>
      <c r="BA503" s="509"/>
      <c r="BB503" s="509"/>
      <c r="BC503" s="509"/>
      <c r="BD503" s="509"/>
      <c r="BE503" s="509"/>
      <c r="BF503" s="509"/>
      <c r="BG503" s="509"/>
      <c r="BH503" s="509"/>
      <c r="BI503" s="509"/>
      <c r="BJ503" s="509"/>
      <c r="BK503" s="509"/>
      <c r="BL503" s="509"/>
      <c r="BM503" s="509"/>
      <c r="BN503" s="509"/>
      <c r="BO503" s="509"/>
      <c r="BP503" s="509"/>
      <c r="BQ503" s="509"/>
      <c r="BR503" s="509"/>
    </row>
    <row r="504" spans="1:70" s="404" customFormat="1" ht="4.5" customHeight="1" hidden="1" thickTop="1">
      <c r="A504" s="386"/>
      <c r="E504" s="401"/>
      <c r="I504" s="415"/>
      <c r="J504" s="415"/>
      <c r="K504" s="561"/>
      <c r="AC504" s="436"/>
      <c r="AD504" s="436"/>
      <c r="AE504" s="436"/>
      <c r="AF504" s="436"/>
      <c r="AG504" s="436"/>
      <c r="AH504" s="436"/>
      <c r="AI504" s="436"/>
      <c r="AJ504" s="436"/>
      <c r="AK504" s="436"/>
      <c r="AL504" s="436"/>
      <c r="AM504" s="436"/>
      <c r="AN504" s="436"/>
      <c r="AO504" s="436"/>
      <c r="AP504" s="436"/>
      <c r="AQ504" s="436"/>
      <c r="AR504" s="436"/>
      <c r="AS504" s="436"/>
      <c r="AT504" s="436"/>
      <c r="AU504" s="436"/>
      <c r="AV504" s="436"/>
      <c r="AW504" s="436"/>
      <c r="AX504" s="436"/>
      <c r="AY504" s="436"/>
      <c r="AZ504" s="436"/>
      <c r="BA504" s="436"/>
      <c r="BB504" s="436"/>
      <c r="BC504" s="436"/>
      <c r="BD504" s="436"/>
      <c r="BE504" s="436"/>
      <c r="BF504" s="436"/>
      <c r="BG504" s="436"/>
      <c r="BH504" s="436"/>
      <c r="BI504" s="436"/>
      <c r="BJ504" s="436"/>
      <c r="BK504" s="436"/>
      <c r="BL504" s="436"/>
      <c r="BM504" s="436"/>
      <c r="BN504" s="436"/>
      <c r="BO504" s="436"/>
      <c r="BP504" s="436"/>
      <c r="BQ504" s="436"/>
      <c r="BR504" s="436"/>
    </row>
    <row r="505" spans="1:70" s="404" customFormat="1" ht="18" customHeight="1" hidden="1">
      <c r="A505" s="386"/>
      <c r="E505" s="399" t="s">
        <v>446</v>
      </c>
      <c r="I505" s="371">
        <f>I503-CDKT!D87</f>
        <v>20510000000</v>
      </c>
      <c r="J505" s="382"/>
      <c r="K505" s="371">
        <f>K503-CDKT!E87</f>
        <v>51124477901</v>
      </c>
      <c r="AC505" s="436"/>
      <c r="AD505" s="436"/>
      <c r="AE505" s="436"/>
      <c r="AF505" s="436"/>
      <c r="AG505" s="436"/>
      <c r="AH505" s="436"/>
      <c r="AI505" s="436"/>
      <c r="AJ505" s="436"/>
      <c r="AK505" s="436"/>
      <c r="AL505" s="436"/>
      <c r="AM505" s="436"/>
      <c r="AN505" s="436"/>
      <c r="AO505" s="436"/>
      <c r="AP505" s="436"/>
      <c r="AQ505" s="436"/>
      <c r="AR505" s="436"/>
      <c r="AS505" s="436"/>
      <c r="AT505" s="436"/>
      <c r="AU505" s="436"/>
      <c r="AV505" s="436"/>
      <c r="AW505" s="436"/>
      <c r="AX505" s="436"/>
      <c r="AY505" s="436"/>
      <c r="AZ505" s="436"/>
      <c r="BA505" s="436"/>
      <c r="BB505" s="436"/>
      <c r="BC505" s="436"/>
      <c r="BD505" s="436"/>
      <c r="BE505" s="436"/>
      <c r="BF505" s="436"/>
      <c r="BG505" s="436"/>
      <c r="BH505" s="436"/>
      <c r="BI505" s="436"/>
      <c r="BJ505" s="436"/>
      <c r="BK505" s="436"/>
      <c r="BL505" s="436"/>
      <c r="BM505" s="436"/>
      <c r="BN505" s="436"/>
      <c r="BO505" s="436"/>
      <c r="BP505" s="436"/>
      <c r="BQ505" s="436"/>
      <c r="BR505" s="436"/>
    </row>
    <row r="506" spans="1:71" s="382" customFormat="1" ht="12.75" hidden="1">
      <c r="A506" s="549" t="s">
        <v>419</v>
      </c>
      <c r="B506" s="391" t="s">
        <v>532</v>
      </c>
      <c r="C506" s="399"/>
      <c r="D506" s="399"/>
      <c r="E506" s="399"/>
      <c r="F506" s="399"/>
      <c r="G506" s="399"/>
      <c r="H506" s="399"/>
      <c r="I506" s="371"/>
      <c r="J506" s="371"/>
      <c r="K506" s="371"/>
      <c r="R506" s="394"/>
      <c r="S506" s="394"/>
      <c r="T506" s="394"/>
      <c r="U506" s="394"/>
      <c r="V506" s="394"/>
      <c r="W506" s="394"/>
      <c r="X506" s="394"/>
      <c r="Y506" s="394"/>
      <c r="AA506" s="381"/>
      <c r="AD506" s="383"/>
      <c r="AE506" s="383"/>
      <c r="AF506" s="383"/>
      <c r="AG506" s="383"/>
      <c r="AH506" s="383"/>
      <c r="AI506" s="383"/>
      <c r="AJ506" s="383"/>
      <c r="AK506" s="383"/>
      <c r="AL506" s="383"/>
      <c r="AM506" s="383"/>
      <c r="AN506" s="383"/>
      <c r="AO506" s="383"/>
      <c r="AP506" s="383"/>
      <c r="AQ506" s="383"/>
      <c r="AR506" s="383"/>
      <c r="AS506" s="383"/>
      <c r="AT506" s="383"/>
      <c r="AU506" s="383"/>
      <c r="AV506" s="383"/>
      <c r="AW506" s="383"/>
      <c r="AX506" s="383"/>
      <c r="AY506" s="383"/>
      <c r="AZ506" s="383"/>
      <c r="BA506" s="383"/>
      <c r="BB506" s="383"/>
      <c r="BC506" s="383"/>
      <c r="BD506" s="383"/>
      <c r="BE506" s="383"/>
      <c r="BF506" s="383"/>
      <c r="BG506" s="383"/>
      <c r="BH506" s="383"/>
      <c r="BI506" s="383"/>
      <c r="BJ506" s="383"/>
      <c r="BK506" s="383"/>
      <c r="BL506" s="383"/>
      <c r="BM506" s="383"/>
      <c r="BN506" s="383"/>
      <c r="BO506" s="383"/>
      <c r="BP506" s="383"/>
      <c r="BQ506" s="383"/>
      <c r="BR506" s="383"/>
      <c r="BS506" s="383"/>
    </row>
    <row r="507" spans="1:70" s="382" customFormat="1" ht="4.5" customHeight="1" hidden="1">
      <c r="A507" s="395"/>
      <c r="B507" s="395"/>
      <c r="C507" s="399"/>
      <c r="D507" s="399"/>
      <c r="E507" s="399"/>
      <c r="F507" s="399"/>
      <c r="G507" s="399"/>
      <c r="H507" s="399"/>
      <c r="R507" s="394"/>
      <c r="S507" s="394"/>
      <c r="T507" s="394"/>
      <c r="U507" s="394"/>
      <c r="V507" s="394"/>
      <c r="W507" s="394"/>
      <c r="X507" s="394"/>
      <c r="Y507" s="394"/>
      <c r="AC507" s="383"/>
      <c r="AD507" s="383"/>
      <c r="AE507" s="383"/>
      <c r="AF507" s="383"/>
      <c r="AG507" s="383"/>
      <c r="AH507" s="383"/>
      <c r="AI507" s="383"/>
      <c r="AJ507" s="383"/>
      <c r="AK507" s="383"/>
      <c r="AL507" s="383"/>
      <c r="AM507" s="383"/>
      <c r="AN507" s="383"/>
      <c r="AO507" s="383"/>
      <c r="AP507" s="383"/>
      <c r="AQ507" s="383"/>
      <c r="AR507" s="383"/>
      <c r="AS507" s="383"/>
      <c r="AT507" s="383"/>
      <c r="AU507" s="383"/>
      <c r="AV507" s="383"/>
      <c r="AW507" s="383"/>
      <c r="AX507" s="383"/>
      <c r="AY507" s="383"/>
      <c r="AZ507" s="383"/>
      <c r="BA507" s="383"/>
      <c r="BB507" s="383"/>
      <c r="BC507" s="383"/>
      <c r="BD507" s="383"/>
      <c r="BE507" s="383"/>
      <c r="BF507" s="383"/>
      <c r="BG507" s="383"/>
      <c r="BH507" s="383"/>
      <c r="BI507" s="383"/>
      <c r="BJ507" s="383"/>
      <c r="BK507" s="383"/>
      <c r="BL507" s="383"/>
      <c r="BM507" s="383"/>
      <c r="BN507" s="383"/>
      <c r="BO507" s="383"/>
      <c r="BP507" s="383"/>
      <c r="BQ507" s="383"/>
      <c r="BR507" s="383"/>
    </row>
    <row r="508" spans="1:70" s="382" customFormat="1" ht="15" customHeight="1" hidden="1">
      <c r="A508" s="395"/>
      <c r="B508" s="395"/>
      <c r="C508" s="399"/>
      <c r="D508" s="399"/>
      <c r="E508" s="399"/>
      <c r="F508" s="399"/>
      <c r="G508" s="399"/>
      <c r="H508" s="399"/>
      <c r="K508" s="399" t="s">
        <v>540</v>
      </c>
      <c r="R508" s="394"/>
      <c r="S508" s="394"/>
      <c r="T508" s="394"/>
      <c r="U508" s="394"/>
      <c r="V508" s="394"/>
      <c r="W508" s="394"/>
      <c r="X508" s="394"/>
      <c r="Y508" s="394"/>
      <c r="AA508" s="371"/>
      <c r="AC508" s="383"/>
      <c r="AD508" s="383"/>
      <c r="AE508" s="383"/>
      <c r="AF508" s="383"/>
      <c r="AG508" s="383"/>
      <c r="AH508" s="383"/>
      <c r="AI508" s="383"/>
      <c r="AJ508" s="383"/>
      <c r="AK508" s="383"/>
      <c r="AL508" s="383"/>
      <c r="AM508" s="383"/>
      <c r="AN508" s="383"/>
      <c r="AO508" s="383"/>
      <c r="AP508" s="383"/>
      <c r="AQ508" s="383"/>
      <c r="AR508" s="383"/>
      <c r="AS508" s="383"/>
      <c r="AT508" s="383"/>
      <c r="AU508" s="383"/>
      <c r="AV508" s="383"/>
      <c r="AW508" s="383"/>
      <c r="AX508" s="383"/>
      <c r="AY508" s="383"/>
      <c r="AZ508" s="383"/>
      <c r="BA508" s="383"/>
      <c r="BB508" s="383"/>
      <c r="BC508" s="383"/>
      <c r="BD508" s="383"/>
      <c r="BE508" s="383"/>
      <c r="BF508" s="383"/>
      <c r="BG508" s="383"/>
      <c r="BH508" s="383"/>
      <c r="BI508" s="383"/>
      <c r="BJ508" s="383"/>
      <c r="BK508" s="383"/>
      <c r="BL508" s="383"/>
      <c r="BM508" s="383"/>
      <c r="BN508" s="383"/>
      <c r="BO508" s="383"/>
      <c r="BP508" s="383"/>
      <c r="BQ508" s="383"/>
      <c r="BR508" s="383"/>
    </row>
    <row r="509" spans="1:70" s="382" customFormat="1" ht="18" customHeight="1" hidden="1">
      <c r="A509" s="386"/>
      <c r="C509" s="401"/>
      <c r="D509" s="401"/>
      <c r="E509" s="401"/>
      <c r="F509" s="401"/>
      <c r="G509" s="412" t="e">
        <f>CDKT!#REF!</f>
        <v>#REF!</v>
      </c>
      <c r="H509" s="412" t="e">
        <f>CDKT!#REF!</f>
        <v>#REF!</v>
      </c>
      <c r="I509" s="400" t="s">
        <v>541</v>
      </c>
      <c r="K509" s="400" t="s">
        <v>2</v>
      </c>
      <c r="R509" s="416"/>
      <c r="S509" s="416"/>
      <c r="T509" s="416"/>
      <c r="U509" s="416"/>
      <c r="V509" s="416"/>
      <c r="W509" s="416"/>
      <c r="X509" s="416"/>
      <c r="Y509" s="416"/>
      <c r="Z509" s="394"/>
      <c r="AC509" s="383"/>
      <c r="AD509" s="383"/>
      <c r="AE509" s="383"/>
      <c r="AF509" s="383"/>
      <c r="AG509" s="383"/>
      <c r="AH509" s="383"/>
      <c r="AI509" s="383"/>
      <c r="AJ509" s="383"/>
      <c r="AK509" s="383"/>
      <c r="AL509" s="383"/>
      <c r="AM509" s="383"/>
      <c r="AN509" s="383"/>
      <c r="AO509" s="383"/>
      <c r="AP509" s="383"/>
      <c r="AQ509" s="383"/>
      <c r="AR509" s="383"/>
      <c r="AS509" s="383"/>
      <c r="AT509" s="383"/>
      <c r="AU509" s="383"/>
      <c r="AV509" s="383"/>
      <c r="AW509" s="383"/>
      <c r="AX509" s="383"/>
      <c r="AY509" s="383"/>
      <c r="AZ509" s="383"/>
      <c r="BA509" s="383"/>
      <c r="BB509" s="383"/>
      <c r="BC509" s="383"/>
      <c r="BD509" s="383"/>
      <c r="BE509" s="383"/>
      <c r="BF509" s="383"/>
      <c r="BG509" s="383"/>
      <c r="BH509" s="383"/>
      <c r="BI509" s="383"/>
      <c r="BJ509" s="383"/>
      <c r="BK509" s="383"/>
      <c r="BL509" s="383"/>
      <c r="BM509" s="383"/>
      <c r="BN509" s="383"/>
      <c r="BO509" s="383"/>
      <c r="BP509" s="383"/>
      <c r="BQ509" s="383"/>
      <c r="BR509" s="383"/>
    </row>
    <row r="510" spans="1:70" s="382" customFormat="1" ht="18" customHeight="1" hidden="1">
      <c r="A510" s="397"/>
      <c r="B510" s="404" t="s">
        <v>739</v>
      </c>
      <c r="C510" s="401"/>
      <c r="D510" s="401"/>
      <c r="E510" s="401"/>
      <c r="F510" s="401"/>
      <c r="G510" s="405">
        <v>403993154650</v>
      </c>
      <c r="H510" s="401"/>
      <c r="I510" s="405">
        <f>SUM(G510:H510)</f>
        <v>403993154650</v>
      </c>
      <c r="K510" s="405">
        <v>400000000000</v>
      </c>
      <c r="R510" s="416"/>
      <c r="S510" s="416"/>
      <c r="T510" s="416"/>
      <c r="U510" s="416"/>
      <c r="V510" s="416"/>
      <c r="W510" s="416"/>
      <c r="X510" s="416"/>
      <c r="Y510" s="416"/>
      <c r="Z510" s="394"/>
      <c r="AC510" s="383"/>
      <c r="AD510" s="383"/>
      <c r="AE510" s="383"/>
      <c r="AF510" s="383"/>
      <c r="AG510" s="383"/>
      <c r="AH510" s="383"/>
      <c r="AI510" s="383"/>
      <c r="AJ510" s="383"/>
      <c r="AK510" s="383"/>
      <c r="AL510" s="383"/>
      <c r="AM510" s="383"/>
      <c r="AN510" s="383"/>
      <c r="AO510" s="383"/>
      <c r="AP510" s="383"/>
      <c r="AQ510" s="383"/>
      <c r="AR510" s="383"/>
      <c r="AS510" s="383"/>
      <c r="AT510" s="383"/>
      <c r="AU510" s="383"/>
      <c r="AV510" s="383"/>
      <c r="AW510" s="383"/>
      <c r="AX510" s="383"/>
      <c r="AY510" s="383"/>
      <c r="AZ510" s="383"/>
      <c r="BA510" s="383"/>
      <c r="BB510" s="383"/>
      <c r="BC510" s="383"/>
      <c r="BD510" s="383"/>
      <c r="BE510" s="383"/>
      <c r="BF510" s="383"/>
      <c r="BG510" s="383"/>
      <c r="BH510" s="383"/>
      <c r="BI510" s="383"/>
      <c r="BJ510" s="383"/>
      <c r="BK510" s="383"/>
      <c r="BL510" s="383"/>
      <c r="BM510" s="383"/>
      <c r="BN510" s="383"/>
      <c r="BO510" s="383"/>
      <c r="BP510" s="383"/>
      <c r="BQ510" s="383"/>
      <c r="BR510" s="383"/>
    </row>
    <row r="511" spans="1:70" s="382" customFormat="1" ht="18" customHeight="1" hidden="1">
      <c r="A511" s="397"/>
      <c r="B511" s="404" t="s">
        <v>740</v>
      </c>
      <c r="C511" s="401"/>
      <c r="D511" s="401"/>
      <c r="E511" s="401"/>
      <c r="F511" s="401"/>
      <c r="G511" s="405"/>
      <c r="H511" s="401"/>
      <c r="I511" s="405">
        <v>0</v>
      </c>
      <c r="K511" s="405">
        <v>0</v>
      </c>
      <c r="R511" s="416"/>
      <c r="S511" s="416"/>
      <c r="T511" s="416"/>
      <c r="U511" s="416"/>
      <c r="V511" s="416"/>
      <c r="W511" s="416"/>
      <c r="X511" s="416"/>
      <c r="Y511" s="416"/>
      <c r="Z511" s="394"/>
      <c r="AC511" s="383"/>
      <c r="AD511" s="383"/>
      <c r="AE511" s="383"/>
      <c r="AF511" s="383"/>
      <c r="AG511" s="383"/>
      <c r="AH511" s="383"/>
      <c r="AI511" s="383"/>
      <c r="AJ511" s="383"/>
      <c r="AK511" s="383"/>
      <c r="AL511" s="383"/>
      <c r="AM511" s="383"/>
      <c r="AN511" s="383"/>
      <c r="AO511" s="383"/>
      <c r="AP511" s="383"/>
      <c r="AQ511" s="383"/>
      <c r="AR511" s="383"/>
      <c r="AS511" s="383"/>
      <c r="AT511" s="383"/>
      <c r="AU511" s="383"/>
      <c r="AV511" s="383"/>
      <c r="AW511" s="383"/>
      <c r="AX511" s="383"/>
      <c r="AY511" s="383"/>
      <c r="AZ511" s="383"/>
      <c r="BA511" s="383"/>
      <c r="BB511" s="383"/>
      <c r="BC511" s="383"/>
      <c r="BD511" s="383"/>
      <c r="BE511" s="383"/>
      <c r="BF511" s="383"/>
      <c r="BG511" s="383"/>
      <c r="BH511" s="383"/>
      <c r="BI511" s="383"/>
      <c r="BJ511" s="383"/>
      <c r="BK511" s="383"/>
      <c r="BL511" s="383"/>
      <c r="BM511" s="383"/>
      <c r="BN511" s="383"/>
      <c r="BO511" s="383"/>
      <c r="BP511" s="383"/>
      <c r="BQ511" s="383"/>
      <c r="BR511" s="383"/>
    </row>
    <row r="512" spans="1:70" s="382" customFormat="1" ht="27.75" customHeight="1" hidden="1">
      <c r="A512" s="397"/>
      <c r="B512" s="1567" t="s">
        <v>741</v>
      </c>
      <c r="C512" s="1567"/>
      <c r="D512" s="1567"/>
      <c r="E512" s="1567"/>
      <c r="F512" s="401"/>
      <c r="G512" s="405">
        <v>230624477901</v>
      </c>
      <c r="H512" s="401"/>
      <c r="I512" s="405">
        <f>SUM(G512:H512)</f>
        <v>230624477901</v>
      </c>
      <c r="K512" s="405">
        <v>200000000000</v>
      </c>
      <c r="R512" s="416"/>
      <c r="S512" s="416"/>
      <c r="T512" s="416"/>
      <c r="U512" s="416"/>
      <c r="V512" s="416"/>
      <c r="W512" s="416"/>
      <c r="X512" s="416"/>
      <c r="Y512" s="416"/>
      <c r="Z512" s="394"/>
      <c r="AC512" s="383"/>
      <c r="AD512" s="383"/>
      <c r="AE512" s="383"/>
      <c r="AF512" s="383"/>
      <c r="AG512" s="383"/>
      <c r="AH512" s="383"/>
      <c r="AI512" s="383"/>
      <c r="AJ512" s="383"/>
      <c r="AK512" s="383"/>
      <c r="AL512" s="383"/>
      <c r="AM512" s="383"/>
      <c r="AN512" s="383"/>
      <c r="AO512" s="383"/>
      <c r="AP512" s="383"/>
      <c r="AQ512" s="383"/>
      <c r="AR512" s="383"/>
      <c r="AS512" s="383"/>
      <c r="AT512" s="383"/>
      <c r="AU512" s="383"/>
      <c r="AV512" s="383"/>
      <c r="AW512" s="383"/>
      <c r="AX512" s="383"/>
      <c r="AY512" s="383"/>
      <c r="AZ512" s="383"/>
      <c r="BA512" s="383"/>
      <c r="BB512" s="383"/>
      <c r="BC512" s="383"/>
      <c r="BD512" s="383"/>
      <c r="BE512" s="383"/>
      <c r="BF512" s="383"/>
      <c r="BG512" s="383"/>
      <c r="BH512" s="383"/>
      <c r="BI512" s="383"/>
      <c r="BJ512" s="383"/>
      <c r="BK512" s="383"/>
      <c r="BL512" s="383"/>
      <c r="BM512" s="383"/>
      <c r="BN512" s="383"/>
      <c r="BO512" s="383"/>
      <c r="BP512" s="383"/>
      <c r="BQ512" s="383"/>
      <c r="BR512" s="383"/>
    </row>
    <row r="513" spans="1:70" s="382" customFormat="1" ht="18" customHeight="1" hidden="1">
      <c r="A513" s="397"/>
      <c r="B513" s="404" t="s">
        <v>742</v>
      </c>
      <c r="C513" s="401"/>
      <c r="D513" s="401"/>
      <c r="E513" s="401"/>
      <c r="F513" s="401"/>
      <c r="G513" s="405">
        <v>0</v>
      </c>
      <c r="H513" s="401"/>
      <c r="I513" s="405">
        <v>0</v>
      </c>
      <c r="K513" s="405">
        <v>0</v>
      </c>
      <c r="R513" s="416"/>
      <c r="S513" s="416"/>
      <c r="T513" s="416"/>
      <c r="U513" s="416"/>
      <c r="V513" s="416"/>
      <c r="W513" s="416"/>
      <c r="X513" s="416"/>
      <c r="Y513" s="416"/>
      <c r="Z513" s="394"/>
      <c r="AC513" s="383"/>
      <c r="AD513" s="383"/>
      <c r="AE513" s="383"/>
      <c r="AF513" s="383"/>
      <c r="AG513" s="383"/>
      <c r="AH513" s="383"/>
      <c r="AI513" s="383"/>
      <c r="AJ513" s="383"/>
      <c r="AK513" s="383"/>
      <c r="AL513" s="383"/>
      <c r="AM513" s="383"/>
      <c r="AN513" s="383"/>
      <c r="AO513" s="383"/>
      <c r="AP513" s="383"/>
      <c r="AQ513" s="383"/>
      <c r="AR513" s="383"/>
      <c r="AS513" s="383"/>
      <c r="AT513" s="383"/>
      <c r="AU513" s="383"/>
      <c r="AV513" s="383"/>
      <c r="AW513" s="383"/>
      <c r="AX513" s="383"/>
      <c r="AY513" s="383"/>
      <c r="AZ513" s="383"/>
      <c r="BA513" s="383"/>
      <c r="BB513" s="383"/>
      <c r="BC513" s="383"/>
      <c r="BD513" s="383"/>
      <c r="BE513" s="383"/>
      <c r="BF513" s="383"/>
      <c r="BG513" s="383"/>
      <c r="BH513" s="383"/>
      <c r="BI513" s="383"/>
      <c r="BJ513" s="383"/>
      <c r="BK513" s="383"/>
      <c r="BL513" s="383"/>
      <c r="BM513" s="383"/>
      <c r="BN513" s="383"/>
      <c r="BO513" s="383"/>
      <c r="BP513" s="383"/>
      <c r="BQ513" s="383"/>
      <c r="BR513" s="383"/>
    </row>
    <row r="514" spans="1:70" s="382" customFormat="1" ht="18" customHeight="1" hidden="1">
      <c r="A514" s="397"/>
      <c r="B514" s="386" t="s">
        <v>743</v>
      </c>
      <c r="C514" s="399"/>
      <c r="D514" s="399"/>
      <c r="E514" s="417"/>
      <c r="F514" s="417"/>
      <c r="G514" s="405">
        <v>0</v>
      </c>
      <c r="H514" s="417"/>
      <c r="I514" s="405">
        <v>0</v>
      </c>
      <c r="K514" s="405">
        <v>0</v>
      </c>
      <c r="R514" s="417"/>
      <c r="S514" s="417"/>
      <c r="T514" s="417"/>
      <c r="U514" s="417"/>
      <c r="V514" s="417"/>
      <c r="W514" s="417"/>
      <c r="X514" s="417"/>
      <c r="Y514" s="417"/>
      <c r="Z514" s="394"/>
      <c r="AC514" s="383"/>
      <c r="AD514" s="383"/>
      <c r="AE514" s="383"/>
      <c r="AF514" s="383"/>
      <c r="AG514" s="383"/>
      <c r="AH514" s="383"/>
      <c r="AI514" s="383"/>
      <c r="AJ514" s="383"/>
      <c r="AK514" s="383"/>
      <c r="AL514" s="383"/>
      <c r="AM514" s="383"/>
      <c r="AN514" s="383"/>
      <c r="AO514" s="383"/>
      <c r="AP514" s="383"/>
      <c r="AQ514" s="383"/>
      <c r="AR514" s="383"/>
      <c r="AS514" s="383"/>
      <c r="AT514" s="383"/>
      <c r="AU514" s="383"/>
      <c r="AV514" s="383"/>
      <c r="AW514" s="383"/>
      <c r="AX514" s="383"/>
      <c r="AY514" s="383"/>
      <c r="AZ514" s="383"/>
      <c r="BA514" s="383"/>
      <c r="BB514" s="383"/>
      <c r="BC514" s="383"/>
      <c r="BD514" s="383"/>
      <c r="BE514" s="383"/>
      <c r="BF514" s="383"/>
      <c r="BG514" s="383"/>
      <c r="BH514" s="383"/>
      <c r="BI514" s="383"/>
      <c r="BJ514" s="383"/>
      <c r="BK514" s="383"/>
      <c r="BL514" s="383"/>
      <c r="BM514" s="383"/>
      <c r="BN514" s="383"/>
      <c r="BO514" s="383"/>
      <c r="BP514" s="383"/>
      <c r="BQ514" s="383"/>
      <c r="BR514" s="383"/>
    </row>
    <row r="515" spans="1:70" s="382" customFormat="1" ht="18" customHeight="1" hidden="1" thickBot="1">
      <c r="A515" s="397"/>
      <c r="C515" s="395" t="s">
        <v>283</v>
      </c>
      <c r="D515" s="395"/>
      <c r="G515" s="419">
        <f>SUM(G510:G514)</f>
        <v>634617632551</v>
      </c>
      <c r="H515" s="419">
        <f>SUM(H510:H514)</f>
        <v>0</v>
      </c>
      <c r="I515" s="419">
        <f>SUM(I510:I514)</f>
        <v>634617632551</v>
      </c>
      <c r="J515" s="404"/>
      <c r="K515" s="419">
        <f>SUM(K510:K514)</f>
        <v>600000000000</v>
      </c>
      <c r="M515" s="404" t="s">
        <v>575</v>
      </c>
      <c r="R515" s="394"/>
      <c r="S515" s="394"/>
      <c r="T515" s="394"/>
      <c r="U515" s="394"/>
      <c r="V515" s="394"/>
      <c r="W515" s="394"/>
      <c r="X515" s="394"/>
      <c r="Y515" s="394"/>
      <c r="Z515" s="394"/>
      <c r="AA515" s="422"/>
      <c r="AB515" s="422"/>
      <c r="AC515" s="383"/>
      <c r="AD515" s="383"/>
      <c r="AE515" s="383"/>
      <c r="AF515" s="383"/>
      <c r="AG515" s="383"/>
      <c r="AH515" s="383"/>
      <c r="AI515" s="383"/>
      <c r="AJ515" s="383"/>
      <c r="AK515" s="383"/>
      <c r="AL515" s="383"/>
      <c r="AM515" s="383"/>
      <c r="AN515" s="383"/>
      <c r="AO515" s="383"/>
      <c r="AP515" s="383"/>
      <c r="AQ515" s="383"/>
      <c r="AR515" s="383"/>
      <c r="AS515" s="383"/>
      <c r="AT515" s="383"/>
      <c r="AU515" s="383"/>
      <c r="AV515" s="383"/>
      <c r="AW515" s="383"/>
      <c r="AX515" s="383"/>
      <c r="AY515" s="383"/>
      <c r="AZ515" s="383"/>
      <c r="BA515" s="383"/>
      <c r="BB515" s="383"/>
      <c r="BC515" s="383"/>
      <c r="BD515" s="383"/>
      <c r="BE515" s="383"/>
      <c r="BF515" s="383"/>
      <c r="BG515" s="383"/>
      <c r="BH515" s="383"/>
      <c r="BI515" s="383"/>
      <c r="BJ515" s="383"/>
      <c r="BK515" s="383"/>
      <c r="BL515" s="383"/>
      <c r="BM515" s="383"/>
      <c r="BN515" s="383"/>
      <c r="BO515" s="383"/>
      <c r="BP515" s="383"/>
      <c r="BQ515" s="383"/>
      <c r="BR515" s="383"/>
    </row>
    <row r="516" spans="1:70" s="382" customFormat="1" ht="4.5" customHeight="1" hidden="1" thickTop="1">
      <c r="A516" s="397"/>
      <c r="C516" s="395"/>
      <c r="D516" s="395"/>
      <c r="R516" s="394"/>
      <c r="S516" s="394"/>
      <c r="T516" s="394"/>
      <c r="U516" s="394"/>
      <c r="V516" s="394"/>
      <c r="W516" s="394"/>
      <c r="X516" s="394"/>
      <c r="Y516" s="394"/>
      <c r="AC516" s="383"/>
      <c r="AD516" s="383"/>
      <c r="AE516" s="383"/>
      <c r="AF516" s="383"/>
      <c r="AG516" s="383"/>
      <c r="AH516" s="383"/>
      <c r="AI516" s="383"/>
      <c r="AJ516" s="383"/>
      <c r="AK516" s="383"/>
      <c r="AL516" s="383"/>
      <c r="AM516" s="383"/>
      <c r="AN516" s="383"/>
      <c r="AO516" s="383"/>
      <c r="AP516" s="383"/>
      <c r="AQ516" s="383"/>
      <c r="AR516" s="383"/>
      <c r="AS516" s="383"/>
      <c r="AT516" s="383"/>
      <c r="AU516" s="383"/>
      <c r="AV516" s="383"/>
      <c r="AW516" s="383"/>
      <c r="AX516" s="383"/>
      <c r="AY516" s="383"/>
      <c r="AZ516" s="383"/>
      <c r="BA516" s="383"/>
      <c r="BB516" s="383"/>
      <c r="BC516" s="383"/>
      <c r="BD516" s="383"/>
      <c r="BE516" s="383"/>
      <c r="BF516" s="383"/>
      <c r="BG516" s="383"/>
      <c r="BH516" s="383"/>
      <c r="BI516" s="383"/>
      <c r="BJ516" s="383"/>
      <c r="BK516" s="383"/>
      <c r="BL516" s="383"/>
      <c r="BM516" s="383"/>
      <c r="BN516" s="383"/>
      <c r="BO516" s="383"/>
      <c r="BP516" s="383"/>
      <c r="BQ516" s="383"/>
      <c r="BR516" s="383"/>
    </row>
    <row r="517" spans="1:70" s="382" customFormat="1" ht="18" customHeight="1" hidden="1">
      <c r="A517" s="397"/>
      <c r="C517" s="395"/>
      <c r="D517" s="395"/>
      <c r="E517" s="399" t="s">
        <v>446</v>
      </c>
      <c r="I517" s="371">
        <f>I515-CDKT!D88</f>
        <v>634617632551</v>
      </c>
      <c r="J517" s="371"/>
      <c r="K517" s="371">
        <f>K515-CDKT!E88</f>
        <v>600000000000</v>
      </c>
      <c r="R517" s="394"/>
      <c r="S517" s="394"/>
      <c r="T517" s="394"/>
      <c r="U517" s="394"/>
      <c r="V517" s="394"/>
      <c r="W517" s="394"/>
      <c r="X517" s="394"/>
      <c r="Y517" s="394"/>
      <c r="AC517" s="383"/>
      <c r="AD517" s="383"/>
      <c r="AE517" s="383"/>
      <c r="AF517" s="383"/>
      <c r="AG517" s="383"/>
      <c r="AH517" s="383"/>
      <c r="AI517" s="383"/>
      <c r="AJ517" s="383"/>
      <c r="AK517" s="383"/>
      <c r="AL517" s="383"/>
      <c r="AM517" s="383"/>
      <c r="AN517" s="383"/>
      <c r="AO517" s="383"/>
      <c r="AP517" s="383"/>
      <c r="AQ517" s="383"/>
      <c r="AR517" s="383"/>
      <c r="AS517" s="383"/>
      <c r="AT517" s="383"/>
      <c r="AU517" s="383"/>
      <c r="AV517" s="383"/>
      <c r="AW517" s="383"/>
      <c r="AX517" s="383"/>
      <c r="AY517" s="383"/>
      <c r="AZ517" s="383"/>
      <c r="BA517" s="383"/>
      <c r="BB517" s="383"/>
      <c r="BC517" s="383"/>
      <c r="BD517" s="383"/>
      <c r="BE517" s="383"/>
      <c r="BF517" s="383"/>
      <c r="BG517" s="383"/>
      <c r="BH517" s="383"/>
      <c r="BI517" s="383"/>
      <c r="BJ517" s="383"/>
      <c r="BK517" s="383"/>
      <c r="BL517" s="383"/>
      <c r="BM517" s="383"/>
      <c r="BN517" s="383"/>
      <c r="BO517" s="383"/>
      <c r="BP517" s="383"/>
      <c r="BQ517" s="383"/>
      <c r="BR517" s="383"/>
    </row>
    <row r="518" spans="1:70" s="382" customFormat="1" ht="57" customHeight="1" hidden="1">
      <c r="A518" s="397"/>
      <c r="B518" s="1570" t="s">
        <v>744</v>
      </c>
      <c r="C518" s="1571"/>
      <c r="D518" s="1571"/>
      <c r="E518" s="1571"/>
      <c r="F518" s="1571"/>
      <c r="G518" s="1571"/>
      <c r="H518" s="1571"/>
      <c r="I518" s="1571"/>
      <c r="J518" s="1571"/>
      <c r="K518" s="1571"/>
      <c r="R518" s="394"/>
      <c r="S518" s="394"/>
      <c r="T518" s="394"/>
      <c r="U518" s="394"/>
      <c r="V518" s="394"/>
      <c r="W518" s="394"/>
      <c r="X518" s="394"/>
      <c r="Y518" s="394"/>
      <c r="AC518" s="383"/>
      <c r="AD518" s="383"/>
      <c r="AE518" s="383"/>
      <c r="AF518" s="383"/>
      <c r="AG518" s="383"/>
      <c r="AH518" s="383"/>
      <c r="AI518" s="383"/>
      <c r="AJ518" s="383"/>
      <c r="AK518" s="383"/>
      <c r="AL518" s="383"/>
      <c r="AM518" s="383"/>
      <c r="AN518" s="383"/>
      <c r="AO518" s="383"/>
      <c r="AP518" s="383"/>
      <c r="AQ518" s="383"/>
      <c r="AR518" s="383"/>
      <c r="AS518" s="383"/>
      <c r="AT518" s="383"/>
      <c r="AU518" s="383"/>
      <c r="AV518" s="383"/>
      <c r="AW518" s="383"/>
      <c r="AX518" s="383"/>
      <c r="AY518" s="383"/>
      <c r="AZ518" s="383"/>
      <c r="BA518" s="383"/>
      <c r="BB518" s="383"/>
      <c r="BC518" s="383"/>
      <c r="BD518" s="383"/>
      <c r="BE518" s="383"/>
      <c r="BF518" s="383"/>
      <c r="BG518" s="383"/>
      <c r="BH518" s="383"/>
      <c r="BI518" s="383"/>
      <c r="BJ518" s="383"/>
      <c r="BK518" s="383"/>
      <c r="BL518" s="383"/>
      <c r="BM518" s="383"/>
      <c r="BN518" s="383"/>
      <c r="BO518" s="383"/>
      <c r="BP518" s="383"/>
      <c r="BQ518" s="383"/>
      <c r="BR518" s="383"/>
    </row>
    <row r="519" spans="1:70" s="382" customFormat="1" ht="18" customHeight="1" hidden="1">
      <c r="A519" s="397"/>
      <c r="B519" s="1567" t="s">
        <v>745</v>
      </c>
      <c r="C519" s="1567"/>
      <c r="D519" s="1567"/>
      <c r="E519" s="1567"/>
      <c r="F519" s="1567"/>
      <c r="G519" s="1567"/>
      <c r="H519" s="1567"/>
      <c r="I519" s="1567"/>
      <c r="J519" s="1567"/>
      <c r="K519" s="1567"/>
      <c r="R519" s="394"/>
      <c r="S519" s="394"/>
      <c r="T519" s="394"/>
      <c r="U519" s="394"/>
      <c r="V519" s="394"/>
      <c r="W519" s="394"/>
      <c r="X519" s="394"/>
      <c r="Y519" s="394"/>
      <c r="AC519" s="383"/>
      <c r="AD519" s="383"/>
      <c r="AE519" s="383"/>
      <c r="AF519" s="383"/>
      <c r="AG519" s="383"/>
      <c r="AH519" s="383"/>
      <c r="AI519" s="383"/>
      <c r="AJ519" s="383"/>
      <c r="AK519" s="383"/>
      <c r="AL519" s="383"/>
      <c r="AM519" s="383"/>
      <c r="AN519" s="383"/>
      <c r="AO519" s="383"/>
      <c r="AP519" s="383"/>
      <c r="AQ519" s="383"/>
      <c r="AR519" s="383"/>
      <c r="AS519" s="383"/>
      <c r="AT519" s="383"/>
      <c r="AU519" s="383"/>
      <c r="AV519" s="383"/>
      <c r="AW519" s="383"/>
      <c r="AX519" s="383"/>
      <c r="AY519" s="383"/>
      <c r="AZ519" s="383"/>
      <c r="BA519" s="383"/>
      <c r="BB519" s="383"/>
      <c r="BC519" s="383"/>
      <c r="BD519" s="383"/>
      <c r="BE519" s="383"/>
      <c r="BF519" s="383"/>
      <c r="BG519" s="383"/>
      <c r="BH519" s="383"/>
      <c r="BI519" s="383"/>
      <c r="BJ519" s="383"/>
      <c r="BK519" s="383"/>
      <c r="BL519" s="383"/>
      <c r="BM519" s="383"/>
      <c r="BN519" s="383"/>
      <c r="BO519" s="383"/>
      <c r="BP519" s="383"/>
      <c r="BQ519" s="383"/>
      <c r="BR519" s="383"/>
    </row>
    <row r="520" spans="1:70" s="382" customFormat="1" ht="4.5" customHeight="1">
      <c r="A520" s="397"/>
      <c r="C520" s="395"/>
      <c r="D520" s="395"/>
      <c r="E520" s="399"/>
      <c r="G520" s="422"/>
      <c r="I520" s="371"/>
      <c r="J520" s="371"/>
      <c r="K520" s="371"/>
      <c r="R520" s="394"/>
      <c r="S520" s="394"/>
      <c r="T520" s="394"/>
      <c r="U520" s="394"/>
      <c r="V520" s="394"/>
      <c r="W520" s="394"/>
      <c r="X520" s="394"/>
      <c r="Y520" s="394"/>
      <c r="AC520" s="383"/>
      <c r="AD520" s="383"/>
      <c r="AE520" s="383"/>
      <c r="AF520" s="383"/>
      <c r="AG520" s="383"/>
      <c r="AH520" s="383"/>
      <c r="AI520" s="383"/>
      <c r="AJ520" s="383"/>
      <c r="AK520" s="383"/>
      <c r="AL520" s="383"/>
      <c r="AM520" s="383"/>
      <c r="AN520" s="383"/>
      <c r="AO520" s="383"/>
      <c r="AP520" s="383"/>
      <c r="AQ520" s="383"/>
      <c r="AR520" s="383"/>
      <c r="AS520" s="383"/>
      <c r="AT520" s="383"/>
      <c r="AU520" s="383"/>
      <c r="AV520" s="383"/>
      <c r="AW520" s="383"/>
      <c r="AX520" s="383"/>
      <c r="AY520" s="383"/>
      <c r="AZ520" s="383"/>
      <c r="BA520" s="383"/>
      <c r="BB520" s="383"/>
      <c r="BC520" s="383"/>
      <c r="BD520" s="383"/>
      <c r="BE520" s="383"/>
      <c r="BF520" s="383"/>
      <c r="BG520" s="383"/>
      <c r="BH520" s="383"/>
      <c r="BI520" s="383"/>
      <c r="BJ520" s="383"/>
      <c r="BK520" s="383"/>
      <c r="BL520" s="383"/>
      <c r="BM520" s="383"/>
      <c r="BN520" s="383"/>
      <c r="BO520" s="383"/>
      <c r="BP520" s="383"/>
      <c r="BQ520" s="383"/>
      <c r="BR520" s="383"/>
    </row>
    <row r="521" spans="1:71" s="382" customFormat="1" ht="12.75" hidden="1">
      <c r="A521" s="549">
        <v>0</v>
      </c>
      <c r="B521" s="391" t="s">
        <v>746</v>
      </c>
      <c r="C521" s="444"/>
      <c r="D521" s="444"/>
      <c r="E521" s="399"/>
      <c r="F521" s="399"/>
      <c r="G521" s="399"/>
      <c r="H521" s="399"/>
      <c r="R521" s="394"/>
      <c r="S521" s="394"/>
      <c r="T521" s="394"/>
      <c r="U521" s="394"/>
      <c r="V521" s="394"/>
      <c r="W521" s="394"/>
      <c r="X521" s="394"/>
      <c r="Y521" s="394"/>
      <c r="AA521" s="381"/>
      <c r="AD521" s="383"/>
      <c r="AE521" s="383"/>
      <c r="AF521" s="383"/>
      <c r="AG521" s="383"/>
      <c r="AH521" s="383"/>
      <c r="AI521" s="383"/>
      <c r="AJ521" s="383"/>
      <c r="AK521" s="383"/>
      <c r="AL521" s="383"/>
      <c r="AM521" s="383"/>
      <c r="AN521" s="383"/>
      <c r="AO521" s="383"/>
      <c r="AP521" s="383"/>
      <c r="AQ521" s="383"/>
      <c r="AR521" s="383"/>
      <c r="AS521" s="383"/>
      <c r="AT521" s="383"/>
      <c r="AU521" s="383"/>
      <c r="AV521" s="383"/>
      <c r="AW521" s="383"/>
      <c r="AX521" s="383"/>
      <c r="AY521" s="383"/>
      <c r="AZ521" s="383"/>
      <c r="BA521" s="383"/>
      <c r="BB521" s="383"/>
      <c r="BC521" s="383"/>
      <c r="BD521" s="383"/>
      <c r="BE521" s="383"/>
      <c r="BF521" s="383"/>
      <c r="BG521" s="383"/>
      <c r="BH521" s="383"/>
      <c r="BI521" s="383"/>
      <c r="BJ521" s="383"/>
      <c r="BK521" s="383"/>
      <c r="BL521" s="383"/>
      <c r="BM521" s="383"/>
      <c r="BN521" s="383"/>
      <c r="BO521" s="383"/>
      <c r="BP521" s="383"/>
      <c r="BQ521" s="383"/>
      <c r="BR521" s="383"/>
      <c r="BS521" s="383"/>
    </row>
    <row r="522" spans="1:71" s="382" customFormat="1" ht="4.5" customHeight="1" hidden="1">
      <c r="A522" s="395"/>
      <c r="B522" s="395"/>
      <c r="C522" s="399"/>
      <c r="D522" s="399"/>
      <c r="E522" s="399"/>
      <c r="F522" s="399"/>
      <c r="G522" s="399"/>
      <c r="H522" s="399"/>
      <c r="R522" s="394"/>
      <c r="S522" s="394"/>
      <c r="T522" s="394"/>
      <c r="U522" s="394"/>
      <c r="V522" s="394"/>
      <c r="W522" s="394"/>
      <c r="X522" s="394"/>
      <c r="Y522" s="394"/>
      <c r="AA522" s="381"/>
      <c r="AD522" s="383"/>
      <c r="AE522" s="383"/>
      <c r="AF522" s="383"/>
      <c r="AG522" s="383"/>
      <c r="AH522" s="383"/>
      <c r="AI522" s="383"/>
      <c r="AJ522" s="383"/>
      <c r="AK522" s="383"/>
      <c r="AL522" s="383"/>
      <c r="AM522" s="383"/>
      <c r="AN522" s="383"/>
      <c r="AO522" s="383"/>
      <c r="AP522" s="383"/>
      <c r="AQ522" s="383"/>
      <c r="AR522" s="383"/>
      <c r="AS522" s="383"/>
      <c r="AT522" s="383"/>
      <c r="AU522" s="383"/>
      <c r="AV522" s="383"/>
      <c r="AW522" s="383"/>
      <c r="AX522" s="383"/>
      <c r="AY522" s="383"/>
      <c r="AZ522" s="383"/>
      <c r="BA522" s="383"/>
      <c r="BB522" s="383"/>
      <c r="BC522" s="383"/>
      <c r="BD522" s="383"/>
      <c r="BE522" s="383"/>
      <c r="BF522" s="383"/>
      <c r="BG522" s="383"/>
      <c r="BH522" s="383"/>
      <c r="BI522" s="383"/>
      <c r="BJ522" s="383"/>
      <c r="BK522" s="383"/>
      <c r="BL522" s="383"/>
      <c r="BM522" s="383"/>
      <c r="BN522" s="383"/>
      <c r="BO522" s="383"/>
      <c r="BP522" s="383"/>
      <c r="BQ522" s="383"/>
      <c r="BR522" s="383"/>
      <c r="BS522" s="383"/>
    </row>
    <row r="523" spans="1:70" s="382" customFormat="1" ht="18" customHeight="1" hidden="1">
      <c r="A523" s="386"/>
      <c r="B523" s="401"/>
      <c r="E523" s="401"/>
      <c r="F523" s="401"/>
      <c r="G523" s="401"/>
      <c r="H523" s="401"/>
      <c r="I523" s="400" t="s">
        <v>541</v>
      </c>
      <c r="K523" s="400" t="s">
        <v>2</v>
      </c>
      <c r="Q523" s="394"/>
      <c r="R523" s="416"/>
      <c r="S523" s="416"/>
      <c r="T523" s="416"/>
      <c r="U523" s="416"/>
      <c r="V523" s="416"/>
      <c r="W523" s="416"/>
      <c r="X523" s="416"/>
      <c r="Y523" s="416"/>
      <c r="Z523" s="394"/>
      <c r="AC523" s="383"/>
      <c r="AD523" s="383"/>
      <c r="AE523" s="383"/>
      <c r="AF523" s="383"/>
      <c r="AG523" s="383"/>
      <c r="AH523" s="383"/>
      <c r="AI523" s="383"/>
      <c r="AJ523" s="383"/>
      <c r="AK523" s="383"/>
      <c r="AL523" s="383"/>
      <c r="AM523" s="383"/>
      <c r="AN523" s="383"/>
      <c r="AO523" s="383"/>
      <c r="AP523" s="383"/>
      <c r="AQ523" s="383"/>
      <c r="AR523" s="383"/>
      <c r="AS523" s="383"/>
      <c r="AT523" s="383"/>
      <c r="AU523" s="383"/>
      <c r="AV523" s="383"/>
      <c r="AW523" s="383"/>
      <c r="AX523" s="383"/>
      <c r="AY523" s="383"/>
      <c r="AZ523" s="383"/>
      <c r="BA523" s="383"/>
      <c r="BB523" s="383"/>
      <c r="BC523" s="383"/>
      <c r="BD523" s="383"/>
      <c r="BE523" s="383"/>
      <c r="BF523" s="383"/>
      <c r="BG523" s="383"/>
      <c r="BH523" s="383"/>
      <c r="BI523" s="383"/>
      <c r="BJ523" s="383"/>
      <c r="BK523" s="383"/>
      <c r="BL523" s="383"/>
      <c r="BM523" s="383"/>
      <c r="BN523" s="383"/>
      <c r="BO523" s="383"/>
      <c r="BP523" s="383"/>
      <c r="BQ523" s="383"/>
      <c r="BR523" s="383"/>
    </row>
    <row r="524" spans="1:70" s="382" customFormat="1" ht="18" customHeight="1" hidden="1">
      <c r="A524" s="397"/>
      <c r="B524" s="404" t="s">
        <v>747</v>
      </c>
      <c r="C524" s="401"/>
      <c r="D524" s="401"/>
      <c r="E524" s="401"/>
      <c r="F524" s="401"/>
      <c r="G524" s="401"/>
      <c r="H524" s="401"/>
      <c r="Q524" s="394"/>
      <c r="R524" s="416"/>
      <c r="S524" s="416"/>
      <c r="T524" s="416"/>
      <c r="U524" s="416"/>
      <c r="V524" s="416"/>
      <c r="W524" s="416"/>
      <c r="X524" s="416"/>
      <c r="Y524" s="416"/>
      <c r="Z524" s="394"/>
      <c r="AC524" s="383"/>
      <c r="AD524" s="383"/>
      <c r="AE524" s="383"/>
      <c r="AF524" s="383"/>
      <c r="AG524" s="383"/>
      <c r="AH524" s="383"/>
      <c r="AI524" s="383"/>
      <c r="AJ524" s="383"/>
      <c r="AK524" s="383"/>
      <c r="AL524" s="383"/>
      <c r="AM524" s="383"/>
      <c r="AN524" s="383"/>
      <c r="AO524" s="383"/>
      <c r="AP524" s="383"/>
      <c r="AQ524" s="383"/>
      <c r="AR524" s="383"/>
      <c r="AS524" s="383"/>
      <c r="AT524" s="383"/>
      <c r="AU524" s="383"/>
      <c r="AV524" s="383"/>
      <c r="AW524" s="383"/>
      <c r="AX524" s="383"/>
      <c r="AY524" s="383"/>
      <c r="AZ524" s="383"/>
      <c r="BA524" s="383"/>
      <c r="BB524" s="383"/>
      <c r="BC524" s="383"/>
      <c r="BD524" s="383"/>
      <c r="BE524" s="383"/>
      <c r="BF524" s="383"/>
      <c r="BG524" s="383"/>
      <c r="BH524" s="383"/>
      <c r="BI524" s="383"/>
      <c r="BJ524" s="383"/>
      <c r="BK524" s="383"/>
      <c r="BL524" s="383"/>
      <c r="BM524" s="383"/>
      <c r="BN524" s="383"/>
      <c r="BO524" s="383"/>
      <c r="BP524" s="383"/>
      <c r="BQ524" s="383"/>
      <c r="BR524" s="383"/>
    </row>
    <row r="525" spans="1:70" s="382" customFormat="1" ht="18" customHeight="1" hidden="1">
      <c r="A525" s="397"/>
      <c r="B525" s="404" t="s">
        <v>748</v>
      </c>
      <c r="C525" s="401"/>
      <c r="D525" s="401"/>
      <c r="E525" s="401"/>
      <c r="F525" s="401"/>
      <c r="G525" s="401"/>
      <c r="H525" s="401"/>
      <c r="Q525" s="394"/>
      <c r="R525" s="416"/>
      <c r="S525" s="416"/>
      <c r="T525" s="416"/>
      <c r="U525" s="416"/>
      <c r="V525" s="416"/>
      <c r="W525" s="416"/>
      <c r="X525" s="416"/>
      <c r="Y525" s="416"/>
      <c r="Z525" s="394"/>
      <c r="AC525" s="383"/>
      <c r="AD525" s="383"/>
      <c r="AE525" s="383"/>
      <c r="AF525" s="383"/>
      <c r="AG525" s="383"/>
      <c r="AH525" s="383"/>
      <c r="AI525" s="383"/>
      <c r="AJ525" s="383"/>
      <c r="AK525" s="383"/>
      <c r="AL525" s="383"/>
      <c r="AM525" s="383"/>
      <c r="AN525" s="383"/>
      <c r="AO525" s="383"/>
      <c r="AP525" s="383"/>
      <c r="AQ525" s="383"/>
      <c r="AR525" s="383"/>
      <c r="AS525" s="383"/>
      <c r="AT525" s="383"/>
      <c r="AU525" s="383"/>
      <c r="AV525" s="383"/>
      <c r="AW525" s="383"/>
      <c r="AX525" s="383"/>
      <c r="AY525" s="383"/>
      <c r="AZ525" s="383"/>
      <c r="BA525" s="383"/>
      <c r="BB525" s="383"/>
      <c r="BC525" s="383"/>
      <c r="BD525" s="383"/>
      <c r="BE525" s="383"/>
      <c r="BF525" s="383"/>
      <c r="BG525" s="383"/>
      <c r="BH525" s="383"/>
      <c r="BI525" s="383"/>
      <c r="BJ525" s="383"/>
      <c r="BK525" s="383"/>
      <c r="BL525" s="383"/>
      <c r="BM525" s="383"/>
      <c r="BN525" s="383"/>
      <c r="BO525" s="383"/>
      <c r="BP525" s="383"/>
      <c r="BQ525" s="383"/>
      <c r="BR525" s="383"/>
    </row>
    <row r="526" spans="1:70" s="382" customFormat="1" ht="18" customHeight="1" hidden="1">
      <c r="A526" s="397"/>
      <c r="B526" s="404" t="s">
        <v>749</v>
      </c>
      <c r="C526" s="401"/>
      <c r="D526" s="401"/>
      <c r="E526" s="401"/>
      <c r="F526" s="401"/>
      <c r="G526" s="401"/>
      <c r="H526" s="401"/>
      <c r="Q526" s="394"/>
      <c r="R526" s="416"/>
      <c r="S526" s="416"/>
      <c r="T526" s="416"/>
      <c r="U526" s="416"/>
      <c r="V526" s="416"/>
      <c r="W526" s="416"/>
      <c r="X526" s="416"/>
      <c r="Y526" s="416"/>
      <c r="Z526" s="394"/>
      <c r="AC526" s="383"/>
      <c r="AD526" s="383"/>
      <c r="AE526" s="383"/>
      <c r="AF526" s="383"/>
      <c r="AG526" s="383"/>
      <c r="AH526" s="383"/>
      <c r="AI526" s="383"/>
      <c r="AJ526" s="383"/>
      <c r="AK526" s="383"/>
      <c r="AL526" s="383"/>
      <c r="AM526" s="383"/>
      <c r="AN526" s="383"/>
      <c r="AO526" s="383"/>
      <c r="AP526" s="383"/>
      <c r="AQ526" s="383"/>
      <c r="AR526" s="383"/>
      <c r="AS526" s="383"/>
      <c r="AT526" s="383"/>
      <c r="AU526" s="383"/>
      <c r="AV526" s="383"/>
      <c r="AW526" s="383"/>
      <c r="AX526" s="383"/>
      <c r="AY526" s="383"/>
      <c r="AZ526" s="383"/>
      <c r="BA526" s="383"/>
      <c r="BB526" s="383"/>
      <c r="BC526" s="383"/>
      <c r="BD526" s="383"/>
      <c r="BE526" s="383"/>
      <c r="BF526" s="383"/>
      <c r="BG526" s="383"/>
      <c r="BH526" s="383"/>
      <c r="BI526" s="383"/>
      <c r="BJ526" s="383"/>
      <c r="BK526" s="383"/>
      <c r="BL526" s="383"/>
      <c r="BM526" s="383"/>
      <c r="BN526" s="383"/>
      <c r="BO526" s="383"/>
      <c r="BP526" s="383"/>
      <c r="BQ526" s="383"/>
      <c r="BR526" s="383"/>
    </row>
    <row r="527" spans="1:70" s="382" customFormat="1" ht="18" customHeight="1" hidden="1">
      <c r="A527" s="397"/>
      <c r="B527" s="404" t="s">
        <v>750</v>
      </c>
      <c r="C527" s="535"/>
      <c r="D527" s="535"/>
      <c r="E527" s="535"/>
      <c r="F527" s="535"/>
      <c r="G527" s="535"/>
      <c r="H527" s="535"/>
      <c r="I527" s="535"/>
      <c r="J527" s="535"/>
      <c r="K527" s="535"/>
      <c r="L527" s="535"/>
      <c r="M527" s="535"/>
      <c r="N527" s="535"/>
      <c r="O527" s="535"/>
      <c r="P527" s="535"/>
      <c r="Q527" s="535"/>
      <c r="R527" s="535"/>
      <c r="S527" s="535"/>
      <c r="T527" s="535"/>
      <c r="U527" s="535"/>
      <c r="V527" s="535"/>
      <c r="W527" s="535"/>
      <c r="X527" s="535"/>
      <c r="Y527" s="535"/>
      <c r="Z527" s="535"/>
      <c r="AC527" s="383"/>
      <c r="AD527" s="383"/>
      <c r="AE527" s="383"/>
      <c r="AF527" s="383"/>
      <c r="AG527" s="383"/>
      <c r="AH527" s="383"/>
      <c r="AI527" s="383"/>
      <c r="AJ527" s="383"/>
      <c r="AK527" s="383"/>
      <c r="AL527" s="383"/>
      <c r="AM527" s="383"/>
      <c r="AN527" s="383"/>
      <c r="AO527" s="383"/>
      <c r="AP527" s="383"/>
      <c r="AQ527" s="383"/>
      <c r="AR527" s="383"/>
      <c r="AS527" s="383"/>
      <c r="AT527" s="383"/>
      <c r="AU527" s="383"/>
      <c r="AV527" s="383"/>
      <c r="AW527" s="383"/>
      <c r="AX527" s="383"/>
      <c r="AY527" s="383"/>
      <c r="AZ527" s="383"/>
      <c r="BA527" s="383"/>
      <c r="BB527" s="383"/>
      <c r="BC527" s="383"/>
      <c r="BD527" s="383"/>
      <c r="BE527" s="383"/>
      <c r="BF527" s="383"/>
      <c r="BG527" s="383"/>
      <c r="BH527" s="383"/>
      <c r="BI527" s="383"/>
      <c r="BJ527" s="383"/>
      <c r="BK527" s="383"/>
      <c r="BL527" s="383"/>
      <c r="BM527" s="383"/>
      <c r="BN527" s="383"/>
      <c r="BO527" s="383"/>
      <c r="BP527" s="383"/>
      <c r="BQ527" s="383"/>
      <c r="BR527" s="383"/>
    </row>
    <row r="528" spans="1:70" s="382" customFormat="1" ht="18" customHeight="1" hidden="1">
      <c r="A528" s="397"/>
      <c r="B528" s="386" t="s">
        <v>751</v>
      </c>
      <c r="C528" s="399"/>
      <c r="D528" s="399"/>
      <c r="E528" s="417"/>
      <c r="F528" s="417"/>
      <c r="G528" s="417"/>
      <c r="H528" s="417"/>
      <c r="Q528" s="394"/>
      <c r="R528" s="417"/>
      <c r="S528" s="417"/>
      <c r="T528" s="417"/>
      <c r="U528" s="417"/>
      <c r="V528" s="417"/>
      <c r="W528" s="417"/>
      <c r="X528" s="417"/>
      <c r="Y528" s="417"/>
      <c r="Z528" s="394"/>
      <c r="AC528" s="383"/>
      <c r="AD528" s="383"/>
      <c r="AE528" s="383"/>
      <c r="AF528" s="383"/>
      <c r="AG528" s="383"/>
      <c r="AH528" s="383"/>
      <c r="AI528" s="383"/>
      <c r="AJ528" s="383"/>
      <c r="AK528" s="383"/>
      <c r="AL528" s="383"/>
      <c r="AM528" s="383"/>
      <c r="AN528" s="383"/>
      <c r="AO528" s="383"/>
      <c r="AP528" s="383"/>
      <c r="AQ528" s="383"/>
      <c r="AR528" s="383"/>
      <c r="AS528" s="383"/>
      <c r="AT528" s="383"/>
      <c r="AU528" s="383"/>
      <c r="AV528" s="383"/>
      <c r="AW528" s="383"/>
      <c r="AX528" s="383"/>
      <c r="AY528" s="383"/>
      <c r="AZ528" s="383"/>
      <c r="BA528" s="383"/>
      <c r="BB528" s="383"/>
      <c r="BC528" s="383"/>
      <c r="BD528" s="383"/>
      <c r="BE528" s="383"/>
      <c r="BF528" s="383"/>
      <c r="BG528" s="383"/>
      <c r="BH528" s="383"/>
      <c r="BI528" s="383"/>
      <c r="BJ528" s="383"/>
      <c r="BK528" s="383"/>
      <c r="BL528" s="383"/>
      <c r="BM528" s="383"/>
      <c r="BN528" s="383"/>
      <c r="BO528" s="383"/>
      <c r="BP528" s="383"/>
      <c r="BQ528" s="383"/>
      <c r="BR528" s="383"/>
    </row>
    <row r="529" spans="1:70" s="382" customFormat="1" ht="18" customHeight="1" hidden="1" thickBot="1">
      <c r="A529" s="397"/>
      <c r="C529" s="396" t="s">
        <v>283</v>
      </c>
      <c r="D529" s="396"/>
      <c r="I529" s="554"/>
      <c r="J529" s="404"/>
      <c r="K529" s="554"/>
      <c r="Q529" s="394"/>
      <c r="R529" s="394"/>
      <c r="S529" s="394"/>
      <c r="T529" s="394"/>
      <c r="U529" s="394"/>
      <c r="V529" s="394"/>
      <c r="W529" s="394"/>
      <c r="X529" s="394"/>
      <c r="Y529" s="394"/>
      <c r="Z529" s="394"/>
      <c r="AA529" s="422"/>
      <c r="AB529" s="422"/>
      <c r="AC529" s="383"/>
      <c r="AD529" s="383"/>
      <c r="AE529" s="383"/>
      <c r="AF529" s="383"/>
      <c r="AG529" s="383"/>
      <c r="AH529" s="383"/>
      <c r="AI529" s="383"/>
      <c r="AJ529" s="383"/>
      <c r="AK529" s="383"/>
      <c r="AL529" s="383"/>
      <c r="AM529" s="383"/>
      <c r="AN529" s="383"/>
      <c r="AO529" s="383"/>
      <c r="AP529" s="383"/>
      <c r="AQ529" s="383"/>
      <c r="AR529" s="383"/>
      <c r="AS529" s="383"/>
      <c r="AT529" s="383"/>
      <c r="AU529" s="383"/>
      <c r="AV529" s="383"/>
      <c r="AW529" s="383"/>
      <c r="AX529" s="383"/>
      <c r="AY529" s="383"/>
      <c r="AZ529" s="383"/>
      <c r="BA529" s="383"/>
      <c r="BB529" s="383"/>
      <c r="BC529" s="383"/>
      <c r="BD529" s="383"/>
      <c r="BE529" s="383"/>
      <c r="BF529" s="383"/>
      <c r="BG529" s="383"/>
      <c r="BH529" s="383"/>
      <c r="BI529" s="383"/>
      <c r="BJ529" s="383"/>
      <c r="BK529" s="383"/>
      <c r="BL529" s="383"/>
      <c r="BM529" s="383"/>
      <c r="BN529" s="383"/>
      <c r="BO529" s="383"/>
      <c r="BP529" s="383"/>
      <c r="BQ529" s="383"/>
      <c r="BR529" s="383"/>
    </row>
    <row r="530" spans="1:70" s="382" customFormat="1" ht="4.5" customHeight="1" hidden="1" thickTop="1">
      <c r="A530" s="397"/>
      <c r="C530" s="396"/>
      <c r="D530" s="396"/>
      <c r="R530" s="394"/>
      <c r="S530" s="394"/>
      <c r="T530" s="394"/>
      <c r="U530" s="394"/>
      <c r="V530" s="394"/>
      <c r="W530" s="394"/>
      <c r="X530" s="394"/>
      <c r="Y530" s="394"/>
      <c r="AC530" s="383"/>
      <c r="AD530" s="383"/>
      <c r="AE530" s="383"/>
      <c r="AF530" s="383"/>
      <c r="AG530" s="383"/>
      <c r="AH530" s="383"/>
      <c r="AI530" s="383"/>
      <c r="AJ530" s="383"/>
      <c r="AK530" s="383"/>
      <c r="AL530" s="383"/>
      <c r="AM530" s="383"/>
      <c r="AN530" s="383"/>
      <c r="AO530" s="383"/>
      <c r="AP530" s="383"/>
      <c r="AQ530" s="383"/>
      <c r="AR530" s="383"/>
      <c r="AS530" s="383"/>
      <c r="AT530" s="383"/>
      <c r="AU530" s="383"/>
      <c r="AV530" s="383"/>
      <c r="AW530" s="383"/>
      <c r="AX530" s="383"/>
      <c r="AY530" s="383"/>
      <c r="AZ530" s="383"/>
      <c r="BA530" s="383"/>
      <c r="BB530" s="383"/>
      <c r="BC530" s="383"/>
      <c r="BD530" s="383"/>
      <c r="BE530" s="383"/>
      <c r="BF530" s="383"/>
      <c r="BG530" s="383"/>
      <c r="BH530" s="383"/>
      <c r="BI530" s="383"/>
      <c r="BJ530" s="383"/>
      <c r="BK530" s="383"/>
      <c r="BL530" s="383"/>
      <c r="BM530" s="383"/>
      <c r="BN530" s="383"/>
      <c r="BO530" s="383"/>
      <c r="BP530" s="383"/>
      <c r="BQ530" s="383"/>
      <c r="BR530" s="383"/>
    </row>
    <row r="531" spans="1:70" s="382" customFormat="1" ht="18" customHeight="1" hidden="1">
      <c r="A531" s="397"/>
      <c r="C531" s="396"/>
      <c r="D531" s="396"/>
      <c r="E531" s="399" t="s">
        <v>446</v>
      </c>
      <c r="I531" s="371">
        <v>0</v>
      </c>
      <c r="J531" s="371"/>
      <c r="K531" s="371">
        <v>0</v>
      </c>
      <c r="R531" s="394"/>
      <c r="S531" s="394"/>
      <c r="T531" s="394"/>
      <c r="U531" s="394"/>
      <c r="V531" s="394"/>
      <c r="W531" s="394"/>
      <c r="X531" s="394"/>
      <c r="Y531" s="394"/>
      <c r="AC531" s="383"/>
      <c r="AD531" s="383"/>
      <c r="AE531" s="383"/>
      <c r="AF531" s="383"/>
      <c r="AG531" s="383"/>
      <c r="AH531" s="383"/>
      <c r="AI531" s="383"/>
      <c r="AJ531" s="383"/>
      <c r="AK531" s="383"/>
      <c r="AL531" s="383"/>
      <c r="AM531" s="383"/>
      <c r="AN531" s="383"/>
      <c r="AO531" s="383"/>
      <c r="AP531" s="383"/>
      <c r="AQ531" s="383"/>
      <c r="AR531" s="383"/>
      <c r="AS531" s="383"/>
      <c r="AT531" s="383"/>
      <c r="AU531" s="383"/>
      <c r="AV531" s="383"/>
      <c r="AW531" s="383"/>
      <c r="AX531" s="383"/>
      <c r="AY531" s="383"/>
      <c r="AZ531" s="383"/>
      <c r="BA531" s="383"/>
      <c r="BB531" s="383"/>
      <c r="BC531" s="383"/>
      <c r="BD531" s="383"/>
      <c r="BE531" s="383"/>
      <c r="BF531" s="383"/>
      <c r="BG531" s="383"/>
      <c r="BH531" s="383"/>
      <c r="BI531" s="383"/>
      <c r="BJ531" s="383"/>
      <c r="BK531" s="383"/>
      <c r="BL531" s="383"/>
      <c r="BM531" s="383"/>
      <c r="BN531" s="383"/>
      <c r="BO531" s="383"/>
      <c r="BP531" s="383"/>
      <c r="BQ531" s="383"/>
      <c r="BR531" s="383"/>
    </row>
    <row r="532" spans="1:71" s="382" customFormat="1" ht="12.75" hidden="1">
      <c r="A532" s="549">
        <v>0</v>
      </c>
      <c r="B532" s="391" t="s">
        <v>752</v>
      </c>
      <c r="C532" s="444"/>
      <c r="D532" s="444"/>
      <c r="E532" s="399"/>
      <c r="F532" s="399"/>
      <c r="G532" s="399"/>
      <c r="H532" s="399"/>
      <c r="R532" s="394"/>
      <c r="S532" s="394"/>
      <c r="T532" s="394"/>
      <c r="U532" s="394"/>
      <c r="V532" s="394"/>
      <c r="W532" s="394"/>
      <c r="X532" s="394"/>
      <c r="Y532" s="394"/>
      <c r="AA532" s="381"/>
      <c r="AD532" s="383"/>
      <c r="AE532" s="383"/>
      <c r="AF532" s="383"/>
      <c r="AG532" s="383"/>
      <c r="AH532" s="383"/>
      <c r="AI532" s="383"/>
      <c r="AJ532" s="383"/>
      <c r="AK532" s="383"/>
      <c r="AL532" s="383"/>
      <c r="AM532" s="383"/>
      <c r="AN532" s="383"/>
      <c r="AO532" s="383"/>
      <c r="AP532" s="383"/>
      <c r="AQ532" s="383"/>
      <c r="AR532" s="383"/>
      <c r="AS532" s="383"/>
      <c r="AT532" s="383"/>
      <c r="AU532" s="383"/>
      <c r="AV532" s="383"/>
      <c r="AW532" s="383"/>
      <c r="AX532" s="383"/>
      <c r="AY532" s="383"/>
      <c r="AZ532" s="383"/>
      <c r="BA532" s="383"/>
      <c r="BB532" s="383"/>
      <c r="BC532" s="383"/>
      <c r="BD532" s="383"/>
      <c r="BE532" s="383"/>
      <c r="BF532" s="383"/>
      <c r="BG532" s="383"/>
      <c r="BH532" s="383"/>
      <c r="BI532" s="383"/>
      <c r="BJ532" s="383"/>
      <c r="BK532" s="383"/>
      <c r="BL532" s="383"/>
      <c r="BM532" s="383"/>
      <c r="BN532" s="383"/>
      <c r="BO532" s="383"/>
      <c r="BP532" s="383"/>
      <c r="BQ532" s="383"/>
      <c r="BR532" s="383"/>
      <c r="BS532" s="383"/>
    </row>
    <row r="533" spans="1:70" s="382" customFormat="1" ht="4.5" customHeight="1" hidden="1">
      <c r="A533" s="395"/>
      <c r="B533" s="395"/>
      <c r="C533" s="399"/>
      <c r="D533" s="399"/>
      <c r="E533" s="399"/>
      <c r="F533" s="399"/>
      <c r="G533" s="399"/>
      <c r="H533" s="399"/>
      <c r="R533" s="394"/>
      <c r="S533" s="394"/>
      <c r="T533" s="394"/>
      <c r="U533" s="394"/>
      <c r="V533" s="394"/>
      <c r="W533" s="394"/>
      <c r="X533" s="394"/>
      <c r="Y533" s="394"/>
      <c r="AC533" s="383"/>
      <c r="AD533" s="383"/>
      <c r="AE533" s="383"/>
      <c r="AF533" s="383"/>
      <c r="AG533" s="383"/>
      <c r="AH533" s="383"/>
      <c r="AI533" s="383"/>
      <c r="AJ533" s="383"/>
      <c r="AK533" s="383"/>
      <c r="AL533" s="383"/>
      <c r="AM533" s="383"/>
      <c r="AN533" s="383"/>
      <c r="AO533" s="383"/>
      <c r="AP533" s="383"/>
      <c r="AQ533" s="383"/>
      <c r="AR533" s="383"/>
      <c r="AS533" s="383"/>
      <c r="AT533" s="383"/>
      <c r="AU533" s="383"/>
      <c r="AV533" s="383"/>
      <c r="AW533" s="383"/>
      <c r="AX533" s="383"/>
      <c r="AY533" s="383"/>
      <c r="AZ533" s="383"/>
      <c r="BA533" s="383"/>
      <c r="BB533" s="383"/>
      <c r="BC533" s="383"/>
      <c r="BD533" s="383"/>
      <c r="BE533" s="383"/>
      <c r="BF533" s="383"/>
      <c r="BG533" s="383"/>
      <c r="BH533" s="383"/>
      <c r="BI533" s="383"/>
      <c r="BJ533" s="383"/>
      <c r="BK533" s="383"/>
      <c r="BL533" s="383"/>
      <c r="BM533" s="383"/>
      <c r="BN533" s="383"/>
      <c r="BO533" s="383"/>
      <c r="BP533" s="383"/>
      <c r="BQ533" s="383"/>
      <c r="BR533" s="383"/>
    </row>
    <row r="534" spans="1:70" s="382" customFormat="1" ht="18" customHeight="1" hidden="1">
      <c r="A534" s="386"/>
      <c r="B534" s="401"/>
      <c r="C534" s="401"/>
      <c r="D534" s="401"/>
      <c r="E534" s="401"/>
      <c r="F534" s="401"/>
      <c r="G534" s="401"/>
      <c r="H534" s="401"/>
      <c r="I534" s="400" t="s">
        <v>541</v>
      </c>
      <c r="K534" s="400" t="s">
        <v>2</v>
      </c>
      <c r="Q534" s="394"/>
      <c r="R534" s="416"/>
      <c r="S534" s="416"/>
      <c r="T534" s="416"/>
      <c r="U534" s="416"/>
      <c r="V534" s="416"/>
      <c r="W534" s="416"/>
      <c r="X534" s="416"/>
      <c r="Y534" s="416"/>
      <c r="Z534" s="394"/>
      <c r="AC534" s="383"/>
      <c r="AD534" s="383"/>
      <c r="AE534" s="383"/>
      <c r="AF534" s="383"/>
      <c r="AG534" s="383"/>
      <c r="AH534" s="383"/>
      <c r="AI534" s="383"/>
      <c r="AJ534" s="383"/>
      <c r="AK534" s="383"/>
      <c r="AL534" s="383"/>
      <c r="AM534" s="383"/>
      <c r="AN534" s="383"/>
      <c r="AO534" s="383"/>
      <c r="AP534" s="383"/>
      <c r="AQ534" s="383"/>
      <c r="AR534" s="383"/>
      <c r="AS534" s="383"/>
      <c r="AT534" s="383"/>
      <c r="AU534" s="383"/>
      <c r="AV534" s="383"/>
      <c r="AW534" s="383"/>
      <c r="AX534" s="383"/>
      <c r="AY534" s="383"/>
      <c r="AZ534" s="383"/>
      <c r="BA534" s="383"/>
      <c r="BB534" s="383"/>
      <c r="BC534" s="383"/>
      <c r="BD534" s="383"/>
      <c r="BE534" s="383"/>
      <c r="BF534" s="383"/>
      <c r="BG534" s="383"/>
      <c r="BH534" s="383"/>
      <c r="BI534" s="383"/>
      <c r="BJ534" s="383"/>
      <c r="BK534" s="383"/>
      <c r="BL534" s="383"/>
      <c r="BM534" s="383"/>
      <c r="BN534" s="383"/>
      <c r="BO534" s="383"/>
      <c r="BP534" s="383"/>
      <c r="BQ534" s="383"/>
      <c r="BR534" s="383"/>
    </row>
    <row r="535" spans="1:70" s="382" customFormat="1" ht="18" customHeight="1" hidden="1">
      <c r="A535" s="397"/>
      <c r="B535" s="404" t="s">
        <v>623</v>
      </c>
      <c r="C535" s="401"/>
      <c r="D535" s="401"/>
      <c r="E535" s="401"/>
      <c r="F535" s="401"/>
      <c r="G535" s="401"/>
      <c r="H535" s="401"/>
      <c r="Q535" s="394"/>
      <c r="R535" s="416"/>
      <c r="S535" s="416"/>
      <c r="T535" s="416"/>
      <c r="U535" s="416"/>
      <c r="V535" s="416"/>
      <c r="W535" s="416"/>
      <c r="X535" s="416"/>
      <c r="Y535" s="416"/>
      <c r="Z535" s="394"/>
      <c r="AC535" s="383"/>
      <c r="AD535" s="383"/>
      <c r="AE535" s="383"/>
      <c r="AF535" s="383"/>
      <c r="AG535" s="383"/>
      <c r="AH535" s="383"/>
      <c r="AI535" s="383"/>
      <c r="AJ535" s="383"/>
      <c r="AK535" s="383"/>
      <c r="AL535" s="383"/>
      <c r="AM535" s="383"/>
      <c r="AN535" s="383"/>
      <c r="AO535" s="383"/>
      <c r="AP535" s="383"/>
      <c r="AQ535" s="383"/>
      <c r="AR535" s="383"/>
      <c r="AS535" s="383"/>
      <c r="AT535" s="383"/>
      <c r="AU535" s="383"/>
      <c r="AV535" s="383"/>
      <c r="AW535" s="383"/>
      <c r="AX535" s="383"/>
      <c r="AY535" s="383"/>
      <c r="AZ535" s="383"/>
      <c r="BA535" s="383"/>
      <c r="BB535" s="383"/>
      <c r="BC535" s="383"/>
      <c r="BD535" s="383"/>
      <c r="BE535" s="383"/>
      <c r="BF535" s="383"/>
      <c r="BG535" s="383"/>
      <c r="BH535" s="383"/>
      <c r="BI535" s="383"/>
      <c r="BJ535" s="383"/>
      <c r="BK535" s="383"/>
      <c r="BL535" s="383"/>
      <c r="BM535" s="383"/>
      <c r="BN535" s="383"/>
      <c r="BO535" s="383"/>
      <c r="BP535" s="383"/>
      <c r="BQ535" s="383"/>
      <c r="BR535" s="383"/>
    </row>
    <row r="536" spans="1:70" s="382" customFormat="1" ht="18" customHeight="1" hidden="1">
      <c r="A536" s="397"/>
      <c r="B536" s="386" t="s">
        <v>753</v>
      </c>
      <c r="C536" s="535"/>
      <c r="D536" s="535"/>
      <c r="E536" s="535"/>
      <c r="F536" s="535"/>
      <c r="G536" s="535"/>
      <c r="H536" s="535"/>
      <c r="I536" s="535"/>
      <c r="J536" s="535"/>
      <c r="K536" s="535"/>
      <c r="L536" s="535"/>
      <c r="M536" s="535"/>
      <c r="N536" s="535"/>
      <c r="O536" s="535"/>
      <c r="P536" s="535"/>
      <c r="Q536" s="535"/>
      <c r="R536" s="535"/>
      <c r="S536" s="535"/>
      <c r="T536" s="535"/>
      <c r="U536" s="535"/>
      <c r="V536" s="535"/>
      <c r="W536" s="535"/>
      <c r="X536" s="535"/>
      <c r="Y536" s="535"/>
      <c r="Z536" s="535"/>
      <c r="AC536" s="383"/>
      <c r="AD536" s="383"/>
      <c r="AE536" s="383"/>
      <c r="AF536" s="383"/>
      <c r="AG536" s="383"/>
      <c r="AH536" s="383"/>
      <c r="AI536" s="383"/>
      <c r="AJ536" s="383"/>
      <c r="AK536" s="383"/>
      <c r="AL536" s="383"/>
      <c r="AM536" s="383"/>
      <c r="AN536" s="383"/>
      <c r="AO536" s="383"/>
      <c r="AP536" s="383"/>
      <c r="AQ536" s="383"/>
      <c r="AR536" s="383"/>
      <c r="AS536" s="383"/>
      <c r="AT536" s="383"/>
      <c r="AU536" s="383"/>
      <c r="AV536" s="383"/>
      <c r="AW536" s="383"/>
      <c r="AX536" s="383"/>
      <c r="AY536" s="383"/>
      <c r="AZ536" s="383"/>
      <c r="BA536" s="383"/>
      <c r="BB536" s="383"/>
      <c r="BC536" s="383"/>
      <c r="BD536" s="383"/>
      <c r="BE536" s="383"/>
      <c r="BF536" s="383"/>
      <c r="BG536" s="383"/>
      <c r="BH536" s="383"/>
      <c r="BI536" s="383"/>
      <c r="BJ536" s="383"/>
      <c r="BK536" s="383"/>
      <c r="BL536" s="383"/>
      <c r="BM536" s="383"/>
      <c r="BN536" s="383"/>
      <c r="BO536" s="383"/>
      <c r="BP536" s="383"/>
      <c r="BQ536" s="383"/>
      <c r="BR536" s="383"/>
    </row>
    <row r="537" spans="1:70" s="382" customFormat="1" ht="18" customHeight="1" hidden="1">
      <c r="A537" s="397"/>
      <c r="B537" s="386" t="s">
        <v>754</v>
      </c>
      <c r="C537" s="535"/>
      <c r="D537" s="535"/>
      <c r="E537" s="535"/>
      <c r="F537" s="535"/>
      <c r="G537" s="535"/>
      <c r="H537" s="535"/>
      <c r="I537" s="535"/>
      <c r="J537" s="535"/>
      <c r="K537" s="535"/>
      <c r="L537" s="535"/>
      <c r="M537" s="535"/>
      <c r="N537" s="535"/>
      <c r="O537" s="535"/>
      <c r="P537" s="535"/>
      <c r="Q537" s="535"/>
      <c r="R537" s="535"/>
      <c r="S537" s="535"/>
      <c r="T537" s="535"/>
      <c r="U537" s="535"/>
      <c r="V537" s="535"/>
      <c r="W537" s="535"/>
      <c r="X537" s="535"/>
      <c r="Y537" s="535"/>
      <c r="Z537" s="535"/>
      <c r="AC537" s="383"/>
      <c r="AD537" s="383"/>
      <c r="AE537" s="383"/>
      <c r="AF537" s="383"/>
      <c r="AG537" s="383"/>
      <c r="AH537" s="383"/>
      <c r="AI537" s="383"/>
      <c r="AJ537" s="383"/>
      <c r="AK537" s="383"/>
      <c r="AL537" s="383"/>
      <c r="AM537" s="383"/>
      <c r="AN537" s="383"/>
      <c r="AO537" s="383"/>
      <c r="AP537" s="383"/>
      <c r="AQ537" s="383"/>
      <c r="AR537" s="383"/>
      <c r="AS537" s="383"/>
      <c r="AT537" s="383"/>
      <c r="AU537" s="383"/>
      <c r="AV537" s="383"/>
      <c r="AW537" s="383"/>
      <c r="AX537" s="383"/>
      <c r="AY537" s="383"/>
      <c r="AZ537" s="383"/>
      <c r="BA537" s="383"/>
      <c r="BB537" s="383"/>
      <c r="BC537" s="383"/>
      <c r="BD537" s="383"/>
      <c r="BE537" s="383"/>
      <c r="BF537" s="383"/>
      <c r="BG537" s="383"/>
      <c r="BH537" s="383"/>
      <c r="BI537" s="383"/>
      <c r="BJ537" s="383"/>
      <c r="BK537" s="383"/>
      <c r="BL537" s="383"/>
      <c r="BM537" s="383"/>
      <c r="BN537" s="383"/>
      <c r="BO537" s="383"/>
      <c r="BP537" s="383"/>
      <c r="BQ537" s="383"/>
      <c r="BR537" s="383"/>
    </row>
    <row r="538" spans="1:70" s="382" customFormat="1" ht="18" customHeight="1" hidden="1" thickBot="1">
      <c r="A538" s="397"/>
      <c r="C538" s="396" t="s">
        <v>637</v>
      </c>
      <c r="D538" s="396"/>
      <c r="I538" s="554"/>
      <c r="J538" s="404"/>
      <c r="K538" s="554"/>
      <c r="Q538" s="394"/>
      <c r="R538" s="394"/>
      <c r="S538" s="394"/>
      <c r="T538" s="394"/>
      <c r="U538" s="394"/>
      <c r="V538" s="394"/>
      <c r="W538" s="394"/>
      <c r="X538" s="394"/>
      <c r="Y538" s="394"/>
      <c r="Z538" s="394"/>
      <c r="AA538" s="422"/>
      <c r="AB538" s="422"/>
      <c r="AC538" s="383"/>
      <c r="AD538" s="383"/>
      <c r="AE538" s="383"/>
      <c r="AF538" s="383"/>
      <c r="AG538" s="383"/>
      <c r="AH538" s="383"/>
      <c r="AI538" s="383"/>
      <c r="AJ538" s="383"/>
      <c r="AK538" s="383"/>
      <c r="AL538" s="383"/>
      <c r="AM538" s="383"/>
      <c r="AN538" s="383"/>
      <c r="AO538" s="383"/>
      <c r="AP538" s="383"/>
      <c r="AQ538" s="383"/>
      <c r="AR538" s="383"/>
      <c r="AS538" s="383"/>
      <c r="AT538" s="383"/>
      <c r="AU538" s="383"/>
      <c r="AV538" s="383"/>
      <c r="AW538" s="383"/>
      <c r="AX538" s="383"/>
      <c r="AY538" s="383"/>
      <c r="AZ538" s="383"/>
      <c r="BA538" s="383"/>
      <c r="BB538" s="383"/>
      <c r="BC538" s="383"/>
      <c r="BD538" s="383"/>
      <c r="BE538" s="383"/>
      <c r="BF538" s="383"/>
      <c r="BG538" s="383"/>
      <c r="BH538" s="383"/>
      <c r="BI538" s="383"/>
      <c r="BJ538" s="383"/>
      <c r="BK538" s="383"/>
      <c r="BL538" s="383"/>
      <c r="BM538" s="383"/>
      <c r="BN538" s="383"/>
      <c r="BO538" s="383"/>
      <c r="BP538" s="383"/>
      <c r="BQ538" s="383"/>
      <c r="BR538" s="383"/>
    </row>
    <row r="539" spans="1:70" s="382" customFormat="1" ht="4.5" customHeight="1" hidden="1" thickTop="1">
      <c r="A539" s="397"/>
      <c r="C539" s="396"/>
      <c r="D539" s="396"/>
      <c r="R539" s="394"/>
      <c r="S539" s="394"/>
      <c r="T539" s="394"/>
      <c r="U539" s="394"/>
      <c r="V539" s="394"/>
      <c r="W539" s="394"/>
      <c r="X539" s="394"/>
      <c r="Y539" s="394"/>
      <c r="AC539" s="383"/>
      <c r="AD539" s="383"/>
      <c r="AE539" s="383"/>
      <c r="AF539" s="383"/>
      <c r="AG539" s="383"/>
      <c r="AH539" s="383"/>
      <c r="AI539" s="383"/>
      <c r="AJ539" s="383"/>
      <c r="AK539" s="383"/>
      <c r="AL539" s="383"/>
      <c r="AM539" s="383"/>
      <c r="AN539" s="383"/>
      <c r="AO539" s="383"/>
      <c r="AP539" s="383"/>
      <c r="AQ539" s="383"/>
      <c r="AR539" s="383"/>
      <c r="AS539" s="383"/>
      <c r="AT539" s="383"/>
      <c r="AU539" s="383"/>
      <c r="AV539" s="383"/>
      <c r="AW539" s="383"/>
      <c r="AX539" s="383"/>
      <c r="AY539" s="383"/>
      <c r="AZ539" s="383"/>
      <c r="BA539" s="383"/>
      <c r="BB539" s="383"/>
      <c r="BC539" s="383"/>
      <c r="BD539" s="383"/>
      <c r="BE539" s="383"/>
      <c r="BF539" s="383"/>
      <c r="BG539" s="383"/>
      <c r="BH539" s="383"/>
      <c r="BI539" s="383"/>
      <c r="BJ539" s="383"/>
      <c r="BK539" s="383"/>
      <c r="BL539" s="383"/>
      <c r="BM539" s="383"/>
      <c r="BN539" s="383"/>
      <c r="BO539" s="383"/>
      <c r="BP539" s="383"/>
      <c r="BQ539" s="383"/>
      <c r="BR539" s="383"/>
    </row>
    <row r="540" spans="1:70" s="382" customFormat="1" ht="18" customHeight="1" hidden="1">
      <c r="A540" s="397"/>
      <c r="C540" s="396"/>
      <c r="D540" s="396"/>
      <c r="E540" s="399" t="s">
        <v>446</v>
      </c>
      <c r="I540" s="371">
        <v>0</v>
      </c>
      <c r="J540" s="371"/>
      <c r="K540" s="371">
        <v>0</v>
      </c>
      <c r="R540" s="394"/>
      <c r="S540" s="394"/>
      <c r="T540" s="394"/>
      <c r="U540" s="394"/>
      <c r="V540" s="394"/>
      <c r="W540" s="394"/>
      <c r="X540" s="394"/>
      <c r="Y540" s="394"/>
      <c r="AC540" s="383"/>
      <c r="AD540" s="383"/>
      <c r="AE540" s="383"/>
      <c r="AF540" s="383"/>
      <c r="AG540" s="383"/>
      <c r="AH540" s="383"/>
      <c r="AI540" s="383"/>
      <c r="AJ540" s="383"/>
      <c r="AK540" s="383"/>
      <c r="AL540" s="383"/>
      <c r="AM540" s="383"/>
      <c r="AN540" s="383"/>
      <c r="AO540" s="383"/>
      <c r="AP540" s="383"/>
      <c r="AQ540" s="383"/>
      <c r="AR540" s="383"/>
      <c r="AS540" s="383"/>
      <c r="AT540" s="383"/>
      <c r="AU540" s="383"/>
      <c r="AV540" s="383"/>
      <c r="AW540" s="383"/>
      <c r="AX540" s="383"/>
      <c r="AY540" s="383"/>
      <c r="AZ540" s="383"/>
      <c r="BA540" s="383"/>
      <c r="BB540" s="383"/>
      <c r="BC540" s="383"/>
      <c r="BD540" s="383"/>
      <c r="BE540" s="383"/>
      <c r="BF540" s="383"/>
      <c r="BG540" s="383"/>
      <c r="BH540" s="383"/>
      <c r="BI540" s="383"/>
      <c r="BJ540" s="383"/>
      <c r="BK540" s="383"/>
      <c r="BL540" s="383"/>
      <c r="BM540" s="383"/>
      <c r="BN540" s="383"/>
      <c r="BO540" s="383"/>
      <c r="BP540" s="383"/>
      <c r="BQ540" s="383"/>
      <c r="BR540" s="383"/>
    </row>
    <row r="541" spans="1:71" s="382" customFormat="1" ht="12.75">
      <c r="A541" s="410" t="s">
        <v>426</v>
      </c>
      <c r="B541" s="392" t="s">
        <v>755</v>
      </c>
      <c r="R541" s="394"/>
      <c r="S541" s="394"/>
      <c r="T541" s="394"/>
      <c r="U541" s="394"/>
      <c r="V541" s="394"/>
      <c r="W541" s="394"/>
      <c r="X541" s="394"/>
      <c r="Y541" s="394"/>
      <c r="AA541" s="381"/>
      <c r="AD541" s="383"/>
      <c r="AE541" s="383"/>
      <c r="AF541" s="383"/>
      <c r="AG541" s="383"/>
      <c r="AH541" s="383"/>
      <c r="AI541" s="383"/>
      <c r="AJ541" s="383"/>
      <c r="AK541" s="383"/>
      <c r="AL541" s="383"/>
      <c r="AM541" s="383"/>
      <c r="AN541" s="383"/>
      <c r="AO541" s="383"/>
      <c r="AP541" s="383"/>
      <c r="AQ541" s="383"/>
      <c r="AR541" s="383"/>
      <c r="AS541" s="383"/>
      <c r="AT541" s="383"/>
      <c r="AU541" s="383"/>
      <c r="AV541" s="383"/>
      <c r="AW541" s="383"/>
      <c r="AX541" s="383"/>
      <c r="AY541" s="383"/>
      <c r="AZ541" s="383"/>
      <c r="BA541" s="383"/>
      <c r="BB541" s="383"/>
      <c r="BC541" s="383"/>
      <c r="BD541" s="383"/>
      <c r="BE541" s="383"/>
      <c r="BF541" s="383"/>
      <c r="BG541" s="383"/>
      <c r="BH541" s="383"/>
      <c r="BI541" s="383"/>
      <c r="BJ541" s="383"/>
      <c r="BK541" s="383"/>
      <c r="BL541" s="383"/>
      <c r="BM541" s="383"/>
      <c r="BN541" s="383"/>
      <c r="BO541" s="383"/>
      <c r="BP541" s="383"/>
      <c r="BQ541" s="383"/>
      <c r="BR541" s="383"/>
      <c r="BS541" s="383"/>
    </row>
    <row r="542" spans="1:71" s="382" customFormat="1" ht="4.5" customHeight="1">
      <c r="A542" s="395"/>
      <c r="R542" s="394"/>
      <c r="S542" s="394"/>
      <c r="T542" s="394"/>
      <c r="U542" s="394"/>
      <c r="V542" s="394"/>
      <c r="W542" s="394"/>
      <c r="X542" s="394"/>
      <c r="Y542" s="394"/>
      <c r="AA542" s="381"/>
      <c r="AD542" s="383"/>
      <c r="AE542" s="383"/>
      <c r="AF542" s="383"/>
      <c r="AG542" s="383"/>
      <c r="AH542" s="383"/>
      <c r="AI542" s="383"/>
      <c r="AJ542" s="383"/>
      <c r="AK542" s="383"/>
      <c r="AL542" s="383"/>
      <c r="AM542" s="383"/>
      <c r="AN542" s="383"/>
      <c r="AO542" s="383"/>
      <c r="AP542" s="383"/>
      <c r="AQ542" s="383"/>
      <c r="AR542" s="383"/>
      <c r="AS542" s="383"/>
      <c r="AT542" s="383"/>
      <c r="AU542" s="383"/>
      <c r="AV542" s="383"/>
      <c r="AW542" s="383"/>
      <c r="AX542" s="383"/>
      <c r="AY542" s="383"/>
      <c r="AZ542" s="383"/>
      <c r="BA542" s="383"/>
      <c r="BB542" s="383"/>
      <c r="BC542" s="383"/>
      <c r="BD542" s="383"/>
      <c r="BE542" s="383"/>
      <c r="BF542" s="383"/>
      <c r="BG542" s="383"/>
      <c r="BH542" s="383"/>
      <c r="BI542" s="383"/>
      <c r="BJ542" s="383"/>
      <c r="BK542" s="383"/>
      <c r="BL542" s="383"/>
      <c r="BM542" s="383"/>
      <c r="BN542" s="383"/>
      <c r="BO542" s="383"/>
      <c r="BP542" s="383"/>
      <c r="BQ542" s="383"/>
      <c r="BR542" s="383"/>
      <c r="BS542" s="383"/>
    </row>
    <row r="543" spans="1:71" s="382" customFormat="1" ht="12.75">
      <c r="A543" s="391" t="s">
        <v>756</v>
      </c>
      <c r="B543" s="391" t="s">
        <v>757</v>
      </c>
      <c r="C543" s="401"/>
      <c r="D543" s="401"/>
      <c r="E543" s="401"/>
      <c r="F543" s="401"/>
      <c r="G543" s="399" t="s">
        <v>616</v>
      </c>
      <c r="H543" s="401"/>
      <c r="I543" s="411"/>
      <c r="J543" s="401"/>
      <c r="K543" s="401"/>
      <c r="L543" s="401"/>
      <c r="R543" s="394"/>
      <c r="S543" s="394"/>
      <c r="T543" s="394"/>
      <c r="U543" s="394"/>
      <c r="V543" s="394"/>
      <c r="W543" s="394"/>
      <c r="X543" s="394"/>
      <c r="Y543" s="394"/>
      <c r="AA543" s="381"/>
      <c r="AD543" s="383"/>
      <c r="AE543" s="383"/>
      <c r="AF543" s="383"/>
      <c r="AG543" s="383"/>
      <c r="AH543" s="383"/>
      <c r="AI543" s="383"/>
      <c r="AJ543" s="383"/>
      <c r="AK543" s="383"/>
      <c r="AL543" s="383"/>
      <c r="AM543" s="383"/>
      <c r="AN543" s="383"/>
      <c r="AO543" s="383"/>
      <c r="AP543" s="383"/>
      <c r="AQ543" s="383"/>
      <c r="AR543" s="383"/>
      <c r="AS543" s="383"/>
      <c r="AT543" s="383"/>
      <c r="AU543" s="383"/>
      <c r="AV543" s="383"/>
      <c r="AW543" s="383"/>
      <c r="AX543" s="383"/>
      <c r="AY543" s="383"/>
      <c r="AZ543" s="383"/>
      <c r="BA543" s="383"/>
      <c r="BB543" s="383"/>
      <c r="BC543" s="383"/>
      <c r="BD543" s="383"/>
      <c r="BE543" s="383"/>
      <c r="BF543" s="383"/>
      <c r="BG543" s="383"/>
      <c r="BH543" s="383"/>
      <c r="BI543" s="383"/>
      <c r="BJ543" s="383"/>
      <c r="BK543" s="383"/>
      <c r="BL543" s="383"/>
      <c r="BM543" s="383"/>
      <c r="BN543" s="383"/>
      <c r="BO543" s="383"/>
      <c r="BP543" s="383"/>
      <c r="BQ543" s="383"/>
      <c r="BR543" s="383"/>
      <c r="BS543" s="383"/>
    </row>
    <row r="544" spans="1:71" s="382" customFormat="1" ht="4.5" customHeight="1">
      <c r="A544" s="395"/>
      <c r="B544" s="395"/>
      <c r="C544" s="401"/>
      <c r="D544" s="401"/>
      <c r="E544" s="401"/>
      <c r="F544" s="401"/>
      <c r="G544" s="401"/>
      <c r="H544" s="401"/>
      <c r="I544" s="401"/>
      <c r="J544" s="401"/>
      <c r="K544" s="401"/>
      <c r="L544" s="401"/>
      <c r="R544" s="394"/>
      <c r="S544" s="394"/>
      <c r="T544" s="394"/>
      <c r="U544" s="394"/>
      <c r="V544" s="394"/>
      <c r="W544" s="394"/>
      <c r="X544" s="394"/>
      <c r="Y544" s="394"/>
      <c r="AA544" s="381"/>
      <c r="AD544" s="383"/>
      <c r="AE544" s="383"/>
      <c r="AF544" s="383"/>
      <c r="AG544" s="383"/>
      <c r="AH544" s="383"/>
      <c r="AI544" s="383"/>
      <c r="AJ544" s="383"/>
      <c r="AK544" s="383"/>
      <c r="AL544" s="383"/>
      <c r="AM544" s="383"/>
      <c r="AN544" s="383"/>
      <c r="AO544" s="383"/>
      <c r="AP544" s="383"/>
      <c r="AQ544" s="383"/>
      <c r="AR544" s="383"/>
      <c r="AS544" s="383"/>
      <c r="AT544" s="383"/>
      <c r="AU544" s="383"/>
      <c r="AV544" s="383"/>
      <c r="AW544" s="383"/>
      <c r="AX544" s="383"/>
      <c r="AY544" s="383"/>
      <c r="AZ544" s="383"/>
      <c r="BA544" s="383"/>
      <c r="BB544" s="383"/>
      <c r="BC544" s="383"/>
      <c r="BD544" s="383"/>
      <c r="BE544" s="383"/>
      <c r="BF544" s="383"/>
      <c r="BG544" s="383"/>
      <c r="BH544" s="383"/>
      <c r="BI544" s="383"/>
      <c r="BJ544" s="383"/>
      <c r="BK544" s="383"/>
      <c r="BL544" s="383"/>
      <c r="BM544" s="383"/>
      <c r="BN544" s="383"/>
      <c r="BO544" s="383"/>
      <c r="BP544" s="383"/>
      <c r="BQ544" s="383"/>
      <c r="BR544" s="383"/>
      <c r="BS544" s="383"/>
    </row>
    <row r="545" spans="1:70" s="382" customFormat="1" ht="15" customHeight="1">
      <c r="A545" s="395"/>
      <c r="B545" s="395"/>
      <c r="C545" s="399"/>
      <c r="D545" s="399"/>
      <c r="E545" s="399"/>
      <c r="F545" s="399"/>
      <c r="G545" s="399"/>
      <c r="H545" s="399"/>
      <c r="K545" s="399" t="s">
        <v>540</v>
      </c>
      <c r="R545" s="394"/>
      <c r="S545" s="394"/>
      <c r="T545" s="394"/>
      <c r="U545" s="394"/>
      <c r="V545" s="394"/>
      <c r="W545" s="394"/>
      <c r="X545" s="394"/>
      <c r="Y545" s="394"/>
      <c r="AA545" s="371"/>
      <c r="AC545" s="383"/>
      <c r="AD545" s="383"/>
      <c r="AE545" s="383"/>
      <c r="AF545" s="383"/>
      <c r="AG545" s="383"/>
      <c r="AH545" s="383"/>
      <c r="AI545" s="383"/>
      <c r="AJ545" s="383"/>
      <c r="AK545" s="383"/>
      <c r="AL545" s="383"/>
      <c r="AM545" s="383"/>
      <c r="AN545" s="383"/>
      <c r="AO545" s="383"/>
      <c r="AP545" s="383"/>
      <c r="AQ545" s="383"/>
      <c r="AR545" s="383"/>
      <c r="AS545" s="383"/>
      <c r="AT545" s="383"/>
      <c r="AU545" s="383"/>
      <c r="AV545" s="383"/>
      <c r="AW545" s="383"/>
      <c r="AX545" s="383"/>
      <c r="AY545" s="383"/>
      <c r="AZ545" s="383"/>
      <c r="BA545" s="383"/>
      <c r="BB545" s="383"/>
      <c r="BC545" s="383"/>
      <c r="BD545" s="383"/>
      <c r="BE545" s="383"/>
      <c r="BF545" s="383"/>
      <c r="BG545" s="383"/>
      <c r="BH545" s="383"/>
      <c r="BI545" s="383"/>
      <c r="BJ545" s="383"/>
      <c r="BK545" s="383"/>
      <c r="BL545" s="383"/>
      <c r="BM545" s="383"/>
      <c r="BN545" s="383"/>
      <c r="BO545" s="383"/>
      <c r="BP545" s="383"/>
      <c r="BQ545" s="383"/>
      <c r="BR545" s="383"/>
    </row>
    <row r="546" spans="1:70" s="382" customFormat="1" ht="30" customHeight="1" hidden="1">
      <c r="A546" s="397"/>
      <c r="C546" s="396"/>
      <c r="D546" s="396"/>
      <c r="E546" s="562" t="s">
        <v>192</v>
      </c>
      <c r="F546" s="563"/>
      <c r="G546" s="563"/>
      <c r="H546" s="563"/>
      <c r="I546" s="562" t="s">
        <v>758</v>
      </c>
      <c r="J546" s="563"/>
      <c r="K546" s="402" t="s">
        <v>560</v>
      </c>
      <c r="M546" s="446"/>
      <c r="N546" s="446"/>
      <c r="O546" s="446"/>
      <c r="P546" s="446"/>
      <c r="Q546" s="446"/>
      <c r="R546" s="446"/>
      <c r="S546" s="446"/>
      <c r="T546" s="446"/>
      <c r="U546" s="446"/>
      <c r="V546" s="446"/>
      <c r="W546" s="446"/>
      <c r="X546" s="446"/>
      <c r="Y546" s="446"/>
      <c r="Z546" s="446"/>
      <c r="AA546" s="564"/>
      <c r="AB546" s="564"/>
      <c r="AC546" s="564"/>
      <c r="AD546" s="564"/>
      <c r="AE546" s="564"/>
      <c r="AF546" s="564"/>
      <c r="AG546" s="564"/>
      <c r="AH546" s="564"/>
      <c r="AI546" s="564"/>
      <c r="AJ546" s="564"/>
      <c r="AK546" s="565"/>
      <c r="AL546" s="564"/>
      <c r="AM546" s="564"/>
      <c r="AN546" s="564"/>
      <c r="AO546" s="564"/>
      <c r="AP546" s="564"/>
      <c r="AQ546" s="564"/>
      <c r="AR546" s="564"/>
      <c r="AS546" s="564"/>
      <c r="AT546" s="564"/>
      <c r="AU546" s="564"/>
      <c r="AV546" s="441"/>
      <c r="AW546" s="564"/>
      <c r="AX546" s="564"/>
      <c r="AY546" s="564"/>
      <c r="AZ546" s="564"/>
      <c r="BA546" s="564"/>
      <c r="BB546" s="564"/>
      <c r="BC546" s="564"/>
      <c r="BD546" s="564"/>
      <c r="BE546" s="564"/>
      <c r="BF546" s="564"/>
      <c r="BG546" s="383"/>
      <c r="BH546" s="383"/>
      <c r="BI546" s="383"/>
      <c r="BJ546" s="383"/>
      <c r="BK546" s="383"/>
      <c r="BL546" s="383"/>
      <c r="BM546" s="383"/>
      <c r="BN546" s="383"/>
      <c r="BO546" s="383"/>
      <c r="BP546" s="383"/>
      <c r="BQ546" s="383"/>
      <c r="BR546" s="383"/>
    </row>
    <row r="547" spans="1:70" s="382" customFormat="1" ht="18" customHeight="1" hidden="1">
      <c r="A547" s="397"/>
      <c r="B547" s="396" t="s">
        <v>759</v>
      </c>
      <c r="C547" s="396"/>
      <c r="D547" s="396"/>
      <c r="E547" s="405">
        <v>100000000000</v>
      </c>
      <c r="F547" s="405"/>
      <c r="G547" s="405"/>
      <c r="H547" s="405"/>
      <c r="I547" s="405">
        <v>42338846242</v>
      </c>
      <c r="J547" s="405"/>
      <c r="K547" s="405">
        <f aca="true" t="shared" si="7" ref="K547:K554">SUM(E547:I547)</f>
        <v>142338846242</v>
      </c>
      <c r="M547" s="446"/>
      <c r="N547" s="446"/>
      <c r="O547" s="446"/>
      <c r="P547" s="446"/>
      <c r="Q547" s="446"/>
      <c r="R547" s="446"/>
      <c r="S547" s="446"/>
      <c r="T547" s="446"/>
      <c r="U547" s="446"/>
      <c r="V547" s="446"/>
      <c r="W547" s="446"/>
      <c r="X547" s="446"/>
      <c r="Y547" s="446"/>
      <c r="Z547" s="446"/>
      <c r="AA547" s="564"/>
      <c r="AB547" s="564"/>
      <c r="AC547" s="564"/>
      <c r="AD547" s="564"/>
      <c r="AE547" s="564"/>
      <c r="AF547" s="564"/>
      <c r="AG547" s="564"/>
      <c r="AH547" s="564"/>
      <c r="AI547" s="564"/>
      <c r="AJ547" s="564"/>
      <c r="AK547" s="565"/>
      <c r="AL547" s="564"/>
      <c r="AM547" s="564"/>
      <c r="AN547" s="564"/>
      <c r="AO547" s="564"/>
      <c r="AP547" s="564"/>
      <c r="AQ547" s="564"/>
      <c r="AR547" s="564"/>
      <c r="AS547" s="564"/>
      <c r="AT547" s="564"/>
      <c r="AU547" s="564"/>
      <c r="AV547" s="441"/>
      <c r="AW547" s="564"/>
      <c r="AX547" s="564"/>
      <c r="AY547" s="564"/>
      <c r="AZ547" s="564"/>
      <c r="BA547" s="564"/>
      <c r="BB547" s="564"/>
      <c r="BC547" s="564"/>
      <c r="BD547" s="564"/>
      <c r="BE547" s="564"/>
      <c r="BF547" s="564"/>
      <c r="BG547" s="383"/>
      <c r="BH547" s="383"/>
      <c r="BI547" s="383"/>
      <c r="BJ547" s="383"/>
      <c r="BK547" s="383"/>
      <c r="BL547" s="383"/>
      <c r="BM547" s="383"/>
      <c r="BN547" s="383"/>
      <c r="BO547" s="383"/>
      <c r="BP547" s="383"/>
      <c r="BQ547" s="383"/>
      <c r="BR547" s="383"/>
    </row>
    <row r="548" spans="1:70" s="382" customFormat="1" ht="18" customHeight="1" hidden="1">
      <c r="A548" s="397"/>
      <c r="B548" s="404" t="s">
        <v>760</v>
      </c>
      <c r="C548" s="396"/>
      <c r="D548" s="396"/>
      <c r="E548" s="405">
        <v>100000000000</v>
      </c>
      <c r="F548" s="405"/>
      <c r="G548" s="405"/>
      <c r="H548" s="405"/>
      <c r="I548" s="405">
        <v>0</v>
      </c>
      <c r="J548" s="405"/>
      <c r="K548" s="405">
        <f t="shared" si="7"/>
        <v>100000000000</v>
      </c>
      <c r="M548" s="446"/>
      <c r="N548" s="446"/>
      <c r="O548" s="446"/>
      <c r="P548" s="446"/>
      <c r="Q548" s="446"/>
      <c r="R548" s="446"/>
      <c r="S548" s="446"/>
      <c r="T548" s="446"/>
      <c r="U548" s="446"/>
      <c r="V548" s="446"/>
      <c r="W548" s="446"/>
      <c r="X548" s="446"/>
      <c r="Y548" s="446"/>
      <c r="Z548" s="446"/>
      <c r="AA548" s="564"/>
      <c r="AB548" s="564"/>
      <c r="AC548" s="564"/>
      <c r="AD548" s="564"/>
      <c r="AE548" s="564"/>
      <c r="AF548" s="564"/>
      <c r="AG548" s="564"/>
      <c r="AH548" s="564"/>
      <c r="AI548" s="564"/>
      <c r="AJ548" s="564"/>
      <c r="AK548" s="565"/>
      <c r="AL548" s="564"/>
      <c r="AM548" s="564"/>
      <c r="AN548" s="564"/>
      <c r="AO548" s="564"/>
      <c r="AP548" s="564"/>
      <c r="AQ548" s="564"/>
      <c r="AR548" s="564"/>
      <c r="AS548" s="564"/>
      <c r="AT548" s="564"/>
      <c r="AU548" s="564"/>
      <c r="AV548" s="441"/>
      <c r="AW548" s="564"/>
      <c r="AX548" s="564"/>
      <c r="AY548" s="564"/>
      <c r="AZ548" s="564"/>
      <c r="BA548" s="564"/>
      <c r="BB548" s="564"/>
      <c r="BC548" s="564"/>
      <c r="BD548" s="564"/>
      <c r="BE548" s="564"/>
      <c r="BF548" s="564"/>
      <c r="BG548" s="383"/>
      <c r="BH548" s="383"/>
      <c r="BI548" s="383"/>
      <c r="BJ548" s="383"/>
      <c r="BK548" s="383"/>
      <c r="BL548" s="383"/>
      <c r="BM548" s="383"/>
      <c r="BN548" s="383"/>
      <c r="BO548" s="383"/>
      <c r="BP548" s="383"/>
      <c r="BQ548" s="383"/>
      <c r="BR548" s="383"/>
    </row>
    <row r="549" spans="1:70" s="382" customFormat="1" ht="18" customHeight="1" hidden="1">
      <c r="A549" s="397"/>
      <c r="B549" s="404" t="s">
        <v>761</v>
      </c>
      <c r="C549" s="396"/>
      <c r="D549" s="396"/>
      <c r="E549" s="405">
        <v>0</v>
      </c>
      <c r="F549" s="405"/>
      <c r="G549" s="405"/>
      <c r="H549" s="405"/>
      <c r="I549" s="405">
        <v>10427814359</v>
      </c>
      <c r="J549" s="405"/>
      <c r="K549" s="405">
        <f t="shared" si="7"/>
        <v>10427814359</v>
      </c>
      <c r="M549" s="446"/>
      <c r="N549" s="446"/>
      <c r="O549" s="446"/>
      <c r="P549" s="446"/>
      <c r="Q549" s="446"/>
      <c r="R549" s="446"/>
      <c r="S549" s="446"/>
      <c r="T549" s="446"/>
      <c r="U549" s="446"/>
      <c r="V549" s="446"/>
      <c r="W549" s="446"/>
      <c r="X549" s="446"/>
      <c r="Y549" s="446"/>
      <c r="Z549" s="446"/>
      <c r="AA549" s="564"/>
      <c r="AB549" s="564"/>
      <c r="AC549" s="564"/>
      <c r="AD549" s="564"/>
      <c r="AE549" s="564"/>
      <c r="AF549" s="564"/>
      <c r="AG549" s="564"/>
      <c r="AH549" s="564"/>
      <c r="AI549" s="564"/>
      <c r="AJ549" s="564"/>
      <c r="AK549" s="565"/>
      <c r="AL549" s="564"/>
      <c r="AM549" s="564"/>
      <c r="AN549" s="564"/>
      <c r="AO549" s="564"/>
      <c r="AP549" s="564"/>
      <c r="AQ549" s="564"/>
      <c r="AR549" s="564"/>
      <c r="AS549" s="564"/>
      <c r="AT549" s="564"/>
      <c r="AU549" s="564"/>
      <c r="AV549" s="441"/>
      <c r="AW549" s="564"/>
      <c r="AX549" s="564"/>
      <c r="AY549" s="564"/>
      <c r="AZ549" s="564"/>
      <c r="BA549" s="564"/>
      <c r="BB549" s="564"/>
      <c r="BC549" s="564"/>
      <c r="BD549" s="564"/>
      <c r="BE549" s="564"/>
      <c r="BF549" s="564"/>
      <c r="BG549" s="383"/>
      <c r="BH549" s="383"/>
      <c r="BI549" s="383"/>
      <c r="BJ549" s="383"/>
      <c r="BK549" s="383"/>
      <c r="BL549" s="383"/>
      <c r="BM549" s="383"/>
      <c r="BN549" s="383"/>
      <c r="BO549" s="383"/>
      <c r="BP549" s="383"/>
      <c r="BQ549" s="383"/>
      <c r="BR549" s="383"/>
    </row>
    <row r="550" spans="1:70" s="382" customFormat="1" ht="25.5" customHeight="1" hidden="1">
      <c r="A550" s="397"/>
      <c r="B550" s="1567" t="s">
        <v>762</v>
      </c>
      <c r="C550" s="1567"/>
      <c r="D550" s="1567"/>
      <c r="E550" s="405">
        <v>0</v>
      </c>
      <c r="F550" s="405"/>
      <c r="G550" s="405"/>
      <c r="H550" s="405"/>
      <c r="I550" s="405">
        <v>-53000000000</v>
      </c>
      <c r="J550" s="405"/>
      <c r="K550" s="405">
        <f t="shared" si="7"/>
        <v>-53000000000</v>
      </c>
      <c r="M550" s="446"/>
      <c r="N550" s="446"/>
      <c r="O550" s="446"/>
      <c r="P550" s="446"/>
      <c r="Q550" s="446"/>
      <c r="R550" s="446"/>
      <c r="S550" s="446"/>
      <c r="T550" s="446"/>
      <c r="U550" s="446"/>
      <c r="V550" s="446"/>
      <c r="W550" s="446"/>
      <c r="X550" s="446"/>
      <c r="Y550" s="446"/>
      <c r="Z550" s="446"/>
      <c r="AA550" s="564"/>
      <c r="AB550" s="564"/>
      <c r="AC550" s="564"/>
      <c r="AD550" s="564"/>
      <c r="AE550" s="564"/>
      <c r="AF550" s="564"/>
      <c r="AG550" s="564"/>
      <c r="AH550" s="564"/>
      <c r="AI550" s="564"/>
      <c r="AJ550" s="564"/>
      <c r="AK550" s="565"/>
      <c r="AL550" s="564"/>
      <c r="AM550" s="564"/>
      <c r="AN550" s="564"/>
      <c r="AO550" s="564"/>
      <c r="AP550" s="564"/>
      <c r="AQ550" s="564"/>
      <c r="AR550" s="564"/>
      <c r="AS550" s="564"/>
      <c r="AT550" s="564"/>
      <c r="AU550" s="564"/>
      <c r="AV550" s="441"/>
      <c r="AW550" s="564"/>
      <c r="AX550" s="564"/>
      <c r="AY550" s="564"/>
      <c r="AZ550" s="564"/>
      <c r="BA550" s="564"/>
      <c r="BB550" s="564"/>
      <c r="BC550" s="564"/>
      <c r="BD550" s="564"/>
      <c r="BE550" s="564"/>
      <c r="BF550" s="564"/>
      <c r="BG550" s="383"/>
      <c r="BH550" s="383"/>
      <c r="BI550" s="383"/>
      <c r="BJ550" s="383"/>
      <c r="BK550" s="383"/>
      <c r="BL550" s="383"/>
      <c r="BM550" s="383"/>
      <c r="BN550" s="383"/>
      <c r="BO550" s="383"/>
      <c r="BP550" s="383"/>
      <c r="BQ550" s="383"/>
      <c r="BR550" s="383"/>
    </row>
    <row r="551" spans="1:70" s="382" customFormat="1" ht="18" customHeight="1" hidden="1" thickBot="1">
      <c r="A551" s="397"/>
      <c r="C551" s="396" t="s">
        <v>763</v>
      </c>
      <c r="D551" s="396"/>
      <c r="E551" s="419">
        <f>SUM(E547:E550)</f>
        <v>200000000000</v>
      </c>
      <c r="F551" s="426"/>
      <c r="G551" s="426"/>
      <c r="H551" s="426"/>
      <c r="I551" s="419">
        <f>SUM(I547:I550)</f>
        <v>-233339399</v>
      </c>
      <c r="J551" s="426"/>
      <c r="K551" s="419">
        <f t="shared" si="7"/>
        <v>199766660601</v>
      </c>
      <c r="M551" s="446"/>
      <c r="N551" s="446"/>
      <c r="O551" s="446"/>
      <c r="P551" s="446"/>
      <c r="Q551" s="446"/>
      <c r="R551" s="446"/>
      <c r="S551" s="446"/>
      <c r="T551" s="446"/>
      <c r="U551" s="446"/>
      <c r="V551" s="446"/>
      <c r="W551" s="446"/>
      <c r="X551" s="446"/>
      <c r="Y551" s="446"/>
      <c r="Z551" s="446"/>
      <c r="AA551" s="564"/>
      <c r="AB551" s="564"/>
      <c r="AC551" s="564"/>
      <c r="AD551" s="564"/>
      <c r="AE551" s="564"/>
      <c r="AF551" s="564"/>
      <c r="AG551" s="564"/>
      <c r="AH551" s="564"/>
      <c r="AI551" s="564"/>
      <c r="AJ551" s="564"/>
      <c r="AK551" s="565"/>
      <c r="AL551" s="564"/>
      <c r="AM551" s="564"/>
      <c r="AN551" s="564"/>
      <c r="AO551" s="564"/>
      <c r="AP551" s="564"/>
      <c r="AQ551" s="564"/>
      <c r="AR551" s="564"/>
      <c r="AS551" s="564"/>
      <c r="AT551" s="564"/>
      <c r="AU551" s="564"/>
      <c r="AV551" s="441"/>
      <c r="AW551" s="564"/>
      <c r="AX551" s="564"/>
      <c r="AY551" s="564"/>
      <c r="AZ551" s="564"/>
      <c r="BA551" s="564"/>
      <c r="BB551" s="564"/>
      <c r="BC551" s="564"/>
      <c r="BD551" s="564"/>
      <c r="BE551" s="564"/>
      <c r="BF551" s="564"/>
      <c r="BG551" s="383"/>
      <c r="BH551" s="383"/>
      <c r="BI551" s="383"/>
      <c r="BJ551" s="383"/>
      <c r="BK551" s="383"/>
      <c r="BL551" s="383"/>
      <c r="BM551" s="383"/>
      <c r="BN551" s="383"/>
      <c r="BO551" s="383"/>
      <c r="BP551" s="383"/>
      <c r="BQ551" s="383"/>
      <c r="BR551" s="383"/>
    </row>
    <row r="552" spans="1:70" s="382" customFormat="1" ht="18" customHeight="1" hidden="1" thickTop="1">
      <c r="A552" s="397"/>
      <c r="B552" s="404" t="s">
        <v>764</v>
      </c>
      <c r="C552" s="396"/>
      <c r="D552" s="396"/>
      <c r="E552" s="405">
        <v>0</v>
      </c>
      <c r="F552" s="405"/>
      <c r="G552" s="405"/>
      <c r="H552" s="405"/>
      <c r="I552" s="405">
        <v>0</v>
      </c>
      <c r="J552" s="405"/>
      <c r="K552" s="405">
        <f t="shared" si="7"/>
        <v>0</v>
      </c>
      <c r="M552" s="446"/>
      <c r="N552" s="446"/>
      <c r="O552" s="446"/>
      <c r="P552" s="446"/>
      <c r="Q552" s="446"/>
      <c r="R552" s="446"/>
      <c r="S552" s="446"/>
      <c r="T552" s="446"/>
      <c r="U552" s="446"/>
      <c r="V552" s="446"/>
      <c r="W552" s="446"/>
      <c r="X552" s="446"/>
      <c r="Y552" s="446"/>
      <c r="Z552" s="446"/>
      <c r="AA552" s="564"/>
      <c r="AB552" s="564"/>
      <c r="AC552" s="564"/>
      <c r="AD552" s="564"/>
      <c r="AE552" s="564"/>
      <c r="AF552" s="564"/>
      <c r="AG552" s="564"/>
      <c r="AH552" s="564"/>
      <c r="AI552" s="564"/>
      <c r="AJ552" s="564"/>
      <c r="AK552" s="565"/>
      <c r="AL552" s="564"/>
      <c r="AM552" s="564"/>
      <c r="AN552" s="564"/>
      <c r="AO552" s="564"/>
      <c r="AP552" s="564"/>
      <c r="AQ552" s="564"/>
      <c r="AR552" s="564"/>
      <c r="AS552" s="564"/>
      <c r="AT552" s="564"/>
      <c r="AU552" s="564"/>
      <c r="AV552" s="441"/>
      <c r="AW552" s="564"/>
      <c r="AX552" s="564"/>
      <c r="AY552" s="564"/>
      <c r="AZ552" s="564"/>
      <c r="BA552" s="564"/>
      <c r="BB552" s="564"/>
      <c r="BC552" s="564"/>
      <c r="BD552" s="564"/>
      <c r="BE552" s="564"/>
      <c r="BF552" s="564"/>
      <c r="BG552" s="383"/>
      <c r="BH552" s="383"/>
      <c r="BI552" s="383"/>
      <c r="BJ552" s="383"/>
      <c r="BK552" s="383"/>
      <c r="BL552" s="383"/>
      <c r="BM552" s="383"/>
      <c r="BN552" s="383"/>
      <c r="BO552" s="383"/>
      <c r="BP552" s="383"/>
      <c r="BQ552" s="383"/>
      <c r="BR552" s="383"/>
    </row>
    <row r="553" spans="1:70" s="382" customFormat="1" ht="18" customHeight="1" hidden="1" thickTop="1">
      <c r="A553" s="397"/>
      <c r="B553" s="404" t="s">
        <v>765</v>
      </c>
      <c r="C553" s="396"/>
      <c r="D553" s="396"/>
      <c r="E553" s="405">
        <v>0</v>
      </c>
      <c r="F553" s="405"/>
      <c r="G553" s="405"/>
      <c r="H553" s="405"/>
      <c r="I553" s="405" t="e">
        <f>#REF!</f>
        <v>#REF!</v>
      </c>
      <c r="J553" s="405"/>
      <c r="K553" s="405" t="e">
        <f t="shared" si="7"/>
        <v>#REF!</v>
      </c>
      <c r="M553" s="446"/>
      <c r="N553" s="446"/>
      <c r="O553" s="446"/>
      <c r="P553" s="446"/>
      <c r="Q553" s="446"/>
      <c r="R553" s="446"/>
      <c r="S553" s="446"/>
      <c r="T553" s="446"/>
      <c r="U553" s="446"/>
      <c r="V553" s="446"/>
      <c r="W553" s="446"/>
      <c r="X553" s="446"/>
      <c r="Y553" s="446"/>
      <c r="Z553" s="446"/>
      <c r="AA553" s="564"/>
      <c r="AB553" s="564"/>
      <c r="AC553" s="564"/>
      <c r="AD553" s="564"/>
      <c r="AE553" s="564"/>
      <c r="AF553" s="564"/>
      <c r="AG553" s="564"/>
      <c r="AH553" s="564"/>
      <c r="AI553" s="564"/>
      <c r="AJ553" s="564"/>
      <c r="AK553" s="565"/>
      <c r="AL553" s="564"/>
      <c r="AM553" s="564"/>
      <c r="AN553" s="564"/>
      <c r="AO553" s="564"/>
      <c r="AP553" s="564"/>
      <c r="AQ553" s="564"/>
      <c r="AR553" s="564"/>
      <c r="AS553" s="564"/>
      <c r="AT553" s="564"/>
      <c r="AU553" s="564"/>
      <c r="AV553" s="441"/>
      <c r="AW553" s="564"/>
      <c r="AX553" s="564"/>
      <c r="AY553" s="564"/>
      <c r="AZ553" s="564"/>
      <c r="BA553" s="564"/>
      <c r="BB553" s="564"/>
      <c r="BC553" s="564"/>
      <c r="BD553" s="564"/>
      <c r="BE553" s="564"/>
      <c r="BF553" s="564"/>
      <c r="BG553" s="383"/>
      <c r="BH553" s="383"/>
      <c r="BI553" s="383"/>
      <c r="BJ553" s="383"/>
      <c r="BK553" s="383"/>
      <c r="BL553" s="383"/>
      <c r="BM553" s="383"/>
      <c r="BN553" s="383"/>
      <c r="BO553" s="383"/>
      <c r="BP553" s="383"/>
      <c r="BQ553" s="383"/>
      <c r="BR553" s="383"/>
    </row>
    <row r="554" spans="1:70" s="382" customFormat="1" ht="18" customHeight="1" hidden="1">
      <c r="A554" s="397"/>
      <c r="B554" s="1567" t="s">
        <v>766</v>
      </c>
      <c r="C554" s="1567"/>
      <c r="D554" s="1567"/>
      <c r="E554" s="405">
        <v>0</v>
      </c>
      <c r="F554" s="405"/>
      <c r="G554" s="405"/>
      <c r="H554" s="405"/>
      <c r="I554" s="405" t="e">
        <f>-#REF!</f>
        <v>#REF!</v>
      </c>
      <c r="J554" s="405"/>
      <c r="K554" s="405" t="e">
        <f t="shared" si="7"/>
        <v>#REF!</v>
      </c>
      <c r="M554" s="446" t="e">
        <f>K554-CDKT!D111</f>
        <v>#REF!</v>
      </c>
      <c r="N554" s="446"/>
      <c r="O554" s="446"/>
      <c r="P554" s="446"/>
      <c r="Q554" s="446"/>
      <c r="R554" s="446"/>
      <c r="S554" s="446"/>
      <c r="T554" s="446"/>
      <c r="U554" s="446"/>
      <c r="V554" s="446"/>
      <c r="W554" s="446"/>
      <c r="X554" s="446"/>
      <c r="Y554" s="446"/>
      <c r="Z554" s="446"/>
      <c r="AA554" s="564"/>
      <c r="AB554" s="564"/>
      <c r="AC554" s="564"/>
      <c r="AD554" s="564"/>
      <c r="AE554" s="564"/>
      <c r="AF554" s="564"/>
      <c r="AG554" s="564"/>
      <c r="AH554" s="564"/>
      <c r="AI554" s="564"/>
      <c r="AJ554" s="564"/>
      <c r="AK554" s="565"/>
      <c r="AL554" s="564"/>
      <c r="AM554" s="564"/>
      <c r="AN554" s="564"/>
      <c r="AO554" s="564"/>
      <c r="AP554" s="564"/>
      <c r="AQ554" s="564"/>
      <c r="AR554" s="564"/>
      <c r="AS554" s="564"/>
      <c r="AT554" s="564"/>
      <c r="AU554" s="564"/>
      <c r="AV554" s="441"/>
      <c r="AW554" s="564"/>
      <c r="AX554" s="564"/>
      <c r="AY554" s="564"/>
      <c r="AZ554" s="564"/>
      <c r="BA554" s="564"/>
      <c r="BB554" s="564"/>
      <c r="BC554" s="564"/>
      <c r="BD554" s="564"/>
      <c r="BE554" s="564"/>
      <c r="BF554" s="564"/>
      <c r="BG554" s="383"/>
      <c r="BH554" s="383"/>
      <c r="BI554" s="383"/>
      <c r="BJ554" s="383"/>
      <c r="BK554" s="383"/>
      <c r="BL554" s="383"/>
      <c r="BM554" s="383"/>
      <c r="BN554" s="383"/>
      <c r="BO554" s="383"/>
      <c r="BP554" s="383"/>
      <c r="BQ554" s="383"/>
      <c r="BR554" s="383"/>
    </row>
    <row r="555" spans="1:70" s="382" customFormat="1" ht="18" customHeight="1" hidden="1" thickBot="1">
      <c r="A555" s="397"/>
      <c r="C555" s="396" t="s">
        <v>767</v>
      </c>
      <c r="D555" s="396"/>
      <c r="E555" s="419">
        <f>SUM(E551:E554)</f>
        <v>200000000000</v>
      </c>
      <c r="F555" s="426"/>
      <c r="G555" s="426"/>
      <c r="H555" s="426"/>
      <c r="I555" s="419" t="e">
        <f>SUM(I551:I554)</f>
        <v>#REF!</v>
      </c>
      <c r="J555" s="426"/>
      <c r="K555" s="419" t="e">
        <f>SUM(K551:K554)</f>
        <v>#REF!</v>
      </c>
      <c r="M555" s="446"/>
      <c r="N555" s="446"/>
      <c r="O555" s="446"/>
      <c r="P555" s="446"/>
      <c r="Q555" s="446"/>
      <c r="R555" s="446"/>
      <c r="S555" s="446"/>
      <c r="T555" s="446"/>
      <c r="U555" s="446"/>
      <c r="V555" s="446"/>
      <c r="W555" s="446"/>
      <c r="X555" s="446"/>
      <c r="Y555" s="446"/>
      <c r="Z555" s="446"/>
      <c r="AA555" s="564"/>
      <c r="AB555" s="564"/>
      <c r="AC555" s="564"/>
      <c r="AD555" s="564"/>
      <c r="AE555" s="564"/>
      <c r="AF555" s="564"/>
      <c r="AG555" s="564"/>
      <c r="AH555" s="564"/>
      <c r="AI555" s="564"/>
      <c r="AJ555" s="564"/>
      <c r="AK555" s="565"/>
      <c r="AL555" s="564"/>
      <c r="AM555" s="564"/>
      <c r="AN555" s="564"/>
      <c r="AO555" s="564"/>
      <c r="AP555" s="564"/>
      <c r="AQ555" s="564"/>
      <c r="AR555" s="564"/>
      <c r="AS555" s="564"/>
      <c r="AT555" s="564"/>
      <c r="AU555" s="564"/>
      <c r="AV555" s="441"/>
      <c r="AW555" s="564"/>
      <c r="AX555" s="564"/>
      <c r="AY555" s="564"/>
      <c r="AZ555" s="564"/>
      <c r="BA555" s="564"/>
      <c r="BB555" s="564"/>
      <c r="BC555" s="564"/>
      <c r="BD555" s="564"/>
      <c r="BE555" s="564"/>
      <c r="BF555" s="564"/>
      <c r="BG555" s="383"/>
      <c r="BH555" s="383"/>
      <c r="BI555" s="383"/>
      <c r="BJ555" s="383"/>
      <c r="BK555" s="383"/>
      <c r="BL555" s="383"/>
      <c r="BM555" s="383"/>
      <c r="BN555" s="383"/>
      <c r="BO555" s="383"/>
      <c r="BP555" s="383"/>
      <c r="BQ555" s="383"/>
      <c r="BR555" s="383"/>
    </row>
    <row r="556" spans="1:70" s="382" customFormat="1" ht="4.5" customHeight="1" hidden="1" thickTop="1">
      <c r="A556" s="397"/>
      <c r="C556" s="396"/>
      <c r="D556" s="396"/>
      <c r="M556" s="446"/>
      <c r="N556" s="446"/>
      <c r="O556" s="446"/>
      <c r="P556" s="446"/>
      <c r="Q556" s="446"/>
      <c r="R556" s="446"/>
      <c r="S556" s="446"/>
      <c r="T556" s="446"/>
      <c r="U556" s="446"/>
      <c r="V556" s="446"/>
      <c r="W556" s="446"/>
      <c r="X556" s="446"/>
      <c r="Y556" s="446"/>
      <c r="Z556" s="446"/>
      <c r="AA556" s="564"/>
      <c r="AB556" s="564"/>
      <c r="AC556" s="564"/>
      <c r="AD556" s="564"/>
      <c r="AE556" s="564"/>
      <c r="AF556" s="564"/>
      <c r="AG556" s="564"/>
      <c r="AH556" s="564"/>
      <c r="AI556" s="564"/>
      <c r="AJ556" s="564"/>
      <c r="AK556" s="565"/>
      <c r="AL556" s="564"/>
      <c r="AM556" s="564"/>
      <c r="AN556" s="564"/>
      <c r="AO556" s="564"/>
      <c r="AP556" s="564"/>
      <c r="AQ556" s="564"/>
      <c r="AR556" s="564"/>
      <c r="AS556" s="564"/>
      <c r="AT556" s="564"/>
      <c r="AU556" s="564"/>
      <c r="AV556" s="441"/>
      <c r="AW556" s="564"/>
      <c r="AX556" s="564"/>
      <c r="AY556" s="564"/>
      <c r="AZ556" s="564"/>
      <c r="BA556" s="564"/>
      <c r="BB556" s="564"/>
      <c r="BC556" s="564"/>
      <c r="BD556" s="564"/>
      <c r="BE556" s="564"/>
      <c r="BF556" s="564"/>
      <c r="BG556" s="383"/>
      <c r="BH556" s="383"/>
      <c r="BI556" s="383"/>
      <c r="BJ556" s="383"/>
      <c r="BK556" s="383"/>
      <c r="BL556" s="383"/>
      <c r="BM556" s="383"/>
      <c r="BN556" s="383"/>
      <c r="BO556" s="383"/>
      <c r="BP556" s="383"/>
      <c r="BQ556" s="383"/>
      <c r="BR556" s="383"/>
    </row>
    <row r="557" spans="1:70" s="382" customFormat="1" ht="18" customHeight="1" hidden="1">
      <c r="A557" s="397"/>
      <c r="C557" s="396"/>
      <c r="D557" s="396" t="s">
        <v>446</v>
      </c>
      <c r="E557" s="422">
        <f>E555-CDKT!D96</f>
        <v>180000000000</v>
      </c>
      <c r="I557" s="422" t="e">
        <f>I555-CDKT!D105</f>
        <v>#REF!</v>
      </c>
      <c r="K557" s="422" t="e">
        <f>K555-CDKT!D95</f>
        <v>#REF!</v>
      </c>
      <c r="M557" s="446"/>
      <c r="N557" s="446"/>
      <c r="O557" s="446"/>
      <c r="P557" s="446"/>
      <c r="Q557" s="446"/>
      <c r="R557" s="446"/>
      <c r="S557" s="446"/>
      <c r="T557" s="446"/>
      <c r="U557" s="446"/>
      <c r="V557" s="446"/>
      <c r="W557" s="446"/>
      <c r="X557" s="446"/>
      <c r="Y557" s="446"/>
      <c r="Z557" s="446"/>
      <c r="AA557" s="564"/>
      <c r="AB557" s="564"/>
      <c r="AC557" s="564"/>
      <c r="AD557" s="564"/>
      <c r="AE557" s="564"/>
      <c r="AF557" s="564"/>
      <c r="AG557" s="564"/>
      <c r="AH557" s="564"/>
      <c r="AI557" s="564"/>
      <c r="AJ557" s="564"/>
      <c r="AK557" s="565"/>
      <c r="AL557" s="564"/>
      <c r="AM557" s="564"/>
      <c r="AN557" s="564"/>
      <c r="AO557" s="564"/>
      <c r="AP557" s="564"/>
      <c r="AQ557" s="564"/>
      <c r="AR557" s="564"/>
      <c r="AS557" s="564"/>
      <c r="AT557" s="564"/>
      <c r="AU557" s="564"/>
      <c r="AV557" s="441"/>
      <c r="AW557" s="564"/>
      <c r="AX557" s="564"/>
      <c r="AY557" s="564"/>
      <c r="AZ557" s="564"/>
      <c r="BA557" s="564"/>
      <c r="BB557" s="564"/>
      <c r="BC557" s="564"/>
      <c r="BD557" s="564"/>
      <c r="BE557" s="564"/>
      <c r="BF557" s="564"/>
      <c r="BG557" s="383"/>
      <c r="BH557" s="383"/>
      <c r="BI557" s="383"/>
      <c r="BJ557" s="383"/>
      <c r="BK557" s="383"/>
      <c r="BL557" s="383"/>
      <c r="BM557" s="383"/>
      <c r="BN557" s="383"/>
      <c r="BO557" s="383"/>
      <c r="BP557" s="383"/>
      <c r="BQ557" s="383"/>
      <c r="BR557" s="383"/>
    </row>
    <row r="558" spans="1:71" s="382" customFormat="1" ht="4.5" customHeight="1">
      <c r="A558" s="397"/>
      <c r="B558" s="396"/>
      <c r="P558" s="371"/>
      <c r="Q558" s="407"/>
      <c r="R558" s="371"/>
      <c r="S558" s="371"/>
      <c r="T558" s="371"/>
      <c r="U558" s="371"/>
      <c r="V558" s="371"/>
      <c r="W558" s="371"/>
      <c r="X558" s="371"/>
      <c r="Y558" s="371"/>
      <c r="Z558" s="371"/>
      <c r="AA558" s="433"/>
      <c r="AB558" s="371"/>
      <c r="AD558" s="383"/>
      <c r="AE558" s="383"/>
      <c r="AF558" s="383"/>
      <c r="AG558" s="383"/>
      <c r="AH558" s="383"/>
      <c r="AI558" s="383"/>
      <c r="AJ558" s="383"/>
      <c r="AK558" s="383"/>
      <c r="AL558" s="383"/>
      <c r="AM558" s="383"/>
      <c r="AN558" s="383"/>
      <c r="AO558" s="383"/>
      <c r="AP558" s="383"/>
      <c r="AQ558" s="383"/>
      <c r="AR558" s="383"/>
      <c r="AS558" s="383"/>
      <c r="AT558" s="383"/>
      <c r="AU558" s="383"/>
      <c r="AV558" s="383"/>
      <c r="AW558" s="383"/>
      <c r="AX558" s="383"/>
      <c r="AY558" s="383"/>
      <c r="AZ558" s="383"/>
      <c r="BA558" s="383"/>
      <c r="BB558" s="383"/>
      <c r="BC558" s="383"/>
      <c r="BD558" s="383"/>
      <c r="BE558" s="383"/>
      <c r="BF558" s="383"/>
      <c r="BG558" s="383"/>
      <c r="BH558" s="383"/>
      <c r="BI558" s="383"/>
      <c r="BJ558" s="383"/>
      <c r="BK558" s="383"/>
      <c r="BL558" s="383"/>
      <c r="BM558" s="383"/>
      <c r="BN558" s="383"/>
      <c r="BO558" s="383"/>
      <c r="BP558" s="383"/>
      <c r="BQ558" s="383"/>
      <c r="BR558" s="383"/>
      <c r="BS558" s="383"/>
    </row>
    <row r="559" spans="1:71" s="382" customFormat="1" ht="12.75">
      <c r="A559" s="391" t="s">
        <v>768</v>
      </c>
      <c r="B559" s="391" t="s">
        <v>769</v>
      </c>
      <c r="C559" s="444"/>
      <c r="D559" s="444"/>
      <c r="E559" s="399"/>
      <c r="F559" s="399"/>
      <c r="G559" s="399"/>
      <c r="H559" s="399"/>
      <c r="R559" s="394"/>
      <c r="S559" s="394"/>
      <c r="T559" s="394"/>
      <c r="U559" s="394"/>
      <c r="V559" s="394"/>
      <c r="W559" s="394"/>
      <c r="X559" s="394"/>
      <c r="Y559" s="394"/>
      <c r="AA559" s="381"/>
      <c r="AD559" s="383"/>
      <c r="AE559" s="383"/>
      <c r="AF559" s="383"/>
      <c r="AG559" s="383"/>
      <c r="AH559" s="383"/>
      <c r="AI559" s="383"/>
      <c r="AJ559" s="383"/>
      <c r="AK559" s="383"/>
      <c r="AL559" s="383"/>
      <c r="AM559" s="383"/>
      <c r="AN559" s="383"/>
      <c r="AO559" s="383"/>
      <c r="AP559" s="383"/>
      <c r="AQ559" s="383"/>
      <c r="AR559" s="383"/>
      <c r="AS559" s="383"/>
      <c r="AT559" s="383"/>
      <c r="AU559" s="383"/>
      <c r="AV559" s="383"/>
      <c r="AW559" s="383"/>
      <c r="AX559" s="383"/>
      <c r="AY559" s="383"/>
      <c r="AZ559" s="383"/>
      <c r="BA559" s="383"/>
      <c r="BB559" s="383"/>
      <c r="BC559" s="383"/>
      <c r="BD559" s="383"/>
      <c r="BE559" s="383"/>
      <c r="BF559" s="383"/>
      <c r="BG559" s="383"/>
      <c r="BH559" s="383"/>
      <c r="BI559" s="383"/>
      <c r="BJ559" s="383"/>
      <c r="BK559" s="383"/>
      <c r="BL559" s="383"/>
      <c r="BM559" s="383"/>
      <c r="BN559" s="383"/>
      <c r="BO559" s="383"/>
      <c r="BP559" s="383"/>
      <c r="BQ559" s="383"/>
      <c r="BR559" s="383"/>
      <c r="BS559" s="383"/>
    </row>
    <row r="560" spans="1:71" s="382" customFormat="1" ht="4.5" customHeight="1">
      <c r="A560" s="395"/>
      <c r="B560" s="395"/>
      <c r="C560" s="399"/>
      <c r="D560" s="399"/>
      <c r="E560" s="399"/>
      <c r="F560" s="399"/>
      <c r="G560" s="399"/>
      <c r="H560" s="399"/>
      <c r="R560" s="394"/>
      <c r="S560" s="394"/>
      <c r="T560" s="394"/>
      <c r="U560" s="394"/>
      <c r="V560" s="394"/>
      <c r="W560" s="394"/>
      <c r="X560" s="394"/>
      <c r="Y560" s="394"/>
      <c r="AA560" s="381"/>
      <c r="AD560" s="383"/>
      <c r="AE560" s="383"/>
      <c r="AF560" s="383"/>
      <c r="AG560" s="383"/>
      <c r="AH560" s="383"/>
      <c r="AI560" s="383"/>
      <c r="AJ560" s="383"/>
      <c r="AK560" s="383"/>
      <c r="AL560" s="383"/>
      <c r="AM560" s="383"/>
      <c r="AN560" s="383"/>
      <c r="AO560" s="383"/>
      <c r="AP560" s="383"/>
      <c r="AQ560" s="383"/>
      <c r="AR560" s="383"/>
      <c r="AS560" s="383"/>
      <c r="AT560" s="383"/>
      <c r="AU560" s="383"/>
      <c r="AV560" s="383"/>
      <c r="AW560" s="383"/>
      <c r="AX560" s="383"/>
      <c r="AY560" s="383"/>
      <c r="AZ560" s="383"/>
      <c r="BA560" s="383"/>
      <c r="BB560" s="383"/>
      <c r="BC560" s="383"/>
      <c r="BD560" s="383"/>
      <c r="BE560" s="383"/>
      <c r="BF560" s="383"/>
      <c r="BG560" s="383"/>
      <c r="BH560" s="383"/>
      <c r="BI560" s="383"/>
      <c r="BJ560" s="383"/>
      <c r="BK560" s="383"/>
      <c r="BL560" s="383"/>
      <c r="BM560" s="383"/>
      <c r="BN560" s="383"/>
      <c r="BO560" s="383"/>
      <c r="BP560" s="383"/>
      <c r="BQ560" s="383"/>
      <c r="BR560" s="383"/>
      <c r="BS560" s="383"/>
    </row>
    <row r="561" spans="1:70" s="382" customFormat="1" ht="18" customHeight="1" hidden="1">
      <c r="A561" s="386"/>
      <c r="C561" s="401"/>
      <c r="D561" s="401"/>
      <c r="E561" s="401"/>
      <c r="F561" s="401"/>
      <c r="G561" s="401"/>
      <c r="H561" s="401"/>
      <c r="I561" s="400"/>
      <c r="K561" s="399" t="s">
        <v>540</v>
      </c>
      <c r="R561" s="434"/>
      <c r="S561" s="1568" t="s">
        <v>1</v>
      </c>
      <c r="T561" s="1568"/>
      <c r="U561" s="1568"/>
      <c r="V561" s="396"/>
      <c r="W561" s="1568" t="s">
        <v>2</v>
      </c>
      <c r="X561" s="1568"/>
      <c r="Y561" s="1568"/>
      <c r="Z561" s="434"/>
      <c r="AA561" s="371"/>
      <c r="AC561" s="383"/>
      <c r="AD561" s="383"/>
      <c r="AE561" s="383"/>
      <c r="AF561" s="383"/>
      <c r="AG561" s="383"/>
      <c r="AH561" s="383"/>
      <c r="AI561" s="383"/>
      <c r="AJ561" s="383"/>
      <c r="AK561" s="383"/>
      <c r="AL561" s="383"/>
      <c r="AM561" s="383"/>
      <c r="AN561" s="383"/>
      <c r="AO561" s="383"/>
      <c r="AP561" s="383"/>
      <c r="AQ561" s="383"/>
      <c r="AR561" s="383"/>
      <c r="AS561" s="383"/>
      <c r="AT561" s="383"/>
      <c r="AU561" s="383"/>
      <c r="AV561" s="383"/>
      <c r="AW561" s="383"/>
      <c r="AX561" s="383"/>
      <c r="AY561" s="383"/>
      <c r="AZ561" s="383"/>
      <c r="BA561" s="383"/>
      <c r="BB561" s="383"/>
      <c r="BC561" s="383"/>
      <c r="BD561" s="383"/>
      <c r="BE561" s="383"/>
      <c r="BF561" s="383"/>
      <c r="BG561" s="383"/>
      <c r="BH561" s="383"/>
      <c r="BI561" s="383"/>
      <c r="BJ561" s="383"/>
      <c r="BK561" s="383"/>
      <c r="BL561" s="383"/>
      <c r="BM561" s="383"/>
      <c r="BN561" s="383"/>
      <c r="BO561" s="383"/>
      <c r="BP561" s="383"/>
      <c r="BQ561" s="383"/>
      <c r="BR561" s="383"/>
    </row>
    <row r="562" spans="1:70" s="382" customFormat="1" ht="18" customHeight="1" hidden="1">
      <c r="A562" s="397"/>
      <c r="B562" s="386"/>
      <c r="C562" s="445"/>
      <c r="D562" s="445"/>
      <c r="E562" s="445"/>
      <c r="F562" s="445"/>
      <c r="G562" s="445"/>
      <c r="H562" s="445"/>
      <c r="I562" s="400" t="s">
        <v>541</v>
      </c>
      <c r="K562" s="400" t="s">
        <v>2</v>
      </c>
      <c r="L562" s="445"/>
      <c r="M562" s="445"/>
      <c r="N562" s="445"/>
      <c r="O562" s="445"/>
      <c r="P562" s="445"/>
      <c r="Q562" s="445"/>
      <c r="R562" s="566"/>
      <c r="S562" s="435" t="s">
        <v>664</v>
      </c>
      <c r="T562" s="416"/>
      <c r="U562" s="435" t="s">
        <v>552</v>
      </c>
      <c r="V562" s="416"/>
      <c r="W562" s="435" t="s">
        <v>664</v>
      </c>
      <c r="X562" s="416"/>
      <c r="Y562" s="435" t="s">
        <v>552</v>
      </c>
      <c r="Z562" s="566"/>
      <c r="AA562" s="371"/>
      <c r="AC562" s="567"/>
      <c r="AD562" s="383"/>
      <c r="AE562" s="383"/>
      <c r="AF562" s="383"/>
      <c r="AG562" s="383"/>
      <c r="AH562" s="383"/>
      <c r="AI562" s="383"/>
      <c r="AJ562" s="383"/>
      <c r="AK562" s="383"/>
      <c r="AL562" s="383"/>
      <c r="AM562" s="383"/>
      <c r="AN562" s="383"/>
      <c r="AO562" s="383"/>
      <c r="AP562" s="383"/>
      <c r="AQ562" s="383"/>
      <c r="AR562" s="383"/>
      <c r="AS562" s="383"/>
      <c r="AT562" s="383"/>
      <c r="AU562" s="383"/>
      <c r="AV562" s="383"/>
      <c r="AW562" s="383"/>
      <c r="AX562" s="383"/>
      <c r="AY562" s="383"/>
      <c r="AZ562" s="383"/>
      <c r="BA562" s="383"/>
      <c r="BB562" s="383"/>
      <c r="BC562" s="383"/>
      <c r="BD562" s="383"/>
      <c r="BE562" s="383"/>
      <c r="BF562" s="383"/>
      <c r="BG562" s="383"/>
      <c r="BH562" s="383"/>
      <c r="BI562" s="383"/>
      <c r="BJ562" s="383"/>
      <c r="BK562" s="383"/>
      <c r="BL562" s="383"/>
      <c r="BM562" s="383"/>
      <c r="BN562" s="383"/>
      <c r="BO562" s="383"/>
      <c r="BP562" s="383"/>
      <c r="BQ562" s="383"/>
      <c r="BR562" s="383"/>
    </row>
    <row r="563" spans="1:70" s="382" customFormat="1" ht="18" customHeight="1" hidden="1">
      <c r="A563" s="397"/>
      <c r="B563" s="386" t="s">
        <v>583</v>
      </c>
      <c r="C563" s="395"/>
      <c r="D563" s="399"/>
      <c r="E563" s="417"/>
      <c r="F563" s="417"/>
      <c r="G563" s="417"/>
      <c r="H563" s="417"/>
      <c r="I563" s="480">
        <f>E555</f>
        <v>200000000000</v>
      </c>
      <c r="J563" s="403"/>
      <c r="K563" s="480">
        <f>E551</f>
        <v>200000000000</v>
      </c>
      <c r="P563" s="1564" t="s">
        <v>583</v>
      </c>
      <c r="Q563" s="1564"/>
      <c r="R563" s="1564"/>
      <c r="S563" s="568">
        <v>1</v>
      </c>
      <c r="T563" s="569"/>
      <c r="U563" s="488">
        <v>200000000000</v>
      </c>
      <c r="V563" s="569"/>
      <c r="W563" s="568">
        <v>1</v>
      </c>
      <c r="X563" s="569"/>
      <c r="Y563" s="488">
        <v>100000000000</v>
      </c>
      <c r="Z563" s="569"/>
      <c r="AA563" s="371"/>
      <c r="AB563" s="371"/>
      <c r="AC563" s="570"/>
      <c r="AD563" s="383"/>
      <c r="AE563" s="383"/>
      <c r="AF563" s="383"/>
      <c r="AG563" s="383"/>
      <c r="AH563" s="383"/>
      <c r="AI563" s="383"/>
      <c r="AJ563" s="383"/>
      <c r="AK563" s="383"/>
      <c r="AL563" s="383"/>
      <c r="AM563" s="383"/>
      <c r="AN563" s="383"/>
      <c r="AO563" s="383"/>
      <c r="AP563" s="383"/>
      <c r="AQ563" s="383"/>
      <c r="AR563" s="383"/>
      <c r="AS563" s="383"/>
      <c r="AT563" s="383"/>
      <c r="AU563" s="383"/>
      <c r="AV563" s="383"/>
      <c r="AW563" s="383"/>
      <c r="AX563" s="383"/>
      <c r="AY563" s="383"/>
      <c r="AZ563" s="383"/>
      <c r="BA563" s="383"/>
      <c r="BB563" s="383"/>
      <c r="BC563" s="383"/>
      <c r="BD563" s="383"/>
      <c r="BE563" s="383"/>
      <c r="BF563" s="383"/>
      <c r="BG563" s="383"/>
      <c r="BH563" s="383"/>
      <c r="BI563" s="383"/>
      <c r="BJ563" s="383"/>
      <c r="BK563" s="383"/>
      <c r="BL563" s="383"/>
      <c r="BM563" s="383"/>
      <c r="BN563" s="383"/>
      <c r="BO563" s="383"/>
      <c r="BP563" s="383"/>
      <c r="BQ563" s="383"/>
      <c r="BR563" s="383"/>
    </row>
    <row r="564" spans="1:70" s="382" customFormat="1" ht="18" customHeight="1" hidden="1">
      <c r="A564" s="397"/>
      <c r="B564" s="386"/>
      <c r="C564" s="399"/>
      <c r="D564" s="399"/>
      <c r="E564" s="417"/>
      <c r="F564" s="417"/>
      <c r="G564" s="417"/>
      <c r="H564" s="417"/>
      <c r="I564" s="400"/>
      <c r="J564" s="400"/>
      <c r="K564" s="400"/>
      <c r="P564" s="386"/>
      <c r="Q564" s="399"/>
      <c r="R564" s="569"/>
      <c r="S564" s="571"/>
      <c r="T564" s="569"/>
      <c r="U564" s="572"/>
      <c r="V564" s="569"/>
      <c r="W564" s="571"/>
      <c r="X564" s="569"/>
      <c r="Y564" s="572"/>
      <c r="Z564" s="569"/>
      <c r="AA564" s="371"/>
      <c r="AB564" s="371"/>
      <c r="AC564" s="570"/>
      <c r="AD564" s="383"/>
      <c r="AE564" s="383"/>
      <c r="AF564" s="383"/>
      <c r="AG564" s="383"/>
      <c r="AH564" s="383"/>
      <c r="AI564" s="383"/>
      <c r="AJ564" s="383"/>
      <c r="AK564" s="383"/>
      <c r="AL564" s="383"/>
      <c r="AM564" s="383"/>
      <c r="AN564" s="383"/>
      <c r="AO564" s="383"/>
      <c r="AP564" s="383"/>
      <c r="AQ564" s="383"/>
      <c r="AR564" s="383"/>
      <c r="AS564" s="383"/>
      <c r="AT564" s="383"/>
      <c r="AU564" s="383"/>
      <c r="AV564" s="383"/>
      <c r="AW564" s="383"/>
      <c r="AX564" s="383"/>
      <c r="AY564" s="383"/>
      <c r="AZ564" s="383"/>
      <c r="BA564" s="383"/>
      <c r="BB564" s="383"/>
      <c r="BC564" s="383"/>
      <c r="BD564" s="383"/>
      <c r="BE564" s="383"/>
      <c r="BF564" s="383"/>
      <c r="BG564" s="383"/>
      <c r="BH564" s="383"/>
      <c r="BI564" s="383"/>
      <c r="BJ564" s="383"/>
      <c r="BK564" s="383"/>
      <c r="BL564" s="383"/>
      <c r="BM564" s="383"/>
      <c r="BN564" s="383"/>
      <c r="BO564" s="383"/>
      <c r="BP564" s="383"/>
      <c r="BQ564" s="383"/>
      <c r="BR564" s="383"/>
    </row>
    <row r="565" spans="1:70" s="382" customFormat="1" ht="18" customHeight="1" hidden="1">
      <c r="A565" s="397"/>
      <c r="B565" s="386"/>
      <c r="C565" s="399"/>
      <c r="D565" s="399"/>
      <c r="E565" s="417"/>
      <c r="F565" s="417"/>
      <c r="G565" s="417"/>
      <c r="H565" s="417"/>
      <c r="I565" s="400"/>
      <c r="J565" s="400"/>
      <c r="K565" s="400"/>
      <c r="P565" s="386"/>
      <c r="Q565" s="399"/>
      <c r="R565" s="569"/>
      <c r="S565" s="571"/>
      <c r="T565" s="569"/>
      <c r="U565" s="572"/>
      <c r="V565" s="569"/>
      <c r="W565" s="571"/>
      <c r="X565" s="569"/>
      <c r="Y565" s="572"/>
      <c r="Z565" s="569"/>
      <c r="AA565" s="371"/>
      <c r="AB565" s="371"/>
      <c r="AC565" s="570"/>
      <c r="AD565" s="383"/>
      <c r="AE565" s="383"/>
      <c r="AF565" s="383"/>
      <c r="AG565" s="383"/>
      <c r="AH565" s="383"/>
      <c r="AI565" s="383"/>
      <c r="AJ565" s="383"/>
      <c r="AK565" s="383"/>
      <c r="AL565" s="383"/>
      <c r="AM565" s="383"/>
      <c r="AN565" s="383"/>
      <c r="AO565" s="383"/>
      <c r="AP565" s="383"/>
      <c r="AQ565" s="383"/>
      <c r="AR565" s="383"/>
      <c r="AS565" s="383"/>
      <c r="AT565" s="383"/>
      <c r="AU565" s="383"/>
      <c r="AV565" s="383"/>
      <c r="AW565" s="383"/>
      <c r="AX565" s="383"/>
      <c r="AY565" s="383"/>
      <c r="AZ565" s="383"/>
      <c r="BA565" s="383"/>
      <c r="BB565" s="383"/>
      <c r="BC565" s="383"/>
      <c r="BD565" s="383"/>
      <c r="BE565" s="383"/>
      <c r="BF565" s="383"/>
      <c r="BG565" s="383"/>
      <c r="BH565" s="383"/>
      <c r="BI565" s="383"/>
      <c r="BJ565" s="383"/>
      <c r="BK565" s="383"/>
      <c r="BL565" s="383"/>
      <c r="BM565" s="383"/>
      <c r="BN565" s="383"/>
      <c r="BO565" s="383"/>
      <c r="BP565" s="383"/>
      <c r="BQ565" s="383"/>
      <c r="BR565" s="383"/>
    </row>
    <row r="566" spans="1:70" s="382" customFormat="1" ht="18" customHeight="1" hidden="1" thickBot="1">
      <c r="A566" s="397"/>
      <c r="C566" s="395" t="s">
        <v>283</v>
      </c>
      <c r="D566" s="396"/>
      <c r="I566" s="456">
        <f>I563</f>
        <v>200000000000</v>
      </c>
      <c r="J566" s="400"/>
      <c r="K566" s="456">
        <f>K563</f>
        <v>200000000000</v>
      </c>
      <c r="Q566" s="396" t="s">
        <v>283</v>
      </c>
      <c r="R566" s="573"/>
      <c r="S566" s="574">
        <f>SUM(S563:S565)</f>
        <v>1</v>
      </c>
      <c r="T566" s="573"/>
      <c r="U566" s="575">
        <f>SUM(U563:U565)</f>
        <v>200000000000</v>
      </c>
      <c r="V566" s="573"/>
      <c r="W566" s="574">
        <f>SUM(W563:W565)</f>
        <v>1</v>
      </c>
      <c r="X566" s="573"/>
      <c r="Y566" s="575">
        <f>SUM(Y563:Y565)</f>
        <v>100000000000</v>
      </c>
      <c r="Z566" s="573"/>
      <c r="AA566" s="371"/>
      <c r="AB566" s="576"/>
      <c r="AC566" s="577"/>
      <c r="AD566" s="383"/>
      <c r="AE566" s="383"/>
      <c r="AF566" s="383"/>
      <c r="AG566" s="383"/>
      <c r="AH566" s="383"/>
      <c r="AI566" s="383"/>
      <c r="AJ566" s="383"/>
      <c r="AK566" s="383"/>
      <c r="AL566" s="383"/>
      <c r="AM566" s="383"/>
      <c r="AN566" s="383"/>
      <c r="AO566" s="383"/>
      <c r="AP566" s="383"/>
      <c r="AQ566" s="383"/>
      <c r="AR566" s="383"/>
      <c r="AS566" s="383"/>
      <c r="AT566" s="383"/>
      <c r="AU566" s="383"/>
      <c r="AV566" s="383"/>
      <c r="AW566" s="383"/>
      <c r="AX566" s="383"/>
      <c r="AY566" s="383"/>
      <c r="AZ566" s="383"/>
      <c r="BA566" s="383"/>
      <c r="BB566" s="383"/>
      <c r="BC566" s="383"/>
      <c r="BD566" s="383"/>
      <c r="BE566" s="383"/>
      <c r="BF566" s="383"/>
      <c r="BG566" s="383"/>
      <c r="BH566" s="383"/>
      <c r="BI566" s="383"/>
      <c r="BJ566" s="383"/>
      <c r="BK566" s="383"/>
      <c r="BL566" s="383"/>
      <c r="BM566" s="383"/>
      <c r="BN566" s="383"/>
      <c r="BO566" s="383"/>
      <c r="BP566" s="383"/>
      <c r="BQ566" s="383"/>
      <c r="BR566" s="383"/>
    </row>
    <row r="567" spans="1:70" s="382" customFormat="1" ht="4.5" customHeight="1">
      <c r="A567" s="397"/>
      <c r="C567" s="396"/>
      <c r="D567" s="396"/>
      <c r="R567" s="394"/>
      <c r="S567" s="394"/>
      <c r="T567" s="394"/>
      <c r="U567" s="394"/>
      <c r="V567" s="394"/>
      <c r="W567" s="394"/>
      <c r="X567" s="394"/>
      <c r="Y567" s="394"/>
      <c r="AA567" s="371"/>
      <c r="AC567" s="383"/>
      <c r="AD567" s="383"/>
      <c r="AE567" s="383"/>
      <c r="AF567" s="383"/>
      <c r="AG567" s="383"/>
      <c r="AH567" s="383"/>
      <c r="AI567" s="383"/>
      <c r="AJ567" s="383"/>
      <c r="AK567" s="383"/>
      <c r="AL567" s="383"/>
      <c r="AM567" s="383"/>
      <c r="AN567" s="383"/>
      <c r="AO567" s="383"/>
      <c r="AP567" s="383"/>
      <c r="AQ567" s="383"/>
      <c r="AR567" s="383"/>
      <c r="AS567" s="383"/>
      <c r="AT567" s="383"/>
      <c r="AU567" s="383"/>
      <c r="AV567" s="383"/>
      <c r="AW567" s="383"/>
      <c r="AX567" s="383"/>
      <c r="AY567" s="383"/>
      <c r="AZ567" s="383"/>
      <c r="BA567" s="383"/>
      <c r="BB567" s="383"/>
      <c r="BC567" s="383"/>
      <c r="BD567" s="383"/>
      <c r="BE567" s="383"/>
      <c r="BF567" s="383"/>
      <c r="BG567" s="383"/>
      <c r="BH567" s="383"/>
      <c r="BI567" s="383"/>
      <c r="BJ567" s="383"/>
      <c r="BK567" s="383"/>
      <c r="BL567" s="383"/>
      <c r="BM567" s="383"/>
      <c r="BN567" s="383"/>
      <c r="BO567" s="383"/>
      <c r="BP567" s="383"/>
      <c r="BQ567" s="383"/>
      <c r="BR567" s="383"/>
    </row>
    <row r="568" spans="1:71" s="382" customFormat="1" ht="12.75">
      <c r="A568" s="578"/>
      <c r="B568" s="1307" t="s">
        <v>1317</v>
      </c>
      <c r="C568" s="396"/>
      <c r="D568" s="396"/>
      <c r="R568" s="421" t="s">
        <v>446</v>
      </c>
      <c r="S568" s="394"/>
      <c r="T568" s="394"/>
      <c r="U568" s="407">
        <v>0</v>
      </c>
      <c r="V568" s="394"/>
      <c r="W568" s="394"/>
      <c r="X568" s="394"/>
      <c r="Y568" s="407">
        <v>-100000000000</v>
      </c>
      <c r="AA568" s="381"/>
      <c r="AD568" s="383"/>
      <c r="AE568" s="383"/>
      <c r="AF568" s="383"/>
      <c r="AG568" s="383"/>
      <c r="AH568" s="383"/>
      <c r="AI568" s="383"/>
      <c r="AJ568" s="383"/>
      <c r="AK568" s="383"/>
      <c r="AL568" s="383"/>
      <c r="AM568" s="383"/>
      <c r="AN568" s="383"/>
      <c r="AO568" s="383"/>
      <c r="AP568" s="383"/>
      <c r="AQ568" s="383"/>
      <c r="AR568" s="383"/>
      <c r="AS568" s="383"/>
      <c r="AT568" s="383"/>
      <c r="AU568" s="383"/>
      <c r="AV568" s="383"/>
      <c r="AW568" s="383"/>
      <c r="AX568" s="383"/>
      <c r="AY568" s="383"/>
      <c r="AZ568" s="383"/>
      <c r="BA568" s="383"/>
      <c r="BB568" s="383"/>
      <c r="BC568" s="383"/>
      <c r="BD568" s="383"/>
      <c r="BE568" s="383"/>
      <c r="BF568" s="383"/>
      <c r="BG568" s="383"/>
      <c r="BH568" s="383"/>
      <c r="BI568" s="383"/>
      <c r="BJ568" s="383"/>
      <c r="BK568" s="383"/>
      <c r="BL568" s="383"/>
      <c r="BM568" s="383"/>
      <c r="BN568" s="383"/>
      <c r="BO568" s="383"/>
      <c r="BP568" s="383"/>
      <c r="BQ568" s="383"/>
      <c r="BR568" s="383"/>
      <c r="BS568" s="383"/>
    </row>
    <row r="569" spans="1:71" s="382" customFormat="1" ht="12.75" hidden="1">
      <c r="A569" s="578" t="s">
        <v>770</v>
      </c>
      <c r="B569" s="579" t="s">
        <v>771</v>
      </c>
      <c r="C569" s="396"/>
      <c r="D569" s="396"/>
      <c r="R569" s="421"/>
      <c r="S569" s="394"/>
      <c r="T569" s="394"/>
      <c r="U569" s="407"/>
      <c r="V569" s="394"/>
      <c r="W569" s="394"/>
      <c r="X569" s="394"/>
      <c r="Y569" s="407"/>
      <c r="AA569" s="381"/>
      <c r="AD569" s="383"/>
      <c r="AE569" s="383"/>
      <c r="AF569" s="383"/>
      <c r="AG569" s="383"/>
      <c r="AH569" s="383"/>
      <c r="AI569" s="383"/>
      <c r="AJ569" s="383"/>
      <c r="AK569" s="383"/>
      <c r="AL569" s="383"/>
      <c r="AM569" s="383"/>
      <c r="AN569" s="383"/>
      <c r="AO569" s="383"/>
      <c r="AP569" s="383"/>
      <c r="AQ569" s="383"/>
      <c r="AR569" s="383"/>
      <c r="AS569" s="383"/>
      <c r="AT569" s="383"/>
      <c r="AU569" s="383"/>
      <c r="AV569" s="383"/>
      <c r="AW569" s="383"/>
      <c r="AX569" s="383"/>
      <c r="AY569" s="383"/>
      <c r="AZ569" s="383"/>
      <c r="BA569" s="383"/>
      <c r="BB569" s="383"/>
      <c r="BC569" s="383"/>
      <c r="BD569" s="383"/>
      <c r="BE569" s="383"/>
      <c r="BF569" s="383"/>
      <c r="BG569" s="383"/>
      <c r="BH569" s="383"/>
      <c r="BI569" s="383"/>
      <c r="BJ569" s="383"/>
      <c r="BK569" s="383"/>
      <c r="BL569" s="383"/>
      <c r="BM569" s="383"/>
      <c r="BN569" s="383"/>
      <c r="BO569" s="383"/>
      <c r="BP569" s="383"/>
      <c r="BQ569" s="383"/>
      <c r="BR569" s="383"/>
      <c r="BS569" s="383"/>
    </row>
    <row r="570" spans="1:71" s="382" customFormat="1" ht="12.75" hidden="1">
      <c r="A570" s="397"/>
      <c r="C570" s="396"/>
      <c r="D570" s="396"/>
      <c r="R570" s="394"/>
      <c r="S570" s="394"/>
      <c r="T570" s="394"/>
      <c r="U570" s="394"/>
      <c r="V570" s="394"/>
      <c r="W570" s="394"/>
      <c r="X570" s="394"/>
      <c r="Y570" s="394"/>
      <c r="AA570" s="381"/>
      <c r="AD570" s="383"/>
      <c r="AE570" s="383"/>
      <c r="AF570" s="383"/>
      <c r="AG570" s="383"/>
      <c r="AH570" s="383"/>
      <c r="AI570" s="383"/>
      <c r="AJ570" s="383"/>
      <c r="AK570" s="383"/>
      <c r="AL570" s="383"/>
      <c r="AM570" s="383"/>
      <c r="AN570" s="383"/>
      <c r="AO570" s="383"/>
      <c r="AP570" s="383"/>
      <c r="AQ570" s="383"/>
      <c r="AR570" s="383"/>
      <c r="AS570" s="383"/>
      <c r="AT570" s="383"/>
      <c r="AU570" s="383"/>
      <c r="AV570" s="383"/>
      <c r="AW570" s="383"/>
      <c r="AX570" s="383"/>
      <c r="AY570" s="383"/>
      <c r="AZ570" s="383"/>
      <c r="BA570" s="383"/>
      <c r="BB570" s="383"/>
      <c r="BC570" s="383"/>
      <c r="BD570" s="383"/>
      <c r="BE570" s="383"/>
      <c r="BF570" s="383"/>
      <c r="BG570" s="383"/>
      <c r="BH570" s="383"/>
      <c r="BI570" s="383"/>
      <c r="BJ570" s="383"/>
      <c r="BK570" s="383"/>
      <c r="BL570" s="383"/>
      <c r="BM570" s="383"/>
      <c r="BN570" s="383"/>
      <c r="BO570" s="383"/>
      <c r="BP570" s="383"/>
      <c r="BQ570" s="383"/>
      <c r="BR570" s="383"/>
      <c r="BS570" s="383"/>
    </row>
    <row r="571" spans="1:71" s="382" customFormat="1" ht="12.75" hidden="1">
      <c r="A571" s="397"/>
      <c r="C571" s="396"/>
      <c r="D571" s="396"/>
      <c r="I571" s="399" t="s">
        <v>457</v>
      </c>
      <c r="J571" s="399"/>
      <c r="K571" s="399" t="s">
        <v>458</v>
      </c>
      <c r="R571" s="394"/>
      <c r="S571" s="394"/>
      <c r="T571" s="394"/>
      <c r="U571" s="394"/>
      <c r="V571" s="394"/>
      <c r="W571" s="394"/>
      <c r="X571" s="394"/>
      <c r="Y571" s="394"/>
      <c r="AA571" s="381"/>
      <c r="AD571" s="383"/>
      <c r="AE571" s="383"/>
      <c r="AF571" s="383"/>
      <c r="AG571" s="383"/>
      <c r="AH571" s="383"/>
      <c r="AI571" s="383"/>
      <c r="AJ571" s="383"/>
      <c r="AK571" s="383"/>
      <c r="AL571" s="383"/>
      <c r="AM571" s="383"/>
      <c r="AN571" s="383"/>
      <c r="AO571" s="383"/>
      <c r="AP571" s="383"/>
      <c r="AQ571" s="383"/>
      <c r="AR571" s="383"/>
      <c r="AS571" s="383"/>
      <c r="AT571" s="383"/>
      <c r="AU571" s="383"/>
      <c r="AV571" s="383"/>
      <c r="AW571" s="383"/>
      <c r="AX571" s="383"/>
      <c r="AY571" s="383"/>
      <c r="AZ571" s="383"/>
      <c r="BA571" s="383"/>
      <c r="BB571" s="383"/>
      <c r="BC571" s="383"/>
      <c r="BD571" s="383"/>
      <c r="BE571" s="383"/>
      <c r="BF571" s="383"/>
      <c r="BG571" s="383"/>
      <c r="BH571" s="383"/>
      <c r="BI571" s="383"/>
      <c r="BJ571" s="383"/>
      <c r="BK571" s="383"/>
      <c r="BL571" s="383"/>
      <c r="BM571" s="383"/>
      <c r="BN571" s="383"/>
      <c r="BO571" s="383"/>
      <c r="BP571" s="383"/>
      <c r="BQ571" s="383"/>
      <c r="BR571" s="383"/>
      <c r="BS571" s="383"/>
    </row>
    <row r="572" spans="1:71" s="382" customFormat="1" ht="12.75" hidden="1">
      <c r="A572" s="397"/>
      <c r="B572" s="386" t="s">
        <v>772</v>
      </c>
      <c r="C572" s="386"/>
      <c r="D572" s="386"/>
      <c r="E572" s="386"/>
      <c r="F572" s="386"/>
      <c r="G572" s="386"/>
      <c r="H572" s="386"/>
      <c r="I572" s="386"/>
      <c r="J572" s="386"/>
      <c r="K572" s="386"/>
      <c r="L572" s="386"/>
      <c r="M572" s="386"/>
      <c r="N572" s="386"/>
      <c r="O572" s="386"/>
      <c r="P572" s="386"/>
      <c r="Q572" s="386"/>
      <c r="R572" s="386"/>
      <c r="S572" s="386"/>
      <c r="T572" s="386"/>
      <c r="U572" s="386"/>
      <c r="V572" s="386"/>
      <c r="W572" s="386"/>
      <c r="X572" s="386"/>
      <c r="Y572" s="386"/>
      <c r="Z572" s="386"/>
      <c r="AA572" s="381"/>
      <c r="AD572" s="383"/>
      <c r="AE572" s="383"/>
      <c r="AF572" s="383"/>
      <c r="AG572" s="383"/>
      <c r="AH572" s="383"/>
      <c r="AI572" s="383"/>
      <c r="AJ572" s="383"/>
      <c r="AK572" s="383"/>
      <c r="AL572" s="383"/>
      <c r="AM572" s="383"/>
      <c r="AN572" s="383"/>
      <c r="AO572" s="383"/>
      <c r="AP572" s="383"/>
      <c r="AQ572" s="383"/>
      <c r="AR572" s="383"/>
      <c r="AS572" s="383"/>
      <c r="AT572" s="383"/>
      <c r="AU572" s="383"/>
      <c r="AV572" s="383"/>
      <c r="AW572" s="383"/>
      <c r="AX572" s="383"/>
      <c r="AY572" s="383"/>
      <c r="AZ572" s="383"/>
      <c r="BA572" s="383"/>
      <c r="BB572" s="383"/>
      <c r="BC572" s="383"/>
      <c r="BD572" s="383"/>
      <c r="BE572" s="383"/>
      <c r="BF572" s="383"/>
      <c r="BG572" s="383"/>
      <c r="BH572" s="383"/>
      <c r="BI572" s="383"/>
      <c r="BJ572" s="383"/>
      <c r="BK572" s="383"/>
      <c r="BL572" s="383"/>
      <c r="BM572" s="383"/>
      <c r="BN572" s="383"/>
      <c r="BO572" s="383"/>
      <c r="BP572" s="383"/>
      <c r="BQ572" s="383"/>
      <c r="BR572" s="383"/>
      <c r="BS572" s="383"/>
    </row>
    <row r="573" spans="1:71" s="382" customFormat="1" ht="12.75" hidden="1">
      <c r="A573" s="397"/>
      <c r="B573" s="534" t="s">
        <v>562</v>
      </c>
      <c r="C573" s="404" t="s">
        <v>773</v>
      </c>
      <c r="D573" s="404"/>
      <c r="R573" s="394"/>
      <c r="S573" s="394"/>
      <c r="T573" s="394"/>
      <c r="U573" s="394"/>
      <c r="V573" s="394"/>
      <c r="W573" s="394"/>
      <c r="X573" s="394"/>
      <c r="Y573" s="394"/>
      <c r="AA573" s="381"/>
      <c r="AD573" s="383"/>
      <c r="AE573" s="383"/>
      <c r="AF573" s="383"/>
      <c r="AG573" s="383"/>
      <c r="AH573" s="383"/>
      <c r="AI573" s="383"/>
      <c r="AJ573" s="383"/>
      <c r="AK573" s="383"/>
      <c r="AL573" s="383"/>
      <c r="AM573" s="383"/>
      <c r="AN573" s="383"/>
      <c r="AO573" s="383"/>
      <c r="AP573" s="383"/>
      <c r="AQ573" s="383"/>
      <c r="AR573" s="383"/>
      <c r="AS573" s="383"/>
      <c r="AT573" s="383"/>
      <c r="AU573" s="383"/>
      <c r="AV573" s="383"/>
      <c r="AW573" s="383"/>
      <c r="AX573" s="383"/>
      <c r="AY573" s="383"/>
      <c r="AZ573" s="383"/>
      <c r="BA573" s="383"/>
      <c r="BB573" s="383"/>
      <c r="BC573" s="383"/>
      <c r="BD573" s="383"/>
      <c r="BE573" s="383"/>
      <c r="BF573" s="383"/>
      <c r="BG573" s="383"/>
      <c r="BH573" s="383"/>
      <c r="BI573" s="383"/>
      <c r="BJ573" s="383"/>
      <c r="BK573" s="383"/>
      <c r="BL573" s="383"/>
      <c r="BM573" s="383"/>
      <c r="BN573" s="383"/>
      <c r="BO573" s="383"/>
      <c r="BP573" s="383"/>
      <c r="BQ573" s="383"/>
      <c r="BR573" s="383"/>
      <c r="BS573" s="383"/>
    </row>
    <row r="574" spans="1:71" s="382" customFormat="1" ht="12.75" hidden="1">
      <c r="A574" s="397"/>
      <c r="B574" s="534" t="s">
        <v>562</v>
      </c>
      <c r="C574" s="404" t="s">
        <v>774</v>
      </c>
      <c r="D574" s="404"/>
      <c r="R574" s="394"/>
      <c r="S574" s="394"/>
      <c r="T574" s="394"/>
      <c r="U574" s="394"/>
      <c r="V574" s="394"/>
      <c r="W574" s="394"/>
      <c r="X574" s="394"/>
      <c r="Y574" s="394"/>
      <c r="AA574" s="381"/>
      <c r="AD574" s="383"/>
      <c r="AE574" s="383"/>
      <c r="AF574" s="383"/>
      <c r="AG574" s="383"/>
      <c r="AH574" s="383"/>
      <c r="AI574" s="383"/>
      <c r="AJ574" s="383"/>
      <c r="AK574" s="383"/>
      <c r="AL574" s="383"/>
      <c r="AM574" s="383"/>
      <c r="AN574" s="383"/>
      <c r="AO574" s="383"/>
      <c r="AP574" s="383"/>
      <c r="AQ574" s="383"/>
      <c r="AR574" s="383"/>
      <c r="AS574" s="383"/>
      <c r="AT574" s="383"/>
      <c r="AU574" s="383"/>
      <c r="AV574" s="383"/>
      <c r="AW574" s="383"/>
      <c r="AX574" s="383"/>
      <c r="AY574" s="383"/>
      <c r="AZ574" s="383"/>
      <c r="BA574" s="383"/>
      <c r="BB574" s="383"/>
      <c r="BC574" s="383"/>
      <c r="BD574" s="383"/>
      <c r="BE574" s="383"/>
      <c r="BF574" s="383"/>
      <c r="BG574" s="383"/>
      <c r="BH574" s="383"/>
      <c r="BI574" s="383"/>
      <c r="BJ574" s="383"/>
      <c r="BK574" s="383"/>
      <c r="BL574" s="383"/>
      <c r="BM574" s="383"/>
      <c r="BN574" s="383"/>
      <c r="BO574" s="383"/>
      <c r="BP574" s="383"/>
      <c r="BQ574" s="383"/>
      <c r="BR574" s="383"/>
      <c r="BS574" s="383"/>
    </row>
    <row r="575" spans="1:71" s="382" customFormat="1" ht="12.75" hidden="1">
      <c r="A575" s="397"/>
      <c r="B575" s="404" t="s">
        <v>775</v>
      </c>
      <c r="C575" s="404"/>
      <c r="D575" s="404"/>
      <c r="E575" s="404"/>
      <c r="F575" s="404"/>
      <c r="G575" s="404"/>
      <c r="H575" s="404"/>
      <c r="I575" s="404"/>
      <c r="J575" s="404"/>
      <c r="K575" s="404"/>
      <c r="L575" s="404"/>
      <c r="M575" s="404"/>
      <c r="N575" s="404"/>
      <c r="O575" s="404"/>
      <c r="P575" s="404"/>
      <c r="Q575" s="404"/>
      <c r="R575" s="404"/>
      <c r="S575" s="404"/>
      <c r="T575" s="404"/>
      <c r="U575" s="404"/>
      <c r="V575" s="404"/>
      <c r="W575" s="404"/>
      <c r="X575" s="404"/>
      <c r="Y575" s="404"/>
      <c r="Z575" s="404"/>
      <c r="AA575" s="381"/>
      <c r="AD575" s="383"/>
      <c r="AE575" s="383"/>
      <c r="AF575" s="383"/>
      <c r="AG575" s="383"/>
      <c r="AH575" s="383"/>
      <c r="AI575" s="383"/>
      <c r="AJ575" s="383"/>
      <c r="AK575" s="383"/>
      <c r="AL575" s="383"/>
      <c r="AM575" s="383"/>
      <c r="AN575" s="383"/>
      <c r="AO575" s="383"/>
      <c r="AP575" s="383"/>
      <c r="AQ575" s="383"/>
      <c r="AR575" s="383"/>
      <c r="AS575" s="383"/>
      <c r="AT575" s="383"/>
      <c r="AU575" s="383"/>
      <c r="AV575" s="383"/>
      <c r="AW575" s="383"/>
      <c r="AX575" s="383"/>
      <c r="AY575" s="383"/>
      <c r="AZ575" s="383"/>
      <c r="BA575" s="383"/>
      <c r="BB575" s="383"/>
      <c r="BC575" s="383"/>
      <c r="BD575" s="383"/>
      <c r="BE575" s="383"/>
      <c r="BF575" s="383"/>
      <c r="BG575" s="383"/>
      <c r="BH575" s="383"/>
      <c r="BI575" s="383"/>
      <c r="BJ575" s="383"/>
      <c r="BK575" s="383"/>
      <c r="BL575" s="383"/>
      <c r="BM575" s="383"/>
      <c r="BN575" s="383"/>
      <c r="BO575" s="383"/>
      <c r="BP575" s="383"/>
      <c r="BQ575" s="383"/>
      <c r="BR575" s="383"/>
      <c r="BS575" s="383"/>
    </row>
    <row r="576" spans="1:71" s="382" customFormat="1" ht="12.75">
      <c r="A576" s="397"/>
      <c r="B576" s="445"/>
      <c r="C576" s="445"/>
      <c r="D576" s="445"/>
      <c r="E576" s="445"/>
      <c r="F576" s="445"/>
      <c r="G576" s="445"/>
      <c r="H576" s="445"/>
      <c r="I576" s="445"/>
      <c r="J576" s="445"/>
      <c r="K576" s="445"/>
      <c r="L576" s="445"/>
      <c r="M576" s="445"/>
      <c r="N576" s="445"/>
      <c r="O576" s="445"/>
      <c r="P576" s="445"/>
      <c r="Q576" s="445"/>
      <c r="R576" s="445"/>
      <c r="S576" s="445"/>
      <c r="T576" s="445"/>
      <c r="U576" s="445"/>
      <c r="V576" s="445"/>
      <c r="W576" s="445"/>
      <c r="X576" s="445"/>
      <c r="Y576" s="445"/>
      <c r="Z576" s="445"/>
      <c r="AA576" s="381"/>
      <c r="AD576" s="383"/>
      <c r="AE576" s="383"/>
      <c r="AF576" s="383"/>
      <c r="AG576" s="383"/>
      <c r="AH576" s="383"/>
      <c r="AI576" s="383"/>
      <c r="AJ576" s="383"/>
      <c r="AK576" s="383"/>
      <c r="AL576" s="383"/>
      <c r="AM576" s="383"/>
      <c r="AN576" s="383"/>
      <c r="AO576" s="383"/>
      <c r="AP576" s="383"/>
      <c r="AQ576" s="383"/>
      <c r="AR576" s="383"/>
      <c r="AS576" s="383"/>
      <c r="AT576" s="383"/>
      <c r="AU576" s="383"/>
      <c r="AV576" s="383"/>
      <c r="AW576" s="383"/>
      <c r="AX576" s="383"/>
      <c r="AY576" s="383"/>
      <c r="AZ576" s="383"/>
      <c r="BA576" s="383"/>
      <c r="BB576" s="383"/>
      <c r="BC576" s="383"/>
      <c r="BD576" s="383"/>
      <c r="BE576" s="383"/>
      <c r="BF576" s="383"/>
      <c r="BG576" s="383"/>
      <c r="BH576" s="383"/>
      <c r="BI576" s="383"/>
      <c r="BJ576" s="383"/>
      <c r="BK576" s="383"/>
      <c r="BL576" s="383"/>
      <c r="BM576" s="383"/>
      <c r="BN576" s="383"/>
      <c r="BO576" s="383"/>
      <c r="BP576" s="383"/>
      <c r="BQ576" s="383"/>
      <c r="BR576" s="383"/>
      <c r="BS576" s="383"/>
    </row>
    <row r="577" spans="1:71" s="486" customFormat="1" ht="12.75">
      <c r="A577" s="1309" t="s">
        <v>776</v>
      </c>
      <c r="B577" s="1310" t="s">
        <v>777</v>
      </c>
      <c r="C577" s="1278"/>
      <c r="D577" s="1278"/>
      <c r="R577" s="1273"/>
      <c r="S577" s="1273"/>
      <c r="T577" s="1273"/>
      <c r="U577" s="1273"/>
      <c r="V577" s="1273"/>
      <c r="W577" s="1273"/>
      <c r="X577" s="1273"/>
      <c r="Y577" s="1273"/>
      <c r="AA577" s="1291"/>
      <c r="AD577" s="1273"/>
      <c r="AE577" s="1273"/>
      <c r="AF577" s="1273"/>
      <c r="AG577" s="1273"/>
      <c r="AH577" s="1273"/>
      <c r="AI577" s="1273"/>
      <c r="AJ577" s="1273"/>
      <c r="AK577" s="1273"/>
      <c r="AL577" s="1273"/>
      <c r="AM577" s="1273"/>
      <c r="AN577" s="1273"/>
      <c r="AO577" s="1273"/>
      <c r="AP577" s="1273"/>
      <c r="AQ577" s="1273"/>
      <c r="AR577" s="1273"/>
      <c r="AS577" s="1273"/>
      <c r="AT577" s="1273"/>
      <c r="AU577" s="1273"/>
      <c r="AV577" s="1273"/>
      <c r="AW577" s="1273"/>
      <c r="AX577" s="1273"/>
      <c r="AY577" s="1273"/>
      <c r="AZ577" s="1273"/>
      <c r="BA577" s="1273"/>
      <c r="BB577" s="1273"/>
      <c r="BC577" s="1273"/>
      <c r="BD577" s="1273"/>
      <c r="BE577" s="1273"/>
      <c r="BF577" s="1273"/>
      <c r="BG577" s="1273"/>
      <c r="BH577" s="1273"/>
      <c r="BI577" s="1273"/>
      <c r="BJ577" s="1273"/>
      <c r="BK577" s="1273"/>
      <c r="BL577" s="1273"/>
      <c r="BM577" s="1273"/>
      <c r="BN577" s="1273"/>
      <c r="BO577" s="1273"/>
      <c r="BP577" s="1273"/>
      <c r="BQ577" s="1273"/>
      <c r="BR577" s="1273"/>
      <c r="BS577" s="1273"/>
    </row>
    <row r="578" spans="1:71" s="486" customFormat="1" ht="12.75">
      <c r="A578" s="1311"/>
      <c r="B578" s="1312"/>
      <c r="C578" s="1278"/>
      <c r="D578" s="1278"/>
      <c r="R578" s="1273"/>
      <c r="S578" s="1273"/>
      <c r="T578" s="1273"/>
      <c r="U578" s="1273"/>
      <c r="V578" s="1273"/>
      <c r="W578" s="1273"/>
      <c r="X578" s="1273"/>
      <c r="Y578" s="1273"/>
      <c r="AA578" s="1291"/>
      <c r="AD578" s="1273"/>
      <c r="AE578" s="1273"/>
      <c r="AF578" s="1273"/>
      <c r="AG578" s="1273"/>
      <c r="AH578" s="1273"/>
      <c r="AI578" s="1273"/>
      <c r="AJ578" s="1273"/>
      <c r="AK578" s="1273"/>
      <c r="AL578" s="1273"/>
      <c r="AM578" s="1273"/>
      <c r="AN578" s="1273"/>
      <c r="AO578" s="1273"/>
      <c r="AP578" s="1273"/>
      <c r="AQ578" s="1273"/>
      <c r="AR578" s="1273"/>
      <c r="AS578" s="1273"/>
      <c r="AT578" s="1273"/>
      <c r="AU578" s="1273"/>
      <c r="AV578" s="1273"/>
      <c r="AW578" s="1273"/>
      <c r="AX578" s="1273"/>
      <c r="AY578" s="1273"/>
      <c r="AZ578" s="1273"/>
      <c r="BA578" s="1273"/>
      <c r="BB578" s="1273"/>
      <c r="BC578" s="1273"/>
      <c r="BD578" s="1273"/>
      <c r="BE578" s="1273"/>
      <c r="BF578" s="1273"/>
      <c r="BG578" s="1273"/>
      <c r="BH578" s="1273"/>
      <c r="BI578" s="1273"/>
      <c r="BJ578" s="1273"/>
      <c r="BK578" s="1273"/>
      <c r="BL578" s="1273"/>
      <c r="BM578" s="1273"/>
      <c r="BN578" s="1273"/>
      <c r="BO578" s="1273"/>
      <c r="BP578" s="1273"/>
      <c r="BQ578" s="1273"/>
      <c r="BR578" s="1273"/>
      <c r="BS578" s="1273"/>
    </row>
    <row r="579" spans="1:71" s="486" customFormat="1" ht="12.75">
      <c r="A579" s="1311"/>
      <c r="B579" s="1312"/>
      <c r="C579" s="1278"/>
      <c r="D579" s="1278"/>
      <c r="I579" s="1289" t="s">
        <v>457</v>
      </c>
      <c r="J579" s="1289"/>
      <c r="K579" s="1289" t="s">
        <v>458</v>
      </c>
      <c r="R579" s="1273"/>
      <c r="S579" s="1273"/>
      <c r="T579" s="1273"/>
      <c r="U579" s="1273"/>
      <c r="V579" s="1273"/>
      <c r="W579" s="1273"/>
      <c r="X579" s="1273"/>
      <c r="Y579" s="1273"/>
      <c r="AA579" s="1291"/>
      <c r="AD579" s="1273"/>
      <c r="AE579" s="1273"/>
      <c r="AF579" s="1273"/>
      <c r="AG579" s="1273"/>
      <c r="AH579" s="1273"/>
      <c r="AI579" s="1273"/>
      <c r="AJ579" s="1273"/>
      <c r="AK579" s="1273"/>
      <c r="AL579" s="1273"/>
      <c r="AM579" s="1273"/>
      <c r="AN579" s="1273"/>
      <c r="AO579" s="1273"/>
      <c r="AP579" s="1273"/>
      <c r="AQ579" s="1273"/>
      <c r="AR579" s="1273"/>
      <c r="AS579" s="1273"/>
      <c r="AT579" s="1273"/>
      <c r="AU579" s="1273"/>
      <c r="AV579" s="1273"/>
      <c r="AW579" s="1273"/>
      <c r="AX579" s="1273"/>
      <c r="AY579" s="1273"/>
      <c r="AZ579" s="1273"/>
      <c r="BA579" s="1273"/>
      <c r="BB579" s="1273"/>
      <c r="BC579" s="1273"/>
      <c r="BD579" s="1273"/>
      <c r="BE579" s="1273"/>
      <c r="BF579" s="1273"/>
      <c r="BG579" s="1273"/>
      <c r="BH579" s="1273"/>
      <c r="BI579" s="1273"/>
      <c r="BJ579" s="1273"/>
      <c r="BK579" s="1273"/>
      <c r="BL579" s="1273"/>
      <c r="BM579" s="1273"/>
      <c r="BN579" s="1273"/>
      <c r="BO579" s="1273"/>
      <c r="BP579" s="1273"/>
      <c r="BQ579" s="1273"/>
      <c r="BR579" s="1273"/>
      <c r="BS579" s="1273"/>
    </row>
    <row r="580" spans="1:71" s="486" customFormat="1" ht="12.75">
      <c r="A580" s="1274"/>
      <c r="B580" s="1313" t="s">
        <v>562</v>
      </c>
      <c r="C580" s="1314" t="s">
        <v>778</v>
      </c>
      <c r="D580" s="1314"/>
      <c r="R580" s="1273"/>
      <c r="S580" s="1273"/>
      <c r="T580" s="1273"/>
      <c r="U580" s="1273"/>
      <c r="V580" s="1273"/>
      <c r="W580" s="1273"/>
      <c r="X580" s="1273"/>
      <c r="Y580" s="1273"/>
      <c r="AA580" s="1291"/>
      <c r="AD580" s="1273"/>
      <c r="AE580" s="1273"/>
      <c r="AF580" s="1273"/>
      <c r="AG580" s="1273"/>
      <c r="AH580" s="1273"/>
      <c r="AI580" s="1273"/>
      <c r="AJ580" s="1273"/>
      <c r="AK580" s="1273"/>
      <c r="AL580" s="1273"/>
      <c r="AM580" s="1273"/>
      <c r="AN580" s="1273"/>
      <c r="AO580" s="1273"/>
      <c r="AP580" s="1273"/>
      <c r="AQ580" s="1273"/>
      <c r="AR580" s="1273"/>
      <c r="AS580" s="1273"/>
      <c r="AT580" s="1273"/>
      <c r="AU580" s="1273"/>
      <c r="AV580" s="1273"/>
      <c r="AW580" s="1273"/>
      <c r="AX580" s="1273"/>
      <c r="AY580" s="1273"/>
      <c r="AZ580" s="1273"/>
      <c r="BA580" s="1273"/>
      <c r="BB580" s="1273"/>
      <c r="BC580" s="1273"/>
      <c r="BD580" s="1273"/>
      <c r="BE580" s="1273"/>
      <c r="BF580" s="1273"/>
      <c r="BG580" s="1273"/>
      <c r="BH580" s="1273"/>
      <c r="BI580" s="1273"/>
      <c r="BJ580" s="1273"/>
      <c r="BK580" s="1273"/>
      <c r="BL580" s="1273"/>
      <c r="BM580" s="1273"/>
      <c r="BN580" s="1273"/>
      <c r="BO580" s="1273"/>
      <c r="BP580" s="1273"/>
      <c r="BQ580" s="1273"/>
      <c r="BR580" s="1273"/>
      <c r="BS580" s="1273"/>
    </row>
    <row r="581" spans="1:71" s="486" customFormat="1" ht="12.75">
      <c r="A581" s="1274"/>
      <c r="B581" s="1313" t="s">
        <v>562</v>
      </c>
      <c r="C581" s="1314" t="s">
        <v>1318</v>
      </c>
      <c r="D581" s="1314"/>
      <c r="K581" s="1324">
        <v>2000000</v>
      </c>
      <c r="R581" s="1273"/>
      <c r="S581" s="1273"/>
      <c r="T581" s="1273"/>
      <c r="U581" s="1273"/>
      <c r="V581" s="1273"/>
      <c r="W581" s="1273"/>
      <c r="X581" s="1273"/>
      <c r="Y581" s="1273"/>
      <c r="AA581" s="1291"/>
      <c r="AD581" s="1273"/>
      <c r="AE581" s="1273"/>
      <c r="AF581" s="1273"/>
      <c r="AG581" s="1273"/>
      <c r="AH581" s="1273"/>
      <c r="AI581" s="1273"/>
      <c r="AJ581" s="1273"/>
      <c r="AK581" s="1273"/>
      <c r="AL581" s="1273"/>
      <c r="AM581" s="1273"/>
      <c r="AN581" s="1273"/>
      <c r="AO581" s="1273"/>
      <c r="AP581" s="1273"/>
      <c r="AQ581" s="1273"/>
      <c r="AR581" s="1273"/>
      <c r="AS581" s="1273"/>
      <c r="AT581" s="1273"/>
      <c r="AU581" s="1273"/>
      <c r="AV581" s="1273"/>
      <c r="AW581" s="1273"/>
      <c r="AX581" s="1273"/>
      <c r="AY581" s="1273"/>
      <c r="AZ581" s="1273"/>
      <c r="BA581" s="1273"/>
      <c r="BB581" s="1273"/>
      <c r="BC581" s="1273"/>
      <c r="BD581" s="1273"/>
      <c r="BE581" s="1273"/>
      <c r="BF581" s="1273"/>
      <c r="BG581" s="1273"/>
      <c r="BH581" s="1273"/>
      <c r="BI581" s="1273"/>
      <c r="BJ581" s="1273"/>
      <c r="BK581" s="1273"/>
      <c r="BL581" s="1273"/>
      <c r="BM581" s="1273"/>
      <c r="BN581" s="1273"/>
      <c r="BO581" s="1273"/>
      <c r="BP581" s="1273"/>
      <c r="BQ581" s="1273"/>
      <c r="BR581" s="1273"/>
      <c r="BS581" s="1273"/>
    </row>
    <row r="582" spans="1:71" s="486" customFormat="1" ht="12.75" hidden="1">
      <c r="A582" s="1274"/>
      <c r="B582" s="1315" t="s">
        <v>780</v>
      </c>
      <c r="C582" s="1316" t="s">
        <v>781</v>
      </c>
      <c r="D582" s="1316"/>
      <c r="K582" s="1324"/>
      <c r="R582" s="1273"/>
      <c r="S582" s="1273"/>
      <c r="T582" s="1273"/>
      <c r="U582" s="1273"/>
      <c r="V582" s="1273"/>
      <c r="W582" s="1273"/>
      <c r="X582" s="1273"/>
      <c r="Y582" s="1273"/>
      <c r="AA582" s="1291"/>
      <c r="AD582" s="1273"/>
      <c r="AE582" s="1273"/>
      <c r="AF582" s="1273"/>
      <c r="AG582" s="1273"/>
      <c r="AH582" s="1273"/>
      <c r="AI582" s="1273"/>
      <c r="AJ582" s="1273"/>
      <c r="AK582" s="1273"/>
      <c r="AL582" s="1273"/>
      <c r="AM582" s="1273"/>
      <c r="AN582" s="1273"/>
      <c r="AO582" s="1273"/>
      <c r="AP582" s="1273"/>
      <c r="AQ582" s="1273"/>
      <c r="AR582" s="1273"/>
      <c r="AS582" s="1273"/>
      <c r="AT582" s="1273"/>
      <c r="AU582" s="1273"/>
      <c r="AV582" s="1273"/>
      <c r="AW582" s="1273"/>
      <c r="AX582" s="1273"/>
      <c r="AY582" s="1273"/>
      <c r="AZ582" s="1273"/>
      <c r="BA582" s="1273"/>
      <c r="BB582" s="1273"/>
      <c r="BC582" s="1273"/>
      <c r="BD582" s="1273"/>
      <c r="BE582" s="1273"/>
      <c r="BF582" s="1273"/>
      <c r="BG582" s="1273"/>
      <c r="BH582" s="1273"/>
      <c r="BI582" s="1273"/>
      <c r="BJ582" s="1273"/>
      <c r="BK582" s="1273"/>
      <c r="BL582" s="1273"/>
      <c r="BM582" s="1273"/>
      <c r="BN582" s="1273"/>
      <c r="BO582" s="1273"/>
      <c r="BP582" s="1273"/>
      <c r="BQ582" s="1273"/>
      <c r="BR582" s="1273"/>
      <c r="BS582" s="1273"/>
    </row>
    <row r="583" spans="1:71" s="486" customFormat="1" ht="12.75" hidden="1">
      <c r="A583" s="1274"/>
      <c r="B583" s="1315" t="s">
        <v>780</v>
      </c>
      <c r="C583" s="1316" t="s">
        <v>782</v>
      </c>
      <c r="D583" s="1316"/>
      <c r="K583" s="1324"/>
      <c r="R583" s="1273"/>
      <c r="S583" s="1273"/>
      <c r="T583" s="1273"/>
      <c r="U583" s="1273"/>
      <c r="V583" s="1273"/>
      <c r="W583" s="1273"/>
      <c r="X583" s="1273"/>
      <c r="Y583" s="1273"/>
      <c r="AA583" s="1291"/>
      <c r="AD583" s="1273"/>
      <c r="AE583" s="1273"/>
      <c r="AF583" s="1273"/>
      <c r="AG583" s="1273"/>
      <c r="AH583" s="1273"/>
      <c r="AI583" s="1273"/>
      <c r="AJ583" s="1273"/>
      <c r="AK583" s="1273"/>
      <c r="AL583" s="1273"/>
      <c r="AM583" s="1273"/>
      <c r="AN583" s="1273"/>
      <c r="AO583" s="1273"/>
      <c r="AP583" s="1273"/>
      <c r="AQ583" s="1273"/>
      <c r="AR583" s="1273"/>
      <c r="AS583" s="1273"/>
      <c r="AT583" s="1273"/>
      <c r="AU583" s="1273"/>
      <c r="AV583" s="1273"/>
      <c r="AW583" s="1273"/>
      <c r="AX583" s="1273"/>
      <c r="AY583" s="1273"/>
      <c r="AZ583" s="1273"/>
      <c r="BA583" s="1273"/>
      <c r="BB583" s="1273"/>
      <c r="BC583" s="1273"/>
      <c r="BD583" s="1273"/>
      <c r="BE583" s="1273"/>
      <c r="BF583" s="1273"/>
      <c r="BG583" s="1273"/>
      <c r="BH583" s="1273"/>
      <c r="BI583" s="1273"/>
      <c r="BJ583" s="1273"/>
      <c r="BK583" s="1273"/>
      <c r="BL583" s="1273"/>
      <c r="BM583" s="1273"/>
      <c r="BN583" s="1273"/>
      <c r="BO583" s="1273"/>
      <c r="BP583" s="1273"/>
      <c r="BQ583" s="1273"/>
      <c r="BR583" s="1273"/>
      <c r="BS583" s="1273"/>
    </row>
    <row r="584" spans="1:71" s="486" customFormat="1" ht="12.75">
      <c r="A584" s="1274"/>
      <c r="B584" s="1313" t="s">
        <v>562</v>
      </c>
      <c r="C584" s="1316" t="s">
        <v>1319</v>
      </c>
      <c r="D584" s="1316"/>
      <c r="K584" s="1324">
        <v>2000000</v>
      </c>
      <c r="R584" s="1273"/>
      <c r="S584" s="1273"/>
      <c r="T584" s="1273"/>
      <c r="U584" s="1273"/>
      <c r="V584" s="1273"/>
      <c r="W584" s="1273"/>
      <c r="X584" s="1273"/>
      <c r="Y584" s="1273"/>
      <c r="AA584" s="1291"/>
      <c r="AD584" s="1273"/>
      <c r="AE584" s="1273"/>
      <c r="AF584" s="1273"/>
      <c r="AG584" s="1273"/>
      <c r="AH584" s="1273"/>
      <c r="AI584" s="1273"/>
      <c r="AJ584" s="1273"/>
      <c r="AK584" s="1273"/>
      <c r="AL584" s="1273"/>
      <c r="AM584" s="1273"/>
      <c r="AN584" s="1273"/>
      <c r="AO584" s="1273"/>
      <c r="AP584" s="1273"/>
      <c r="AQ584" s="1273"/>
      <c r="AR584" s="1273"/>
      <c r="AS584" s="1273"/>
      <c r="AT584" s="1273"/>
      <c r="AU584" s="1273"/>
      <c r="AV584" s="1273"/>
      <c r="AW584" s="1273"/>
      <c r="AX584" s="1273"/>
      <c r="AY584" s="1273"/>
      <c r="AZ584" s="1273"/>
      <c r="BA584" s="1273"/>
      <c r="BB584" s="1273"/>
      <c r="BC584" s="1273"/>
      <c r="BD584" s="1273"/>
      <c r="BE584" s="1273"/>
      <c r="BF584" s="1273"/>
      <c r="BG584" s="1273"/>
      <c r="BH584" s="1273"/>
      <c r="BI584" s="1273"/>
      <c r="BJ584" s="1273"/>
      <c r="BK584" s="1273"/>
      <c r="BL584" s="1273"/>
      <c r="BM584" s="1273"/>
      <c r="BN584" s="1273"/>
      <c r="BO584" s="1273"/>
      <c r="BP584" s="1273"/>
      <c r="BQ584" s="1273"/>
      <c r="BR584" s="1273"/>
      <c r="BS584" s="1273"/>
    </row>
    <row r="585" spans="1:71" s="486" customFormat="1" ht="12.75" hidden="1">
      <c r="A585" s="1274"/>
      <c r="B585" s="1315" t="s">
        <v>780</v>
      </c>
      <c r="C585" s="1316" t="s">
        <v>781</v>
      </c>
      <c r="D585" s="1316"/>
      <c r="K585" s="1324"/>
      <c r="R585" s="1273"/>
      <c r="S585" s="1273"/>
      <c r="T585" s="1273"/>
      <c r="U585" s="1273"/>
      <c r="V585" s="1273"/>
      <c r="W585" s="1273"/>
      <c r="X585" s="1273"/>
      <c r="Y585" s="1273"/>
      <c r="AA585" s="1291"/>
      <c r="AD585" s="1273"/>
      <c r="AE585" s="1273"/>
      <c r="AF585" s="1273"/>
      <c r="AG585" s="1273"/>
      <c r="AH585" s="1273"/>
      <c r="AI585" s="1273"/>
      <c r="AJ585" s="1273"/>
      <c r="AK585" s="1273"/>
      <c r="AL585" s="1273"/>
      <c r="AM585" s="1273"/>
      <c r="AN585" s="1273"/>
      <c r="AO585" s="1273"/>
      <c r="AP585" s="1273"/>
      <c r="AQ585" s="1273"/>
      <c r="AR585" s="1273"/>
      <c r="AS585" s="1273"/>
      <c r="AT585" s="1273"/>
      <c r="AU585" s="1273"/>
      <c r="AV585" s="1273"/>
      <c r="AW585" s="1273"/>
      <c r="AX585" s="1273"/>
      <c r="AY585" s="1273"/>
      <c r="AZ585" s="1273"/>
      <c r="BA585" s="1273"/>
      <c r="BB585" s="1273"/>
      <c r="BC585" s="1273"/>
      <c r="BD585" s="1273"/>
      <c r="BE585" s="1273"/>
      <c r="BF585" s="1273"/>
      <c r="BG585" s="1273"/>
      <c r="BH585" s="1273"/>
      <c r="BI585" s="1273"/>
      <c r="BJ585" s="1273"/>
      <c r="BK585" s="1273"/>
      <c r="BL585" s="1273"/>
      <c r="BM585" s="1273"/>
      <c r="BN585" s="1273"/>
      <c r="BO585" s="1273"/>
      <c r="BP585" s="1273"/>
      <c r="BQ585" s="1273"/>
      <c r="BR585" s="1273"/>
      <c r="BS585" s="1273"/>
    </row>
    <row r="586" spans="1:71" s="486" customFormat="1" ht="12.75" hidden="1">
      <c r="A586" s="1274"/>
      <c r="B586" s="1315" t="s">
        <v>780</v>
      </c>
      <c r="C586" s="1316" t="s">
        <v>782</v>
      </c>
      <c r="D586" s="1316"/>
      <c r="K586" s="1324"/>
      <c r="R586" s="1273"/>
      <c r="S586" s="1273"/>
      <c r="T586" s="1273"/>
      <c r="U586" s="1273"/>
      <c r="V586" s="1273"/>
      <c r="W586" s="1273"/>
      <c r="X586" s="1273"/>
      <c r="Y586" s="1273"/>
      <c r="AA586" s="1291"/>
      <c r="AD586" s="1273"/>
      <c r="AE586" s="1273"/>
      <c r="AF586" s="1273"/>
      <c r="AG586" s="1273"/>
      <c r="AH586" s="1273"/>
      <c r="AI586" s="1273"/>
      <c r="AJ586" s="1273"/>
      <c r="AK586" s="1273"/>
      <c r="AL586" s="1273"/>
      <c r="AM586" s="1273"/>
      <c r="AN586" s="1273"/>
      <c r="AO586" s="1273"/>
      <c r="AP586" s="1273"/>
      <c r="AQ586" s="1273"/>
      <c r="AR586" s="1273"/>
      <c r="AS586" s="1273"/>
      <c r="AT586" s="1273"/>
      <c r="AU586" s="1273"/>
      <c r="AV586" s="1273"/>
      <c r="AW586" s="1273"/>
      <c r="AX586" s="1273"/>
      <c r="AY586" s="1273"/>
      <c r="AZ586" s="1273"/>
      <c r="BA586" s="1273"/>
      <c r="BB586" s="1273"/>
      <c r="BC586" s="1273"/>
      <c r="BD586" s="1273"/>
      <c r="BE586" s="1273"/>
      <c r="BF586" s="1273"/>
      <c r="BG586" s="1273"/>
      <c r="BH586" s="1273"/>
      <c r="BI586" s="1273"/>
      <c r="BJ586" s="1273"/>
      <c r="BK586" s="1273"/>
      <c r="BL586" s="1273"/>
      <c r="BM586" s="1273"/>
      <c r="BN586" s="1273"/>
      <c r="BO586" s="1273"/>
      <c r="BP586" s="1273"/>
      <c r="BQ586" s="1273"/>
      <c r="BR586" s="1273"/>
      <c r="BS586" s="1273"/>
    </row>
    <row r="587" spans="1:71" s="486" customFormat="1" ht="12.75">
      <c r="A587" s="1274"/>
      <c r="B587" s="1313" t="s">
        <v>562</v>
      </c>
      <c r="C587" s="1316" t="s">
        <v>779</v>
      </c>
      <c r="D587" s="1316"/>
      <c r="K587" s="1324">
        <v>0</v>
      </c>
      <c r="R587" s="1273"/>
      <c r="S587" s="1273"/>
      <c r="T587" s="1273"/>
      <c r="U587" s="1273"/>
      <c r="V587" s="1273"/>
      <c r="W587" s="1273"/>
      <c r="X587" s="1273"/>
      <c r="Y587" s="1273"/>
      <c r="AA587" s="1291"/>
      <c r="AD587" s="1273"/>
      <c r="AE587" s="1273"/>
      <c r="AF587" s="1273"/>
      <c r="AG587" s="1273"/>
      <c r="AH587" s="1273"/>
      <c r="AI587" s="1273"/>
      <c r="AJ587" s="1273"/>
      <c r="AK587" s="1273"/>
      <c r="AL587" s="1273"/>
      <c r="AM587" s="1273"/>
      <c r="AN587" s="1273"/>
      <c r="AO587" s="1273"/>
      <c r="AP587" s="1273"/>
      <c r="AQ587" s="1273"/>
      <c r="AR587" s="1273"/>
      <c r="AS587" s="1273"/>
      <c r="AT587" s="1273"/>
      <c r="AU587" s="1273"/>
      <c r="AV587" s="1273"/>
      <c r="AW587" s="1273"/>
      <c r="AX587" s="1273"/>
      <c r="AY587" s="1273"/>
      <c r="AZ587" s="1273"/>
      <c r="BA587" s="1273"/>
      <c r="BB587" s="1273"/>
      <c r="BC587" s="1273"/>
      <c r="BD587" s="1273"/>
      <c r="BE587" s="1273"/>
      <c r="BF587" s="1273"/>
      <c r="BG587" s="1273"/>
      <c r="BH587" s="1273"/>
      <c r="BI587" s="1273"/>
      <c r="BJ587" s="1273"/>
      <c r="BK587" s="1273"/>
      <c r="BL587" s="1273"/>
      <c r="BM587" s="1273"/>
      <c r="BN587" s="1273"/>
      <c r="BO587" s="1273"/>
      <c r="BP587" s="1273"/>
      <c r="BQ587" s="1273"/>
      <c r="BR587" s="1273"/>
      <c r="BS587" s="1273"/>
    </row>
    <row r="588" spans="1:71" s="486" customFormat="1" ht="12.75" hidden="1">
      <c r="A588" s="1274"/>
      <c r="B588" s="1315" t="s">
        <v>780</v>
      </c>
      <c r="C588" s="1316" t="s">
        <v>781</v>
      </c>
      <c r="D588" s="1316"/>
      <c r="K588" s="1324"/>
      <c r="R588" s="1273"/>
      <c r="S588" s="1273"/>
      <c r="T588" s="1273"/>
      <c r="U588" s="1273"/>
      <c r="V588" s="1273"/>
      <c r="W588" s="1273"/>
      <c r="X588" s="1273"/>
      <c r="Y588" s="1273"/>
      <c r="AA588" s="1291"/>
      <c r="AD588" s="1273"/>
      <c r="AE588" s="1273"/>
      <c r="AF588" s="1273"/>
      <c r="AG588" s="1273"/>
      <c r="AH588" s="1273"/>
      <c r="AI588" s="1273"/>
      <c r="AJ588" s="1273"/>
      <c r="AK588" s="1273"/>
      <c r="AL588" s="1273"/>
      <c r="AM588" s="1273"/>
      <c r="AN588" s="1273"/>
      <c r="AO588" s="1273"/>
      <c r="AP588" s="1273"/>
      <c r="AQ588" s="1273"/>
      <c r="AR588" s="1273"/>
      <c r="AS588" s="1273"/>
      <c r="AT588" s="1273"/>
      <c r="AU588" s="1273"/>
      <c r="AV588" s="1273"/>
      <c r="AW588" s="1273"/>
      <c r="AX588" s="1273"/>
      <c r="AY588" s="1273"/>
      <c r="AZ588" s="1273"/>
      <c r="BA588" s="1273"/>
      <c r="BB588" s="1273"/>
      <c r="BC588" s="1273"/>
      <c r="BD588" s="1273"/>
      <c r="BE588" s="1273"/>
      <c r="BF588" s="1273"/>
      <c r="BG588" s="1273"/>
      <c r="BH588" s="1273"/>
      <c r="BI588" s="1273"/>
      <c r="BJ588" s="1273"/>
      <c r="BK588" s="1273"/>
      <c r="BL588" s="1273"/>
      <c r="BM588" s="1273"/>
      <c r="BN588" s="1273"/>
      <c r="BO588" s="1273"/>
      <c r="BP588" s="1273"/>
      <c r="BQ588" s="1273"/>
      <c r="BR588" s="1273"/>
      <c r="BS588" s="1273"/>
    </row>
    <row r="589" spans="1:71" s="486" customFormat="1" ht="12.75" hidden="1">
      <c r="A589" s="1274"/>
      <c r="B589" s="1315" t="s">
        <v>780</v>
      </c>
      <c r="C589" s="1316" t="s">
        <v>782</v>
      </c>
      <c r="D589" s="1316"/>
      <c r="K589" s="1324"/>
      <c r="R589" s="1273"/>
      <c r="S589" s="1273"/>
      <c r="T589" s="1273"/>
      <c r="U589" s="1273"/>
      <c r="V589" s="1273"/>
      <c r="W589" s="1273"/>
      <c r="X589" s="1273"/>
      <c r="Y589" s="1273"/>
      <c r="AA589" s="1291"/>
      <c r="AD589" s="1273"/>
      <c r="AE589" s="1273"/>
      <c r="AF589" s="1273"/>
      <c r="AG589" s="1273"/>
      <c r="AH589" s="1273"/>
      <c r="AI589" s="1273"/>
      <c r="AJ589" s="1273"/>
      <c r="AK589" s="1273"/>
      <c r="AL589" s="1273"/>
      <c r="AM589" s="1273"/>
      <c r="AN589" s="1273"/>
      <c r="AO589" s="1273"/>
      <c r="AP589" s="1273"/>
      <c r="AQ589" s="1273"/>
      <c r="AR589" s="1273"/>
      <c r="AS589" s="1273"/>
      <c r="AT589" s="1273"/>
      <c r="AU589" s="1273"/>
      <c r="AV589" s="1273"/>
      <c r="AW589" s="1273"/>
      <c r="AX589" s="1273"/>
      <c r="AY589" s="1273"/>
      <c r="AZ589" s="1273"/>
      <c r="BA589" s="1273"/>
      <c r="BB589" s="1273"/>
      <c r="BC589" s="1273"/>
      <c r="BD589" s="1273"/>
      <c r="BE589" s="1273"/>
      <c r="BF589" s="1273"/>
      <c r="BG589" s="1273"/>
      <c r="BH589" s="1273"/>
      <c r="BI589" s="1273"/>
      <c r="BJ589" s="1273"/>
      <c r="BK589" s="1273"/>
      <c r="BL589" s="1273"/>
      <c r="BM589" s="1273"/>
      <c r="BN589" s="1273"/>
      <c r="BO589" s="1273"/>
      <c r="BP589" s="1273"/>
      <c r="BQ589" s="1273"/>
      <c r="BR589" s="1273"/>
      <c r="BS589" s="1273"/>
    </row>
    <row r="590" spans="1:71" s="486" customFormat="1" ht="12.75">
      <c r="A590" s="1274"/>
      <c r="B590" s="1313" t="s">
        <v>562</v>
      </c>
      <c r="C590" s="1314" t="s">
        <v>783</v>
      </c>
      <c r="D590" s="1314"/>
      <c r="K590" s="1324">
        <v>2000000</v>
      </c>
      <c r="R590" s="1273"/>
      <c r="S590" s="1273"/>
      <c r="T590" s="1273"/>
      <c r="U590" s="1273"/>
      <c r="V590" s="1273"/>
      <c r="W590" s="1273"/>
      <c r="X590" s="1273"/>
      <c r="Y590" s="1273"/>
      <c r="AA590" s="1291"/>
      <c r="AD590" s="1273"/>
      <c r="AE590" s="1273"/>
      <c r="AF590" s="1273"/>
      <c r="AG590" s="1273"/>
      <c r="AH590" s="1273"/>
      <c r="AI590" s="1273"/>
      <c r="AJ590" s="1273"/>
      <c r="AK590" s="1273"/>
      <c r="AL590" s="1273"/>
      <c r="AM590" s="1273"/>
      <c r="AN590" s="1273"/>
      <c r="AO590" s="1273"/>
      <c r="AP590" s="1273"/>
      <c r="AQ590" s="1273"/>
      <c r="AR590" s="1273"/>
      <c r="AS590" s="1273"/>
      <c r="AT590" s="1273"/>
      <c r="AU590" s="1273"/>
      <c r="AV590" s="1273"/>
      <c r="AW590" s="1273"/>
      <c r="AX590" s="1273"/>
      <c r="AY590" s="1273"/>
      <c r="AZ590" s="1273"/>
      <c r="BA590" s="1273"/>
      <c r="BB590" s="1273"/>
      <c r="BC590" s="1273"/>
      <c r="BD590" s="1273"/>
      <c r="BE590" s="1273"/>
      <c r="BF590" s="1273"/>
      <c r="BG590" s="1273"/>
      <c r="BH590" s="1273"/>
      <c r="BI590" s="1273"/>
      <c r="BJ590" s="1273"/>
      <c r="BK590" s="1273"/>
      <c r="BL590" s="1273"/>
      <c r="BM590" s="1273"/>
      <c r="BN590" s="1273"/>
      <c r="BO590" s="1273"/>
      <c r="BP590" s="1273"/>
      <c r="BQ590" s="1273"/>
      <c r="BR590" s="1273"/>
      <c r="BS590" s="1273"/>
    </row>
    <row r="591" spans="1:71" s="486" customFormat="1" ht="12.75">
      <c r="A591" s="1274"/>
      <c r="B591" s="1313"/>
      <c r="C591" s="1316"/>
      <c r="D591" s="1316"/>
      <c r="R591" s="1273"/>
      <c r="S591" s="1273"/>
      <c r="T591" s="1273"/>
      <c r="U591" s="1273"/>
      <c r="V591" s="1273"/>
      <c r="W591" s="1273"/>
      <c r="X591" s="1273"/>
      <c r="Y591" s="1273"/>
      <c r="AA591" s="1291"/>
      <c r="AD591" s="1273"/>
      <c r="AE591" s="1273"/>
      <c r="AF591" s="1273"/>
      <c r="AG591" s="1273"/>
      <c r="AH591" s="1273"/>
      <c r="AI591" s="1273"/>
      <c r="AJ591" s="1273"/>
      <c r="AK591" s="1273"/>
      <c r="AL591" s="1273"/>
      <c r="AM591" s="1273"/>
      <c r="AN591" s="1273"/>
      <c r="AO591" s="1273"/>
      <c r="AP591" s="1273"/>
      <c r="AQ591" s="1273"/>
      <c r="AR591" s="1273"/>
      <c r="AS591" s="1273"/>
      <c r="AT591" s="1273"/>
      <c r="AU591" s="1273"/>
      <c r="AV591" s="1273"/>
      <c r="AW591" s="1273"/>
      <c r="AX591" s="1273"/>
      <c r="AY591" s="1273"/>
      <c r="AZ591" s="1273"/>
      <c r="BA591" s="1273"/>
      <c r="BB591" s="1273"/>
      <c r="BC591" s="1273"/>
      <c r="BD591" s="1273"/>
      <c r="BE591" s="1273"/>
      <c r="BF591" s="1273"/>
      <c r="BG591" s="1273"/>
      <c r="BH591" s="1273"/>
      <c r="BI591" s="1273"/>
      <c r="BJ591" s="1273"/>
      <c r="BK591" s="1273"/>
      <c r="BL591" s="1273"/>
      <c r="BM591" s="1273"/>
      <c r="BN591" s="1273"/>
      <c r="BO591" s="1273"/>
      <c r="BP591" s="1273"/>
      <c r="BQ591" s="1273"/>
      <c r="BR591" s="1273"/>
      <c r="BS591" s="1273"/>
    </row>
    <row r="592" spans="1:71" s="486" customFormat="1" ht="12.75">
      <c r="A592" s="1309" t="s">
        <v>784</v>
      </c>
      <c r="B592" s="1310" t="s">
        <v>785</v>
      </c>
      <c r="C592" s="1310"/>
      <c r="D592" s="1310"/>
      <c r="R592" s="1273"/>
      <c r="S592" s="1273"/>
      <c r="T592" s="1273"/>
      <c r="U592" s="1273"/>
      <c r="V592" s="1273"/>
      <c r="W592" s="1273"/>
      <c r="X592" s="1273"/>
      <c r="Y592" s="1273"/>
      <c r="AA592" s="1291"/>
      <c r="AD592" s="1273"/>
      <c r="AE592" s="1273"/>
      <c r="AF592" s="1273"/>
      <c r="AG592" s="1273"/>
      <c r="AH592" s="1273"/>
      <c r="AI592" s="1273"/>
      <c r="AJ592" s="1273"/>
      <c r="AK592" s="1273"/>
      <c r="AL592" s="1273"/>
      <c r="AM592" s="1273"/>
      <c r="AN592" s="1273"/>
      <c r="AO592" s="1273"/>
      <c r="AP592" s="1273"/>
      <c r="AQ592" s="1273"/>
      <c r="AR592" s="1273"/>
      <c r="AS592" s="1273"/>
      <c r="AT592" s="1273"/>
      <c r="AU592" s="1273"/>
      <c r="AV592" s="1273"/>
      <c r="AW592" s="1273"/>
      <c r="AX592" s="1273"/>
      <c r="AY592" s="1273"/>
      <c r="AZ592" s="1273"/>
      <c r="BA592" s="1273"/>
      <c r="BB592" s="1273"/>
      <c r="BC592" s="1273"/>
      <c r="BD592" s="1273"/>
      <c r="BE592" s="1273"/>
      <c r="BF592" s="1273"/>
      <c r="BG592" s="1273"/>
      <c r="BH592" s="1273"/>
      <c r="BI592" s="1273"/>
      <c r="BJ592" s="1273"/>
      <c r="BK592" s="1273"/>
      <c r="BL592" s="1273"/>
      <c r="BM592" s="1273"/>
      <c r="BN592" s="1273"/>
      <c r="BO592" s="1273"/>
      <c r="BP592" s="1273"/>
      <c r="BQ592" s="1273"/>
      <c r="BR592" s="1273"/>
      <c r="BS592" s="1273"/>
    </row>
    <row r="593" spans="1:71" s="486" customFormat="1" ht="12.75">
      <c r="A593" s="1311"/>
      <c r="B593" s="1312"/>
      <c r="C593" s="1312"/>
      <c r="D593" s="1312"/>
      <c r="R593" s="1273"/>
      <c r="S593" s="1273"/>
      <c r="T593" s="1273"/>
      <c r="U593" s="1273"/>
      <c r="V593" s="1273"/>
      <c r="W593" s="1273"/>
      <c r="X593" s="1273"/>
      <c r="Y593" s="1273"/>
      <c r="AA593" s="1291"/>
      <c r="AD593" s="1273"/>
      <c r="AE593" s="1273"/>
      <c r="AF593" s="1273"/>
      <c r="AG593" s="1273"/>
      <c r="AH593" s="1273"/>
      <c r="AI593" s="1273"/>
      <c r="AJ593" s="1273"/>
      <c r="AK593" s="1273"/>
      <c r="AL593" s="1273"/>
      <c r="AM593" s="1273"/>
      <c r="AN593" s="1273"/>
      <c r="AO593" s="1273"/>
      <c r="AP593" s="1273"/>
      <c r="AQ593" s="1273"/>
      <c r="AR593" s="1273"/>
      <c r="AS593" s="1273"/>
      <c r="AT593" s="1273"/>
      <c r="AU593" s="1273"/>
      <c r="AV593" s="1273"/>
      <c r="AW593" s="1273"/>
      <c r="AX593" s="1273"/>
      <c r="AY593" s="1273"/>
      <c r="AZ593" s="1273"/>
      <c r="BA593" s="1273"/>
      <c r="BB593" s="1273"/>
      <c r="BC593" s="1273"/>
      <c r="BD593" s="1273"/>
      <c r="BE593" s="1273"/>
      <c r="BF593" s="1273"/>
      <c r="BG593" s="1273"/>
      <c r="BH593" s="1273"/>
      <c r="BI593" s="1273"/>
      <c r="BJ593" s="1273"/>
      <c r="BK593" s="1273"/>
      <c r="BL593" s="1273"/>
      <c r="BM593" s="1273"/>
      <c r="BN593" s="1273"/>
      <c r="BO593" s="1273"/>
      <c r="BP593" s="1273"/>
      <c r="BQ593" s="1273"/>
      <c r="BR593" s="1273"/>
      <c r="BS593" s="1273"/>
    </row>
    <row r="594" spans="1:70" s="486" customFormat="1" ht="12.75">
      <c r="A594" s="1274"/>
      <c r="C594" s="1278"/>
      <c r="D594" s="1278"/>
      <c r="I594" s="1289" t="s">
        <v>457</v>
      </c>
      <c r="J594" s="1289"/>
      <c r="K594" s="1289" t="s">
        <v>458</v>
      </c>
      <c r="R594" s="1273"/>
      <c r="S594" s="1273"/>
      <c r="T594" s="1273"/>
      <c r="U594" s="1273"/>
      <c r="V594" s="1273"/>
      <c r="W594" s="1273"/>
      <c r="X594" s="1273"/>
      <c r="Y594" s="1273"/>
      <c r="AC594" s="1273"/>
      <c r="AD594" s="1273"/>
      <c r="AE594" s="1273"/>
      <c r="AF594" s="1273"/>
      <c r="AG594" s="1273"/>
      <c r="AH594" s="1273"/>
      <c r="AI594" s="1273"/>
      <c r="AJ594" s="1273"/>
      <c r="AK594" s="1273"/>
      <c r="AL594" s="1273"/>
      <c r="AM594" s="1273"/>
      <c r="AN594" s="1273"/>
      <c r="AO594" s="1273"/>
      <c r="AP594" s="1273"/>
      <c r="AQ594" s="1273"/>
      <c r="AR594" s="1273"/>
      <c r="AS594" s="1273"/>
      <c r="AT594" s="1273"/>
      <c r="AU594" s="1273"/>
      <c r="AV594" s="1273"/>
      <c r="AW594" s="1273"/>
      <c r="AX594" s="1273"/>
      <c r="AY594" s="1273"/>
      <c r="AZ594" s="1273"/>
      <c r="BA594" s="1273"/>
      <c r="BB594" s="1273"/>
      <c r="BC594" s="1273"/>
      <c r="BD594" s="1273"/>
      <c r="BE594" s="1273"/>
      <c r="BF594" s="1273"/>
      <c r="BG594" s="1273"/>
      <c r="BH594" s="1273"/>
      <c r="BI594" s="1273"/>
      <c r="BJ594" s="1273"/>
      <c r="BK594" s="1273"/>
      <c r="BL594" s="1273"/>
      <c r="BM594" s="1273"/>
      <c r="BN594" s="1273"/>
      <c r="BO594" s="1273"/>
      <c r="BP594" s="1273"/>
      <c r="BQ594" s="1273"/>
      <c r="BR594" s="1273"/>
    </row>
    <row r="595" spans="1:70" s="486" customFormat="1" ht="12.75">
      <c r="A595" s="1274"/>
      <c r="B595" s="1317" t="s">
        <v>786</v>
      </c>
      <c r="C595" s="1278"/>
      <c r="D595" s="1278"/>
      <c r="I595" s="1284"/>
      <c r="J595" s="1284"/>
      <c r="K595" s="1284">
        <v>40888482361</v>
      </c>
      <c r="R595" s="1273"/>
      <c r="S595" s="1273"/>
      <c r="T595" s="1273"/>
      <c r="U595" s="1273"/>
      <c r="V595" s="1273"/>
      <c r="W595" s="1273"/>
      <c r="X595" s="1273"/>
      <c r="Y595" s="1273"/>
      <c r="AA595" s="1318"/>
      <c r="AC595" s="1273"/>
      <c r="AD595" s="1273"/>
      <c r="AE595" s="1273"/>
      <c r="AF595" s="1273"/>
      <c r="AG595" s="1273"/>
      <c r="AH595" s="1273"/>
      <c r="AI595" s="1273"/>
      <c r="AJ595" s="1273"/>
      <c r="AK595" s="1273"/>
      <c r="AL595" s="1273"/>
      <c r="AM595" s="1273"/>
      <c r="AN595" s="1273"/>
      <c r="AO595" s="1273"/>
      <c r="AP595" s="1273"/>
      <c r="AQ595" s="1273"/>
      <c r="AR595" s="1273"/>
      <c r="AS595" s="1273"/>
      <c r="AT595" s="1273"/>
      <c r="AU595" s="1273"/>
      <c r="AV595" s="1273"/>
      <c r="AW595" s="1273"/>
      <c r="AX595" s="1273"/>
      <c r="AY595" s="1273"/>
      <c r="AZ595" s="1273"/>
      <c r="BA595" s="1273"/>
      <c r="BB595" s="1273"/>
      <c r="BC595" s="1273"/>
      <c r="BD595" s="1273"/>
      <c r="BE595" s="1273"/>
      <c r="BF595" s="1273"/>
      <c r="BG595" s="1273"/>
      <c r="BH595" s="1273"/>
      <c r="BI595" s="1273"/>
      <c r="BJ595" s="1273"/>
      <c r="BK595" s="1273"/>
      <c r="BL595" s="1273"/>
      <c r="BM595" s="1273"/>
      <c r="BN595" s="1273"/>
      <c r="BO595" s="1273"/>
      <c r="BP595" s="1273"/>
      <c r="BQ595" s="1273"/>
      <c r="BR595" s="1273"/>
    </row>
    <row r="596" spans="1:70" s="486" customFormat="1" ht="12.75">
      <c r="A596" s="1274"/>
      <c r="B596" s="1319" t="s">
        <v>787</v>
      </c>
      <c r="C596" s="1320"/>
      <c r="D596" s="1320"/>
      <c r="E596" s="1320"/>
      <c r="F596" s="1320"/>
      <c r="G596" s="1320"/>
      <c r="H596" s="1320"/>
      <c r="I596" s="1321"/>
      <c r="J596" s="1321"/>
      <c r="K596" s="1321">
        <v>1933500</v>
      </c>
      <c r="L596" s="1320"/>
      <c r="M596" s="1320"/>
      <c r="N596" s="1320"/>
      <c r="O596" s="1320"/>
      <c r="P596" s="1320"/>
      <c r="Q596" s="1320"/>
      <c r="R596" s="1320"/>
      <c r="S596" s="1320"/>
      <c r="T596" s="1320"/>
      <c r="U596" s="1320"/>
      <c r="V596" s="1320"/>
      <c r="W596" s="1320"/>
      <c r="X596" s="1320"/>
      <c r="Y596" s="1320"/>
      <c r="Z596" s="1320"/>
      <c r="AA596" s="1318"/>
      <c r="AC596" s="1273"/>
      <c r="AD596" s="1273"/>
      <c r="AE596" s="1273"/>
      <c r="AF596" s="1273"/>
      <c r="AG596" s="1273"/>
      <c r="AH596" s="1273"/>
      <c r="AI596" s="1273"/>
      <c r="AJ596" s="1273"/>
      <c r="AK596" s="1273"/>
      <c r="AL596" s="1273"/>
      <c r="AM596" s="1273"/>
      <c r="AN596" s="1273"/>
      <c r="AO596" s="1273"/>
      <c r="AP596" s="1273"/>
      <c r="AQ596" s="1273"/>
      <c r="AR596" s="1273"/>
      <c r="AS596" s="1273"/>
      <c r="AT596" s="1273"/>
      <c r="AU596" s="1273"/>
      <c r="AV596" s="1273"/>
      <c r="AW596" s="1273"/>
      <c r="AX596" s="1273"/>
      <c r="AY596" s="1273"/>
      <c r="AZ596" s="1273"/>
      <c r="BA596" s="1273"/>
      <c r="BB596" s="1273"/>
      <c r="BC596" s="1273"/>
      <c r="BD596" s="1273"/>
      <c r="BE596" s="1273"/>
      <c r="BF596" s="1273"/>
      <c r="BG596" s="1273"/>
      <c r="BH596" s="1273"/>
      <c r="BI596" s="1273"/>
      <c r="BJ596" s="1273"/>
      <c r="BK596" s="1273"/>
      <c r="BL596" s="1273"/>
      <c r="BM596" s="1273"/>
      <c r="BN596" s="1273"/>
      <c r="BO596" s="1273"/>
      <c r="BP596" s="1273"/>
      <c r="BQ596" s="1273"/>
      <c r="BR596" s="1273"/>
    </row>
    <row r="597" spans="1:70" s="486" customFormat="1" ht="13.5" thickBot="1">
      <c r="A597" s="1274"/>
      <c r="C597" s="1311" t="s">
        <v>788</v>
      </c>
      <c r="D597" s="1311"/>
      <c r="I597" s="1286"/>
      <c r="J597" s="1287"/>
      <c r="K597" s="1286">
        <f>K595/K596</f>
        <v>21147.391963279028</v>
      </c>
      <c r="R597" s="1273"/>
      <c r="S597" s="1273"/>
      <c r="T597" s="1273"/>
      <c r="U597" s="1273"/>
      <c r="V597" s="1273"/>
      <c r="W597" s="1273"/>
      <c r="X597" s="1273"/>
      <c r="Y597" s="1273"/>
      <c r="AA597" s="1322"/>
      <c r="AC597" s="1273"/>
      <c r="AD597" s="1273"/>
      <c r="AE597" s="1273"/>
      <c r="AF597" s="1273"/>
      <c r="AG597" s="1273"/>
      <c r="AH597" s="1273"/>
      <c r="AI597" s="1273"/>
      <c r="AJ597" s="1273"/>
      <c r="AK597" s="1273"/>
      <c r="AL597" s="1273"/>
      <c r="AM597" s="1273"/>
      <c r="AN597" s="1273"/>
      <c r="AO597" s="1273"/>
      <c r="AP597" s="1273"/>
      <c r="AQ597" s="1273"/>
      <c r="AR597" s="1273"/>
      <c r="AS597" s="1273"/>
      <c r="AT597" s="1273"/>
      <c r="AU597" s="1273"/>
      <c r="AV597" s="1273"/>
      <c r="AW597" s="1273"/>
      <c r="AX597" s="1273"/>
      <c r="AY597" s="1273"/>
      <c r="AZ597" s="1273"/>
      <c r="BA597" s="1273"/>
      <c r="BB597" s="1273"/>
      <c r="BC597" s="1273"/>
      <c r="BD597" s="1273"/>
      <c r="BE597" s="1273"/>
      <c r="BF597" s="1273"/>
      <c r="BG597" s="1273"/>
      <c r="BH597" s="1273"/>
      <c r="BI597" s="1273"/>
      <c r="BJ597" s="1273"/>
      <c r="BK597" s="1273"/>
      <c r="BL597" s="1273"/>
      <c r="BM597" s="1273"/>
      <c r="BN597" s="1273"/>
      <c r="BO597" s="1273"/>
      <c r="BP597" s="1273"/>
      <c r="BQ597" s="1273"/>
      <c r="BR597" s="1273"/>
    </row>
    <row r="598" spans="1:71" s="486" customFormat="1" ht="13.5" thickTop="1">
      <c r="A598" s="1274"/>
      <c r="B598" s="1323"/>
      <c r="C598" s="1278"/>
      <c r="D598" s="1278"/>
      <c r="R598" s="1273"/>
      <c r="S598" s="1273"/>
      <c r="T598" s="1273"/>
      <c r="U598" s="1273"/>
      <c r="V598" s="1273"/>
      <c r="W598" s="1273"/>
      <c r="X598" s="1273"/>
      <c r="Y598" s="1273"/>
      <c r="AA598" s="1291"/>
      <c r="AD598" s="1273"/>
      <c r="AE598" s="1273"/>
      <c r="AF598" s="1273"/>
      <c r="AG598" s="1273"/>
      <c r="AH598" s="1273"/>
      <c r="AI598" s="1273"/>
      <c r="AJ598" s="1273"/>
      <c r="AK598" s="1273"/>
      <c r="AL598" s="1273"/>
      <c r="AM598" s="1273"/>
      <c r="AN598" s="1273"/>
      <c r="AO598" s="1273"/>
      <c r="AP598" s="1273"/>
      <c r="AQ598" s="1273"/>
      <c r="AR598" s="1273"/>
      <c r="AS598" s="1273"/>
      <c r="AT598" s="1273"/>
      <c r="AU598" s="1273"/>
      <c r="AV598" s="1273"/>
      <c r="AW598" s="1273"/>
      <c r="AX598" s="1273"/>
      <c r="AY598" s="1273"/>
      <c r="AZ598" s="1273"/>
      <c r="BA598" s="1273"/>
      <c r="BB598" s="1273"/>
      <c r="BC598" s="1273"/>
      <c r="BD598" s="1273"/>
      <c r="BE598" s="1273"/>
      <c r="BF598" s="1273"/>
      <c r="BG598" s="1273"/>
      <c r="BH598" s="1273"/>
      <c r="BI598" s="1273"/>
      <c r="BJ598" s="1273"/>
      <c r="BK598" s="1273"/>
      <c r="BL598" s="1273"/>
      <c r="BM598" s="1273"/>
      <c r="BN598" s="1273"/>
      <c r="BO598" s="1273"/>
      <c r="BP598" s="1273"/>
      <c r="BQ598" s="1273"/>
      <c r="BR598" s="1273"/>
      <c r="BS598" s="1273"/>
    </row>
    <row r="599" spans="1:71" s="486" customFormat="1" ht="12.75">
      <c r="A599" s="1274"/>
      <c r="B599" s="1323"/>
      <c r="C599" s="1278"/>
      <c r="D599" s="1278"/>
      <c r="E599" s="1289" t="s">
        <v>446</v>
      </c>
      <c r="I599" s="1291">
        <v>0</v>
      </c>
      <c r="J599" s="1291"/>
      <c r="K599" s="1291">
        <v>0</v>
      </c>
      <c r="R599" s="1273"/>
      <c r="S599" s="1273"/>
      <c r="T599" s="1273"/>
      <c r="U599" s="1273"/>
      <c r="V599" s="1273"/>
      <c r="W599" s="1273"/>
      <c r="X599" s="1273"/>
      <c r="Y599" s="1273"/>
      <c r="AA599" s="1291"/>
      <c r="AD599" s="1273"/>
      <c r="AE599" s="1273"/>
      <c r="AF599" s="1273"/>
      <c r="AG599" s="1273"/>
      <c r="AH599" s="1273"/>
      <c r="AI599" s="1273"/>
      <c r="AJ599" s="1273"/>
      <c r="AK599" s="1273"/>
      <c r="AL599" s="1273"/>
      <c r="AM599" s="1273"/>
      <c r="AN599" s="1273"/>
      <c r="AO599" s="1273"/>
      <c r="AP599" s="1273"/>
      <c r="AQ599" s="1273"/>
      <c r="AR599" s="1273"/>
      <c r="AS599" s="1273"/>
      <c r="AT599" s="1273"/>
      <c r="AU599" s="1273"/>
      <c r="AV599" s="1273"/>
      <c r="AW599" s="1273"/>
      <c r="AX599" s="1273"/>
      <c r="AY599" s="1273"/>
      <c r="AZ599" s="1273"/>
      <c r="BA599" s="1273"/>
      <c r="BB599" s="1273"/>
      <c r="BC599" s="1273"/>
      <c r="BD599" s="1273"/>
      <c r="BE599" s="1273"/>
      <c r="BF599" s="1273"/>
      <c r="BG599" s="1273"/>
      <c r="BH599" s="1273"/>
      <c r="BI599" s="1273"/>
      <c r="BJ599" s="1273"/>
      <c r="BK599" s="1273"/>
      <c r="BL599" s="1273"/>
      <c r="BM599" s="1273"/>
      <c r="BN599" s="1273"/>
      <c r="BO599" s="1273"/>
      <c r="BP599" s="1273"/>
      <c r="BQ599" s="1273"/>
      <c r="BR599" s="1273"/>
      <c r="BS599" s="1273"/>
    </row>
    <row r="600" spans="1:71" s="382" customFormat="1" ht="12.75" hidden="1">
      <c r="A600" s="391" t="s">
        <v>789</v>
      </c>
      <c r="B600" s="391" t="s">
        <v>790</v>
      </c>
      <c r="C600" s="399"/>
      <c r="D600" s="399"/>
      <c r="E600" s="399"/>
      <c r="F600" s="399"/>
      <c r="G600" s="399"/>
      <c r="H600" s="399"/>
      <c r="R600" s="394"/>
      <c r="S600" s="394"/>
      <c r="T600" s="394"/>
      <c r="U600" s="394"/>
      <c r="V600" s="394"/>
      <c r="W600" s="394"/>
      <c r="X600" s="394"/>
      <c r="Y600" s="394"/>
      <c r="AA600" s="381"/>
      <c r="AD600" s="383"/>
      <c r="AE600" s="383"/>
      <c r="AF600" s="383"/>
      <c r="AG600" s="383"/>
      <c r="AH600" s="383"/>
      <c r="AI600" s="383"/>
      <c r="AJ600" s="383"/>
      <c r="AK600" s="383"/>
      <c r="AL600" s="383"/>
      <c r="AM600" s="383"/>
      <c r="AN600" s="383"/>
      <c r="AO600" s="383"/>
      <c r="AP600" s="383"/>
      <c r="AQ600" s="383"/>
      <c r="AR600" s="383"/>
      <c r="AS600" s="383"/>
      <c r="AT600" s="383"/>
      <c r="AU600" s="383"/>
      <c r="AV600" s="383"/>
      <c r="AW600" s="383"/>
      <c r="AX600" s="383"/>
      <c r="AY600" s="383"/>
      <c r="AZ600" s="383"/>
      <c r="BA600" s="383"/>
      <c r="BB600" s="383"/>
      <c r="BC600" s="383"/>
      <c r="BD600" s="383"/>
      <c r="BE600" s="383"/>
      <c r="BF600" s="383"/>
      <c r="BG600" s="383"/>
      <c r="BH600" s="383"/>
      <c r="BI600" s="383"/>
      <c r="BJ600" s="383"/>
      <c r="BK600" s="383"/>
      <c r="BL600" s="383"/>
      <c r="BM600" s="383"/>
      <c r="BN600" s="383"/>
      <c r="BO600" s="383"/>
      <c r="BP600" s="383"/>
      <c r="BQ600" s="383"/>
      <c r="BR600" s="383"/>
      <c r="BS600" s="383"/>
    </row>
    <row r="601" spans="1:71" s="382" customFormat="1" ht="12.75" hidden="1">
      <c r="A601" s="395"/>
      <c r="B601" s="395"/>
      <c r="C601" s="399"/>
      <c r="D601" s="399"/>
      <c r="E601" s="399"/>
      <c r="F601" s="399"/>
      <c r="G601" s="399"/>
      <c r="H601" s="399"/>
      <c r="R601" s="394"/>
      <c r="S601" s="394"/>
      <c r="T601" s="394"/>
      <c r="U601" s="394"/>
      <c r="V601" s="394"/>
      <c r="W601" s="394"/>
      <c r="X601" s="394"/>
      <c r="Y601" s="394"/>
      <c r="AA601" s="381"/>
      <c r="AD601" s="383"/>
      <c r="AE601" s="383"/>
      <c r="AF601" s="383"/>
      <c r="AG601" s="383"/>
      <c r="AH601" s="383"/>
      <c r="AI601" s="383"/>
      <c r="AJ601" s="383"/>
      <c r="AK601" s="383"/>
      <c r="AL601" s="383"/>
      <c r="AM601" s="383"/>
      <c r="AN601" s="383"/>
      <c r="AO601" s="383"/>
      <c r="AP601" s="383"/>
      <c r="AQ601" s="383"/>
      <c r="AR601" s="383"/>
      <c r="AS601" s="383"/>
      <c r="AT601" s="383"/>
      <c r="AU601" s="383"/>
      <c r="AV601" s="383"/>
      <c r="AW601" s="383"/>
      <c r="AX601" s="383"/>
      <c r="AY601" s="383"/>
      <c r="AZ601" s="383"/>
      <c r="BA601" s="383"/>
      <c r="BB601" s="383"/>
      <c r="BC601" s="383"/>
      <c r="BD601" s="383"/>
      <c r="BE601" s="383"/>
      <c r="BF601" s="383"/>
      <c r="BG601" s="383"/>
      <c r="BH601" s="383"/>
      <c r="BI601" s="383"/>
      <c r="BJ601" s="383"/>
      <c r="BK601" s="383"/>
      <c r="BL601" s="383"/>
      <c r="BM601" s="383"/>
      <c r="BN601" s="383"/>
      <c r="BO601" s="383"/>
      <c r="BP601" s="383"/>
      <c r="BQ601" s="383"/>
      <c r="BR601" s="383"/>
      <c r="BS601" s="383"/>
    </row>
    <row r="602" spans="1:71" s="382" customFormat="1" ht="12.75" hidden="1">
      <c r="A602" s="386"/>
      <c r="C602" s="401"/>
      <c r="D602" s="401"/>
      <c r="E602" s="401"/>
      <c r="F602" s="401"/>
      <c r="G602" s="401"/>
      <c r="H602" s="401"/>
      <c r="I602" s="399" t="s">
        <v>457</v>
      </c>
      <c r="J602" s="399"/>
      <c r="K602" s="399" t="s">
        <v>458</v>
      </c>
      <c r="O602" s="394"/>
      <c r="P602" s="394"/>
      <c r="Q602" s="394"/>
      <c r="R602" s="416"/>
      <c r="S602" s="416"/>
      <c r="T602" s="416"/>
      <c r="U602" s="416"/>
      <c r="V602" s="416"/>
      <c r="W602" s="416"/>
      <c r="X602" s="416"/>
      <c r="Y602" s="416"/>
      <c r="Z602" s="394"/>
      <c r="AA602" s="381"/>
      <c r="AD602" s="383"/>
      <c r="AE602" s="383"/>
      <c r="AF602" s="383"/>
      <c r="AG602" s="383"/>
      <c r="AH602" s="383"/>
      <c r="AI602" s="383"/>
      <c r="AJ602" s="383"/>
      <c r="AK602" s="383"/>
      <c r="AL602" s="383"/>
      <c r="AM602" s="383"/>
      <c r="AN602" s="383"/>
      <c r="AO602" s="383"/>
      <c r="AP602" s="383"/>
      <c r="AQ602" s="383"/>
      <c r="AR602" s="383"/>
      <c r="AS602" s="383"/>
      <c r="AT602" s="383"/>
      <c r="AU602" s="383"/>
      <c r="AV602" s="383"/>
      <c r="AW602" s="383"/>
      <c r="AX602" s="383"/>
      <c r="AY602" s="383"/>
      <c r="AZ602" s="383"/>
      <c r="BA602" s="383"/>
      <c r="BB602" s="383"/>
      <c r="BC602" s="383"/>
      <c r="BD602" s="383"/>
      <c r="BE602" s="383"/>
      <c r="BF602" s="383"/>
      <c r="BG602" s="383"/>
      <c r="BH602" s="383"/>
      <c r="BI602" s="383"/>
      <c r="BJ602" s="383"/>
      <c r="BK602" s="383"/>
      <c r="BL602" s="383"/>
      <c r="BM602" s="383"/>
      <c r="BN602" s="383"/>
      <c r="BO602" s="383"/>
      <c r="BP602" s="383"/>
      <c r="BQ602" s="383"/>
      <c r="BR602" s="383"/>
      <c r="BS602" s="383"/>
    </row>
    <row r="603" spans="1:71" s="382" customFormat="1" ht="12.75" hidden="1">
      <c r="A603" s="397"/>
      <c r="B603" s="386" t="s">
        <v>791</v>
      </c>
      <c r="C603" s="401"/>
      <c r="D603" s="401"/>
      <c r="E603" s="401"/>
      <c r="F603" s="401"/>
      <c r="G603" s="401"/>
      <c r="H603" s="401"/>
      <c r="I603" s="405">
        <v>-674033163</v>
      </c>
      <c r="J603" s="405"/>
      <c r="K603" s="405"/>
      <c r="O603" s="394"/>
      <c r="P603" s="394"/>
      <c r="Q603" s="394"/>
      <c r="R603" s="416"/>
      <c r="S603" s="416"/>
      <c r="T603" s="416"/>
      <c r="U603" s="416"/>
      <c r="V603" s="416"/>
      <c r="W603" s="416"/>
      <c r="X603" s="416"/>
      <c r="Y603" s="416"/>
      <c r="Z603" s="394"/>
      <c r="AA603" s="381"/>
      <c r="AD603" s="383"/>
      <c r="AE603" s="383"/>
      <c r="AF603" s="383"/>
      <c r="AG603" s="383"/>
      <c r="AH603" s="383"/>
      <c r="AI603" s="383"/>
      <c r="AJ603" s="383"/>
      <c r="AK603" s="383"/>
      <c r="AL603" s="383"/>
      <c r="AM603" s="383"/>
      <c r="AN603" s="383"/>
      <c r="AO603" s="383"/>
      <c r="AP603" s="383"/>
      <c r="AQ603" s="383"/>
      <c r="AR603" s="383"/>
      <c r="AS603" s="383"/>
      <c r="AT603" s="383"/>
      <c r="AU603" s="383"/>
      <c r="AV603" s="383"/>
      <c r="AW603" s="383"/>
      <c r="AX603" s="383"/>
      <c r="AY603" s="383"/>
      <c r="AZ603" s="383"/>
      <c r="BA603" s="383"/>
      <c r="BB603" s="383"/>
      <c r="BC603" s="383"/>
      <c r="BD603" s="383"/>
      <c r="BE603" s="383"/>
      <c r="BF603" s="383"/>
      <c r="BG603" s="383"/>
      <c r="BH603" s="383"/>
      <c r="BI603" s="383"/>
      <c r="BJ603" s="383"/>
      <c r="BK603" s="383"/>
      <c r="BL603" s="383"/>
      <c r="BM603" s="383"/>
      <c r="BN603" s="383"/>
      <c r="BO603" s="383"/>
      <c r="BP603" s="383"/>
      <c r="BQ603" s="383"/>
      <c r="BR603" s="383"/>
      <c r="BS603" s="383"/>
    </row>
    <row r="604" spans="1:71" s="382" customFormat="1" ht="12.75" hidden="1">
      <c r="A604" s="397"/>
      <c r="B604" s="386" t="s">
        <v>792</v>
      </c>
      <c r="C604" s="401"/>
      <c r="D604" s="401"/>
      <c r="E604" s="401"/>
      <c r="F604" s="401"/>
      <c r="G604" s="401"/>
      <c r="H604" s="401"/>
      <c r="I604" s="405"/>
      <c r="J604" s="405"/>
      <c r="K604" s="405"/>
      <c r="O604" s="394"/>
      <c r="P604" s="394"/>
      <c r="Q604" s="394"/>
      <c r="R604" s="416"/>
      <c r="S604" s="416"/>
      <c r="T604" s="416"/>
      <c r="U604" s="416"/>
      <c r="V604" s="416"/>
      <c r="W604" s="416"/>
      <c r="X604" s="416"/>
      <c r="Y604" s="416"/>
      <c r="Z604" s="394"/>
      <c r="AA604" s="381"/>
      <c r="AD604" s="383"/>
      <c r="AE604" s="383"/>
      <c r="AF604" s="383"/>
      <c r="AG604" s="383"/>
      <c r="AH604" s="383"/>
      <c r="AI604" s="383"/>
      <c r="AJ604" s="383"/>
      <c r="AK604" s="383"/>
      <c r="AL604" s="383"/>
      <c r="AM604" s="383"/>
      <c r="AN604" s="383"/>
      <c r="AO604" s="383"/>
      <c r="AP604" s="383"/>
      <c r="AQ604" s="383"/>
      <c r="AR604" s="383"/>
      <c r="AS604" s="383"/>
      <c r="AT604" s="383"/>
      <c r="AU604" s="383"/>
      <c r="AV604" s="383"/>
      <c r="AW604" s="383"/>
      <c r="AX604" s="383"/>
      <c r="AY604" s="383"/>
      <c r="AZ604" s="383"/>
      <c r="BA604" s="383"/>
      <c r="BB604" s="383"/>
      <c r="BC604" s="383"/>
      <c r="BD604" s="383"/>
      <c r="BE604" s="383"/>
      <c r="BF604" s="383"/>
      <c r="BG604" s="383"/>
      <c r="BH604" s="383"/>
      <c r="BI604" s="383"/>
      <c r="BJ604" s="383"/>
      <c r="BK604" s="383"/>
      <c r="BL604" s="383"/>
      <c r="BM604" s="383"/>
      <c r="BN604" s="383"/>
      <c r="BO604" s="383"/>
      <c r="BP604" s="383"/>
      <c r="BQ604" s="383"/>
      <c r="BR604" s="383"/>
      <c r="BS604" s="383"/>
    </row>
    <row r="605" spans="1:71" s="382" customFormat="1" ht="12.75" hidden="1">
      <c r="A605" s="397"/>
      <c r="B605" s="386" t="s">
        <v>793</v>
      </c>
      <c r="C605" s="401"/>
      <c r="D605" s="401"/>
      <c r="E605" s="401"/>
      <c r="F605" s="401"/>
      <c r="G605" s="401"/>
      <c r="H605" s="401"/>
      <c r="I605" s="405"/>
      <c r="J605" s="405"/>
      <c r="K605" s="405"/>
      <c r="O605" s="394"/>
      <c r="P605" s="394"/>
      <c r="Q605" s="394"/>
      <c r="R605" s="416"/>
      <c r="S605" s="416"/>
      <c r="T605" s="416"/>
      <c r="U605" s="416"/>
      <c r="V605" s="416"/>
      <c r="W605" s="416"/>
      <c r="X605" s="416"/>
      <c r="Y605" s="416"/>
      <c r="Z605" s="394"/>
      <c r="AA605" s="381"/>
      <c r="AD605" s="383"/>
      <c r="AE605" s="383"/>
      <c r="AF605" s="383"/>
      <c r="AG605" s="383"/>
      <c r="AH605" s="383"/>
      <c r="AI605" s="383"/>
      <c r="AJ605" s="383"/>
      <c r="AK605" s="383"/>
      <c r="AL605" s="383"/>
      <c r="AM605" s="383"/>
      <c r="AN605" s="383"/>
      <c r="AO605" s="383"/>
      <c r="AP605" s="383"/>
      <c r="AQ605" s="383"/>
      <c r="AR605" s="383"/>
      <c r="AS605" s="383"/>
      <c r="AT605" s="383"/>
      <c r="AU605" s="383"/>
      <c r="AV605" s="383"/>
      <c r="AW605" s="383"/>
      <c r="AX605" s="383"/>
      <c r="AY605" s="383"/>
      <c r="AZ605" s="383"/>
      <c r="BA605" s="383"/>
      <c r="BB605" s="383"/>
      <c r="BC605" s="383"/>
      <c r="BD605" s="383"/>
      <c r="BE605" s="383"/>
      <c r="BF605" s="383"/>
      <c r="BG605" s="383"/>
      <c r="BH605" s="383"/>
      <c r="BI605" s="383"/>
      <c r="BJ605" s="383"/>
      <c r="BK605" s="383"/>
      <c r="BL605" s="383"/>
      <c r="BM605" s="383"/>
      <c r="BN605" s="383"/>
      <c r="BO605" s="383"/>
      <c r="BP605" s="383"/>
      <c r="BQ605" s="383"/>
      <c r="BR605" s="383"/>
      <c r="BS605" s="383"/>
    </row>
    <row r="606" spans="1:71" s="382" customFormat="1" ht="12.75" hidden="1">
      <c r="A606" s="397"/>
      <c r="B606" s="404" t="s">
        <v>794</v>
      </c>
      <c r="C606" s="404"/>
      <c r="D606" s="404"/>
      <c r="E606" s="404"/>
      <c r="F606" s="404"/>
      <c r="G606" s="404"/>
      <c r="H606" s="404"/>
      <c r="I606" s="405"/>
      <c r="J606" s="405"/>
      <c r="K606" s="405"/>
      <c r="L606" s="404"/>
      <c r="M606" s="404"/>
      <c r="N606" s="404"/>
      <c r="O606" s="404"/>
      <c r="P606" s="404"/>
      <c r="Q606" s="404"/>
      <c r="R606" s="404"/>
      <c r="S606" s="502"/>
      <c r="T606" s="502"/>
      <c r="U606" s="502"/>
      <c r="V606" s="502"/>
      <c r="W606" s="502"/>
      <c r="X606" s="502"/>
      <c r="Y606" s="502"/>
      <c r="Z606" s="394"/>
      <c r="AA606" s="381"/>
      <c r="AD606" s="383"/>
      <c r="AE606" s="383"/>
      <c r="AF606" s="383"/>
      <c r="AG606" s="383"/>
      <c r="AH606" s="383"/>
      <c r="AI606" s="383"/>
      <c r="AJ606" s="383"/>
      <c r="AK606" s="383"/>
      <c r="AL606" s="383"/>
      <c r="AM606" s="383"/>
      <c r="AN606" s="383"/>
      <c r="AO606" s="383"/>
      <c r="AP606" s="383"/>
      <c r="AQ606" s="383"/>
      <c r="AR606" s="383"/>
      <c r="AS606" s="383"/>
      <c r="AT606" s="383"/>
      <c r="AU606" s="383"/>
      <c r="AV606" s="383"/>
      <c r="AW606" s="383"/>
      <c r="AX606" s="383"/>
      <c r="AY606" s="383"/>
      <c r="AZ606" s="383"/>
      <c r="BA606" s="383"/>
      <c r="BB606" s="383"/>
      <c r="BC606" s="383"/>
      <c r="BD606" s="383"/>
      <c r="BE606" s="383"/>
      <c r="BF606" s="383"/>
      <c r="BG606" s="383"/>
      <c r="BH606" s="383"/>
      <c r="BI606" s="383"/>
      <c r="BJ606" s="383"/>
      <c r="BK606" s="383"/>
      <c r="BL606" s="383"/>
      <c r="BM606" s="383"/>
      <c r="BN606" s="383"/>
      <c r="BO606" s="383"/>
      <c r="BP606" s="383"/>
      <c r="BQ606" s="383"/>
      <c r="BR606" s="383"/>
      <c r="BS606" s="383"/>
    </row>
    <row r="607" spans="1:71" s="382" customFormat="1" ht="12.75" hidden="1">
      <c r="A607" s="397"/>
      <c r="B607" s="386" t="s">
        <v>795</v>
      </c>
      <c r="C607" s="401"/>
      <c r="D607" s="401"/>
      <c r="E607" s="401"/>
      <c r="F607" s="401"/>
      <c r="G607" s="401"/>
      <c r="H607" s="401"/>
      <c r="I607" s="405"/>
      <c r="J607" s="405"/>
      <c r="K607" s="405"/>
      <c r="O607" s="394"/>
      <c r="P607" s="394"/>
      <c r="Q607" s="394"/>
      <c r="R607" s="416"/>
      <c r="S607" s="416"/>
      <c r="T607" s="416"/>
      <c r="U607" s="416"/>
      <c r="V607" s="416"/>
      <c r="W607" s="416"/>
      <c r="X607" s="416"/>
      <c r="Y607" s="416"/>
      <c r="Z607" s="394"/>
      <c r="AA607" s="381"/>
      <c r="AB607" s="495"/>
      <c r="AC607" s="404"/>
      <c r="AD607" s="383"/>
      <c r="AE607" s="383"/>
      <c r="AF607" s="383"/>
      <c r="AG607" s="383"/>
      <c r="AH607" s="383"/>
      <c r="AI607" s="383"/>
      <c r="AJ607" s="383"/>
      <c r="AK607" s="383"/>
      <c r="AL607" s="383"/>
      <c r="AM607" s="383"/>
      <c r="AN607" s="383"/>
      <c r="AO607" s="383"/>
      <c r="AP607" s="383"/>
      <c r="AQ607" s="383"/>
      <c r="AR607" s="383"/>
      <c r="AS607" s="383"/>
      <c r="AT607" s="383"/>
      <c r="AU607" s="383"/>
      <c r="AV607" s="383"/>
      <c r="AW607" s="383"/>
      <c r="AX607" s="383"/>
      <c r="AY607" s="383"/>
      <c r="AZ607" s="383"/>
      <c r="BA607" s="383"/>
      <c r="BB607" s="383"/>
      <c r="BC607" s="383"/>
      <c r="BD607" s="383"/>
      <c r="BE607" s="383"/>
      <c r="BF607" s="383"/>
      <c r="BG607" s="383"/>
      <c r="BH607" s="383"/>
      <c r="BI607" s="383"/>
      <c r="BJ607" s="383"/>
      <c r="BK607" s="383"/>
      <c r="BL607" s="383"/>
      <c r="BM607" s="383"/>
      <c r="BN607" s="383"/>
      <c r="BO607" s="383"/>
      <c r="BP607" s="383"/>
      <c r="BQ607" s="383"/>
      <c r="BR607" s="383"/>
      <c r="BS607" s="383"/>
    </row>
    <row r="608" spans="1:71" s="382" customFormat="1" ht="12.75" hidden="1">
      <c r="A608" s="397"/>
      <c r="B608" s="386" t="s">
        <v>796</v>
      </c>
      <c r="C608" s="401"/>
      <c r="D608" s="401"/>
      <c r="E608" s="401"/>
      <c r="F608" s="401"/>
      <c r="G608" s="401"/>
      <c r="H608" s="401"/>
      <c r="I608" s="405"/>
      <c r="J608" s="405"/>
      <c r="K608" s="405"/>
      <c r="O608" s="394"/>
      <c r="P608" s="394"/>
      <c r="Q608" s="394"/>
      <c r="R608" s="416"/>
      <c r="S608" s="416"/>
      <c r="T608" s="416"/>
      <c r="U608" s="416"/>
      <c r="V608" s="416"/>
      <c r="W608" s="416"/>
      <c r="X608" s="416"/>
      <c r="Y608" s="416"/>
      <c r="Z608" s="394"/>
      <c r="AA608" s="381"/>
      <c r="AB608" s="495"/>
      <c r="AC608" s="404"/>
      <c r="AD608" s="383"/>
      <c r="AE608" s="383"/>
      <c r="AF608" s="383"/>
      <c r="AG608" s="383"/>
      <c r="AH608" s="383"/>
      <c r="AI608" s="383"/>
      <c r="AJ608" s="383"/>
      <c r="AK608" s="383"/>
      <c r="AL608" s="383"/>
      <c r="AM608" s="383"/>
      <c r="AN608" s="383"/>
      <c r="AO608" s="383"/>
      <c r="AP608" s="383"/>
      <c r="AQ608" s="383"/>
      <c r="AR608" s="383"/>
      <c r="AS608" s="383"/>
      <c r="AT608" s="383"/>
      <c r="AU608" s="383"/>
      <c r="AV608" s="383"/>
      <c r="AW608" s="383"/>
      <c r="AX608" s="383"/>
      <c r="AY608" s="383"/>
      <c r="AZ608" s="383"/>
      <c r="BA608" s="383"/>
      <c r="BB608" s="383"/>
      <c r="BC608" s="383"/>
      <c r="BD608" s="383"/>
      <c r="BE608" s="383"/>
      <c r="BF608" s="383"/>
      <c r="BG608" s="383"/>
      <c r="BH608" s="383"/>
      <c r="BI608" s="383"/>
      <c r="BJ608" s="383"/>
      <c r="BK608" s="383"/>
      <c r="BL608" s="383"/>
      <c r="BM608" s="383"/>
      <c r="BN608" s="383"/>
      <c r="BO608" s="383"/>
      <c r="BP608" s="383"/>
      <c r="BQ608" s="383"/>
      <c r="BR608" s="383"/>
      <c r="BS608" s="383"/>
    </row>
    <row r="609" spans="1:71" s="382" customFormat="1" ht="12.75" hidden="1">
      <c r="A609" s="397"/>
      <c r="B609" s="386" t="s">
        <v>797</v>
      </c>
      <c r="C609" s="401"/>
      <c r="D609" s="401"/>
      <c r="E609" s="401"/>
      <c r="F609" s="401"/>
      <c r="G609" s="401"/>
      <c r="H609" s="401"/>
      <c r="I609" s="405"/>
      <c r="J609" s="405"/>
      <c r="K609" s="405"/>
      <c r="O609" s="394"/>
      <c r="P609" s="394"/>
      <c r="Q609" s="394"/>
      <c r="R609" s="416"/>
      <c r="S609" s="416"/>
      <c r="T609" s="416"/>
      <c r="U609" s="416"/>
      <c r="V609" s="416"/>
      <c r="W609" s="416"/>
      <c r="X609" s="416"/>
      <c r="Y609" s="416"/>
      <c r="Z609" s="394"/>
      <c r="AA609" s="381"/>
      <c r="AB609" s="495"/>
      <c r="AD609" s="383"/>
      <c r="AE609" s="383"/>
      <c r="AF609" s="383"/>
      <c r="AG609" s="383"/>
      <c r="AH609" s="383"/>
      <c r="AI609" s="383"/>
      <c r="AJ609" s="383"/>
      <c r="AK609" s="383"/>
      <c r="AL609" s="383"/>
      <c r="AM609" s="383"/>
      <c r="AN609" s="383"/>
      <c r="AO609" s="383"/>
      <c r="AP609" s="383"/>
      <c r="AQ609" s="383"/>
      <c r="AR609" s="383"/>
      <c r="AS609" s="383"/>
      <c r="AT609" s="383"/>
      <c r="AU609" s="383"/>
      <c r="AV609" s="383"/>
      <c r="AW609" s="383"/>
      <c r="AX609" s="383"/>
      <c r="AY609" s="383"/>
      <c r="AZ609" s="383"/>
      <c r="BA609" s="383"/>
      <c r="BB609" s="383"/>
      <c r="BC609" s="383"/>
      <c r="BD609" s="383"/>
      <c r="BE609" s="383"/>
      <c r="BF609" s="383"/>
      <c r="BG609" s="383"/>
      <c r="BH609" s="383"/>
      <c r="BI609" s="383"/>
      <c r="BJ609" s="383"/>
      <c r="BK609" s="383"/>
      <c r="BL609" s="383"/>
      <c r="BM609" s="383"/>
      <c r="BN609" s="383"/>
      <c r="BO609" s="383"/>
      <c r="BP609" s="383"/>
      <c r="BQ609" s="383"/>
      <c r="BR609" s="383"/>
      <c r="BS609" s="383"/>
    </row>
    <row r="610" spans="1:71" s="382" customFormat="1" ht="12.75" hidden="1">
      <c r="A610" s="397"/>
      <c r="B610" s="583" t="s">
        <v>798</v>
      </c>
      <c r="C610" s="425"/>
      <c r="D610" s="425"/>
      <c r="E610" s="427"/>
      <c r="F610" s="427"/>
      <c r="G610" s="427"/>
      <c r="H610" s="427"/>
      <c r="I610" s="526"/>
      <c r="J610" s="526"/>
      <c r="K610" s="526"/>
      <c r="L610" s="383"/>
      <c r="M610" s="383"/>
      <c r="N610" s="383"/>
      <c r="O610" s="383"/>
      <c r="P610" s="383"/>
      <c r="Q610" s="383"/>
      <c r="R610" s="427"/>
      <c r="S610" s="427"/>
      <c r="T610" s="427"/>
      <c r="U610" s="427"/>
      <c r="V610" s="427"/>
      <c r="W610" s="427"/>
      <c r="X610" s="427"/>
      <c r="Y610" s="427"/>
      <c r="Z610" s="383"/>
      <c r="AA610" s="381"/>
      <c r="AB610" s="495"/>
      <c r="AD610" s="383"/>
      <c r="AE610" s="383"/>
      <c r="AF610" s="383"/>
      <c r="AG610" s="383"/>
      <c r="AH610" s="383"/>
      <c r="AI610" s="383"/>
      <c r="AJ610" s="383"/>
      <c r="AK610" s="383"/>
      <c r="AL610" s="383"/>
      <c r="AM610" s="383"/>
      <c r="AN610" s="383"/>
      <c r="AO610" s="383"/>
      <c r="AP610" s="383"/>
      <c r="AQ610" s="383"/>
      <c r="AR610" s="383"/>
      <c r="AS610" s="383"/>
      <c r="AT610" s="383"/>
      <c r="AU610" s="383"/>
      <c r="AV610" s="383"/>
      <c r="AW610" s="383"/>
      <c r="AX610" s="383"/>
      <c r="AY610" s="383"/>
      <c r="AZ610" s="383"/>
      <c r="BA610" s="383"/>
      <c r="BB610" s="383"/>
      <c r="BC610" s="383"/>
      <c r="BD610" s="383"/>
      <c r="BE610" s="383"/>
      <c r="BF610" s="383"/>
      <c r="BG610" s="383"/>
      <c r="BH610" s="383"/>
      <c r="BI610" s="383"/>
      <c r="BJ610" s="383"/>
      <c r="BK610" s="383"/>
      <c r="BL610" s="383"/>
      <c r="BM610" s="383"/>
      <c r="BN610" s="383"/>
      <c r="BO610" s="383"/>
      <c r="BP610" s="383"/>
      <c r="BQ610" s="383"/>
      <c r="BR610" s="383"/>
      <c r="BS610" s="383"/>
    </row>
    <row r="611" spans="1:71" s="382" customFormat="1" ht="12.75" hidden="1">
      <c r="A611" s="397"/>
      <c r="B611" s="386" t="s">
        <v>799</v>
      </c>
      <c r="C611" s="401"/>
      <c r="D611" s="401"/>
      <c r="E611" s="417"/>
      <c r="F611" s="417"/>
      <c r="G611" s="417"/>
      <c r="H611" s="417"/>
      <c r="I611" s="405"/>
      <c r="J611" s="405"/>
      <c r="K611" s="405"/>
      <c r="O611" s="394"/>
      <c r="P611" s="394"/>
      <c r="Q611" s="394"/>
      <c r="R611" s="417"/>
      <c r="S611" s="417"/>
      <c r="T611" s="417"/>
      <c r="U611" s="417"/>
      <c r="V611" s="417"/>
      <c r="W611" s="417"/>
      <c r="X611" s="417"/>
      <c r="Y611" s="417"/>
      <c r="Z611" s="394"/>
      <c r="AA611" s="381"/>
      <c r="AD611" s="383"/>
      <c r="AE611" s="383"/>
      <c r="AF611" s="383"/>
      <c r="AG611" s="383"/>
      <c r="AH611" s="383"/>
      <c r="AI611" s="383"/>
      <c r="AJ611" s="383"/>
      <c r="AK611" s="383"/>
      <c r="AL611" s="383"/>
      <c r="AM611" s="383"/>
      <c r="AN611" s="383"/>
      <c r="AO611" s="383"/>
      <c r="AP611" s="383"/>
      <c r="AQ611" s="383"/>
      <c r="AR611" s="383"/>
      <c r="AS611" s="383"/>
      <c r="AT611" s="383"/>
      <c r="AU611" s="383"/>
      <c r="AV611" s="383"/>
      <c r="AW611" s="383"/>
      <c r="AX611" s="383"/>
      <c r="AY611" s="383"/>
      <c r="AZ611" s="383"/>
      <c r="BA611" s="383"/>
      <c r="BB611" s="383"/>
      <c r="BC611" s="383"/>
      <c r="BD611" s="383"/>
      <c r="BE611" s="383"/>
      <c r="BF611" s="383"/>
      <c r="BG611" s="383"/>
      <c r="BH611" s="383"/>
      <c r="BI611" s="383"/>
      <c r="BJ611" s="383"/>
      <c r="BK611" s="383"/>
      <c r="BL611" s="383"/>
      <c r="BM611" s="383"/>
      <c r="BN611" s="383"/>
      <c r="BO611" s="383"/>
      <c r="BP611" s="383"/>
      <c r="BQ611" s="383"/>
      <c r="BR611" s="383"/>
      <c r="BS611" s="383"/>
    </row>
    <row r="612" spans="1:71" s="382" customFormat="1" ht="13.5" hidden="1" thickBot="1">
      <c r="A612" s="397"/>
      <c r="B612" s="395" t="s">
        <v>800</v>
      </c>
      <c r="I612" s="419">
        <f>SUM(I603:I611)</f>
        <v>-674033163</v>
      </c>
      <c r="J612" s="405"/>
      <c r="K612" s="419">
        <f>SUM(K603:K611)</f>
        <v>0</v>
      </c>
      <c r="O612" s="394"/>
      <c r="P612" s="394"/>
      <c r="Q612" s="394"/>
      <c r="R612" s="394"/>
      <c r="S612" s="394"/>
      <c r="T612" s="394"/>
      <c r="U612" s="394"/>
      <c r="V612" s="394"/>
      <c r="W612" s="394"/>
      <c r="X612" s="394"/>
      <c r="Y612" s="394"/>
      <c r="Z612" s="394"/>
      <c r="AA612" s="381"/>
      <c r="AB612" s="422"/>
      <c r="AC612" s="422"/>
      <c r="AD612" s="383"/>
      <c r="AE612" s="383"/>
      <c r="AF612" s="383"/>
      <c r="AG612" s="383"/>
      <c r="AH612" s="383"/>
      <c r="AI612" s="383"/>
      <c r="AJ612" s="383"/>
      <c r="AK612" s="383"/>
      <c r="AL612" s="383"/>
      <c r="AM612" s="383"/>
      <c r="AN612" s="383"/>
      <c r="AO612" s="383"/>
      <c r="AP612" s="383"/>
      <c r="AQ612" s="383"/>
      <c r="AR612" s="383"/>
      <c r="AS612" s="383"/>
      <c r="AT612" s="383"/>
      <c r="AU612" s="383"/>
      <c r="AV612" s="383"/>
      <c r="AW612" s="383"/>
      <c r="AX612" s="383"/>
      <c r="AY612" s="383"/>
      <c r="AZ612" s="383"/>
      <c r="BA612" s="383"/>
      <c r="BB612" s="383"/>
      <c r="BC612" s="383"/>
      <c r="BD612" s="383"/>
      <c r="BE612" s="383"/>
      <c r="BF612" s="383"/>
      <c r="BG612" s="383"/>
      <c r="BH612" s="383"/>
      <c r="BI612" s="383"/>
      <c r="BJ612" s="383"/>
      <c r="BK612" s="383"/>
      <c r="BL612" s="383"/>
      <c r="BM612" s="383"/>
      <c r="BN612" s="383"/>
      <c r="BO612" s="383"/>
      <c r="BP612" s="383"/>
      <c r="BQ612" s="383"/>
      <c r="BR612" s="383"/>
      <c r="BS612" s="383"/>
    </row>
    <row r="613" spans="1:71" s="382" customFormat="1" ht="13.5" hidden="1" thickTop="1">
      <c r="A613" s="397"/>
      <c r="B613" s="395"/>
      <c r="R613" s="394"/>
      <c r="S613" s="394"/>
      <c r="T613" s="394"/>
      <c r="U613" s="394"/>
      <c r="V613" s="394"/>
      <c r="W613" s="394"/>
      <c r="X613" s="394"/>
      <c r="Y613" s="394"/>
      <c r="AA613" s="381"/>
      <c r="AD613" s="383"/>
      <c r="AE613" s="383"/>
      <c r="AF613" s="383"/>
      <c r="AG613" s="383"/>
      <c r="AH613" s="383"/>
      <c r="AI613" s="383"/>
      <c r="AJ613" s="383"/>
      <c r="AK613" s="383"/>
      <c r="AL613" s="383"/>
      <c r="AM613" s="383"/>
      <c r="AN613" s="383"/>
      <c r="AO613" s="383"/>
      <c r="AP613" s="383"/>
      <c r="AQ613" s="383"/>
      <c r="AR613" s="383"/>
      <c r="AS613" s="383"/>
      <c r="AT613" s="383"/>
      <c r="AU613" s="383"/>
      <c r="AV613" s="383"/>
      <c r="AW613" s="383"/>
      <c r="AX613" s="383"/>
      <c r="AY613" s="383"/>
      <c r="AZ613" s="383"/>
      <c r="BA613" s="383"/>
      <c r="BB613" s="383"/>
      <c r="BC613" s="383"/>
      <c r="BD613" s="383"/>
      <c r="BE613" s="383"/>
      <c r="BF613" s="383"/>
      <c r="BG613" s="383"/>
      <c r="BH613" s="383"/>
      <c r="BI613" s="383"/>
      <c r="BJ613" s="383"/>
      <c r="BK613" s="383"/>
      <c r="BL613" s="383"/>
      <c r="BM613" s="383"/>
      <c r="BN613" s="383"/>
      <c r="BO613" s="383"/>
      <c r="BP613" s="383"/>
      <c r="BQ613" s="383"/>
      <c r="BR613" s="383"/>
      <c r="BS613" s="383"/>
    </row>
    <row r="614" spans="1:71" s="382" customFormat="1" ht="12.75" hidden="1">
      <c r="A614" s="397"/>
      <c r="B614" s="395"/>
      <c r="E614" s="399" t="s">
        <v>446</v>
      </c>
      <c r="I614" s="371">
        <v>-1523059654</v>
      </c>
      <c r="J614" s="371"/>
      <c r="K614" s="371">
        <v>233339399</v>
      </c>
      <c r="R614" s="394"/>
      <c r="S614" s="394"/>
      <c r="T614" s="394"/>
      <c r="U614" s="394"/>
      <c r="V614" s="394"/>
      <c r="W614" s="394"/>
      <c r="X614" s="394"/>
      <c r="Y614" s="394"/>
      <c r="AA614" s="381"/>
      <c r="AD614" s="383"/>
      <c r="AE614" s="383"/>
      <c r="AF614" s="383"/>
      <c r="AG614" s="383"/>
      <c r="AH614" s="383"/>
      <c r="AI614" s="383"/>
      <c r="AJ614" s="383"/>
      <c r="AK614" s="383"/>
      <c r="AL614" s="383"/>
      <c r="AM614" s="383"/>
      <c r="AN614" s="383"/>
      <c r="AO614" s="383"/>
      <c r="AP614" s="383"/>
      <c r="AQ614" s="383"/>
      <c r="AR614" s="383"/>
      <c r="AS614" s="383"/>
      <c r="AT614" s="383"/>
      <c r="AU614" s="383"/>
      <c r="AV614" s="383"/>
      <c r="AW614" s="383"/>
      <c r="AX614" s="383"/>
      <c r="AY614" s="383"/>
      <c r="AZ614" s="383"/>
      <c r="BA614" s="383"/>
      <c r="BB614" s="383"/>
      <c r="BC614" s="383"/>
      <c r="BD614" s="383"/>
      <c r="BE614" s="383"/>
      <c r="BF614" s="383"/>
      <c r="BG614" s="383"/>
      <c r="BH614" s="383"/>
      <c r="BI614" s="383"/>
      <c r="BJ614" s="383"/>
      <c r="BK614" s="383"/>
      <c r="BL614" s="383"/>
      <c r="BM614" s="383"/>
      <c r="BN614" s="383"/>
      <c r="BO614" s="383"/>
      <c r="BP614" s="383"/>
      <c r="BQ614" s="383"/>
      <c r="BR614" s="383"/>
      <c r="BS614" s="383"/>
    </row>
    <row r="615" spans="1:71" s="382" customFormat="1" ht="12.75" hidden="1">
      <c r="A615" s="584" t="s">
        <v>801</v>
      </c>
      <c r="B615" s="578" t="s">
        <v>802</v>
      </c>
      <c r="C615" s="585"/>
      <c r="D615" s="585"/>
      <c r="E615" s="586"/>
      <c r="F615" s="586"/>
      <c r="G615" s="586"/>
      <c r="H615" s="586"/>
      <c r="I615" s="586"/>
      <c r="J615" s="586"/>
      <c r="K615" s="586"/>
      <c r="L615" s="586"/>
      <c r="M615" s="586"/>
      <c r="N615" s="586"/>
      <c r="O615" s="586"/>
      <c r="P615" s="586"/>
      <c r="Q615" s="586"/>
      <c r="R615" s="586"/>
      <c r="S615" s="586"/>
      <c r="T615" s="586"/>
      <c r="U615" s="586"/>
      <c r="V615" s="586"/>
      <c r="W615" s="586"/>
      <c r="X615" s="586"/>
      <c r="Y615" s="586"/>
      <c r="Z615" s="586"/>
      <c r="AA615" s="381"/>
      <c r="AD615" s="383"/>
      <c r="AE615" s="383"/>
      <c r="AF615" s="383"/>
      <c r="AG615" s="383"/>
      <c r="AH615" s="383"/>
      <c r="AI615" s="383"/>
      <c r="AJ615" s="383"/>
      <c r="AK615" s="383"/>
      <c r="AL615" s="383"/>
      <c r="AM615" s="383"/>
      <c r="AN615" s="383"/>
      <c r="AO615" s="383"/>
      <c r="AP615" s="383"/>
      <c r="AQ615" s="383"/>
      <c r="AR615" s="383"/>
      <c r="AS615" s="383"/>
      <c r="AT615" s="383"/>
      <c r="AU615" s="383"/>
      <c r="AV615" s="383"/>
      <c r="AW615" s="383"/>
      <c r="AX615" s="383"/>
      <c r="AY615" s="383"/>
      <c r="AZ615" s="383"/>
      <c r="BA615" s="383"/>
      <c r="BB615" s="383"/>
      <c r="BC615" s="383"/>
      <c r="BD615" s="383"/>
      <c r="BE615" s="383"/>
      <c r="BF615" s="383"/>
      <c r="BG615" s="383"/>
      <c r="BH615" s="383"/>
      <c r="BI615" s="383"/>
      <c r="BJ615" s="383"/>
      <c r="BK615" s="383"/>
      <c r="BL615" s="383"/>
      <c r="BM615" s="383"/>
      <c r="BN615" s="383"/>
      <c r="BO615" s="383"/>
      <c r="BP615" s="383"/>
      <c r="BQ615" s="383"/>
      <c r="BR615" s="383"/>
      <c r="BS615" s="383"/>
    </row>
    <row r="616" spans="1:71" s="382" customFormat="1" ht="12.75" hidden="1">
      <c r="A616" s="587"/>
      <c r="B616" s="588"/>
      <c r="C616" s="588"/>
      <c r="D616" s="588"/>
      <c r="E616" s="588"/>
      <c r="F616" s="588"/>
      <c r="G616" s="588"/>
      <c r="H616" s="588"/>
      <c r="I616" s="588"/>
      <c r="J616" s="588"/>
      <c r="K616" s="588"/>
      <c r="L616" s="588"/>
      <c r="M616" s="588"/>
      <c r="N616" s="588"/>
      <c r="O616" s="588"/>
      <c r="P616" s="588"/>
      <c r="Q616" s="588"/>
      <c r="R616" s="588"/>
      <c r="S616" s="588"/>
      <c r="T616" s="588"/>
      <c r="U616" s="588"/>
      <c r="V616" s="588"/>
      <c r="W616" s="588"/>
      <c r="X616" s="588"/>
      <c r="Y616" s="588"/>
      <c r="Z616" s="588"/>
      <c r="AA616" s="381"/>
      <c r="AD616" s="383"/>
      <c r="AE616" s="383"/>
      <c r="AF616" s="383"/>
      <c r="AG616" s="383"/>
      <c r="AH616" s="383"/>
      <c r="AI616" s="383"/>
      <c r="AJ616" s="383"/>
      <c r="AK616" s="383"/>
      <c r="AL616" s="383"/>
      <c r="AM616" s="383"/>
      <c r="AN616" s="383"/>
      <c r="AO616" s="383"/>
      <c r="AP616" s="383"/>
      <c r="AQ616" s="383"/>
      <c r="AR616" s="383"/>
      <c r="AS616" s="383"/>
      <c r="AT616" s="383"/>
      <c r="AU616" s="383"/>
      <c r="AV616" s="383"/>
      <c r="AW616" s="383"/>
      <c r="AX616" s="383"/>
      <c r="AY616" s="383"/>
      <c r="AZ616" s="383"/>
      <c r="BA616" s="383"/>
      <c r="BB616" s="383"/>
      <c r="BC616" s="383"/>
      <c r="BD616" s="383"/>
      <c r="BE616" s="383"/>
      <c r="BF616" s="383"/>
      <c r="BG616" s="383"/>
      <c r="BH616" s="383"/>
      <c r="BI616" s="383"/>
      <c r="BJ616" s="383"/>
      <c r="BK616" s="383"/>
      <c r="BL616" s="383"/>
      <c r="BM616" s="383"/>
      <c r="BN616" s="383"/>
      <c r="BO616" s="383"/>
      <c r="BP616" s="383"/>
      <c r="BQ616" s="383"/>
      <c r="BR616" s="383"/>
      <c r="BS616" s="383"/>
    </row>
    <row r="617" spans="1:71" s="382" customFormat="1" ht="12.75" hidden="1">
      <c r="A617" s="587"/>
      <c r="B617" s="519" t="s">
        <v>803</v>
      </c>
      <c r="C617" s="589"/>
      <c r="D617" s="589"/>
      <c r="E617" s="589"/>
      <c r="F617" s="589"/>
      <c r="G617" s="589"/>
      <c r="H617" s="589"/>
      <c r="I617" s="589"/>
      <c r="J617" s="589"/>
      <c r="K617" s="589"/>
      <c r="L617" s="589"/>
      <c r="M617" s="589"/>
      <c r="N617" s="589"/>
      <c r="O617" s="589"/>
      <c r="P617" s="589"/>
      <c r="Q617" s="589"/>
      <c r="R617" s="589"/>
      <c r="S617" s="589"/>
      <c r="T617" s="589"/>
      <c r="U617" s="589"/>
      <c r="V617" s="589"/>
      <c r="W617" s="589"/>
      <c r="X617" s="589"/>
      <c r="Y617" s="589"/>
      <c r="Z617" s="589"/>
      <c r="AA617" s="381"/>
      <c r="AD617" s="383"/>
      <c r="AE617" s="383"/>
      <c r="AF617" s="383"/>
      <c r="AG617" s="383"/>
      <c r="AH617" s="383"/>
      <c r="AI617" s="383"/>
      <c r="AJ617" s="383"/>
      <c r="AK617" s="383"/>
      <c r="AL617" s="383"/>
      <c r="AM617" s="383"/>
      <c r="AN617" s="383"/>
      <c r="AO617" s="383"/>
      <c r="AP617" s="383"/>
      <c r="AQ617" s="383"/>
      <c r="AR617" s="383"/>
      <c r="AS617" s="383"/>
      <c r="AT617" s="383"/>
      <c r="AU617" s="383"/>
      <c r="AV617" s="383"/>
      <c r="AW617" s="383"/>
      <c r="AX617" s="383"/>
      <c r="AY617" s="383"/>
      <c r="AZ617" s="383"/>
      <c r="BA617" s="383"/>
      <c r="BB617" s="383"/>
      <c r="BC617" s="383"/>
      <c r="BD617" s="383"/>
      <c r="BE617" s="383"/>
      <c r="BF617" s="383"/>
      <c r="BG617" s="383"/>
      <c r="BH617" s="383"/>
      <c r="BI617" s="383"/>
      <c r="BJ617" s="383"/>
      <c r="BK617" s="383"/>
      <c r="BL617" s="383"/>
      <c r="BM617" s="383"/>
      <c r="BN617" s="383"/>
      <c r="BO617" s="383"/>
      <c r="BP617" s="383"/>
      <c r="BQ617" s="383"/>
      <c r="BR617" s="383"/>
      <c r="BS617" s="383"/>
    </row>
    <row r="618" spans="1:71" s="382" customFormat="1" ht="12.75" hidden="1">
      <c r="A618" s="587"/>
      <c r="B618" s="588"/>
      <c r="C618" s="588"/>
      <c r="D618" s="588"/>
      <c r="E618" s="588"/>
      <c r="F618" s="588"/>
      <c r="G618" s="588"/>
      <c r="H618" s="588"/>
      <c r="I618" s="588"/>
      <c r="J618" s="588"/>
      <c r="K618" s="588"/>
      <c r="L618" s="588"/>
      <c r="M618" s="588"/>
      <c r="N618" s="588"/>
      <c r="O618" s="588"/>
      <c r="P618" s="588"/>
      <c r="Q618" s="588"/>
      <c r="R618" s="588"/>
      <c r="S618" s="588"/>
      <c r="T618" s="588"/>
      <c r="U618" s="588"/>
      <c r="V618" s="588"/>
      <c r="W618" s="588"/>
      <c r="X618" s="588"/>
      <c r="Y618" s="588"/>
      <c r="Z618" s="588"/>
      <c r="AA618" s="381"/>
      <c r="AD618" s="383"/>
      <c r="AE618" s="383"/>
      <c r="AF618" s="383"/>
      <c r="AG618" s="383"/>
      <c r="AH618" s="383"/>
      <c r="AI618" s="383"/>
      <c r="AJ618" s="383"/>
      <c r="AK618" s="383"/>
      <c r="AL618" s="383"/>
      <c r="AM618" s="383"/>
      <c r="AN618" s="383"/>
      <c r="AO618" s="383"/>
      <c r="AP618" s="383"/>
      <c r="AQ618" s="383"/>
      <c r="AR618" s="383"/>
      <c r="AS618" s="383"/>
      <c r="AT618" s="383"/>
      <c r="AU618" s="383"/>
      <c r="AV618" s="383"/>
      <c r="AW618" s="383"/>
      <c r="AX618" s="383"/>
      <c r="AY618" s="383"/>
      <c r="AZ618" s="383"/>
      <c r="BA618" s="383"/>
      <c r="BB618" s="383"/>
      <c r="BC618" s="383"/>
      <c r="BD618" s="383"/>
      <c r="BE618" s="383"/>
      <c r="BF618" s="383"/>
      <c r="BG618" s="383"/>
      <c r="BH618" s="383"/>
      <c r="BI618" s="383"/>
      <c r="BJ618" s="383"/>
      <c r="BK618" s="383"/>
      <c r="BL618" s="383"/>
      <c r="BM618" s="383"/>
      <c r="BN618" s="383"/>
      <c r="BO618" s="383"/>
      <c r="BP618" s="383"/>
      <c r="BQ618" s="383"/>
      <c r="BR618" s="383"/>
      <c r="BS618" s="383"/>
    </row>
    <row r="619" spans="1:71" s="382" customFormat="1" ht="12.75" hidden="1">
      <c r="A619" s="590">
        <v>0</v>
      </c>
      <c r="B619" s="392" t="s">
        <v>804</v>
      </c>
      <c r="C619" s="585"/>
      <c r="D619" s="585"/>
      <c r="E619" s="588"/>
      <c r="F619" s="588"/>
      <c r="G619" s="588"/>
      <c r="H619" s="588"/>
      <c r="I619" s="588"/>
      <c r="J619" s="588"/>
      <c r="K619" s="588"/>
      <c r="L619" s="588"/>
      <c r="M619" s="588"/>
      <c r="N619" s="588"/>
      <c r="O619" s="588"/>
      <c r="P619" s="588"/>
      <c r="Q619" s="588"/>
      <c r="R619" s="588"/>
      <c r="S619" s="588"/>
      <c r="T619" s="588"/>
      <c r="U619" s="588"/>
      <c r="V619" s="588"/>
      <c r="W619" s="588"/>
      <c r="X619" s="588"/>
      <c r="Y619" s="588"/>
      <c r="Z619" s="588"/>
      <c r="AA619" s="381"/>
      <c r="AD619" s="383"/>
      <c r="AE619" s="383"/>
      <c r="AF619" s="383"/>
      <c r="AG619" s="383"/>
      <c r="AH619" s="383"/>
      <c r="AI619" s="383"/>
      <c r="AJ619" s="383"/>
      <c r="AK619" s="383"/>
      <c r="AL619" s="383"/>
      <c r="AM619" s="383"/>
      <c r="AN619" s="383"/>
      <c r="AO619" s="383"/>
      <c r="AP619" s="383"/>
      <c r="AQ619" s="383"/>
      <c r="AR619" s="383"/>
      <c r="AS619" s="383"/>
      <c r="AT619" s="383"/>
      <c r="AU619" s="383"/>
      <c r="AV619" s="383"/>
      <c r="AW619" s="383"/>
      <c r="AX619" s="383"/>
      <c r="AY619" s="383"/>
      <c r="AZ619" s="383"/>
      <c r="BA619" s="383"/>
      <c r="BB619" s="383"/>
      <c r="BC619" s="383"/>
      <c r="BD619" s="383"/>
      <c r="BE619" s="383"/>
      <c r="BF619" s="383"/>
      <c r="BG619" s="383"/>
      <c r="BH619" s="383"/>
      <c r="BI619" s="383"/>
      <c r="BJ619" s="383"/>
      <c r="BK619" s="383"/>
      <c r="BL619" s="383"/>
      <c r="BM619" s="383"/>
      <c r="BN619" s="383"/>
      <c r="BO619" s="383"/>
      <c r="BP619" s="383"/>
      <c r="BQ619" s="383"/>
      <c r="BR619" s="383"/>
      <c r="BS619" s="383"/>
    </row>
    <row r="620" spans="1:71" s="382" customFormat="1" ht="12.75" hidden="1">
      <c r="A620" s="587"/>
      <c r="B620" s="591"/>
      <c r="C620" s="591"/>
      <c r="D620" s="591"/>
      <c r="E620" s="591"/>
      <c r="F620" s="591"/>
      <c r="G620" s="591"/>
      <c r="H620" s="591"/>
      <c r="I620" s="591"/>
      <c r="J620" s="591"/>
      <c r="K620" s="591"/>
      <c r="L620" s="591"/>
      <c r="M620" s="591"/>
      <c r="N620" s="591"/>
      <c r="O620" s="591"/>
      <c r="P620" s="591"/>
      <c r="Q620" s="591"/>
      <c r="R620" s="591"/>
      <c r="S620" s="591"/>
      <c r="T620" s="591"/>
      <c r="U620" s="591"/>
      <c r="V620" s="591"/>
      <c r="W620" s="591"/>
      <c r="X620" s="591"/>
      <c r="Y620" s="591"/>
      <c r="Z620" s="591"/>
      <c r="AA620" s="381"/>
      <c r="AD620" s="383"/>
      <c r="AE620" s="383"/>
      <c r="AF620" s="383"/>
      <c r="AG620" s="383"/>
      <c r="AH620" s="383"/>
      <c r="AI620" s="383"/>
      <c r="AJ620" s="383"/>
      <c r="AK620" s="383"/>
      <c r="AL620" s="383"/>
      <c r="AM620" s="383"/>
      <c r="AN620" s="383"/>
      <c r="AO620" s="383"/>
      <c r="AP620" s="383"/>
      <c r="AQ620" s="383"/>
      <c r="AR620" s="383"/>
      <c r="AS620" s="383"/>
      <c r="AT620" s="383"/>
      <c r="AU620" s="383"/>
      <c r="AV620" s="383"/>
      <c r="AW620" s="383"/>
      <c r="AX620" s="383"/>
      <c r="AY620" s="383"/>
      <c r="AZ620" s="383"/>
      <c r="BA620" s="383"/>
      <c r="BB620" s="383"/>
      <c r="BC620" s="383"/>
      <c r="BD620" s="383"/>
      <c r="BE620" s="383"/>
      <c r="BF620" s="383"/>
      <c r="BG620" s="383"/>
      <c r="BH620" s="383"/>
      <c r="BI620" s="383"/>
      <c r="BJ620" s="383"/>
      <c r="BK620" s="383"/>
      <c r="BL620" s="383"/>
      <c r="BM620" s="383"/>
      <c r="BN620" s="383"/>
      <c r="BO620" s="383"/>
      <c r="BP620" s="383"/>
      <c r="BQ620" s="383"/>
      <c r="BR620" s="383"/>
      <c r="BS620" s="383"/>
    </row>
    <row r="621" spans="1:71" s="382" customFormat="1" ht="12.75" hidden="1">
      <c r="A621" s="587"/>
      <c r="B621" s="591"/>
      <c r="C621" s="591"/>
      <c r="D621" s="591"/>
      <c r="E621" s="591"/>
      <c r="F621" s="591"/>
      <c r="G621" s="591"/>
      <c r="H621" s="591"/>
      <c r="I621" s="399" t="s">
        <v>457</v>
      </c>
      <c r="J621" s="399"/>
      <c r="K621" s="399" t="s">
        <v>458</v>
      </c>
      <c r="L621" s="591"/>
      <c r="M621" s="591"/>
      <c r="N621" s="591"/>
      <c r="O621" s="591"/>
      <c r="P621" s="591"/>
      <c r="Q621" s="591"/>
      <c r="R621" s="591"/>
      <c r="S621" s="591"/>
      <c r="T621" s="591"/>
      <c r="U621" s="591"/>
      <c r="V621" s="591"/>
      <c r="W621" s="591"/>
      <c r="X621" s="591"/>
      <c r="Y621" s="591"/>
      <c r="Z621" s="591"/>
      <c r="AA621" s="381"/>
      <c r="AD621" s="383"/>
      <c r="AE621" s="383"/>
      <c r="AF621" s="383"/>
      <c r="AG621" s="383"/>
      <c r="AH621" s="383"/>
      <c r="AI621" s="383"/>
      <c r="AJ621" s="383"/>
      <c r="AK621" s="383"/>
      <c r="AL621" s="383"/>
      <c r="AM621" s="383"/>
      <c r="AN621" s="383"/>
      <c r="AO621" s="383"/>
      <c r="AP621" s="383"/>
      <c r="AQ621" s="383"/>
      <c r="AR621" s="383"/>
      <c r="AS621" s="383"/>
      <c r="AT621" s="383"/>
      <c r="AU621" s="383"/>
      <c r="AV621" s="383"/>
      <c r="AW621" s="383"/>
      <c r="AX621" s="383"/>
      <c r="AY621" s="383"/>
      <c r="AZ621" s="383"/>
      <c r="BA621" s="383"/>
      <c r="BB621" s="383"/>
      <c r="BC621" s="383"/>
      <c r="BD621" s="383"/>
      <c r="BE621" s="383"/>
      <c r="BF621" s="383"/>
      <c r="BG621" s="383"/>
      <c r="BH621" s="383"/>
      <c r="BI621" s="383"/>
      <c r="BJ621" s="383"/>
      <c r="BK621" s="383"/>
      <c r="BL621" s="383"/>
      <c r="BM621" s="383"/>
      <c r="BN621" s="383"/>
      <c r="BO621" s="383"/>
      <c r="BP621" s="383"/>
      <c r="BQ621" s="383"/>
      <c r="BR621" s="383"/>
      <c r="BS621" s="383"/>
    </row>
    <row r="622" spans="1:71" s="382" customFormat="1" ht="12.75" hidden="1">
      <c r="A622" s="587"/>
      <c r="B622" s="370" t="s">
        <v>805</v>
      </c>
      <c r="C622" s="591"/>
      <c r="D622" s="591"/>
      <c r="E622" s="591"/>
      <c r="F622" s="591"/>
      <c r="G622" s="591"/>
      <c r="H622" s="591"/>
      <c r="I622" s="591"/>
      <c r="J622" s="591"/>
      <c r="K622" s="591"/>
      <c r="L622" s="591"/>
      <c r="M622" s="591"/>
      <c r="N622" s="591"/>
      <c r="O622" s="591"/>
      <c r="P622" s="591"/>
      <c r="Q622" s="591"/>
      <c r="R622" s="591"/>
      <c r="S622" s="591"/>
      <c r="T622" s="591"/>
      <c r="U622" s="591"/>
      <c r="V622" s="591"/>
      <c r="W622" s="591"/>
      <c r="X622" s="591"/>
      <c r="Y622" s="591"/>
      <c r="Z622" s="591"/>
      <c r="AA622" s="381"/>
      <c r="AD622" s="383"/>
      <c r="AE622" s="383"/>
      <c r="AF622" s="383"/>
      <c r="AG622" s="383"/>
      <c r="AH622" s="383"/>
      <c r="AI622" s="383"/>
      <c r="AJ622" s="383"/>
      <c r="AK622" s="383"/>
      <c r="AL622" s="383"/>
      <c r="AM622" s="383"/>
      <c r="AN622" s="383"/>
      <c r="AO622" s="383"/>
      <c r="AP622" s="383"/>
      <c r="AQ622" s="383"/>
      <c r="AR622" s="383"/>
      <c r="AS622" s="383"/>
      <c r="AT622" s="383"/>
      <c r="AU622" s="383"/>
      <c r="AV622" s="383"/>
      <c r="AW622" s="383"/>
      <c r="AX622" s="383"/>
      <c r="AY622" s="383"/>
      <c r="AZ622" s="383"/>
      <c r="BA622" s="383"/>
      <c r="BB622" s="383"/>
      <c r="BC622" s="383"/>
      <c r="BD622" s="383"/>
      <c r="BE622" s="383"/>
      <c r="BF622" s="383"/>
      <c r="BG622" s="383"/>
      <c r="BH622" s="383"/>
      <c r="BI622" s="383"/>
      <c r="BJ622" s="383"/>
      <c r="BK622" s="383"/>
      <c r="BL622" s="383"/>
      <c r="BM622" s="383"/>
      <c r="BN622" s="383"/>
      <c r="BO622" s="383"/>
      <c r="BP622" s="383"/>
      <c r="BQ622" s="383"/>
      <c r="BR622" s="383"/>
      <c r="BS622" s="383"/>
    </row>
    <row r="623" spans="1:71" s="382" customFormat="1" ht="12.75" hidden="1">
      <c r="A623" s="386"/>
      <c r="B623" s="370" t="s">
        <v>806</v>
      </c>
      <c r="R623" s="394"/>
      <c r="S623" s="394"/>
      <c r="T623" s="394"/>
      <c r="U623" s="394"/>
      <c r="V623" s="394"/>
      <c r="W623" s="394"/>
      <c r="X623" s="394"/>
      <c r="Y623" s="394"/>
      <c r="AA623" s="381"/>
      <c r="AD623" s="383"/>
      <c r="AE623" s="383"/>
      <c r="AF623" s="383"/>
      <c r="AG623" s="383"/>
      <c r="AH623" s="383"/>
      <c r="AI623" s="383"/>
      <c r="AJ623" s="383"/>
      <c r="AK623" s="383"/>
      <c r="AL623" s="383"/>
      <c r="AM623" s="383"/>
      <c r="AN623" s="383"/>
      <c r="AO623" s="383"/>
      <c r="AP623" s="383"/>
      <c r="AQ623" s="383"/>
      <c r="AR623" s="383"/>
      <c r="AS623" s="383"/>
      <c r="AT623" s="383"/>
      <c r="AU623" s="383"/>
      <c r="AV623" s="383"/>
      <c r="AW623" s="383"/>
      <c r="AX623" s="383"/>
      <c r="AY623" s="383"/>
      <c r="AZ623" s="383"/>
      <c r="BA623" s="383"/>
      <c r="BB623" s="383"/>
      <c r="BC623" s="383"/>
      <c r="BD623" s="383"/>
      <c r="BE623" s="383"/>
      <c r="BF623" s="383"/>
      <c r="BG623" s="383"/>
      <c r="BH623" s="383"/>
      <c r="BI623" s="383"/>
      <c r="BJ623" s="383"/>
      <c r="BK623" s="383"/>
      <c r="BL623" s="383"/>
      <c r="BM623" s="383"/>
      <c r="BN623" s="383"/>
      <c r="BO623" s="383"/>
      <c r="BP623" s="383"/>
      <c r="BQ623" s="383"/>
      <c r="BR623" s="383"/>
      <c r="BS623" s="383"/>
    </row>
    <row r="624" spans="1:71" s="382" customFormat="1" ht="12.75" hidden="1">
      <c r="A624" s="386"/>
      <c r="B624" s="370" t="s">
        <v>807</v>
      </c>
      <c r="R624" s="394"/>
      <c r="S624" s="394"/>
      <c r="T624" s="394"/>
      <c r="U624" s="394"/>
      <c r="V624" s="394"/>
      <c r="W624" s="394"/>
      <c r="X624" s="394"/>
      <c r="Y624" s="394"/>
      <c r="AA624" s="381"/>
      <c r="AD624" s="383"/>
      <c r="AE624" s="383"/>
      <c r="AF624" s="383"/>
      <c r="AG624" s="383"/>
      <c r="AH624" s="383"/>
      <c r="AI624" s="383"/>
      <c r="AJ624" s="383"/>
      <c r="AK624" s="383"/>
      <c r="AL624" s="383"/>
      <c r="AM624" s="383"/>
      <c r="AN624" s="383"/>
      <c r="AO624" s="383"/>
      <c r="AP624" s="383"/>
      <c r="AQ624" s="383"/>
      <c r="AR624" s="383"/>
      <c r="AS624" s="383"/>
      <c r="AT624" s="383"/>
      <c r="AU624" s="383"/>
      <c r="AV624" s="383"/>
      <c r="AW624" s="383"/>
      <c r="AX624" s="383"/>
      <c r="AY624" s="383"/>
      <c r="AZ624" s="383"/>
      <c r="BA624" s="383"/>
      <c r="BB624" s="383"/>
      <c r="BC624" s="383"/>
      <c r="BD624" s="383"/>
      <c r="BE624" s="383"/>
      <c r="BF624" s="383"/>
      <c r="BG624" s="383"/>
      <c r="BH624" s="383"/>
      <c r="BI624" s="383"/>
      <c r="BJ624" s="383"/>
      <c r="BK624" s="383"/>
      <c r="BL624" s="383"/>
      <c r="BM624" s="383"/>
      <c r="BN624" s="383"/>
      <c r="BO624" s="383"/>
      <c r="BP624" s="383"/>
      <c r="BQ624" s="383"/>
      <c r="BR624" s="383"/>
      <c r="BS624" s="383"/>
    </row>
    <row r="625" spans="3:71" s="382" customFormat="1" ht="13.5" hidden="1" thickBot="1">
      <c r="C625" s="581" t="s">
        <v>808</v>
      </c>
      <c r="D625" s="581"/>
      <c r="I625" s="513"/>
      <c r="K625" s="513"/>
      <c r="R625" s="394"/>
      <c r="S625" s="394"/>
      <c r="T625" s="394"/>
      <c r="U625" s="394"/>
      <c r="V625" s="394"/>
      <c r="W625" s="394"/>
      <c r="X625" s="394"/>
      <c r="Y625" s="394"/>
      <c r="AA625" s="381"/>
      <c r="AD625" s="383"/>
      <c r="AE625" s="383"/>
      <c r="AF625" s="383"/>
      <c r="AG625" s="383"/>
      <c r="AH625" s="383"/>
      <c r="AI625" s="383"/>
      <c r="AJ625" s="383"/>
      <c r="AK625" s="383"/>
      <c r="AL625" s="383"/>
      <c r="AM625" s="383"/>
      <c r="AN625" s="383"/>
      <c r="AO625" s="383"/>
      <c r="AP625" s="383"/>
      <c r="AQ625" s="383"/>
      <c r="AR625" s="383"/>
      <c r="AS625" s="383"/>
      <c r="AT625" s="383"/>
      <c r="AU625" s="383"/>
      <c r="AV625" s="383"/>
      <c r="AW625" s="383"/>
      <c r="AX625" s="383"/>
      <c r="AY625" s="383"/>
      <c r="AZ625" s="383"/>
      <c r="BA625" s="383"/>
      <c r="BB625" s="383"/>
      <c r="BC625" s="383"/>
      <c r="BD625" s="383"/>
      <c r="BE625" s="383"/>
      <c r="BF625" s="383"/>
      <c r="BG625" s="383"/>
      <c r="BH625" s="383"/>
      <c r="BI625" s="383"/>
      <c r="BJ625" s="383"/>
      <c r="BK625" s="383"/>
      <c r="BL625" s="383"/>
      <c r="BM625" s="383"/>
      <c r="BN625" s="383"/>
      <c r="BO625" s="383"/>
      <c r="BP625" s="383"/>
      <c r="BQ625" s="383"/>
      <c r="BR625" s="383"/>
      <c r="BS625" s="383"/>
    </row>
    <row r="626" spans="1:71" s="382" customFormat="1" ht="12.75">
      <c r="A626" s="395"/>
      <c r="R626" s="394"/>
      <c r="S626" s="394"/>
      <c r="T626" s="394"/>
      <c r="U626" s="394"/>
      <c r="V626" s="394"/>
      <c r="W626" s="394"/>
      <c r="X626" s="394"/>
      <c r="Y626" s="394"/>
      <c r="AA626" s="381"/>
      <c r="AD626" s="383"/>
      <c r="AE626" s="383"/>
      <c r="AF626" s="383"/>
      <c r="AG626" s="383"/>
      <c r="AH626" s="383"/>
      <c r="AI626" s="383"/>
      <c r="AJ626" s="383"/>
      <c r="AK626" s="383"/>
      <c r="AL626" s="383"/>
      <c r="AM626" s="383"/>
      <c r="AN626" s="383"/>
      <c r="AO626" s="383"/>
      <c r="AP626" s="383"/>
      <c r="AQ626" s="383"/>
      <c r="AR626" s="383"/>
      <c r="AS626" s="383"/>
      <c r="AT626" s="383"/>
      <c r="AU626" s="383"/>
      <c r="AV626" s="383"/>
      <c r="AW626" s="383"/>
      <c r="AX626" s="383"/>
      <c r="AY626" s="383"/>
      <c r="AZ626" s="383"/>
      <c r="BA626" s="383"/>
      <c r="BB626" s="383"/>
      <c r="BC626" s="383"/>
      <c r="BD626" s="383"/>
      <c r="BE626" s="383"/>
      <c r="BF626" s="383"/>
      <c r="BG626" s="383"/>
      <c r="BH626" s="383"/>
      <c r="BI626" s="383"/>
      <c r="BJ626" s="383"/>
      <c r="BK626" s="383"/>
      <c r="BL626" s="383"/>
      <c r="BM626" s="383"/>
      <c r="BN626" s="383"/>
      <c r="BO626" s="383"/>
      <c r="BP626" s="383"/>
      <c r="BQ626" s="383"/>
      <c r="BR626" s="383"/>
      <c r="BS626" s="383"/>
    </row>
    <row r="627" spans="1:71" s="382" customFormat="1" ht="12.75">
      <c r="A627" s="395"/>
      <c r="R627" s="394"/>
      <c r="S627" s="394"/>
      <c r="T627" s="394"/>
      <c r="U627" s="394"/>
      <c r="V627" s="394"/>
      <c r="W627" s="394"/>
      <c r="X627" s="394"/>
      <c r="Y627" s="394"/>
      <c r="AA627" s="381"/>
      <c r="AD627" s="383"/>
      <c r="AE627" s="383"/>
      <c r="AF627" s="383"/>
      <c r="AG627" s="383"/>
      <c r="AH627" s="383"/>
      <c r="AI627" s="383"/>
      <c r="AJ627" s="383"/>
      <c r="AK627" s="383"/>
      <c r="AL627" s="383"/>
      <c r="AM627" s="383"/>
      <c r="AN627" s="383"/>
      <c r="AO627" s="383"/>
      <c r="AP627" s="383"/>
      <c r="AQ627" s="383"/>
      <c r="AR627" s="383"/>
      <c r="AS627" s="383"/>
      <c r="AT627" s="383"/>
      <c r="AU627" s="383"/>
      <c r="AV627" s="383"/>
      <c r="AW627" s="383"/>
      <c r="AX627" s="383"/>
      <c r="AY627" s="383"/>
      <c r="AZ627" s="383"/>
      <c r="BA627" s="383"/>
      <c r="BB627" s="383"/>
      <c r="BC627" s="383"/>
      <c r="BD627" s="383"/>
      <c r="BE627" s="383"/>
      <c r="BF627" s="383"/>
      <c r="BG627" s="383"/>
      <c r="BH627" s="383"/>
      <c r="BI627" s="383"/>
      <c r="BJ627" s="383"/>
      <c r="BK627" s="383"/>
      <c r="BL627" s="383"/>
      <c r="BM627" s="383"/>
      <c r="BN627" s="383"/>
      <c r="BO627" s="383"/>
      <c r="BP627" s="383"/>
      <c r="BQ627" s="383"/>
      <c r="BR627" s="383"/>
      <c r="BS627" s="383"/>
    </row>
    <row r="628" spans="1:71" s="486" customFormat="1" ht="12.75" hidden="1">
      <c r="A628" s="1279" t="s">
        <v>809</v>
      </c>
      <c r="B628" s="1270" t="s">
        <v>221</v>
      </c>
      <c r="R628" s="1273"/>
      <c r="S628" s="1273"/>
      <c r="T628" s="1273"/>
      <c r="U628" s="1273"/>
      <c r="V628" s="1273"/>
      <c r="W628" s="1273"/>
      <c r="X628" s="1273"/>
      <c r="Y628" s="1273"/>
      <c r="AA628" s="1291"/>
      <c r="AD628" s="1273"/>
      <c r="AE628" s="1273"/>
      <c r="AF628" s="1273"/>
      <c r="AG628" s="1273"/>
      <c r="AH628" s="1273"/>
      <c r="AI628" s="1273"/>
      <c r="AJ628" s="1273"/>
      <c r="AK628" s="1273"/>
      <c r="AL628" s="1273"/>
      <c r="AM628" s="1273"/>
      <c r="AN628" s="1273"/>
      <c r="AO628" s="1273"/>
      <c r="AP628" s="1273"/>
      <c r="AQ628" s="1273"/>
      <c r="AR628" s="1273"/>
      <c r="AS628" s="1273"/>
      <c r="AT628" s="1273"/>
      <c r="AU628" s="1273"/>
      <c r="AV628" s="1273"/>
      <c r="AW628" s="1273"/>
      <c r="AX628" s="1273"/>
      <c r="AY628" s="1273"/>
      <c r="AZ628" s="1273"/>
      <c r="BA628" s="1273"/>
      <c r="BB628" s="1273"/>
      <c r="BC628" s="1273"/>
      <c r="BD628" s="1273"/>
      <c r="BE628" s="1273"/>
      <c r="BF628" s="1273"/>
      <c r="BG628" s="1273"/>
      <c r="BH628" s="1273"/>
      <c r="BI628" s="1273"/>
      <c r="BJ628" s="1273"/>
      <c r="BK628" s="1273"/>
      <c r="BL628" s="1273"/>
      <c r="BM628" s="1273"/>
      <c r="BN628" s="1273"/>
      <c r="BO628" s="1273"/>
      <c r="BP628" s="1273"/>
      <c r="BQ628" s="1273"/>
      <c r="BR628" s="1273"/>
      <c r="BS628" s="1273"/>
    </row>
    <row r="629" spans="1:70" s="486" customFormat="1" ht="15" customHeight="1" hidden="1">
      <c r="A629" s="1282"/>
      <c r="B629" s="1282"/>
      <c r="C629" s="1289"/>
      <c r="D629" s="1289"/>
      <c r="E629" s="1289"/>
      <c r="F629" s="1289"/>
      <c r="G629" s="1289"/>
      <c r="H629" s="1289"/>
      <c r="K629" s="1289" t="s">
        <v>540</v>
      </c>
      <c r="R629" s="1273"/>
      <c r="S629" s="1273"/>
      <c r="T629" s="1273"/>
      <c r="U629" s="1273"/>
      <c r="V629" s="1273"/>
      <c r="W629" s="1273"/>
      <c r="X629" s="1273"/>
      <c r="Y629" s="1273"/>
      <c r="AA629" s="1291"/>
      <c r="AC629" s="1273"/>
      <c r="AD629" s="1273"/>
      <c r="AE629" s="1273"/>
      <c r="AF629" s="1273"/>
      <c r="AG629" s="1273"/>
      <c r="AH629" s="1273"/>
      <c r="AI629" s="1273"/>
      <c r="AJ629" s="1273"/>
      <c r="AK629" s="1273"/>
      <c r="AL629" s="1273"/>
      <c r="AM629" s="1273"/>
      <c r="AN629" s="1273"/>
      <c r="AO629" s="1273"/>
      <c r="AP629" s="1273"/>
      <c r="AQ629" s="1273"/>
      <c r="AR629" s="1273"/>
      <c r="AS629" s="1273"/>
      <c r="AT629" s="1273"/>
      <c r="AU629" s="1273"/>
      <c r="AV629" s="1273"/>
      <c r="AW629" s="1273"/>
      <c r="AX629" s="1273"/>
      <c r="AY629" s="1273"/>
      <c r="AZ629" s="1273"/>
      <c r="BA629" s="1273"/>
      <c r="BB629" s="1273"/>
      <c r="BC629" s="1273"/>
      <c r="BD629" s="1273"/>
      <c r="BE629" s="1273"/>
      <c r="BF629" s="1273"/>
      <c r="BG629" s="1273"/>
      <c r="BH629" s="1273"/>
      <c r="BI629" s="1273"/>
      <c r="BJ629" s="1273"/>
      <c r="BK629" s="1273"/>
      <c r="BL629" s="1273"/>
      <c r="BM629" s="1273"/>
      <c r="BN629" s="1273"/>
      <c r="BO629" s="1273"/>
      <c r="BP629" s="1273"/>
      <c r="BQ629" s="1273"/>
      <c r="BR629" s="1273"/>
    </row>
    <row r="630" spans="1:71" s="486" customFormat="1" ht="18" customHeight="1" hidden="1">
      <c r="A630" s="1282"/>
      <c r="I630" s="1289" t="s">
        <v>457</v>
      </c>
      <c r="J630" s="1289"/>
      <c r="K630" s="1289" t="s">
        <v>458</v>
      </c>
      <c r="R630" s="1273"/>
      <c r="S630" s="1273"/>
      <c r="T630" s="1273"/>
      <c r="U630" s="1273"/>
      <c r="V630" s="1273"/>
      <c r="W630" s="1273"/>
      <c r="X630" s="1273"/>
      <c r="Y630" s="1273"/>
      <c r="AA630" s="1291"/>
      <c r="AD630" s="1273"/>
      <c r="AE630" s="1273"/>
      <c r="AF630" s="1273"/>
      <c r="AG630" s="1273"/>
      <c r="AH630" s="1273"/>
      <c r="AI630" s="1273"/>
      <c r="AJ630" s="1273"/>
      <c r="AK630" s="1273"/>
      <c r="AL630" s="1273"/>
      <c r="AM630" s="1273"/>
      <c r="AN630" s="1273"/>
      <c r="AO630" s="1273"/>
      <c r="AP630" s="1273"/>
      <c r="AQ630" s="1273"/>
      <c r="AR630" s="1273"/>
      <c r="AS630" s="1273"/>
      <c r="AT630" s="1273"/>
      <c r="AU630" s="1273"/>
      <c r="AV630" s="1273"/>
      <c r="AW630" s="1273"/>
      <c r="AX630" s="1273"/>
      <c r="AY630" s="1273"/>
      <c r="AZ630" s="1273"/>
      <c r="BA630" s="1273"/>
      <c r="BB630" s="1273"/>
      <c r="BC630" s="1273"/>
      <c r="BD630" s="1273"/>
      <c r="BE630" s="1273"/>
      <c r="BF630" s="1273"/>
      <c r="BG630" s="1273"/>
      <c r="BH630" s="1273"/>
      <c r="BI630" s="1273"/>
      <c r="BJ630" s="1273"/>
      <c r="BK630" s="1273"/>
      <c r="BL630" s="1273"/>
      <c r="BM630" s="1273"/>
      <c r="BN630" s="1273"/>
      <c r="BO630" s="1273"/>
      <c r="BP630" s="1273"/>
      <c r="BQ630" s="1273"/>
      <c r="BR630" s="1273"/>
      <c r="BS630" s="1273"/>
    </row>
    <row r="631" spans="1:71" s="486" customFormat="1" ht="18" customHeight="1" hidden="1">
      <c r="A631" s="1282"/>
      <c r="B631" s="486" t="s">
        <v>623</v>
      </c>
      <c r="I631" s="1284">
        <v>499622521</v>
      </c>
      <c r="J631" s="1291"/>
      <c r="K631" s="1284">
        <v>0</v>
      </c>
      <c r="R631" s="1273"/>
      <c r="S631" s="1273"/>
      <c r="T631" s="1273"/>
      <c r="U631" s="1273"/>
      <c r="V631" s="1273"/>
      <c r="W631" s="1273"/>
      <c r="X631" s="1273"/>
      <c r="Y631" s="1273"/>
      <c r="AA631" s="1291"/>
      <c r="AD631" s="1273"/>
      <c r="AE631" s="1273"/>
      <c r="AF631" s="1273"/>
      <c r="AG631" s="1273"/>
      <c r="AH631" s="1273"/>
      <c r="AI631" s="1273"/>
      <c r="AJ631" s="1273"/>
      <c r="AK631" s="1273"/>
      <c r="AL631" s="1273"/>
      <c r="AM631" s="1273"/>
      <c r="AN631" s="1273"/>
      <c r="AO631" s="1273"/>
      <c r="AP631" s="1273"/>
      <c r="AQ631" s="1273"/>
      <c r="AR631" s="1273"/>
      <c r="AS631" s="1273"/>
      <c r="AT631" s="1273"/>
      <c r="AU631" s="1273"/>
      <c r="AV631" s="1273"/>
      <c r="AW631" s="1273"/>
      <c r="AX631" s="1273"/>
      <c r="AY631" s="1273"/>
      <c r="AZ631" s="1273"/>
      <c r="BA631" s="1273"/>
      <c r="BB631" s="1273"/>
      <c r="BC631" s="1273"/>
      <c r="BD631" s="1273"/>
      <c r="BE631" s="1273"/>
      <c r="BF631" s="1273"/>
      <c r="BG631" s="1273"/>
      <c r="BH631" s="1273"/>
      <c r="BI631" s="1273"/>
      <c r="BJ631" s="1273"/>
      <c r="BK631" s="1273"/>
      <c r="BL631" s="1273"/>
      <c r="BM631" s="1273"/>
      <c r="BN631" s="1273"/>
      <c r="BO631" s="1273"/>
      <c r="BP631" s="1273"/>
      <c r="BQ631" s="1273"/>
      <c r="BR631" s="1273"/>
      <c r="BS631" s="1273"/>
    </row>
    <row r="632" spans="1:71" s="486" customFormat="1" ht="27.75" customHeight="1" hidden="1">
      <c r="A632" s="1282"/>
      <c r="B632" s="1563" t="s">
        <v>810</v>
      </c>
      <c r="C632" s="1563"/>
      <c r="D632" s="1563"/>
      <c r="E632" s="1563"/>
      <c r="F632" s="1563"/>
      <c r="I632" s="1284">
        <v>1274395650</v>
      </c>
      <c r="J632" s="1291"/>
      <c r="K632" s="1284">
        <v>593572321</v>
      </c>
      <c r="R632" s="1273"/>
      <c r="S632" s="1273"/>
      <c r="T632" s="1273"/>
      <c r="U632" s="1273"/>
      <c r="V632" s="1273"/>
      <c r="W632" s="1273"/>
      <c r="X632" s="1273"/>
      <c r="Y632" s="1273"/>
      <c r="AA632" s="1291"/>
      <c r="AD632" s="1273"/>
      <c r="AE632" s="1273"/>
      <c r="AF632" s="1273"/>
      <c r="AG632" s="1273"/>
      <c r="AH632" s="1273"/>
      <c r="AI632" s="1273"/>
      <c r="AJ632" s="1273"/>
      <c r="AK632" s="1273"/>
      <c r="AL632" s="1273"/>
      <c r="AM632" s="1273"/>
      <c r="AN632" s="1273"/>
      <c r="AO632" s="1273"/>
      <c r="AP632" s="1273"/>
      <c r="AQ632" s="1273"/>
      <c r="AR632" s="1273"/>
      <c r="AS632" s="1273"/>
      <c r="AT632" s="1273"/>
      <c r="AU632" s="1273"/>
      <c r="AV632" s="1273"/>
      <c r="AW632" s="1273"/>
      <c r="AX632" s="1273"/>
      <c r="AY632" s="1273"/>
      <c r="AZ632" s="1273"/>
      <c r="BA632" s="1273"/>
      <c r="BB632" s="1273"/>
      <c r="BC632" s="1273"/>
      <c r="BD632" s="1273"/>
      <c r="BE632" s="1273"/>
      <c r="BF632" s="1273"/>
      <c r="BG632" s="1273"/>
      <c r="BH632" s="1273"/>
      <c r="BI632" s="1273"/>
      <c r="BJ632" s="1273"/>
      <c r="BK632" s="1273"/>
      <c r="BL632" s="1273"/>
      <c r="BM632" s="1273"/>
      <c r="BN632" s="1273"/>
      <c r="BO632" s="1273"/>
      <c r="BP632" s="1273"/>
      <c r="BQ632" s="1273"/>
      <c r="BR632" s="1273"/>
      <c r="BS632" s="1273"/>
    </row>
    <row r="633" spans="1:71" s="486" customFormat="1" ht="27.75" customHeight="1" hidden="1">
      <c r="A633" s="1282"/>
      <c r="B633" s="1563" t="s">
        <v>811</v>
      </c>
      <c r="C633" s="1563"/>
      <c r="D633" s="1563"/>
      <c r="E633" s="1563"/>
      <c r="F633" s="1563"/>
      <c r="I633" s="1284">
        <v>0</v>
      </c>
      <c r="J633" s="1291"/>
      <c r="K633" s="1284">
        <v>0</v>
      </c>
      <c r="R633" s="1273"/>
      <c r="S633" s="1273"/>
      <c r="T633" s="1273"/>
      <c r="U633" s="1273"/>
      <c r="V633" s="1273"/>
      <c r="W633" s="1273"/>
      <c r="X633" s="1273"/>
      <c r="Y633" s="1273"/>
      <c r="AA633" s="1291"/>
      <c r="AD633" s="1273"/>
      <c r="AE633" s="1273"/>
      <c r="AF633" s="1273"/>
      <c r="AG633" s="1273"/>
      <c r="AH633" s="1273"/>
      <c r="AI633" s="1273"/>
      <c r="AJ633" s="1273"/>
      <c r="AK633" s="1273"/>
      <c r="AL633" s="1273"/>
      <c r="AM633" s="1273"/>
      <c r="AN633" s="1273"/>
      <c r="AO633" s="1273"/>
      <c r="AP633" s="1273"/>
      <c r="AQ633" s="1273"/>
      <c r="AR633" s="1273"/>
      <c r="AS633" s="1273"/>
      <c r="AT633" s="1273"/>
      <c r="AU633" s="1273"/>
      <c r="AV633" s="1273"/>
      <c r="AW633" s="1273"/>
      <c r="AX633" s="1273"/>
      <c r="AY633" s="1273"/>
      <c r="AZ633" s="1273"/>
      <c r="BA633" s="1273"/>
      <c r="BB633" s="1273"/>
      <c r="BC633" s="1273"/>
      <c r="BD633" s="1273"/>
      <c r="BE633" s="1273"/>
      <c r="BF633" s="1273"/>
      <c r="BG633" s="1273"/>
      <c r="BH633" s="1273"/>
      <c r="BI633" s="1273"/>
      <c r="BJ633" s="1273"/>
      <c r="BK633" s="1273"/>
      <c r="BL633" s="1273"/>
      <c r="BM633" s="1273"/>
      <c r="BN633" s="1273"/>
      <c r="BO633" s="1273"/>
      <c r="BP633" s="1273"/>
      <c r="BQ633" s="1273"/>
      <c r="BR633" s="1273"/>
      <c r="BS633" s="1273"/>
    </row>
    <row r="634" spans="1:71" s="486" customFormat="1" ht="27.75" customHeight="1" hidden="1">
      <c r="A634" s="1282"/>
      <c r="B634" s="1563" t="s">
        <v>812</v>
      </c>
      <c r="C634" s="1563"/>
      <c r="D634" s="1563"/>
      <c r="E634" s="1563"/>
      <c r="F634" s="1308"/>
      <c r="I634" s="1284" t="e">
        <f>#REF!</f>
        <v>#REF!</v>
      </c>
      <c r="J634" s="1291"/>
      <c r="K634" s="1284">
        <v>0</v>
      </c>
      <c r="R634" s="1273"/>
      <c r="S634" s="1273"/>
      <c r="T634" s="1273"/>
      <c r="U634" s="1273"/>
      <c r="V634" s="1273"/>
      <c r="W634" s="1273"/>
      <c r="X634" s="1273"/>
      <c r="Y634" s="1273"/>
      <c r="AA634" s="1291"/>
      <c r="AD634" s="1273"/>
      <c r="AE634" s="1273"/>
      <c r="AF634" s="1273"/>
      <c r="AG634" s="1273"/>
      <c r="AH634" s="1273"/>
      <c r="AI634" s="1273"/>
      <c r="AJ634" s="1273"/>
      <c r="AK634" s="1273"/>
      <c r="AL634" s="1273"/>
      <c r="AM634" s="1273"/>
      <c r="AN634" s="1273"/>
      <c r="AO634" s="1273"/>
      <c r="AP634" s="1273"/>
      <c r="AQ634" s="1273"/>
      <c r="AR634" s="1273"/>
      <c r="AS634" s="1273"/>
      <c r="AT634" s="1273"/>
      <c r="AU634" s="1273"/>
      <c r="AV634" s="1273"/>
      <c r="AW634" s="1273"/>
      <c r="AX634" s="1273"/>
      <c r="AY634" s="1273"/>
      <c r="AZ634" s="1273"/>
      <c r="BA634" s="1273"/>
      <c r="BB634" s="1273"/>
      <c r="BC634" s="1273"/>
      <c r="BD634" s="1273"/>
      <c r="BE634" s="1273"/>
      <c r="BF634" s="1273"/>
      <c r="BG634" s="1273"/>
      <c r="BH634" s="1273"/>
      <c r="BI634" s="1273"/>
      <c r="BJ634" s="1273"/>
      <c r="BK634" s="1273"/>
      <c r="BL634" s="1273"/>
      <c r="BM634" s="1273"/>
      <c r="BN634" s="1273"/>
      <c r="BO634" s="1273"/>
      <c r="BP634" s="1273"/>
      <c r="BQ634" s="1273"/>
      <c r="BR634" s="1273"/>
      <c r="BS634" s="1273"/>
    </row>
    <row r="635" spans="1:71" s="486" customFormat="1" ht="18" customHeight="1" hidden="1">
      <c r="A635" s="1282"/>
      <c r="B635" s="486" t="s">
        <v>813</v>
      </c>
      <c r="I635" s="1284">
        <v>0</v>
      </c>
      <c r="J635" s="1291"/>
      <c r="K635" s="1284">
        <v>0</v>
      </c>
      <c r="R635" s="1273"/>
      <c r="S635" s="1273"/>
      <c r="T635" s="1273"/>
      <c r="U635" s="1273"/>
      <c r="V635" s="1273"/>
      <c r="W635" s="1273"/>
      <c r="X635" s="1273"/>
      <c r="Y635" s="1273"/>
      <c r="AA635" s="1291"/>
      <c r="AD635" s="1273"/>
      <c r="AE635" s="1273"/>
      <c r="AF635" s="1273"/>
      <c r="AG635" s="1273"/>
      <c r="AH635" s="1273"/>
      <c r="AI635" s="1273"/>
      <c r="AJ635" s="1273"/>
      <c r="AK635" s="1273"/>
      <c r="AL635" s="1273"/>
      <c r="AM635" s="1273"/>
      <c r="AN635" s="1273"/>
      <c r="AO635" s="1273"/>
      <c r="AP635" s="1273"/>
      <c r="AQ635" s="1273"/>
      <c r="AR635" s="1273"/>
      <c r="AS635" s="1273"/>
      <c r="AT635" s="1273"/>
      <c r="AU635" s="1273"/>
      <c r="AV635" s="1273"/>
      <c r="AW635" s="1273"/>
      <c r="AX635" s="1273"/>
      <c r="AY635" s="1273"/>
      <c r="AZ635" s="1273"/>
      <c r="BA635" s="1273"/>
      <c r="BB635" s="1273"/>
      <c r="BC635" s="1273"/>
      <c r="BD635" s="1273"/>
      <c r="BE635" s="1273"/>
      <c r="BF635" s="1273"/>
      <c r="BG635" s="1273"/>
      <c r="BH635" s="1273"/>
      <c r="BI635" s="1273"/>
      <c r="BJ635" s="1273"/>
      <c r="BK635" s="1273"/>
      <c r="BL635" s="1273"/>
      <c r="BM635" s="1273"/>
      <c r="BN635" s="1273"/>
      <c r="BO635" s="1273"/>
      <c r="BP635" s="1273"/>
      <c r="BQ635" s="1273"/>
      <c r="BR635" s="1273"/>
      <c r="BS635" s="1273"/>
    </row>
    <row r="636" spans="1:71" s="486" customFormat="1" ht="18" customHeight="1" hidden="1">
      <c r="A636" s="1282"/>
      <c r="B636" s="486" t="s">
        <v>814</v>
      </c>
      <c r="I636" s="1284">
        <v>0</v>
      </c>
      <c r="J636" s="1291"/>
      <c r="K636" s="1284">
        <v>0</v>
      </c>
      <c r="R636" s="1273"/>
      <c r="S636" s="1273"/>
      <c r="T636" s="1273"/>
      <c r="U636" s="1273"/>
      <c r="V636" s="1273"/>
      <c r="W636" s="1273"/>
      <c r="X636" s="1273"/>
      <c r="Y636" s="1273"/>
      <c r="AA636" s="1291"/>
      <c r="AD636" s="1273"/>
      <c r="AE636" s="1273"/>
      <c r="AF636" s="1273"/>
      <c r="AG636" s="1273"/>
      <c r="AH636" s="1273"/>
      <c r="AI636" s="1273"/>
      <c r="AJ636" s="1273"/>
      <c r="AK636" s="1273"/>
      <c r="AL636" s="1273"/>
      <c r="AM636" s="1273"/>
      <c r="AN636" s="1273"/>
      <c r="AO636" s="1273"/>
      <c r="AP636" s="1273"/>
      <c r="AQ636" s="1273"/>
      <c r="AR636" s="1273"/>
      <c r="AS636" s="1273"/>
      <c r="AT636" s="1273"/>
      <c r="AU636" s="1273"/>
      <c r="AV636" s="1273"/>
      <c r="AW636" s="1273"/>
      <c r="AX636" s="1273"/>
      <c r="AY636" s="1273"/>
      <c r="AZ636" s="1273"/>
      <c r="BA636" s="1273"/>
      <c r="BB636" s="1273"/>
      <c r="BC636" s="1273"/>
      <c r="BD636" s="1273"/>
      <c r="BE636" s="1273"/>
      <c r="BF636" s="1273"/>
      <c r="BG636" s="1273"/>
      <c r="BH636" s="1273"/>
      <c r="BI636" s="1273"/>
      <c r="BJ636" s="1273"/>
      <c r="BK636" s="1273"/>
      <c r="BL636" s="1273"/>
      <c r="BM636" s="1273"/>
      <c r="BN636" s="1273"/>
      <c r="BO636" s="1273"/>
      <c r="BP636" s="1273"/>
      <c r="BQ636" s="1273"/>
      <c r="BR636" s="1273"/>
      <c r="BS636" s="1273"/>
    </row>
    <row r="637" spans="1:71" s="486" customFormat="1" ht="18" customHeight="1" hidden="1" thickBot="1">
      <c r="A637" s="1282"/>
      <c r="C637" s="1278" t="s">
        <v>815</v>
      </c>
      <c r="I637" s="1286" t="e">
        <f>SUM(I625:I636)</f>
        <v>#REF!</v>
      </c>
      <c r="J637" s="1291"/>
      <c r="K637" s="1286">
        <f>SUM(K631:K636)</f>
        <v>593572321</v>
      </c>
      <c r="R637" s="1273"/>
      <c r="S637" s="1273"/>
      <c r="T637" s="1273"/>
      <c r="U637" s="1273"/>
      <c r="V637" s="1273"/>
      <c r="W637" s="1273"/>
      <c r="X637" s="1273"/>
      <c r="Y637" s="1273"/>
      <c r="AA637" s="1291"/>
      <c r="AD637" s="1273"/>
      <c r="AE637" s="1273"/>
      <c r="AF637" s="1273"/>
      <c r="AG637" s="1273"/>
      <c r="AH637" s="1273"/>
      <c r="AI637" s="1273"/>
      <c r="AJ637" s="1273"/>
      <c r="AK637" s="1273"/>
      <c r="AL637" s="1273"/>
      <c r="AM637" s="1273"/>
      <c r="AN637" s="1273"/>
      <c r="AO637" s="1273"/>
      <c r="AP637" s="1273"/>
      <c r="AQ637" s="1273"/>
      <c r="AR637" s="1273"/>
      <c r="AS637" s="1273"/>
      <c r="AT637" s="1273"/>
      <c r="AU637" s="1273"/>
      <c r="AV637" s="1273"/>
      <c r="AW637" s="1273"/>
      <c r="AX637" s="1273"/>
      <c r="AY637" s="1273"/>
      <c r="AZ637" s="1273"/>
      <c r="BA637" s="1273"/>
      <c r="BB637" s="1273"/>
      <c r="BC637" s="1273"/>
      <c r="BD637" s="1273"/>
      <c r="BE637" s="1273"/>
      <c r="BF637" s="1273"/>
      <c r="BG637" s="1273"/>
      <c r="BH637" s="1273"/>
      <c r="BI637" s="1273"/>
      <c r="BJ637" s="1273"/>
      <c r="BK637" s="1273"/>
      <c r="BL637" s="1273"/>
      <c r="BM637" s="1273"/>
      <c r="BN637" s="1273"/>
      <c r="BO637" s="1273"/>
      <c r="BP637" s="1273"/>
      <c r="BQ637" s="1273"/>
      <c r="BR637" s="1273"/>
      <c r="BS637" s="1273"/>
    </row>
    <row r="638" spans="1:71" s="486" customFormat="1" ht="4.5" customHeight="1" hidden="1" thickTop="1">
      <c r="A638" s="1282"/>
      <c r="I638" s="1295"/>
      <c r="J638" s="1291"/>
      <c r="K638" s="1295"/>
      <c r="R638" s="1273"/>
      <c r="S638" s="1273"/>
      <c r="T638" s="1273"/>
      <c r="U638" s="1273"/>
      <c r="V638" s="1273"/>
      <c r="W638" s="1273"/>
      <c r="X638" s="1273"/>
      <c r="Y638" s="1273"/>
      <c r="AA638" s="1291"/>
      <c r="AD638" s="1273"/>
      <c r="AE638" s="1273"/>
      <c r="AF638" s="1273"/>
      <c r="AG638" s="1273"/>
      <c r="AH638" s="1273"/>
      <c r="AI638" s="1273"/>
      <c r="AJ638" s="1273"/>
      <c r="AK638" s="1273"/>
      <c r="AL638" s="1273"/>
      <c r="AM638" s="1273"/>
      <c r="AN638" s="1273"/>
      <c r="AO638" s="1273"/>
      <c r="AP638" s="1273"/>
      <c r="AQ638" s="1273"/>
      <c r="AR638" s="1273"/>
      <c r="AS638" s="1273"/>
      <c r="AT638" s="1273"/>
      <c r="AU638" s="1273"/>
      <c r="AV638" s="1273"/>
      <c r="AW638" s="1273"/>
      <c r="AX638" s="1273"/>
      <c r="AY638" s="1273"/>
      <c r="AZ638" s="1273"/>
      <c r="BA638" s="1273"/>
      <c r="BB638" s="1273"/>
      <c r="BC638" s="1273"/>
      <c r="BD638" s="1273"/>
      <c r="BE638" s="1273"/>
      <c r="BF638" s="1273"/>
      <c r="BG638" s="1273"/>
      <c r="BH638" s="1273"/>
      <c r="BI638" s="1273"/>
      <c r="BJ638" s="1273"/>
      <c r="BK638" s="1273"/>
      <c r="BL638" s="1273"/>
      <c r="BM638" s="1273"/>
      <c r="BN638" s="1273"/>
      <c r="BO638" s="1273"/>
      <c r="BP638" s="1273"/>
      <c r="BQ638" s="1273"/>
      <c r="BR638" s="1273"/>
      <c r="BS638" s="1273"/>
    </row>
    <row r="639" spans="1:71" s="486" customFormat="1" ht="18" customHeight="1" hidden="1">
      <c r="A639" s="1282"/>
      <c r="E639" s="486" t="s">
        <v>446</v>
      </c>
      <c r="I639" s="1295" t="e">
        <f>I637-CDKT!D111</f>
        <v>#REF!</v>
      </c>
      <c r="J639" s="1291"/>
      <c r="K639" s="1295">
        <v>0</v>
      </c>
      <c r="R639" s="1273"/>
      <c r="S639" s="1273"/>
      <c r="T639" s="1273"/>
      <c r="U639" s="1273"/>
      <c r="V639" s="1273"/>
      <c r="W639" s="1273"/>
      <c r="X639" s="1273"/>
      <c r="Y639" s="1273"/>
      <c r="AA639" s="1291"/>
      <c r="AD639" s="1273"/>
      <c r="AE639" s="1273"/>
      <c r="AF639" s="1273"/>
      <c r="AG639" s="1273"/>
      <c r="AH639" s="1273"/>
      <c r="AI639" s="1273"/>
      <c r="AJ639" s="1273"/>
      <c r="AK639" s="1273"/>
      <c r="AL639" s="1273"/>
      <c r="AM639" s="1273"/>
      <c r="AN639" s="1273"/>
      <c r="AO639" s="1273"/>
      <c r="AP639" s="1273"/>
      <c r="AQ639" s="1273"/>
      <c r="AR639" s="1273"/>
      <c r="AS639" s="1273"/>
      <c r="AT639" s="1273"/>
      <c r="AU639" s="1273"/>
      <c r="AV639" s="1273"/>
      <c r="AW639" s="1273"/>
      <c r="AX639" s="1273"/>
      <c r="AY639" s="1273"/>
      <c r="AZ639" s="1273"/>
      <c r="BA639" s="1273"/>
      <c r="BB639" s="1273"/>
      <c r="BC639" s="1273"/>
      <c r="BD639" s="1273"/>
      <c r="BE639" s="1273"/>
      <c r="BF639" s="1273"/>
      <c r="BG639" s="1273"/>
      <c r="BH639" s="1273"/>
      <c r="BI639" s="1273"/>
      <c r="BJ639" s="1273"/>
      <c r="BK639" s="1273"/>
      <c r="BL639" s="1273"/>
      <c r="BM639" s="1273"/>
      <c r="BN639" s="1273"/>
      <c r="BO639" s="1273"/>
      <c r="BP639" s="1273"/>
      <c r="BQ639" s="1273"/>
      <c r="BR639" s="1273"/>
      <c r="BS639" s="1273"/>
    </row>
    <row r="640" spans="1:71" s="382" customFormat="1" ht="12.75">
      <c r="A640" s="391" t="s">
        <v>499</v>
      </c>
      <c r="B640" s="392" t="s">
        <v>816</v>
      </c>
      <c r="R640" s="394"/>
      <c r="S640" s="394"/>
      <c r="T640" s="394"/>
      <c r="U640" s="394"/>
      <c r="V640" s="394"/>
      <c r="W640" s="394"/>
      <c r="X640" s="394"/>
      <c r="Y640" s="394"/>
      <c r="AA640" s="381"/>
      <c r="AD640" s="383"/>
      <c r="AE640" s="383"/>
      <c r="AF640" s="383"/>
      <c r="AG640" s="383"/>
      <c r="AH640" s="383"/>
      <c r="AI640" s="383"/>
      <c r="AJ640" s="383"/>
      <c r="AK640" s="383"/>
      <c r="AL640" s="383"/>
      <c r="AM640" s="383"/>
      <c r="AN640" s="383"/>
      <c r="AO640" s="383"/>
      <c r="AP640" s="383"/>
      <c r="AQ640" s="383"/>
      <c r="AR640" s="383"/>
      <c r="AS640" s="383"/>
      <c r="AT640" s="383"/>
      <c r="AU640" s="383"/>
      <c r="AV640" s="383"/>
      <c r="AW640" s="383"/>
      <c r="AX640" s="383"/>
      <c r="AY640" s="383"/>
      <c r="AZ640" s="383"/>
      <c r="BA640" s="383"/>
      <c r="BB640" s="383"/>
      <c r="BC640" s="383"/>
      <c r="BD640" s="383"/>
      <c r="BE640" s="383"/>
      <c r="BF640" s="383"/>
      <c r="BG640" s="383"/>
      <c r="BH640" s="383"/>
      <c r="BI640" s="383"/>
      <c r="BJ640" s="383"/>
      <c r="BK640" s="383"/>
      <c r="BL640" s="383"/>
      <c r="BM640" s="383"/>
      <c r="BN640" s="383"/>
      <c r="BO640" s="383"/>
      <c r="BP640" s="383"/>
      <c r="BQ640" s="383"/>
      <c r="BR640" s="383"/>
      <c r="BS640" s="383"/>
    </row>
    <row r="641" spans="1:71" s="382" customFormat="1" ht="4.5" customHeight="1">
      <c r="A641" s="395"/>
      <c r="B641" s="396"/>
      <c r="R641" s="394"/>
      <c r="S641" s="394"/>
      <c r="T641" s="394"/>
      <c r="U641" s="394"/>
      <c r="V641" s="394"/>
      <c r="W641" s="394"/>
      <c r="X641" s="394"/>
      <c r="Y641" s="394"/>
      <c r="AA641" s="381"/>
      <c r="AD641" s="383"/>
      <c r="AE641" s="383"/>
      <c r="AF641" s="383"/>
      <c r="AG641" s="383"/>
      <c r="AH641" s="383"/>
      <c r="AI641" s="383"/>
      <c r="AJ641" s="383"/>
      <c r="AK641" s="383"/>
      <c r="AL641" s="383"/>
      <c r="AM641" s="383"/>
      <c r="AN641" s="383"/>
      <c r="AO641" s="383"/>
      <c r="AP641" s="383"/>
      <c r="AQ641" s="383"/>
      <c r="AR641" s="383"/>
      <c r="AS641" s="383"/>
      <c r="AT641" s="383"/>
      <c r="AU641" s="383"/>
      <c r="AV641" s="383"/>
      <c r="AW641" s="383"/>
      <c r="AX641" s="383"/>
      <c r="AY641" s="383"/>
      <c r="AZ641" s="383"/>
      <c r="BA641" s="383"/>
      <c r="BB641" s="383"/>
      <c r="BC641" s="383"/>
      <c r="BD641" s="383"/>
      <c r="BE641" s="383"/>
      <c r="BF641" s="383"/>
      <c r="BG641" s="383"/>
      <c r="BH641" s="383"/>
      <c r="BI641" s="383"/>
      <c r="BJ641" s="383"/>
      <c r="BK641" s="383"/>
      <c r="BL641" s="383"/>
      <c r="BM641" s="383"/>
      <c r="BN641" s="383"/>
      <c r="BO641" s="383"/>
      <c r="BP641" s="383"/>
      <c r="BQ641" s="383"/>
      <c r="BR641" s="383"/>
      <c r="BS641" s="383"/>
    </row>
    <row r="642" spans="1:71" s="382" customFormat="1" ht="12.75">
      <c r="A642" s="410" t="s">
        <v>459</v>
      </c>
      <c r="B642" s="391" t="s">
        <v>817</v>
      </c>
      <c r="C642" s="399"/>
      <c r="D642" s="399"/>
      <c r="E642" s="399"/>
      <c r="F642" s="399"/>
      <c r="G642" s="399"/>
      <c r="H642" s="399"/>
      <c r="R642" s="394"/>
      <c r="S642" s="394"/>
      <c r="T642" s="394"/>
      <c r="U642" s="394"/>
      <c r="V642" s="394"/>
      <c r="W642" s="394"/>
      <c r="X642" s="394"/>
      <c r="Y642" s="394"/>
      <c r="AA642" s="381"/>
      <c r="AD642" s="383"/>
      <c r="AE642" s="383"/>
      <c r="AF642" s="383"/>
      <c r="AG642" s="383"/>
      <c r="AH642" s="383"/>
      <c r="AI642" s="383"/>
      <c r="AJ642" s="383"/>
      <c r="AK642" s="383"/>
      <c r="AL642" s="383"/>
      <c r="AM642" s="383"/>
      <c r="AN642" s="383"/>
      <c r="AO642" s="383"/>
      <c r="AP642" s="383"/>
      <c r="AQ642" s="383"/>
      <c r="AR642" s="383"/>
      <c r="AS642" s="383"/>
      <c r="AT642" s="383"/>
      <c r="AU642" s="383"/>
      <c r="AV642" s="383"/>
      <c r="AW642" s="383"/>
      <c r="AX642" s="383"/>
      <c r="AY642" s="383"/>
      <c r="AZ642" s="383"/>
      <c r="BA642" s="383"/>
      <c r="BB642" s="383"/>
      <c r="BC642" s="383"/>
      <c r="BD642" s="383"/>
      <c r="BE642" s="383"/>
      <c r="BF642" s="383"/>
      <c r="BG642" s="383"/>
      <c r="BH642" s="383"/>
      <c r="BI642" s="383"/>
      <c r="BJ642" s="383"/>
      <c r="BK642" s="383"/>
      <c r="BL642" s="383"/>
      <c r="BM642" s="383"/>
      <c r="BN642" s="383"/>
      <c r="BO642" s="383"/>
      <c r="BP642" s="383"/>
      <c r="BQ642" s="383"/>
      <c r="BR642" s="383"/>
      <c r="BS642" s="383"/>
    </row>
    <row r="643" spans="1:70" s="382" customFormat="1" ht="4.5" customHeight="1">
      <c r="A643" s="395"/>
      <c r="B643" s="395"/>
      <c r="C643" s="399"/>
      <c r="D643" s="399"/>
      <c r="E643" s="399"/>
      <c r="F643" s="399"/>
      <c r="G643" s="399"/>
      <c r="H643" s="399"/>
      <c r="R643" s="394"/>
      <c r="S643" s="394"/>
      <c r="T643" s="394"/>
      <c r="U643" s="394"/>
      <c r="V643" s="394"/>
      <c r="W643" s="394"/>
      <c r="X643" s="394"/>
      <c r="Y643" s="394"/>
      <c r="AA643" s="371"/>
      <c r="AC643" s="383"/>
      <c r="AD643" s="383"/>
      <c r="AE643" s="383"/>
      <c r="AF643" s="383"/>
      <c r="AG643" s="383"/>
      <c r="AH643" s="383"/>
      <c r="AI643" s="383"/>
      <c r="AJ643" s="383"/>
      <c r="AK643" s="383"/>
      <c r="AL643" s="383"/>
      <c r="AM643" s="383"/>
      <c r="AN643" s="383"/>
      <c r="AO643" s="383"/>
      <c r="AP643" s="383"/>
      <c r="AQ643" s="383"/>
      <c r="AR643" s="383"/>
      <c r="AS643" s="383"/>
      <c r="AT643" s="383"/>
      <c r="AU643" s="383"/>
      <c r="AV643" s="383"/>
      <c r="AW643" s="383"/>
      <c r="AX643" s="383"/>
      <c r="AY643" s="383"/>
      <c r="AZ643" s="383"/>
      <c r="BA643" s="383"/>
      <c r="BB643" s="383"/>
      <c r="BC643" s="383"/>
      <c r="BD643" s="383"/>
      <c r="BE643" s="383"/>
      <c r="BF643" s="383"/>
      <c r="BG643" s="383"/>
      <c r="BH643" s="383"/>
      <c r="BI643" s="383"/>
      <c r="BJ643" s="383"/>
      <c r="BK643" s="383"/>
      <c r="BL643" s="383"/>
      <c r="BM643" s="383"/>
      <c r="BN643" s="383"/>
      <c r="BO643" s="383"/>
      <c r="BP643" s="383"/>
      <c r="BQ643" s="383"/>
      <c r="BR643" s="383"/>
    </row>
    <row r="644" spans="1:70" s="382" customFormat="1" ht="15" customHeight="1">
      <c r="A644" s="395"/>
      <c r="B644" s="395"/>
      <c r="C644" s="399"/>
      <c r="D644" s="399"/>
      <c r="E644" s="399"/>
      <c r="F644" s="399"/>
      <c r="G644" s="399"/>
      <c r="H644" s="399"/>
      <c r="K644" s="399" t="s">
        <v>540</v>
      </c>
      <c r="M644" s="382" t="s">
        <v>1575</v>
      </c>
      <c r="R644" s="394"/>
      <c r="S644" s="394"/>
      <c r="T644" s="394"/>
      <c r="U644" s="394"/>
      <c r="V644" s="394"/>
      <c r="W644" s="394"/>
      <c r="X644" s="394"/>
      <c r="Y644" s="394"/>
      <c r="AA644" s="371"/>
      <c r="AC644" s="383"/>
      <c r="AD644" s="383"/>
      <c r="AE644" s="383"/>
      <c r="AF644" s="383"/>
      <c r="AG644" s="383"/>
      <c r="AH644" s="383"/>
      <c r="AI644" s="383"/>
      <c r="AJ644" s="383"/>
      <c r="AK644" s="383"/>
      <c r="AL644" s="383"/>
      <c r="AM644" s="383"/>
      <c r="AN644" s="383"/>
      <c r="AO644" s="383"/>
      <c r="AP644" s="383"/>
      <c r="AQ644" s="383"/>
      <c r="AR644" s="383"/>
      <c r="AS644" s="383"/>
      <c r="AT644" s="383"/>
      <c r="AU644" s="383"/>
      <c r="AV644" s="383"/>
      <c r="AW644" s="383"/>
      <c r="AX644" s="383"/>
      <c r="AY644" s="383"/>
      <c r="AZ644" s="383"/>
      <c r="BA644" s="383"/>
      <c r="BB644" s="383"/>
      <c r="BC644" s="383"/>
      <c r="BD644" s="383"/>
      <c r="BE644" s="383"/>
      <c r="BF644" s="383"/>
      <c r="BG644" s="383"/>
      <c r="BH644" s="383"/>
      <c r="BI644" s="383"/>
      <c r="BJ644" s="383"/>
      <c r="BK644" s="383"/>
      <c r="BL644" s="383"/>
      <c r="BM644" s="383"/>
      <c r="BN644" s="383"/>
      <c r="BO644" s="383"/>
      <c r="BP644" s="383"/>
      <c r="BQ644" s="383"/>
      <c r="BR644" s="383"/>
    </row>
    <row r="645" spans="1:70" s="382" customFormat="1" ht="18" customHeight="1">
      <c r="A645" s="386"/>
      <c r="C645" s="399"/>
      <c r="D645" s="399"/>
      <c r="E645" s="401"/>
      <c r="F645" s="401"/>
      <c r="G645" s="412" t="e">
        <f>CDKT!#REF!</f>
        <v>#REF!</v>
      </c>
      <c r="H645" s="412" t="e">
        <f>CDKT!#REF!</f>
        <v>#REF!</v>
      </c>
      <c r="I645" s="399" t="s">
        <v>457</v>
      </c>
      <c r="J645" s="399"/>
      <c r="K645" s="399" t="s">
        <v>458</v>
      </c>
      <c r="M645" s="404"/>
      <c r="N645" s="404"/>
      <c r="R645" s="416"/>
      <c r="S645" s="416"/>
      <c r="T645" s="416"/>
      <c r="U645" s="416"/>
      <c r="V645" s="416"/>
      <c r="W645" s="416"/>
      <c r="X645" s="416"/>
      <c r="Y645" s="416"/>
      <c r="Z645" s="394"/>
      <c r="AA645" s="371"/>
      <c r="AC645" s="383"/>
      <c r="AD645" s="383"/>
      <c r="AE645" s="383"/>
      <c r="AF645" s="383"/>
      <c r="AG645" s="383"/>
      <c r="AH645" s="383"/>
      <c r="AI645" s="383"/>
      <c r="AJ645" s="383"/>
      <c r="AK645" s="383"/>
      <c r="AL645" s="383"/>
      <c r="AM645" s="383"/>
      <c r="AN645" s="383"/>
      <c r="AO645" s="383"/>
      <c r="AP645" s="383"/>
      <c r="AQ645" s="383"/>
      <c r="AR645" s="383"/>
      <c r="AS645" s="383"/>
      <c r="AT645" s="383"/>
      <c r="AU645" s="383"/>
      <c r="AV645" s="383"/>
      <c r="AW645" s="383"/>
      <c r="AX645" s="383"/>
      <c r="AY645" s="383"/>
      <c r="AZ645" s="383"/>
      <c r="BA645" s="383"/>
      <c r="BB645" s="383"/>
      <c r="BC645" s="383"/>
      <c r="BD645" s="383"/>
      <c r="BE645" s="383"/>
      <c r="BF645" s="383"/>
      <c r="BG645" s="383"/>
      <c r="BH645" s="383"/>
      <c r="BI645" s="383"/>
      <c r="BJ645" s="383"/>
      <c r="BK645" s="383"/>
      <c r="BL645" s="383"/>
      <c r="BM645" s="383"/>
      <c r="BN645" s="383"/>
      <c r="BO645" s="383"/>
      <c r="BP645" s="383"/>
      <c r="BQ645" s="383"/>
      <c r="BR645" s="383"/>
    </row>
    <row r="646" spans="1:70" s="382" customFormat="1" ht="18" customHeight="1">
      <c r="A646" s="397"/>
      <c r="B646" s="386" t="s">
        <v>1320</v>
      </c>
      <c r="C646" s="399"/>
      <c r="D646" s="399"/>
      <c r="E646" s="401"/>
      <c r="F646" s="401"/>
      <c r="G646" s="539">
        <f>50104395475-M646</f>
        <v>49165577695</v>
      </c>
      <c r="H646" s="592">
        <v>64135311407</v>
      </c>
      <c r="I646" s="405">
        <f>SUM(G646:H646)</f>
        <v>113300889102</v>
      </c>
      <c r="J646" s="371"/>
      <c r="K646" s="1303">
        <v>226952854809</v>
      </c>
      <c r="M646" s="371">
        <v>938817780</v>
      </c>
      <c r="N646" s="371"/>
      <c r="R646" s="593"/>
      <c r="S646" s="416"/>
      <c r="T646" s="416"/>
      <c r="U646" s="416"/>
      <c r="V646" s="416"/>
      <c r="W646" s="416"/>
      <c r="X646" s="416"/>
      <c r="Y646" s="416"/>
      <c r="Z646" s="394"/>
      <c r="AA646" s="371"/>
      <c r="AC646" s="383"/>
      <c r="AD646" s="383"/>
      <c r="AE646" s="383"/>
      <c r="AF646" s="383"/>
      <c r="AG646" s="383"/>
      <c r="AH646" s="383"/>
      <c r="AI646" s="383"/>
      <c r="AJ646" s="383"/>
      <c r="AK646" s="383"/>
      <c r="AL646" s="383"/>
      <c r="AM646" s="383"/>
      <c r="AN646" s="383"/>
      <c r="AO646" s="383"/>
      <c r="AP646" s="383"/>
      <c r="AQ646" s="383"/>
      <c r="AR646" s="383"/>
      <c r="AS646" s="383"/>
      <c r="AT646" s="383"/>
      <c r="AU646" s="383"/>
      <c r="AV646" s="383"/>
      <c r="AW646" s="383"/>
      <c r="AX646" s="383"/>
      <c r="AY646" s="383"/>
      <c r="AZ646" s="383"/>
      <c r="BA646" s="383"/>
      <c r="BB646" s="383"/>
      <c r="BC646" s="383"/>
      <c r="BD646" s="383"/>
      <c r="BE646" s="383"/>
      <c r="BF646" s="383"/>
      <c r="BG646" s="383"/>
      <c r="BH646" s="383"/>
      <c r="BI646" s="383"/>
      <c r="BJ646" s="383"/>
      <c r="BK646" s="383"/>
      <c r="BL646" s="383"/>
      <c r="BM646" s="383"/>
      <c r="BN646" s="383"/>
      <c r="BO646" s="383"/>
      <c r="BP646" s="383"/>
      <c r="BQ646" s="383"/>
      <c r="BR646" s="383"/>
    </row>
    <row r="647" spans="1:70" s="382" customFormat="1" ht="18" customHeight="1">
      <c r="A647" s="397"/>
      <c r="B647" s="386" t="s">
        <v>819</v>
      </c>
      <c r="C647" s="399"/>
      <c r="D647" s="399"/>
      <c r="E647" s="401"/>
      <c r="F647" s="401"/>
      <c r="G647" s="539"/>
      <c r="H647" s="449"/>
      <c r="I647" s="405">
        <f>SUM(G647:H647)</f>
        <v>0</v>
      </c>
      <c r="J647" s="371"/>
      <c r="K647" s="1303">
        <v>3425518657</v>
      </c>
      <c r="M647" s="371"/>
      <c r="N647" s="371"/>
      <c r="R647" s="593"/>
      <c r="S647" s="416"/>
      <c r="T647" s="416"/>
      <c r="U647" s="416"/>
      <c r="V647" s="416"/>
      <c r="W647" s="416"/>
      <c r="X647" s="416"/>
      <c r="Y647" s="416"/>
      <c r="Z647" s="394"/>
      <c r="AA647" s="371"/>
      <c r="AC647" s="383"/>
      <c r="AD647" s="383"/>
      <c r="AE647" s="383"/>
      <c r="AF647" s="383"/>
      <c r="AG647" s="383"/>
      <c r="AH647" s="383"/>
      <c r="AI647" s="383"/>
      <c r="AJ647" s="383"/>
      <c r="AK647" s="383"/>
      <c r="AL647" s="383"/>
      <c r="AM647" s="383"/>
      <c r="AN647" s="383"/>
      <c r="AO647" s="383"/>
      <c r="AP647" s="383"/>
      <c r="AQ647" s="383"/>
      <c r="AR647" s="383"/>
      <c r="AS647" s="383"/>
      <c r="AT647" s="383"/>
      <c r="AU647" s="383"/>
      <c r="AV647" s="383"/>
      <c r="AW647" s="383"/>
      <c r="AX647" s="383"/>
      <c r="AY647" s="383"/>
      <c r="AZ647" s="383"/>
      <c r="BA647" s="383"/>
      <c r="BB647" s="383"/>
      <c r="BC647" s="383"/>
      <c r="BD647" s="383"/>
      <c r="BE647" s="383"/>
      <c r="BF647" s="383"/>
      <c r="BG647" s="383"/>
      <c r="BH647" s="383"/>
      <c r="BI647" s="383"/>
      <c r="BJ647" s="383"/>
      <c r="BK647" s="383"/>
      <c r="BL647" s="383"/>
      <c r="BM647" s="383"/>
      <c r="BN647" s="383"/>
      <c r="BO647" s="383"/>
      <c r="BP647" s="383"/>
      <c r="BQ647" s="383"/>
      <c r="BR647" s="383"/>
    </row>
    <row r="648" spans="1:70" s="382" customFormat="1" ht="18" customHeight="1" hidden="1">
      <c r="A648" s="397"/>
      <c r="B648" s="386" t="s">
        <v>818</v>
      </c>
      <c r="C648" s="399"/>
      <c r="D648" s="399"/>
      <c r="E648" s="401"/>
      <c r="F648" s="401"/>
      <c r="G648" s="539"/>
      <c r="H648" s="401"/>
      <c r="I648" s="405"/>
      <c r="J648" s="371"/>
      <c r="K648" s="405">
        <v>0</v>
      </c>
      <c r="M648" s="371"/>
      <c r="R648" s="416"/>
      <c r="S648" s="416"/>
      <c r="T648" s="416"/>
      <c r="U648" s="416"/>
      <c r="V648" s="416"/>
      <c r="W648" s="416"/>
      <c r="X648" s="416"/>
      <c r="Y648" s="416"/>
      <c r="Z648" s="394"/>
      <c r="AA648" s="371"/>
      <c r="AC648" s="383"/>
      <c r="AD648" s="383"/>
      <c r="AE648" s="383"/>
      <c r="AF648" s="383"/>
      <c r="AG648" s="383"/>
      <c r="AH648" s="383"/>
      <c r="AI648" s="383"/>
      <c r="AJ648" s="383"/>
      <c r="AK648" s="383"/>
      <c r="AL648" s="383"/>
      <c r="AM648" s="383"/>
      <c r="AN648" s="383"/>
      <c r="AO648" s="383"/>
      <c r="AP648" s="383"/>
      <c r="AQ648" s="383"/>
      <c r="AR648" s="383"/>
      <c r="AS648" s="383"/>
      <c r="AT648" s="383"/>
      <c r="AU648" s="383"/>
      <c r="AV648" s="383"/>
      <c r="AW648" s="383"/>
      <c r="AX648" s="383"/>
      <c r="AY648" s="383"/>
      <c r="AZ648" s="383"/>
      <c r="BA648" s="383"/>
      <c r="BB648" s="383"/>
      <c r="BC648" s="383"/>
      <c r="BD648" s="383"/>
      <c r="BE648" s="383"/>
      <c r="BF648" s="383"/>
      <c r="BG648" s="383"/>
      <c r="BH648" s="383"/>
      <c r="BI648" s="383"/>
      <c r="BJ648" s="383"/>
      <c r="BK648" s="383"/>
      <c r="BL648" s="383"/>
      <c r="BM648" s="383"/>
      <c r="BN648" s="383"/>
      <c r="BO648" s="383"/>
      <c r="BP648" s="383"/>
      <c r="BQ648" s="383"/>
      <c r="BR648" s="383"/>
    </row>
    <row r="649" spans="1:70" s="382" customFormat="1" ht="18" customHeight="1" hidden="1">
      <c r="A649" s="397"/>
      <c r="B649" s="386" t="s">
        <v>819</v>
      </c>
      <c r="C649" s="399"/>
      <c r="D649" s="399"/>
      <c r="E649" s="401"/>
      <c r="F649" s="401"/>
      <c r="G649" s="539"/>
      <c r="H649" s="401"/>
      <c r="I649" s="405">
        <f>SUM(G649:H649)</f>
        <v>0</v>
      </c>
      <c r="J649" s="371"/>
      <c r="K649" s="405">
        <v>0</v>
      </c>
      <c r="R649" s="416"/>
      <c r="S649" s="416"/>
      <c r="T649" s="416"/>
      <c r="U649" s="416"/>
      <c r="V649" s="416"/>
      <c r="W649" s="416"/>
      <c r="X649" s="416"/>
      <c r="Y649" s="416"/>
      <c r="Z649" s="394"/>
      <c r="AA649" s="371"/>
      <c r="AC649" s="383"/>
      <c r="AD649" s="383"/>
      <c r="AE649" s="383"/>
      <c r="AF649" s="383"/>
      <c r="AG649" s="383"/>
      <c r="AH649" s="383"/>
      <c r="AI649" s="383"/>
      <c r="AJ649" s="383"/>
      <c r="AK649" s="383"/>
      <c r="AL649" s="383"/>
      <c r="AM649" s="383"/>
      <c r="AN649" s="383"/>
      <c r="AO649" s="383"/>
      <c r="AP649" s="383"/>
      <c r="AQ649" s="383"/>
      <c r="AR649" s="383"/>
      <c r="AS649" s="383"/>
      <c r="AT649" s="383"/>
      <c r="AU649" s="383"/>
      <c r="AV649" s="383"/>
      <c r="AW649" s="383"/>
      <c r="AX649" s="383"/>
      <c r="AY649" s="383"/>
      <c r="AZ649" s="383"/>
      <c r="BA649" s="383"/>
      <c r="BB649" s="383"/>
      <c r="BC649" s="383"/>
      <c r="BD649" s="383"/>
      <c r="BE649" s="383"/>
      <c r="BF649" s="383"/>
      <c r="BG649" s="383"/>
      <c r="BH649" s="383"/>
      <c r="BI649" s="383"/>
      <c r="BJ649" s="383"/>
      <c r="BK649" s="383"/>
      <c r="BL649" s="383"/>
      <c r="BM649" s="383"/>
      <c r="BN649" s="383"/>
      <c r="BO649" s="383"/>
      <c r="BP649" s="383"/>
      <c r="BQ649" s="383"/>
      <c r="BR649" s="383"/>
    </row>
    <row r="650" spans="1:70" s="382" customFormat="1" ht="18" customHeight="1">
      <c r="A650" s="397"/>
      <c r="B650" s="386" t="s">
        <v>1321</v>
      </c>
      <c r="C650" s="399"/>
      <c r="D650" s="399"/>
      <c r="E650" s="401"/>
      <c r="F650" s="401"/>
      <c r="G650" s="539"/>
      <c r="H650" s="401"/>
      <c r="I650" s="405">
        <f>SUM(G650:H650)</f>
        <v>0</v>
      </c>
      <c r="J650" s="371"/>
      <c r="K650" s="1303">
        <v>-761568179</v>
      </c>
      <c r="M650" s="371"/>
      <c r="N650" s="371"/>
      <c r="O650" s="371"/>
      <c r="P650" s="371"/>
      <c r="Q650" s="371"/>
      <c r="R650" s="594"/>
      <c r="S650" s="594"/>
      <c r="T650" s="594"/>
      <c r="U650" s="594"/>
      <c r="V650" s="594"/>
      <c r="W650" s="594"/>
      <c r="X650" s="594"/>
      <c r="Y650" s="416"/>
      <c r="Z650" s="394"/>
      <c r="AA650" s="371"/>
      <c r="AC650" s="383"/>
      <c r="AD650" s="383"/>
      <c r="AE650" s="383"/>
      <c r="AF650" s="383"/>
      <c r="AG650" s="383"/>
      <c r="AH650" s="383"/>
      <c r="AI650" s="383"/>
      <c r="AJ650" s="383"/>
      <c r="AK650" s="383"/>
      <c r="AL650" s="383"/>
      <c r="AM650" s="383"/>
      <c r="AN650" s="383"/>
      <c r="AO650" s="383"/>
      <c r="AP650" s="383"/>
      <c r="AQ650" s="383"/>
      <c r="AR650" s="383"/>
      <c r="AS650" s="383"/>
      <c r="AT650" s="383"/>
      <c r="AU650" s="383"/>
      <c r="AV650" s="383"/>
      <c r="AW650" s="383"/>
      <c r="AX650" s="383"/>
      <c r="AY650" s="383"/>
      <c r="AZ650" s="383"/>
      <c r="BA650" s="383"/>
      <c r="BB650" s="383"/>
      <c r="BC650" s="383"/>
      <c r="BD650" s="383"/>
      <c r="BE650" s="383"/>
      <c r="BF650" s="383"/>
      <c r="BG650" s="383"/>
      <c r="BH650" s="383"/>
      <c r="BI650" s="383"/>
      <c r="BJ650" s="383"/>
      <c r="BK650" s="383"/>
      <c r="BL650" s="383"/>
      <c r="BM650" s="383"/>
      <c r="BN650" s="383"/>
      <c r="BO650" s="383"/>
      <c r="BP650" s="383"/>
      <c r="BQ650" s="383"/>
      <c r="BR650" s="383"/>
    </row>
    <row r="651" spans="1:70" s="382" customFormat="1" ht="18" customHeight="1" hidden="1">
      <c r="A651" s="397"/>
      <c r="B651" s="386" t="s">
        <v>232</v>
      </c>
      <c r="C651" s="399"/>
      <c r="D651" s="399"/>
      <c r="E651" s="401"/>
      <c r="F651" s="401"/>
      <c r="G651" s="539"/>
      <c r="H651" s="449"/>
      <c r="I651" s="405">
        <f>SUM(G651:H651)</f>
        <v>0</v>
      </c>
      <c r="J651" s="371"/>
      <c r="K651" s="405">
        <v>0</v>
      </c>
      <c r="M651" s="371">
        <v>150000000</v>
      </c>
      <c r="N651" s="371"/>
      <c r="O651" s="371"/>
      <c r="P651" s="371"/>
      <c r="Q651" s="371"/>
      <c r="R651" s="594"/>
      <c r="S651" s="594"/>
      <c r="T651" s="594"/>
      <c r="U651" s="594"/>
      <c r="V651" s="594"/>
      <c r="W651" s="594"/>
      <c r="X651" s="594"/>
      <c r="Y651" s="416"/>
      <c r="Z651" s="394"/>
      <c r="AA651" s="371"/>
      <c r="AC651" s="383"/>
      <c r="AD651" s="383"/>
      <c r="AE651" s="383"/>
      <c r="AF651" s="383"/>
      <c r="AG651" s="383"/>
      <c r="AH651" s="383"/>
      <c r="AI651" s="383"/>
      <c r="AJ651" s="383"/>
      <c r="AK651" s="383"/>
      <c r="AL651" s="383"/>
      <c r="AM651" s="383"/>
      <c r="AN651" s="383"/>
      <c r="AO651" s="383"/>
      <c r="AP651" s="383"/>
      <c r="AQ651" s="383"/>
      <c r="AR651" s="383"/>
      <c r="AS651" s="383"/>
      <c r="AT651" s="383"/>
      <c r="AU651" s="383"/>
      <c r="AV651" s="383"/>
      <c r="AW651" s="383"/>
      <c r="AX651" s="383"/>
      <c r="AY651" s="383"/>
      <c r="AZ651" s="383"/>
      <c r="BA651" s="383"/>
      <c r="BB651" s="383"/>
      <c r="BC651" s="383"/>
      <c r="BD651" s="383"/>
      <c r="BE651" s="383"/>
      <c r="BF651" s="383"/>
      <c r="BG651" s="383"/>
      <c r="BH651" s="383"/>
      <c r="BI651" s="383"/>
      <c r="BJ651" s="383"/>
      <c r="BK651" s="383"/>
      <c r="BL651" s="383"/>
      <c r="BM651" s="383"/>
      <c r="BN651" s="383"/>
      <c r="BO651" s="383"/>
      <c r="BP651" s="383"/>
      <c r="BQ651" s="383"/>
      <c r="BR651" s="383"/>
    </row>
    <row r="652" spans="1:70" s="382" customFormat="1" ht="18" customHeight="1" hidden="1">
      <c r="A652" s="397"/>
      <c r="B652" s="386" t="s">
        <v>231</v>
      </c>
      <c r="C652" s="399"/>
      <c r="D652" s="399"/>
      <c r="E652" s="401"/>
      <c r="F652" s="401"/>
      <c r="G652" s="539"/>
      <c r="H652" s="449"/>
      <c r="I652" s="405">
        <f>SUM(G652:H652)</f>
        <v>0</v>
      </c>
      <c r="J652" s="371"/>
      <c r="K652" s="405">
        <v>0</v>
      </c>
      <c r="M652" s="371"/>
      <c r="N652" s="371"/>
      <c r="O652" s="371"/>
      <c r="P652" s="371"/>
      <c r="Q652" s="371"/>
      <c r="R652" s="594"/>
      <c r="S652" s="594"/>
      <c r="T652" s="594"/>
      <c r="U652" s="594"/>
      <c r="V652" s="594"/>
      <c r="W652" s="594"/>
      <c r="X652" s="594"/>
      <c r="Y652" s="416"/>
      <c r="Z652" s="394"/>
      <c r="AA652" s="371"/>
      <c r="AC652" s="383"/>
      <c r="AD652" s="383"/>
      <c r="AE652" s="383"/>
      <c r="AF652" s="383"/>
      <c r="AG652" s="383"/>
      <c r="AH652" s="383"/>
      <c r="AI652" s="383"/>
      <c r="AJ652" s="383"/>
      <c r="AK652" s="383"/>
      <c r="AL652" s="383"/>
      <c r="AM652" s="383"/>
      <c r="AN652" s="383"/>
      <c r="AO652" s="383"/>
      <c r="AP652" s="383"/>
      <c r="AQ652" s="383"/>
      <c r="AR652" s="383"/>
      <c r="AS652" s="383"/>
      <c r="AT652" s="383"/>
      <c r="AU652" s="383"/>
      <c r="AV652" s="383"/>
      <c r="AW652" s="383"/>
      <c r="AX652" s="383"/>
      <c r="AY652" s="383"/>
      <c r="AZ652" s="383"/>
      <c r="BA652" s="383"/>
      <c r="BB652" s="383"/>
      <c r="BC652" s="383"/>
      <c r="BD652" s="383"/>
      <c r="BE652" s="383"/>
      <c r="BF652" s="383"/>
      <c r="BG652" s="383"/>
      <c r="BH652" s="383"/>
      <c r="BI652" s="383"/>
      <c r="BJ652" s="383"/>
      <c r="BK652" s="383"/>
      <c r="BL652" s="383"/>
      <c r="BM652" s="383"/>
      <c r="BN652" s="383"/>
      <c r="BO652" s="383"/>
      <c r="BP652" s="383"/>
      <c r="BQ652" s="383"/>
      <c r="BR652" s="383"/>
    </row>
    <row r="653" spans="1:70" s="382" customFormat="1" ht="18" customHeight="1" hidden="1">
      <c r="A653" s="397"/>
      <c r="B653" s="386" t="s">
        <v>820</v>
      </c>
      <c r="C653" s="386"/>
      <c r="D653" s="386"/>
      <c r="E653" s="386"/>
      <c r="F653" s="386"/>
      <c r="G653" s="386"/>
      <c r="H653" s="386"/>
      <c r="I653" s="405"/>
      <c r="J653" s="595"/>
      <c r="K653" s="405"/>
      <c r="L653" s="386"/>
      <c r="M653" s="386"/>
      <c r="N653" s="386"/>
      <c r="R653" s="416"/>
      <c r="S653" s="416"/>
      <c r="T653" s="416"/>
      <c r="U653" s="416"/>
      <c r="V653" s="416"/>
      <c r="W653" s="416"/>
      <c r="X653" s="416"/>
      <c r="Y653" s="416"/>
      <c r="Z653" s="394"/>
      <c r="AA653" s="371"/>
      <c r="AC653" s="383"/>
      <c r="AD653" s="383"/>
      <c r="AE653" s="383"/>
      <c r="AF653" s="383"/>
      <c r="AG653" s="383"/>
      <c r="AH653" s="383"/>
      <c r="AI653" s="383"/>
      <c r="AJ653" s="383"/>
      <c r="AK653" s="383"/>
      <c r="AL653" s="383"/>
      <c r="AM653" s="383"/>
      <c r="AN653" s="383"/>
      <c r="AO653" s="383"/>
      <c r="AP653" s="383"/>
      <c r="AQ653" s="383"/>
      <c r="AR653" s="383"/>
      <c r="AS653" s="383"/>
      <c r="AT653" s="383"/>
      <c r="AU653" s="383"/>
      <c r="AV653" s="383"/>
      <c r="AW653" s="383"/>
      <c r="AX653" s="383"/>
      <c r="AY653" s="383"/>
      <c r="AZ653" s="383"/>
      <c r="BA653" s="383"/>
      <c r="BB653" s="383"/>
      <c r="BC653" s="383"/>
      <c r="BD653" s="383"/>
      <c r="BE653" s="383"/>
      <c r="BF653" s="383"/>
      <c r="BG653" s="383"/>
      <c r="BH653" s="383"/>
      <c r="BI653" s="383"/>
      <c r="BJ653" s="383"/>
      <c r="BK653" s="383"/>
      <c r="BL653" s="383"/>
      <c r="BM653" s="383"/>
      <c r="BN653" s="383"/>
      <c r="BO653" s="383"/>
      <c r="BP653" s="383"/>
      <c r="BQ653" s="383"/>
      <c r="BR653" s="383"/>
    </row>
    <row r="654" spans="1:70" s="382" customFormat="1" ht="18" customHeight="1" hidden="1">
      <c r="A654" s="397"/>
      <c r="B654" s="386" t="s">
        <v>140</v>
      </c>
      <c r="C654" s="399"/>
      <c r="D654" s="399"/>
      <c r="E654" s="401"/>
      <c r="F654" s="401"/>
      <c r="G654" s="401"/>
      <c r="H654" s="401"/>
      <c r="I654" s="405"/>
      <c r="J654" s="371"/>
      <c r="K654" s="405"/>
      <c r="R654" s="416"/>
      <c r="S654" s="416"/>
      <c r="T654" s="416"/>
      <c r="U654" s="416"/>
      <c r="V654" s="416"/>
      <c r="W654" s="416"/>
      <c r="X654" s="416"/>
      <c r="Y654" s="416"/>
      <c r="Z654" s="394"/>
      <c r="AA654" s="371"/>
      <c r="AC654" s="383"/>
      <c r="AD654" s="383"/>
      <c r="AE654" s="383"/>
      <c r="AF654" s="383"/>
      <c r="AG654" s="383"/>
      <c r="AH654" s="383"/>
      <c r="AI654" s="383"/>
      <c r="AJ654" s="383"/>
      <c r="AK654" s="383"/>
      <c r="AL654" s="383"/>
      <c r="AM654" s="383"/>
      <c r="AN654" s="383"/>
      <c r="AO654" s="383"/>
      <c r="AP654" s="383"/>
      <c r="AQ654" s="383"/>
      <c r="AR654" s="383"/>
      <c r="AS654" s="383"/>
      <c r="AT654" s="383"/>
      <c r="AU654" s="383"/>
      <c r="AV654" s="383"/>
      <c r="AW654" s="383"/>
      <c r="AX654" s="383"/>
      <c r="AY654" s="383"/>
      <c r="AZ654" s="383"/>
      <c r="BA654" s="383"/>
      <c r="BB654" s="383"/>
      <c r="BC654" s="383"/>
      <c r="BD654" s="383"/>
      <c r="BE654" s="383"/>
      <c r="BF654" s="383"/>
      <c r="BG654" s="383"/>
      <c r="BH654" s="383"/>
      <c r="BI654" s="383"/>
      <c r="BJ654" s="383"/>
      <c r="BK654" s="383"/>
      <c r="BL654" s="383"/>
      <c r="BM654" s="383"/>
      <c r="BN654" s="383"/>
      <c r="BO654" s="383"/>
      <c r="BP654" s="383"/>
      <c r="BQ654" s="383"/>
      <c r="BR654" s="383"/>
    </row>
    <row r="655" spans="1:70" s="382" customFormat="1" ht="18" customHeight="1" hidden="1">
      <c r="A655" s="397"/>
      <c r="B655" s="386" t="s">
        <v>821</v>
      </c>
      <c r="C655" s="399"/>
      <c r="D655" s="399"/>
      <c r="E655" s="417"/>
      <c r="F655" s="417"/>
      <c r="G655" s="417"/>
      <c r="H655" s="417"/>
      <c r="I655" s="405"/>
      <c r="J655" s="371"/>
      <c r="K655" s="405"/>
      <c r="R655" s="417"/>
      <c r="S655" s="417"/>
      <c r="T655" s="417"/>
      <c r="U655" s="417"/>
      <c r="V655" s="417"/>
      <c r="W655" s="417"/>
      <c r="X655" s="417"/>
      <c r="Y655" s="417"/>
      <c r="Z655" s="394"/>
      <c r="AA655" s="371"/>
      <c r="AC655" s="383"/>
      <c r="AD655" s="383"/>
      <c r="AE655" s="383"/>
      <c r="AF655" s="383"/>
      <c r="AG655" s="383"/>
      <c r="AH655" s="383"/>
      <c r="AI655" s="383"/>
      <c r="AJ655" s="383"/>
      <c r="AK655" s="383"/>
      <c r="AL655" s="383"/>
      <c r="AM655" s="383"/>
      <c r="AN655" s="383"/>
      <c r="AO655" s="383"/>
      <c r="AP655" s="383"/>
      <c r="AQ655" s="383"/>
      <c r="AR655" s="383"/>
      <c r="AS655" s="383"/>
      <c r="AT655" s="383"/>
      <c r="AU655" s="383"/>
      <c r="AV655" s="383"/>
      <c r="AW655" s="383"/>
      <c r="AX655" s="383"/>
      <c r="AY655" s="383"/>
      <c r="AZ655" s="383"/>
      <c r="BA655" s="383"/>
      <c r="BB655" s="383"/>
      <c r="BC655" s="383"/>
      <c r="BD655" s="383"/>
      <c r="BE655" s="383"/>
      <c r="BF655" s="383"/>
      <c r="BG655" s="383"/>
      <c r="BH655" s="383"/>
      <c r="BI655" s="383"/>
      <c r="BJ655" s="383"/>
      <c r="BK655" s="383"/>
      <c r="BL655" s="383"/>
      <c r="BM655" s="383"/>
      <c r="BN655" s="383"/>
      <c r="BO655" s="383"/>
      <c r="BP655" s="383"/>
      <c r="BQ655" s="383"/>
      <c r="BR655" s="383"/>
    </row>
    <row r="656" spans="1:70" s="382" customFormat="1" ht="18" customHeight="1" thickBot="1">
      <c r="A656" s="397"/>
      <c r="C656" s="395" t="s">
        <v>822</v>
      </c>
      <c r="D656" s="395"/>
      <c r="G656" s="419">
        <f>SUM(G646:G655)</f>
        <v>49165577695</v>
      </c>
      <c r="H656" s="419">
        <f>SUM(H646:H655)</f>
        <v>64135311407</v>
      </c>
      <c r="I656" s="419">
        <f>SUM(I646:I655)</f>
        <v>113300889102</v>
      </c>
      <c r="J656" s="371"/>
      <c r="K656" s="419">
        <f>SUM(K646:K652)</f>
        <v>229616805287</v>
      </c>
      <c r="N656" s="422"/>
      <c r="R656" s="394"/>
      <c r="S656" s="394"/>
      <c r="T656" s="394"/>
      <c r="U656" s="394"/>
      <c r="V656" s="394"/>
      <c r="W656" s="394"/>
      <c r="X656" s="394"/>
      <c r="Y656" s="394"/>
      <c r="Z656" s="394"/>
      <c r="AA656" s="371"/>
      <c r="AB656" s="422"/>
      <c r="AC656" s="383"/>
      <c r="AD656" s="383"/>
      <c r="AE656" s="383"/>
      <c r="AF656" s="383"/>
      <c r="AG656" s="383"/>
      <c r="AH656" s="383"/>
      <c r="AI656" s="383"/>
      <c r="AJ656" s="383"/>
      <c r="AK656" s="383"/>
      <c r="AL656" s="383"/>
      <c r="AM656" s="383"/>
      <c r="AN656" s="383"/>
      <c r="AO656" s="383"/>
      <c r="AP656" s="383"/>
      <c r="AQ656" s="383"/>
      <c r="AR656" s="383"/>
      <c r="AS656" s="383"/>
      <c r="AT656" s="383"/>
      <c r="AU656" s="383"/>
      <c r="AV656" s="383"/>
      <c r="AW656" s="383"/>
      <c r="AX656" s="383"/>
      <c r="AY656" s="383"/>
      <c r="AZ656" s="383"/>
      <c r="BA656" s="383"/>
      <c r="BB656" s="383"/>
      <c r="BC656" s="383"/>
      <c r="BD656" s="383"/>
      <c r="BE656" s="383"/>
      <c r="BF656" s="383"/>
      <c r="BG656" s="383"/>
      <c r="BH656" s="383"/>
      <c r="BI656" s="383"/>
      <c r="BJ656" s="383"/>
      <c r="BK656" s="383"/>
      <c r="BL656" s="383"/>
      <c r="BM656" s="383"/>
      <c r="BN656" s="383"/>
      <c r="BO656" s="383"/>
      <c r="BP656" s="383"/>
      <c r="BQ656" s="383"/>
      <c r="BR656" s="383"/>
    </row>
    <row r="657" spans="1:70" s="382" customFormat="1" ht="4.5" customHeight="1" thickTop="1">
      <c r="A657" s="397"/>
      <c r="C657" s="395"/>
      <c r="D657" s="395"/>
      <c r="R657" s="394"/>
      <c r="S657" s="394"/>
      <c r="T657" s="394"/>
      <c r="U657" s="394"/>
      <c r="V657" s="394"/>
      <c r="W657" s="394"/>
      <c r="X657" s="394"/>
      <c r="Y657" s="394"/>
      <c r="AA657" s="371"/>
      <c r="AC657" s="383"/>
      <c r="AD657" s="383"/>
      <c r="AE657" s="383"/>
      <c r="AF657" s="383"/>
      <c r="AG657" s="383"/>
      <c r="AH657" s="383"/>
      <c r="AI657" s="383"/>
      <c r="AJ657" s="383"/>
      <c r="AK657" s="383"/>
      <c r="AL657" s="383"/>
      <c r="AM657" s="383"/>
      <c r="AN657" s="383"/>
      <c r="AO657" s="383"/>
      <c r="AP657" s="383"/>
      <c r="AQ657" s="383"/>
      <c r="AR657" s="383"/>
      <c r="AS657" s="383"/>
      <c r="AT657" s="383"/>
      <c r="AU657" s="383"/>
      <c r="AV657" s="383"/>
      <c r="AW657" s="383"/>
      <c r="AX657" s="383"/>
      <c r="AY657" s="383"/>
      <c r="AZ657" s="383"/>
      <c r="BA657" s="383"/>
      <c r="BB657" s="383"/>
      <c r="BC657" s="383"/>
      <c r="BD657" s="383"/>
      <c r="BE657" s="383"/>
      <c r="BF657" s="383"/>
      <c r="BG657" s="383"/>
      <c r="BH657" s="383"/>
      <c r="BI657" s="383"/>
      <c r="BJ657" s="383"/>
      <c r="BK657" s="383"/>
      <c r="BL657" s="383"/>
      <c r="BM657" s="383"/>
      <c r="BN657" s="383"/>
      <c r="BO657" s="383"/>
      <c r="BP657" s="383"/>
      <c r="BQ657" s="383"/>
      <c r="BR657" s="383"/>
    </row>
    <row r="658" spans="1:70" s="382" customFormat="1" ht="18" customHeight="1">
      <c r="A658" s="397"/>
      <c r="C658" s="395"/>
      <c r="D658" s="395"/>
      <c r="E658" s="399" t="s">
        <v>446</v>
      </c>
      <c r="I658" s="371" t="e">
        <f>I656-#REF!</f>
        <v>#REF!</v>
      </c>
      <c r="J658" s="371"/>
      <c r="K658" s="371" t="e">
        <f>K656-#REF!</f>
        <v>#REF!</v>
      </c>
      <c r="R658" s="394"/>
      <c r="S658" s="394"/>
      <c r="T658" s="394"/>
      <c r="U658" s="394"/>
      <c r="V658" s="394"/>
      <c r="W658" s="394"/>
      <c r="X658" s="394"/>
      <c r="Y658" s="394"/>
      <c r="AA658" s="371"/>
      <c r="AC658" s="383"/>
      <c r="AD658" s="383"/>
      <c r="AE658" s="383"/>
      <c r="AF658" s="383"/>
      <c r="AG658" s="383"/>
      <c r="AH658" s="383"/>
      <c r="AI658" s="383"/>
      <c r="AJ658" s="383"/>
      <c r="AK658" s="383"/>
      <c r="AL658" s="383"/>
      <c r="AM658" s="383"/>
      <c r="AN658" s="383"/>
      <c r="AO658" s="383"/>
      <c r="AP658" s="383"/>
      <c r="AQ658" s="383"/>
      <c r="AR658" s="383"/>
      <c r="AS658" s="383"/>
      <c r="AT658" s="383"/>
      <c r="AU658" s="383"/>
      <c r="AV658" s="383"/>
      <c r="AW658" s="383"/>
      <c r="AX658" s="383"/>
      <c r="AY658" s="383"/>
      <c r="AZ658" s="383"/>
      <c r="BA658" s="383"/>
      <c r="BB658" s="383"/>
      <c r="BC658" s="383"/>
      <c r="BD658" s="383"/>
      <c r="BE658" s="383"/>
      <c r="BF658" s="383"/>
      <c r="BG658" s="383"/>
      <c r="BH658" s="383"/>
      <c r="BI658" s="383"/>
      <c r="BJ658" s="383"/>
      <c r="BK658" s="383"/>
      <c r="BL658" s="383"/>
      <c r="BM658" s="383"/>
      <c r="BN658" s="383"/>
      <c r="BO658" s="383"/>
      <c r="BP658" s="383"/>
      <c r="BQ658" s="383"/>
      <c r="BR658" s="383"/>
    </row>
    <row r="659" spans="1:70" s="382" customFormat="1" ht="12.75">
      <c r="A659" s="410" t="s">
        <v>461</v>
      </c>
      <c r="B659" s="391" t="s">
        <v>233</v>
      </c>
      <c r="C659" s="399"/>
      <c r="D659" s="399"/>
      <c r="E659" s="399"/>
      <c r="F659" s="399"/>
      <c r="G659" s="399"/>
      <c r="H659" s="399"/>
      <c r="R659" s="394"/>
      <c r="S659" s="394"/>
      <c r="T659" s="394"/>
      <c r="U659" s="394"/>
      <c r="V659" s="394"/>
      <c r="W659" s="394"/>
      <c r="X659" s="394"/>
      <c r="Y659" s="394"/>
      <c r="AA659" s="371"/>
      <c r="AC659" s="383"/>
      <c r="AD659" s="383"/>
      <c r="AE659" s="383"/>
      <c r="AF659" s="383"/>
      <c r="AG659" s="383"/>
      <c r="AH659" s="383"/>
      <c r="AI659" s="383"/>
      <c r="AJ659" s="383"/>
      <c r="AK659" s="383"/>
      <c r="AL659" s="383"/>
      <c r="AM659" s="383"/>
      <c r="AN659" s="383"/>
      <c r="AO659" s="383"/>
      <c r="AP659" s="383"/>
      <c r="AQ659" s="383"/>
      <c r="AR659" s="383"/>
      <c r="AS659" s="383"/>
      <c r="AT659" s="383"/>
      <c r="AU659" s="383"/>
      <c r="AV659" s="383"/>
      <c r="AW659" s="383"/>
      <c r="AX659" s="383"/>
      <c r="AY659" s="383"/>
      <c r="AZ659" s="383"/>
      <c r="BA659" s="383"/>
      <c r="BB659" s="383"/>
      <c r="BC659" s="383"/>
      <c r="BD659" s="383"/>
      <c r="BE659" s="383"/>
      <c r="BF659" s="383"/>
      <c r="BG659" s="383"/>
      <c r="BH659" s="383"/>
      <c r="BI659" s="383"/>
      <c r="BJ659" s="383"/>
      <c r="BK659" s="383"/>
      <c r="BL659" s="383"/>
      <c r="BM659" s="383"/>
      <c r="BN659" s="383"/>
      <c r="BO659" s="383"/>
      <c r="BP659" s="383"/>
      <c r="BQ659" s="383"/>
      <c r="BR659" s="383"/>
    </row>
    <row r="660" spans="1:70" s="382" customFormat="1" ht="4.5" customHeight="1">
      <c r="A660" s="395"/>
      <c r="B660" s="395"/>
      <c r="C660" s="399"/>
      <c r="D660" s="399"/>
      <c r="E660" s="399"/>
      <c r="F660" s="399"/>
      <c r="G660" s="399"/>
      <c r="H660" s="399"/>
      <c r="R660" s="394"/>
      <c r="S660" s="394"/>
      <c r="T660" s="394"/>
      <c r="U660" s="394"/>
      <c r="V660" s="394"/>
      <c r="W660" s="394"/>
      <c r="X660" s="394"/>
      <c r="Y660" s="394"/>
      <c r="AA660" s="371"/>
      <c r="AC660" s="383"/>
      <c r="AD660" s="383"/>
      <c r="AE660" s="383"/>
      <c r="AF660" s="383"/>
      <c r="AG660" s="383"/>
      <c r="AH660" s="383"/>
      <c r="AI660" s="383"/>
      <c r="AJ660" s="383"/>
      <c r="AK660" s="383"/>
      <c r="AL660" s="383"/>
      <c r="AM660" s="383"/>
      <c r="AN660" s="383"/>
      <c r="AO660" s="383"/>
      <c r="AP660" s="383"/>
      <c r="AQ660" s="383"/>
      <c r="AR660" s="383"/>
      <c r="AS660" s="383"/>
      <c r="AT660" s="383"/>
      <c r="AU660" s="383"/>
      <c r="AV660" s="383"/>
      <c r="AW660" s="383"/>
      <c r="AX660" s="383"/>
      <c r="AY660" s="383"/>
      <c r="AZ660" s="383"/>
      <c r="BA660" s="383"/>
      <c r="BB660" s="383"/>
      <c r="BC660" s="383"/>
      <c r="BD660" s="383"/>
      <c r="BE660" s="383"/>
      <c r="BF660" s="383"/>
      <c r="BG660" s="383"/>
      <c r="BH660" s="383"/>
      <c r="BI660" s="383"/>
      <c r="BJ660" s="383"/>
      <c r="BK660" s="383"/>
      <c r="BL660" s="383"/>
      <c r="BM660" s="383"/>
      <c r="BN660" s="383"/>
      <c r="BO660" s="383"/>
      <c r="BP660" s="383"/>
      <c r="BQ660" s="383"/>
      <c r="BR660" s="383"/>
    </row>
    <row r="661" spans="1:70" s="382" customFormat="1" ht="15" customHeight="1">
      <c r="A661" s="395"/>
      <c r="B661" s="395"/>
      <c r="C661" s="399"/>
      <c r="D661" s="399"/>
      <c r="E661" s="399"/>
      <c r="F661" s="399"/>
      <c r="G661" s="399"/>
      <c r="H661" s="399"/>
      <c r="K661" s="399" t="s">
        <v>540</v>
      </c>
      <c r="R661" s="394"/>
      <c r="S661" s="394"/>
      <c r="T661" s="394"/>
      <c r="U661" s="394"/>
      <c r="V661" s="394"/>
      <c r="W661" s="394"/>
      <c r="X661" s="394"/>
      <c r="Y661" s="394"/>
      <c r="AA661" s="371"/>
      <c r="AC661" s="383"/>
      <c r="AD661" s="383"/>
      <c r="AE661" s="383"/>
      <c r="AF661" s="383"/>
      <c r="AG661" s="383"/>
      <c r="AH661" s="383"/>
      <c r="AI661" s="383"/>
      <c r="AJ661" s="383"/>
      <c r="AK661" s="383"/>
      <c r="AL661" s="383"/>
      <c r="AM661" s="383"/>
      <c r="AN661" s="383"/>
      <c r="AO661" s="383"/>
      <c r="AP661" s="383"/>
      <c r="AQ661" s="383"/>
      <c r="AR661" s="383"/>
      <c r="AS661" s="383"/>
      <c r="AT661" s="383"/>
      <c r="AU661" s="383"/>
      <c r="AV661" s="383"/>
      <c r="AW661" s="383"/>
      <c r="AX661" s="383"/>
      <c r="AY661" s="383"/>
      <c r="AZ661" s="383"/>
      <c r="BA661" s="383"/>
      <c r="BB661" s="383"/>
      <c r="BC661" s="383"/>
      <c r="BD661" s="383"/>
      <c r="BE661" s="383"/>
      <c r="BF661" s="383"/>
      <c r="BG661" s="383"/>
      <c r="BH661" s="383"/>
      <c r="BI661" s="383"/>
      <c r="BJ661" s="383"/>
      <c r="BK661" s="383"/>
      <c r="BL661" s="383"/>
      <c r="BM661" s="383"/>
      <c r="BN661" s="383"/>
      <c r="BO661" s="383"/>
      <c r="BP661" s="383"/>
      <c r="BQ661" s="383"/>
      <c r="BR661" s="383"/>
    </row>
    <row r="662" spans="1:70" s="382" customFormat="1" ht="18" customHeight="1">
      <c r="A662" s="386"/>
      <c r="C662" s="399"/>
      <c r="D662" s="399"/>
      <c r="E662" s="401"/>
      <c r="F662" s="401"/>
      <c r="G662" s="412" t="e">
        <f>CDKT!#REF!</f>
        <v>#REF!</v>
      </c>
      <c r="H662" s="412" t="e">
        <f>CDKT!#REF!</f>
        <v>#REF!</v>
      </c>
      <c r="I662" s="400" t="s">
        <v>457</v>
      </c>
      <c r="J662" s="399"/>
      <c r="K662" s="400" t="s">
        <v>458</v>
      </c>
      <c r="Q662" s="394"/>
      <c r="R662" s="416"/>
      <c r="S662" s="416"/>
      <c r="T662" s="416"/>
      <c r="U662" s="416"/>
      <c r="V662" s="416"/>
      <c r="W662" s="416"/>
      <c r="X662" s="416"/>
      <c r="Y662" s="416"/>
      <c r="Z662" s="394"/>
      <c r="AA662" s="371"/>
      <c r="AC662" s="383"/>
      <c r="AD662" s="383"/>
      <c r="AE662" s="383"/>
      <c r="AF662" s="383"/>
      <c r="AG662" s="383"/>
      <c r="AH662" s="383"/>
      <c r="AI662" s="383"/>
      <c r="AJ662" s="383"/>
      <c r="AK662" s="383"/>
      <c r="AL662" s="383"/>
      <c r="AM662" s="383"/>
      <c r="AN662" s="383"/>
      <c r="AO662" s="383"/>
      <c r="AP662" s="383"/>
      <c r="AQ662" s="383"/>
      <c r="AR662" s="383"/>
      <c r="AS662" s="383"/>
      <c r="AT662" s="383"/>
      <c r="AU662" s="383"/>
      <c r="AV662" s="383"/>
      <c r="AW662" s="383"/>
      <c r="AX662" s="383"/>
      <c r="AY662" s="383"/>
      <c r="AZ662" s="383"/>
      <c r="BA662" s="383"/>
      <c r="BB662" s="383"/>
      <c r="BC662" s="383"/>
      <c r="BD662" s="383"/>
      <c r="BE662" s="383"/>
      <c r="BF662" s="383"/>
      <c r="BG662" s="383"/>
      <c r="BH662" s="383"/>
      <c r="BI662" s="383"/>
      <c r="BJ662" s="383"/>
      <c r="BK662" s="383"/>
      <c r="BL662" s="383"/>
      <c r="BM662" s="383"/>
      <c r="BN662" s="383"/>
      <c r="BO662" s="383"/>
      <c r="BP662" s="383"/>
      <c r="BQ662" s="383"/>
      <c r="BR662" s="383"/>
    </row>
    <row r="663" spans="1:70" s="382" customFormat="1" ht="18" customHeight="1">
      <c r="A663" s="397"/>
      <c r="B663" s="386" t="s">
        <v>823</v>
      </c>
      <c r="C663" s="399"/>
      <c r="D663" s="399"/>
      <c r="E663" s="401"/>
      <c r="F663" s="401"/>
      <c r="G663" s="539">
        <v>332232331877</v>
      </c>
      <c r="H663" s="592">
        <v>1241509236</v>
      </c>
      <c r="I663" s="405">
        <f>SUM(G663:H663)</f>
        <v>333473841113</v>
      </c>
      <c r="J663" s="371"/>
      <c r="K663" s="405">
        <v>323959191352</v>
      </c>
      <c r="Q663" s="394"/>
      <c r="R663" s="416"/>
      <c r="S663" s="416"/>
      <c r="T663" s="416"/>
      <c r="U663" s="416"/>
      <c r="V663" s="416"/>
      <c r="W663" s="416"/>
      <c r="X663" s="416"/>
      <c r="Y663" s="416"/>
      <c r="Z663" s="394"/>
      <c r="AA663" s="596"/>
      <c r="AB663" s="596"/>
      <c r="AC663" s="383"/>
      <c r="AD663" s="383"/>
      <c r="AE663" s="383"/>
      <c r="AF663" s="383"/>
      <c r="AG663" s="383"/>
      <c r="AH663" s="383"/>
      <c r="AI663" s="383"/>
      <c r="AJ663" s="383"/>
      <c r="AK663" s="383"/>
      <c r="AL663" s="383"/>
      <c r="AM663" s="383"/>
      <c r="AN663" s="383"/>
      <c r="AO663" s="383"/>
      <c r="AP663" s="383"/>
      <c r="AQ663" s="383"/>
      <c r="AR663" s="383"/>
      <c r="AS663" s="383"/>
      <c r="AT663" s="383"/>
      <c r="AU663" s="383"/>
      <c r="AV663" s="383"/>
      <c r="AW663" s="383"/>
      <c r="AX663" s="383"/>
      <c r="AY663" s="383"/>
      <c r="AZ663" s="383"/>
      <c r="BA663" s="383"/>
      <c r="BB663" s="383"/>
      <c r="BC663" s="383"/>
      <c r="BD663" s="383"/>
      <c r="BE663" s="383"/>
      <c r="BF663" s="383"/>
      <c r="BG663" s="383"/>
      <c r="BH663" s="383"/>
      <c r="BI663" s="383"/>
      <c r="BJ663" s="383"/>
      <c r="BK663" s="383"/>
      <c r="BL663" s="383"/>
      <c r="BM663" s="383"/>
      <c r="BN663" s="383"/>
      <c r="BO663" s="383"/>
      <c r="BP663" s="383"/>
      <c r="BQ663" s="383"/>
      <c r="BR663" s="383"/>
    </row>
    <row r="664" spans="1:70" s="382" customFormat="1" ht="18" customHeight="1">
      <c r="A664" s="397"/>
      <c r="B664" s="386" t="s">
        <v>824</v>
      </c>
      <c r="C664" s="399"/>
      <c r="D664" s="399"/>
      <c r="E664" s="401"/>
      <c r="F664" s="401"/>
      <c r="G664" s="539" t="e">
        <f>110640179927-'Dieu giai'!#REF!</f>
        <v>#REF!</v>
      </c>
      <c r="H664" s="401"/>
      <c r="I664" s="405" t="e">
        <f>SUM(G664:H664)</f>
        <v>#REF!</v>
      </c>
      <c r="J664" s="371"/>
      <c r="K664" s="405">
        <v>136824061963</v>
      </c>
      <c r="Q664" s="394"/>
      <c r="R664" s="416"/>
      <c r="S664" s="416"/>
      <c r="T664" s="416"/>
      <c r="U664" s="416"/>
      <c r="V664" s="416"/>
      <c r="W664" s="416"/>
      <c r="X664" s="416"/>
      <c r="Y664" s="416"/>
      <c r="Z664" s="394"/>
      <c r="AA664" s="596"/>
      <c r="AB664" s="596"/>
      <c r="AC664" s="383"/>
      <c r="AD664" s="383"/>
      <c r="AE664" s="383"/>
      <c r="AF664" s="383"/>
      <c r="AG664" s="383"/>
      <c r="AH664" s="383"/>
      <c r="AI664" s="383"/>
      <c r="AJ664" s="383"/>
      <c r="AK664" s="383"/>
      <c r="AL664" s="383"/>
      <c r="AM664" s="383"/>
      <c r="AN664" s="383"/>
      <c r="AO664" s="383"/>
      <c r="AP664" s="383"/>
      <c r="AQ664" s="383"/>
      <c r="AR664" s="383"/>
      <c r="AS664" s="383"/>
      <c r="AT664" s="383"/>
      <c r="AU664" s="383"/>
      <c r="AV664" s="383"/>
      <c r="AW664" s="383"/>
      <c r="AX664" s="383"/>
      <c r="AY664" s="383"/>
      <c r="AZ664" s="383"/>
      <c r="BA664" s="383"/>
      <c r="BB664" s="383"/>
      <c r="BC664" s="383"/>
      <c r="BD664" s="383"/>
      <c r="BE664" s="383"/>
      <c r="BF664" s="383"/>
      <c r="BG664" s="383"/>
      <c r="BH664" s="383"/>
      <c r="BI664" s="383"/>
      <c r="BJ664" s="383"/>
      <c r="BK664" s="383"/>
      <c r="BL664" s="383"/>
      <c r="BM664" s="383"/>
      <c r="BN664" s="383"/>
      <c r="BO664" s="383"/>
      <c r="BP664" s="383"/>
      <c r="BQ664" s="383"/>
      <c r="BR664" s="383"/>
    </row>
    <row r="665" spans="1:70" s="382" customFormat="1" ht="18" customHeight="1" hidden="1">
      <c r="A665" s="397"/>
      <c r="B665" s="386" t="s">
        <v>80</v>
      </c>
      <c r="C665" s="399"/>
      <c r="D665" s="399"/>
      <c r="E665" s="401"/>
      <c r="F665" s="401"/>
      <c r="G665" s="539"/>
      <c r="H665" s="401"/>
      <c r="I665" s="405">
        <f>G665+H665</f>
        <v>0</v>
      </c>
      <c r="J665" s="371"/>
      <c r="K665" s="405">
        <v>0</v>
      </c>
      <c r="Q665" s="394"/>
      <c r="R665" s="416"/>
      <c r="S665" s="416"/>
      <c r="T665" s="416"/>
      <c r="U665" s="416"/>
      <c r="V665" s="416"/>
      <c r="W665" s="416"/>
      <c r="X665" s="416"/>
      <c r="Y665" s="416"/>
      <c r="Z665" s="394"/>
      <c r="AA665" s="596"/>
      <c r="AB665" s="596"/>
      <c r="AC665" s="383"/>
      <c r="AD665" s="383"/>
      <c r="AE665" s="383"/>
      <c r="AF665" s="383"/>
      <c r="AG665" s="383"/>
      <c r="AH665" s="383"/>
      <c r="AI665" s="383"/>
      <c r="AJ665" s="383"/>
      <c r="AK665" s="383"/>
      <c r="AL665" s="383"/>
      <c r="AM665" s="383"/>
      <c r="AN665" s="383"/>
      <c r="AO665" s="383"/>
      <c r="AP665" s="383"/>
      <c r="AQ665" s="383"/>
      <c r="AR665" s="383"/>
      <c r="AS665" s="383"/>
      <c r="AT665" s="383"/>
      <c r="AU665" s="383"/>
      <c r="AV665" s="383"/>
      <c r="AW665" s="383"/>
      <c r="AX665" s="383"/>
      <c r="AY665" s="383"/>
      <c r="AZ665" s="383"/>
      <c r="BA665" s="383"/>
      <c r="BB665" s="383"/>
      <c r="BC665" s="383"/>
      <c r="BD665" s="383"/>
      <c r="BE665" s="383"/>
      <c r="BF665" s="383"/>
      <c r="BG665" s="383"/>
      <c r="BH665" s="383"/>
      <c r="BI665" s="383"/>
      <c r="BJ665" s="383"/>
      <c r="BK665" s="383"/>
      <c r="BL665" s="383"/>
      <c r="BM665" s="383"/>
      <c r="BN665" s="383"/>
      <c r="BO665" s="383"/>
      <c r="BP665" s="383"/>
      <c r="BQ665" s="383"/>
      <c r="BR665" s="383"/>
    </row>
    <row r="666" spans="1:70" s="382" customFormat="1" ht="18" customHeight="1" hidden="1">
      <c r="A666" s="397"/>
      <c r="B666" s="386" t="s">
        <v>825</v>
      </c>
      <c r="C666" s="399"/>
      <c r="D666" s="399"/>
      <c r="E666" s="401"/>
      <c r="F666" s="401"/>
      <c r="G666" s="401"/>
      <c r="H666" s="597">
        <v>0</v>
      </c>
      <c r="I666" s="405">
        <f>G666+H666</f>
        <v>0</v>
      </c>
      <c r="J666" s="371"/>
      <c r="K666" s="405">
        <v>0</v>
      </c>
      <c r="Q666" s="394"/>
      <c r="R666" s="416"/>
      <c r="S666" s="416"/>
      <c r="T666" s="416"/>
      <c r="U666" s="416"/>
      <c r="V666" s="416"/>
      <c r="W666" s="416"/>
      <c r="X666" s="416"/>
      <c r="Y666" s="416"/>
      <c r="Z666" s="394"/>
      <c r="AA666" s="596"/>
      <c r="AB666" s="596"/>
      <c r="AC666" s="383"/>
      <c r="AD666" s="383"/>
      <c r="AE666" s="383"/>
      <c r="AF666" s="383"/>
      <c r="AG666" s="383"/>
      <c r="AH666" s="383"/>
      <c r="AI666" s="383"/>
      <c r="AJ666" s="383"/>
      <c r="AK666" s="383"/>
      <c r="AL666" s="383"/>
      <c r="AM666" s="383"/>
      <c r="AN666" s="383"/>
      <c r="AO666" s="383"/>
      <c r="AP666" s="383"/>
      <c r="AQ666" s="383"/>
      <c r="AR666" s="383"/>
      <c r="AS666" s="383"/>
      <c r="AT666" s="383"/>
      <c r="AU666" s="383"/>
      <c r="AV666" s="383"/>
      <c r="AW666" s="383"/>
      <c r="AX666" s="383"/>
      <c r="AY666" s="383"/>
      <c r="AZ666" s="383"/>
      <c r="BA666" s="383"/>
      <c r="BB666" s="383"/>
      <c r="BC666" s="383"/>
      <c r="BD666" s="383"/>
      <c r="BE666" s="383"/>
      <c r="BF666" s="383"/>
      <c r="BG666" s="383"/>
      <c r="BH666" s="383"/>
      <c r="BI666" s="383"/>
      <c r="BJ666" s="383"/>
      <c r="BK666" s="383"/>
      <c r="BL666" s="383"/>
      <c r="BM666" s="383"/>
      <c r="BN666" s="383"/>
      <c r="BO666" s="383"/>
      <c r="BP666" s="383"/>
      <c r="BQ666" s="383"/>
      <c r="BR666" s="383"/>
    </row>
    <row r="667" spans="1:70" s="382" customFormat="1" ht="18" customHeight="1" thickBot="1">
      <c r="A667" s="397"/>
      <c r="C667" s="395" t="s">
        <v>826</v>
      </c>
      <c r="D667" s="395"/>
      <c r="G667" s="419" t="e">
        <f>SUM(G663:G666)</f>
        <v>#REF!</v>
      </c>
      <c r="H667" s="419">
        <f>SUM(H663:H666)</f>
        <v>1241509236</v>
      </c>
      <c r="I667" s="419" t="e">
        <f>SUM(I663:I666)</f>
        <v>#REF!</v>
      </c>
      <c r="J667" s="551"/>
      <c r="K667" s="419">
        <f>SUM(K663:K666)</f>
        <v>460783253315</v>
      </c>
      <c r="Q667" s="394"/>
      <c r="R667" s="394"/>
      <c r="S667" s="394"/>
      <c r="T667" s="394"/>
      <c r="U667" s="394"/>
      <c r="V667" s="394"/>
      <c r="W667" s="394"/>
      <c r="X667" s="394"/>
      <c r="Y667" s="394"/>
      <c r="Z667" s="394"/>
      <c r="AA667" s="371"/>
      <c r="AB667" s="422"/>
      <c r="AC667" s="383"/>
      <c r="AD667" s="383"/>
      <c r="AE667" s="383"/>
      <c r="AF667" s="383"/>
      <c r="AG667" s="383"/>
      <c r="AH667" s="383"/>
      <c r="AI667" s="383"/>
      <c r="AJ667" s="383"/>
      <c r="AK667" s="383"/>
      <c r="AL667" s="383"/>
      <c r="AM667" s="383"/>
      <c r="AN667" s="383"/>
      <c r="AO667" s="383"/>
      <c r="AP667" s="383"/>
      <c r="AQ667" s="383"/>
      <c r="AR667" s="383"/>
      <c r="AS667" s="383"/>
      <c r="AT667" s="383"/>
      <c r="AU667" s="383"/>
      <c r="AV667" s="383"/>
      <c r="AW667" s="383"/>
      <c r="AX667" s="383"/>
      <c r="AY667" s="383"/>
      <c r="AZ667" s="383"/>
      <c r="BA667" s="383"/>
      <c r="BB667" s="383"/>
      <c r="BC667" s="383"/>
      <c r="BD667" s="383"/>
      <c r="BE667" s="383"/>
      <c r="BF667" s="383"/>
      <c r="BG667" s="383"/>
      <c r="BH667" s="383"/>
      <c r="BI667" s="383"/>
      <c r="BJ667" s="383"/>
      <c r="BK667" s="383"/>
      <c r="BL667" s="383"/>
      <c r="BM667" s="383"/>
      <c r="BN667" s="383"/>
      <c r="BO667" s="383"/>
      <c r="BP667" s="383"/>
      <c r="BQ667" s="383"/>
      <c r="BR667" s="383"/>
    </row>
    <row r="668" spans="1:70" s="382" customFormat="1" ht="4.5" customHeight="1" thickTop="1">
      <c r="A668" s="397"/>
      <c r="B668" s="395"/>
      <c r="R668" s="394"/>
      <c r="S668" s="394"/>
      <c r="T668" s="394"/>
      <c r="U668" s="394"/>
      <c r="V668" s="394"/>
      <c r="W668" s="394"/>
      <c r="X668" s="394"/>
      <c r="Y668" s="394"/>
      <c r="AA668" s="371"/>
      <c r="AC668" s="383"/>
      <c r="AD668" s="383"/>
      <c r="AE668" s="383"/>
      <c r="AF668" s="383"/>
      <c r="AG668" s="383"/>
      <c r="AH668" s="383"/>
      <c r="AI668" s="383"/>
      <c r="AJ668" s="383"/>
      <c r="AK668" s="383"/>
      <c r="AL668" s="383"/>
      <c r="AM668" s="383"/>
      <c r="AN668" s="383"/>
      <c r="AO668" s="383"/>
      <c r="AP668" s="383"/>
      <c r="AQ668" s="383"/>
      <c r="AR668" s="383"/>
      <c r="AS668" s="383"/>
      <c r="AT668" s="383"/>
      <c r="AU668" s="383"/>
      <c r="AV668" s="383"/>
      <c r="AW668" s="383"/>
      <c r="AX668" s="383"/>
      <c r="AY668" s="383"/>
      <c r="AZ668" s="383"/>
      <c r="BA668" s="383"/>
      <c r="BB668" s="383"/>
      <c r="BC668" s="383"/>
      <c r="BD668" s="383"/>
      <c r="BE668" s="383"/>
      <c r="BF668" s="383"/>
      <c r="BG668" s="383"/>
      <c r="BH668" s="383"/>
      <c r="BI668" s="383"/>
      <c r="BJ668" s="383"/>
      <c r="BK668" s="383"/>
      <c r="BL668" s="383"/>
      <c r="BM668" s="383"/>
      <c r="BN668" s="383"/>
      <c r="BO668" s="383"/>
      <c r="BP668" s="383"/>
      <c r="BQ668" s="383"/>
      <c r="BR668" s="383"/>
    </row>
    <row r="669" spans="1:70" s="382" customFormat="1" ht="18" customHeight="1">
      <c r="A669" s="397"/>
      <c r="B669" s="395"/>
      <c r="E669" s="399" t="s">
        <v>446</v>
      </c>
      <c r="I669" s="371" t="e">
        <f>I667-#REF!</f>
        <v>#REF!</v>
      </c>
      <c r="J669" s="371"/>
      <c r="K669" s="371" t="e">
        <f>K667-#REF!</f>
        <v>#REF!</v>
      </c>
      <c r="R669" s="394"/>
      <c r="S669" s="394"/>
      <c r="T669" s="394"/>
      <c r="U669" s="394"/>
      <c r="V669" s="394"/>
      <c r="W669" s="394"/>
      <c r="X669" s="394"/>
      <c r="Y669" s="394"/>
      <c r="AA669" s="371"/>
      <c r="AC669" s="383"/>
      <c r="AD669" s="383"/>
      <c r="AE669" s="383"/>
      <c r="AF669" s="383"/>
      <c r="AG669" s="383"/>
      <c r="AH669" s="383"/>
      <c r="AI669" s="383"/>
      <c r="AJ669" s="383"/>
      <c r="AK669" s="383"/>
      <c r="AL669" s="383"/>
      <c r="AM669" s="383"/>
      <c r="AN669" s="383"/>
      <c r="AO669" s="383"/>
      <c r="AP669" s="383"/>
      <c r="AQ669" s="383"/>
      <c r="AR669" s="383"/>
      <c r="AS669" s="383"/>
      <c r="AT669" s="383"/>
      <c r="AU669" s="383"/>
      <c r="AV669" s="383"/>
      <c r="AW669" s="383"/>
      <c r="AX669" s="383"/>
      <c r="AY669" s="383"/>
      <c r="AZ669" s="383"/>
      <c r="BA669" s="383"/>
      <c r="BB669" s="383"/>
      <c r="BC669" s="383"/>
      <c r="BD669" s="383"/>
      <c r="BE669" s="383"/>
      <c r="BF669" s="383"/>
      <c r="BG669" s="383"/>
      <c r="BH669" s="383"/>
      <c r="BI669" s="383"/>
      <c r="BJ669" s="383"/>
      <c r="BK669" s="383"/>
      <c r="BL669" s="383"/>
      <c r="BM669" s="383"/>
      <c r="BN669" s="383"/>
      <c r="BO669" s="383"/>
      <c r="BP669" s="383"/>
      <c r="BQ669" s="383"/>
      <c r="BR669" s="383"/>
    </row>
    <row r="670" spans="1:70" s="382" customFormat="1" ht="12.75">
      <c r="A670" s="410" t="s">
        <v>463</v>
      </c>
      <c r="B670" s="391" t="s">
        <v>225</v>
      </c>
      <c r="C670" s="399"/>
      <c r="D670" s="399"/>
      <c r="E670" s="399"/>
      <c r="F670" s="399"/>
      <c r="G670" s="399"/>
      <c r="H670" s="399"/>
      <c r="R670" s="394"/>
      <c r="S670" s="394"/>
      <c r="T670" s="394"/>
      <c r="U670" s="394"/>
      <c r="V670" s="394"/>
      <c r="W670" s="394"/>
      <c r="X670" s="394"/>
      <c r="Y670" s="394"/>
      <c r="AA670" s="371"/>
      <c r="AC670" s="383"/>
      <c r="AD670" s="383"/>
      <c r="AE670" s="383"/>
      <c r="AF670" s="383"/>
      <c r="AG670" s="383"/>
      <c r="AH670" s="383"/>
      <c r="AI670" s="383"/>
      <c r="AJ670" s="383"/>
      <c r="AK670" s="383"/>
      <c r="AL670" s="383"/>
      <c r="AM670" s="383"/>
      <c r="AN670" s="383"/>
      <c r="AO670" s="383"/>
      <c r="AP670" s="383"/>
      <c r="AQ670" s="383"/>
      <c r="AR670" s="383"/>
      <c r="AS670" s="383"/>
      <c r="AT670" s="383"/>
      <c r="AU670" s="383"/>
      <c r="AV670" s="383"/>
      <c r="AW670" s="383"/>
      <c r="AX670" s="383"/>
      <c r="AY670" s="383"/>
      <c r="AZ670" s="383"/>
      <c r="BA670" s="383"/>
      <c r="BB670" s="383"/>
      <c r="BC670" s="383"/>
      <c r="BD670" s="383"/>
      <c r="BE670" s="383"/>
      <c r="BF670" s="383"/>
      <c r="BG670" s="383"/>
      <c r="BH670" s="383"/>
      <c r="BI670" s="383"/>
      <c r="BJ670" s="383"/>
      <c r="BK670" s="383"/>
      <c r="BL670" s="383"/>
      <c r="BM670" s="383"/>
      <c r="BN670" s="383"/>
      <c r="BO670" s="383"/>
      <c r="BP670" s="383"/>
      <c r="BQ670" s="383"/>
      <c r="BR670" s="383"/>
    </row>
    <row r="671" spans="1:70" s="382" customFormat="1" ht="4.5" customHeight="1">
      <c r="A671" s="395"/>
      <c r="B671" s="395"/>
      <c r="C671" s="399"/>
      <c r="D671" s="399"/>
      <c r="E671" s="399"/>
      <c r="F671" s="399"/>
      <c r="G671" s="399"/>
      <c r="H671" s="399"/>
      <c r="R671" s="394"/>
      <c r="S671" s="394"/>
      <c r="T671" s="394"/>
      <c r="U671" s="394"/>
      <c r="V671" s="394"/>
      <c r="W671" s="394"/>
      <c r="X671" s="394"/>
      <c r="Y671" s="394"/>
      <c r="AA671" s="371"/>
      <c r="AC671" s="383"/>
      <c r="AD671" s="383"/>
      <c r="AE671" s="383"/>
      <c r="AF671" s="383"/>
      <c r="AG671" s="383"/>
      <c r="AH671" s="383"/>
      <c r="AI671" s="383"/>
      <c r="AJ671" s="383"/>
      <c r="AK671" s="383"/>
      <c r="AL671" s="383"/>
      <c r="AM671" s="383"/>
      <c r="AN671" s="383"/>
      <c r="AO671" s="383"/>
      <c r="AP671" s="383"/>
      <c r="AQ671" s="383"/>
      <c r="AR671" s="383"/>
      <c r="AS671" s="383"/>
      <c r="AT671" s="383"/>
      <c r="AU671" s="383"/>
      <c r="AV671" s="383"/>
      <c r="AW671" s="383"/>
      <c r="AX671" s="383"/>
      <c r="AY671" s="383"/>
      <c r="AZ671" s="383"/>
      <c r="BA671" s="383"/>
      <c r="BB671" s="383"/>
      <c r="BC671" s="383"/>
      <c r="BD671" s="383"/>
      <c r="BE671" s="383"/>
      <c r="BF671" s="383"/>
      <c r="BG671" s="383"/>
      <c r="BH671" s="383"/>
      <c r="BI671" s="383"/>
      <c r="BJ671" s="383"/>
      <c r="BK671" s="383"/>
      <c r="BL671" s="383"/>
      <c r="BM671" s="383"/>
      <c r="BN671" s="383"/>
      <c r="BO671" s="383"/>
      <c r="BP671" s="383"/>
      <c r="BQ671" s="383"/>
      <c r="BR671" s="383"/>
    </row>
    <row r="672" spans="1:70" s="382" customFormat="1" ht="15" customHeight="1">
      <c r="A672" s="395"/>
      <c r="B672" s="395"/>
      <c r="C672" s="399"/>
      <c r="D672" s="399"/>
      <c r="E672" s="399"/>
      <c r="F672" s="399"/>
      <c r="G672" s="399"/>
      <c r="H672" s="399"/>
      <c r="K672" s="399" t="s">
        <v>540</v>
      </c>
      <c r="R672" s="394"/>
      <c r="S672" s="394"/>
      <c r="T672" s="394"/>
      <c r="U672" s="394"/>
      <c r="V672" s="394"/>
      <c r="W672" s="394"/>
      <c r="X672" s="394"/>
      <c r="Y672" s="394"/>
      <c r="AA672" s="371"/>
      <c r="AC672" s="383"/>
      <c r="AD672" s="383"/>
      <c r="AE672" s="383"/>
      <c r="AF672" s="383"/>
      <c r="AG672" s="383"/>
      <c r="AH672" s="383"/>
      <c r="AI672" s="383"/>
      <c r="AJ672" s="383"/>
      <c r="AK672" s="383"/>
      <c r="AL672" s="383"/>
      <c r="AM672" s="383"/>
      <c r="AN672" s="383"/>
      <c r="AO672" s="383"/>
      <c r="AP672" s="383"/>
      <c r="AQ672" s="383"/>
      <c r="AR672" s="383"/>
      <c r="AS672" s="383"/>
      <c r="AT672" s="383"/>
      <c r="AU672" s="383"/>
      <c r="AV672" s="383"/>
      <c r="AW672" s="383"/>
      <c r="AX672" s="383"/>
      <c r="AY672" s="383"/>
      <c r="AZ672" s="383"/>
      <c r="BA672" s="383"/>
      <c r="BB672" s="383"/>
      <c r="BC672" s="383"/>
      <c r="BD672" s="383"/>
      <c r="BE672" s="383"/>
      <c r="BF672" s="383"/>
      <c r="BG672" s="383"/>
      <c r="BH672" s="383"/>
      <c r="BI672" s="383"/>
      <c r="BJ672" s="383"/>
      <c r="BK672" s="383"/>
      <c r="BL672" s="383"/>
      <c r="BM672" s="383"/>
      <c r="BN672" s="383"/>
      <c r="BO672" s="383"/>
      <c r="BP672" s="383"/>
      <c r="BQ672" s="383"/>
      <c r="BR672" s="383"/>
    </row>
    <row r="673" spans="1:70" s="382" customFormat="1" ht="18" customHeight="1">
      <c r="A673" s="386"/>
      <c r="C673" s="399"/>
      <c r="D673" s="399"/>
      <c r="E673" s="401"/>
      <c r="F673" s="401"/>
      <c r="G673" s="412" t="e">
        <f>CDKT!#REF!</f>
        <v>#REF!</v>
      </c>
      <c r="H673" s="412" t="e">
        <f>CDKT!#REF!</f>
        <v>#REF!</v>
      </c>
      <c r="I673" s="400" t="s">
        <v>457</v>
      </c>
      <c r="J673" s="399"/>
      <c r="K673" s="400" t="s">
        <v>458</v>
      </c>
      <c r="M673" s="432"/>
      <c r="N673" s="432"/>
      <c r="R673" s="416"/>
      <c r="S673" s="416"/>
      <c r="T673" s="416"/>
      <c r="U673" s="416"/>
      <c r="V673" s="416"/>
      <c r="W673" s="416"/>
      <c r="X673" s="416"/>
      <c r="Y673" s="416"/>
      <c r="Z673" s="394"/>
      <c r="AA673" s="371"/>
      <c r="AC673" s="383"/>
      <c r="AD673" s="383"/>
      <c r="AE673" s="383"/>
      <c r="AF673" s="383"/>
      <c r="AG673" s="383"/>
      <c r="AH673" s="383"/>
      <c r="AI673" s="383"/>
      <c r="AJ673" s="383"/>
      <c r="AK673" s="383"/>
      <c r="AL673" s="383"/>
      <c r="AM673" s="383"/>
      <c r="AN673" s="383"/>
      <c r="AO673" s="383"/>
      <c r="AP673" s="383"/>
      <c r="AQ673" s="383"/>
      <c r="AR673" s="383"/>
      <c r="AS673" s="383"/>
      <c r="AT673" s="383"/>
      <c r="AU673" s="383"/>
      <c r="AV673" s="383"/>
      <c r="AW673" s="383"/>
      <c r="AX673" s="383"/>
      <c r="AY673" s="383"/>
      <c r="AZ673" s="383"/>
      <c r="BA673" s="383"/>
      <c r="BB673" s="383"/>
      <c r="BC673" s="383"/>
      <c r="BD673" s="383"/>
      <c r="BE673" s="383"/>
      <c r="BF673" s="383"/>
      <c r="BG673" s="383"/>
      <c r="BH673" s="383"/>
      <c r="BI673" s="383"/>
      <c r="BJ673" s="383"/>
      <c r="BK673" s="383"/>
      <c r="BL673" s="383"/>
      <c r="BM673" s="383"/>
      <c r="BN673" s="383"/>
      <c r="BO673" s="383"/>
      <c r="BP673" s="383"/>
      <c r="BQ673" s="383"/>
      <c r="BR673" s="383"/>
    </row>
    <row r="674" spans="1:70" s="382" customFormat="1" ht="18" customHeight="1">
      <c r="A674" s="397"/>
      <c r="B674" s="386" t="s">
        <v>827</v>
      </c>
      <c r="C674" s="399"/>
      <c r="D674" s="399"/>
      <c r="E674" s="401"/>
      <c r="F674" s="401"/>
      <c r="G674" s="539">
        <v>4285505</v>
      </c>
      <c r="H674" s="539">
        <v>0</v>
      </c>
      <c r="I674" s="405">
        <f>SUM(G674:H674)</f>
        <v>4285505</v>
      </c>
      <c r="K674" s="405">
        <v>21468236</v>
      </c>
      <c r="M674" s="371"/>
      <c r="N674" s="371"/>
      <c r="R674" s="416"/>
      <c r="S674" s="416"/>
      <c r="T674" s="416"/>
      <c r="U674" s="416"/>
      <c r="V674" s="416"/>
      <c r="W674" s="416"/>
      <c r="X674" s="416"/>
      <c r="Y674" s="416"/>
      <c r="Z674" s="394"/>
      <c r="AA674" s="371"/>
      <c r="AC674" s="383"/>
      <c r="AD674" s="383"/>
      <c r="AE674" s="383"/>
      <c r="AF674" s="383"/>
      <c r="AG674" s="383"/>
      <c r="AH674" s="383"/>
      <c r="AI674" s="383"/>
      <c r="AJ674" s="383"/>
      <c r="AK674" s="383"/>
      <c r="AL674" s="383"/>
      <c r="AM674" s="383"/>
      <c r="AN674" s="383"/>
      <c r="AO674" s="383"/>
      <c r="AP674" s="383"/>
      <c r="AQ674" s="383"/>
      <c r="AR674" s="383"/>
      <c r="AS674" s="383"/>
      <c r="AT674" s="383"/>
      <c r="AU674" s="383"/>
      <c r="AV674" s="383"/>
      <c r="AW674" s="383"/>
      <c r="AX674" s="383"/>
      <c r="AY674" s="383"/>
      <c r="AZ674" s="383"/>
      <c r="BA674" s="383"/>
      <c r="BB674" s="383"/>
      <c r="BC674" s="383"/>
      <c r="BD674" s="383"/>
      <c r="BE674" s="383"/>
      <c r="BF674" s="383"/>
      <c r="BG674" s="383"/>
      <c r="BH674" s="383"/>
      <c r="BI674" s="383"/>
      <c r="BJ674" s="383"/>
      <c r="BK674" s="383"/>
      <c r="BL674" s="383"/>
      <c r="BM674" s="383"/>
      <c r="BN674" s="383"/>
      <c r="BO674" s="383"/>
      <c r="BP674" s="383"/>
      <c r="BQ674" s="383"/>
      <c r="BR674" s="383"/>
    </row>
    <row r="675" spans="1:70" s="382" customFormat="1" ht="18" customHeight="1" hidden="1">
      <c r="A675" s="397"/>
      <c r="B675" s="386" t="s">
        <v>828</v>
      </c>
      <c r="C675" s="399"/>
      <c r="D675" s="399"/>
      <c r="E675" s="401"/>
      <c r="F675" s="401"/>
      <c r="G675" s="539"/>
      <c r="H675" s="539"/>
      <c r="I675" s="405"/>
      <c r="K675" s="449"/>
      <c r="L675" s="371"/>
      <c r="M675" s="371"/>
      <c r="N675" s="371"/>
      <c r="O675" s="371"/>
      <c r="P675" s="371"/>
      <c r="Q675" s="371"/>
      <c r="R675" s="594"/>
      <c r="S675" s="594"/>
      <c r="T675" s="594"/>
      <c r="U675" s="594"/>
      <c r="V675" s="594"/>
      <c r="W675" s="416"/>
      <c r="X675" s="416"/>
      <c r="Y675" s="416"/>
      <c r="Z675" s="394"/>
      <c r="AA675" s="371"/>
      <c r="AC675" s="383"/>
      <c r="AD675" s="383"/>
      <c r="AE675" s="383"/>
      <c r="AF675" s="383"/>
      <c r="AG675" s="383"/>
      <c r="AH675" s="383"/>
      <c r="AI675" s="383"/>
      <c r="AJ675" s="383"/>
      <c r="AK675" s="383"/>
      <c r="AL675" s="383"/>
      <c r="AM675" s="383"/>
      <c r="AN675" s="383"/>
      <c r="AO675" s="383"/>
      <c r="AP675" s="383"/>
      <c r="AQ675" s="383"/>
      <c r="AR675" s="383"/>
      <c r="AS675" s="383"/>
      <c r="AT675" s="383"/>
      <c r="AU675" s="383"/>
      <c r="AV675" s="383"/>
      <c r="AW675" s="383"/>
      <c r="AX675" s="383"/>
      <c r="AY675" s="383"/>
      <c r="AZ675" s="383"/>
      <c r="BA675" s="383"/>
      <c r="BB675" s="383"/>
      <c r="BC675" s="383"/>
      <c r="BD675" s="383"/>
      <c r="BE675" s="383"/>
      <c r="BF675" s="383"/>
      <c r="BG675" s="383"/>
      <c r="BH675" s="383"/>
      <c r="BI675" s="383"/>
      <c r="BJ675" s="383"/>
      <c r="BK675" s="383"/>
      <c r="BL675" s="383"/>
      <c r="BM675" s="383"/>
      <c r="BN675" s="383"/>
      <c r="BO675" s="383"/>
      <c r="BP675" s="383"/>
      <c r="BQ675" s="383"/>
      <c r="BR675" s="383"/>
    </row>
    <row r="676" spans="1:70" s="382" customFormat="1" ht="18" customHeight="1" hidden="1">
      <c r="A676" s="397"/>
      <c r="B676" s="386" t="s">
        <v>829</v>
      </c>
      <c r="C676" s="399"/>
      <c r="D676" s="399"/>
      <c r="E676" s="401"/>
      <c r="F676" s="401"/>
      <c r="G676" s="539"/>
      <c r="H676" s="539"/>
      <c r="I676" s="408"/>
      <c r="K676" s="408"/>
      <c r="M676" s="371"/>
      <c r="N676" s="371"/>
      <c r="R676" s="416"/>
      <c r="S676" s="416"/>
      <c r="T676" s="416"/>
      <c r="U676" s="416"/>
      <c r="V676" s="416"/>
      <c r="W676" s="416"/>
      <c r="X676" s="416"/>
      <c r="Y676" s="416"/>
      <c r="Z676" s="394"/>
      <c r="AA676" s="371"/>
      <c r="AC676" s="383"/>
      <c r="AD676" s="383"/>
      <c r="AE676" s="383"/>
      <c r="AF676" s="383"/>
      <c r="AG676" s="383"/>
      <c r="AH676" s="383"/>
      <c r="AI676" s="383"/>
      <c r="AJ676" s="383"/>
      <c r="AK676" s="383"/>
      <c r="AL676" s="383"/>
      <c r="AM676" s="383"/>
      <c r="AN676" s="383"/>
      <c r="AO676" s="383"/>
      <c r="AP676" s="383"/>
      <c r="AQ676" s="383"/>
      <c r="AR676" s="383"/>
      <c r="AS676" s="383"/>
      <c r="AT676" s="383"/>
      <c r="AU676" s="383"/>
      <c r="AV676" s="383"/>
      <c r="AW676" s="383"/>
      <c r="AX676" s="383"/>
      <c r="AY676" s="383"/>
      <c r="AZ676" s="383"/>
      <c r="BA676" s="383"/>
      <c r="BB676" s="383"/>
      <c r="BC676" s="383"/>
      <c r="BD676" s="383"/>
      <c r="BE676" s="383"/>
      <c r="BF676" s="383"/>
      <c r="BG676" s="383"/>
      <c r="BH676" s="383"/>
      <c r="BI676" s="383"/>
      <c r="BJ676" s="383"/>
      <c r="BK676" s="383"/>
      <c r="BL676" s="383"/>
      <c r="BM676" s="383"/>
      <c r="BN676" s="383"/>
      <c r="BO676" s="383"/>
      <c r="BP676" s="383"/>
      <c r="BQ676" s="383"/>
      <c r="BR676" s="383"/>
    </row>
    <row r="677" spans="1:70" s="382" customFormat="1" ht="18" customHeight="1" hidden="1">
      <c r="A677" s="397"/>
      <c r="B677" s="386" t="s">
        <v>830</v>
      </c>
      <c r="C677" s="399"/>
      <c r="D677" s="399"/>
      <c r="E677" s="401"/>
      <c r="F677" s="401"/>
      <c r="G677" s="539"/>
      <c r="H677" s="539"/>
      <c r="I677" s="408"/>
      <c r="K677" s="408"/>
      <c r="M677" s="371"/>
      <c r="N677" s="371"/>
      <c r="R677" s="416"/>
      <c r="S677" s="416"/>
      <c r="T677" s="416"/>
      <c r="U677" s="416"/>
      <c r="V677" s="416"/>
      <c r="W677" s="416"/>
      <c r="X677" s="416"/>
      <c r="Y677" s="416"/>
      <c r="Z677" s="394"/>
      <c r="AA677" s="371"/>
      <c r="AC677" s="383"/>
      <c r="AD677" s="383"/>
      <c r="AE677" s="383"/>
      <c r="AF677" s="383"/>
      <c r="AG677" s="383"/>
      <c r="AH677" s="383"/>
      <c r="AI677" s="383"/>
      <c r="AJ677" s="383"/>
      <c r="AK677" s="383"/>
      <c r="AL677" s="383"/>
      <c r="AM677" s="383"/>
      <c r="AN677" s="383"/>
      <c r="AO677" s="383"/>
      <c r="AP677" s="383"/>
      <c r="AQ677" s="383"/>
      <c r="AR677" s="383"/>
      <c r="AS677" s="383"/>
      <c r="AT677" s="383"/>
      <c r="AU677" s="383"/>
      <c r="AV677" s="383"/>
      <c r="AW677" s="383"/>
      <c r="AX677" s="383"/>
      <c r="AY677" s="383"/>
      <c r="AZ677" s="383"/>
      <c r="BA677" s="383"/>
      <c r="BB677" s="383"/>
      <c r="BC677" s="383"/>
      <c r="BD677" s="383"/>
      <c r="BE677" s="383"/>
      <c r="BF677" s="383"/>
      <c r="BG677" s="383"/>
      <c r="BH677" s="383"/>
      <c r="BI677" s="383"/>
      <c r="BJ677" s="383"/>
      <c r="BK677" s="383"/>
      <c r="BL677" s="383"/>
      <c r="BM677" s="383"/>
      <c r="BN677" s="383"/>
      <c r="BO677" s="383"/>
      <c r="BP677" s="383"/>
      <c r="BQ677" s="383"/>
      <c r="BR677" s="383"/>
    </row>
    <row r="678" spans="1:70" s="382" customFormat="1" ht="18" customHeight="1">
      <c r="A678" s="397"/>
      <c r="B678" s="386" t="s">
        <v>831</v>
      </c>
      <c r="C678" s="399"/>
      <c r="D678" s="399"/>
      <c r="E678" s="401"/>
      <c r="F678" s="401"/>
      <c r="G678" s="539">
        <v>2531206956</v>
      </c>
      <c r="H678" s="539">
        <v>0</v>
      </c>
      <c r="I678" s="405">
        <f>SUM(G678:H678)</f>
        <v>2531206956</v>
      </c>
      <c r="K678" s="405">
        <v>959792923</v>
      </c>
      <c r="M678" s="371"/>
      <c r="N678" s="371"/>
      <c r="R678" s="416"/>
      <c r="S678" s="416"/>
      <c r="T678" s="416"/>
      <c r="U678" s="416"/>
      <c r="V678" s="416"/>
      <c r="W678" s="416"/>
      <c r="X678" s="416"/>
      <c r="Y678" s="416"/>
      <c r="Z678" s="394"/>
      <c r="AA678" s="371"/>
      <c r="AC678" s="383"/>
      <c r="AD678" s="383"/>
      <c r="AE678" s="383"/>
      <c r="AF678" s="383"/>
      <c r="AG678" s="383"/>
      <c r="AH678" s="383"/>
      <c r="AI678" s="383"/>
      <c r="AJ678" s="383"/>
      <c r="AK678" s="383"/>
      <c r="AL678" s="383"/>
      <c r="AM678" s="383"/>
      <c r="AN678" s="383"/>
      <c r="AO678" s="383"/>
      <c r="AP678" s="383"/>
      <c r="AQ678" s="383"/>
      <c r="AR678" s="383"/>
      <c r="AS678" s="383"/>
      <c r="AT678" s="383"/>
      <c r="AU678" s="383"/>
      <c r="AV678" s="383"/>
      <c r="AW678" s="383"/>
      <c r="AX678" s="383"/>
      <c r="AY678" s="383"/>
      <c r="AZ678" s="383"/>
      <c r="BA678" s="383"/>
      <c r="BB678" s="383"/>
      <c r="BC678" s="383"/>
      <c r="BD678" s="383"/>
      <c r="BE678" s="383"/>
      <c r="BF678" s="383"/>
      <c r="BG678" s="383"/>
      <c r="BH678" s="383"/>
      <c r="BI678" s="383"/>
      <c r="BJ678" s="383"/>
      <c r="BK678" s="383"/>
      <c r="BL678" s="383"/>
      <c r="BM678" s="383"/>
      <c r="BN678" s="383"/>
      <c r="BO678" s="383"/>
      <c r="BP678" s="383"/>
      <c r="BQ678" s="383"/>
      <c r="BR678" s="383"/>
    </row>
    <row r="679" spans="1:70" s="382" customFormat="1" ht="18" customHeight="1" hidden="1">
      <c r="A679" s="397"/>
      <c r="B679" s="386" t="s">
        <v>832</v>
      </c>
      <c r="C679" s="399"/>
      <c r="D679" s="399"/>
      <c r="E679" s="401"/>
      <c r="F679" s="401"/>
      <c r="G679" s="539"/>
      <c r="H679" s="539">
        <v>0</v>
      </c>
      <c r="I679" s="408"/>
      <c r="K679" s="479"/>
      <c r="M679" s="371"/>
      <c r="N679" s="371"/>
      <c r="R679" s="416"/>
      <c r="S679" s="416"/>
      <c r="T679" s="416"/>
      <c r="U679" s="416"/>
      <c r="V679" s="416"/>
      <c r="W679" s="416"/>
      <c r="X679" s="416"/>
      <c r="Y679" s="416"/>
      <c r="Z679" s="394"/>
      <c r="AA679" s="371"/>
      <c r="AC679" s="383"/>
      <c r="AD679" s="383"/>
      <c r="AE679" s="383"/>
      <c r="AF679" s="383"/>
      <c r="AG679" s="383"/>
      <c r="AH679" s="383"/>
      <c r="AI679" s="383"/>
      <c r="AJ679" s="383"/>
      <c r="AK679" s="383"/>
      <c r="AL679" s="383"/>
      <c r="AM679" s="383"/>
      <c r="AN679" s="383"/>
      <c r="AO679" s="383"/>
      <c r="AP679" s="383"/>
      <c r="AQ679" s="383"/>
      <c r="AR679" s="383"/>
      <c r="AS679" s="383"/>
      <c r="AT679" s="383"/>
      <c r="AU679" s="383"/>
      <c r="AV679" s="383"/>
      <c r="AW679" s="383"/>
      <c r="AX679" s="383"/>
      <c r="AY679" s="383"/>
      <c r="AZ679" s="383"/>
      <c r="BA679" s="383"/>
      <c r="BB679" s="383"/>
      <c r="BC679" s="383"/>
      <c r="BD679" s="383"/>
      <c r="BE679" s="383"/>
      <c r="BF679" s="383"/>
      <c r="BG679" s="383"/>
      <c r="BH679" s="383"/>
      <c r="BI679" s="383"/>
      <c r="BJ679" s="383"/>
      <c r="BK679" s="383"/>
      <c r="BL679" s="383"/>
      <c r="BM679" s="383"/>
      <c r="BN679" s="383"/>
      <c r="BO679" s="383"/>
      <c r="BP679" s="383"/>
      <c r="BQ679" s="383"/>
      <c r="BR679" s="383"/>
    </row>
    <row r="680" spans="1:70" s="382" customFormat="1" ht="18" customHeight="1" hidden="1">
      <c r="A680" s="397"/>
      <c r="B680" s="386" t="s">
        <v>833</v>
      </c>
      <c r="C680" s="399"/>
      <c r="D680" s="399"/>
      <c r="E680" s="401"/>
      <c r="F680" s="401"/>
      <c r="G680" s="539"/>
      <c r="H680" s="539"/>
      <c r="I680" s="408"/>
      <c r="K680" s="408"/>
      <c r="N680" s="371"/>
      <c r="R680" s="416"/>
      <c r="S680" s="416"/>
      <c r="T680" s="416"/>
      <c r="U680" s="416"/>
      <c r="V680" s="416"/>
      <c r="W680" s="416"/>
      <c r="X680" s="416"/>
      <c r="Y680" s="416"/>
      <c r="Z680" s="394"/>
      <c r="AA680" s="371"/>
      <c r="AC680" s="383"/>
      <c r="AD680" s="383"/>
      <c r="AE680" s="383"/>
      <c r="AF680" s="383"/>
      <c r="AG680" s="383"/>
      <c r="AH680" s="383"/>
      <c r="AI680" s="383"/>
      <c r="AJ680" s="383"/>
      <c r="AK680" s="383"/>
      <c r="AL680" s="383"/>
      <c r="AM680" s="383"/>
      <c r="AN680" s="383"/>
      <c r="AO680" s="383"/>
      <c r="AP680" s="383"/>
      <c r="AQ680" s="383"/>
      <c r="AR680" s="383"/>
      <c r="AS680" s="383"/>
      <c r="AT680" s="383"/>
      <c r="AU680" s="383"/>
      <c r="AV680" s="383"/>
      <c r="AW680" s="383"/>
      <c r="AX680" s="383"/>
      <c r="AY680" s="383"/>
      <c r="AZ680" s="383"/>
      <c r="BA680" s="383"/>
      <c r="BB680" s="383"/>
      <c r="BC680" s="383"/>
      <c r="BD680" s="383"/>
      <c r="BE680" s="383"/>
      <c r="BF680" s="383"/>
      <c r="BG680" s="383"/>
      <c r="BH680" s="383"/>
      <c r="BI680" s="383"/>
      <c r="BJ680" s="383"/>
      <c r="BK680" s="383"/>
      <c r="BL680" s="383"/>
      <c r="BM680" s="383"/>
      <c r="BN680" s="383"/>
      <c r="BO680" s="383"/>
      <c r="BP680" s="383"/>
      <c r="BQ680" s="383"/>
      <c r="BR680" s="383"/>
    </row>
    <row r="681" spans="1:70" s="382" customFormat="1" ht="18" customHeight="1">
      <c r="A681" s="397"/>
      <c r="B681" s="386" t="s">
        <v>834</v>
      </c>
      <c r="C681" s="399"/>
      <c r="D681" s="399"/>
      <c r="E681" s="417"/>
      <c r="F681" s="417"/>
      <c r="G681" s="598">
        <v>6407402</v>
      </c>
      <c r="H681" s="598">
        <v>0</v>
      </c>
      <c r="I681" s="405">
        <f>SUM(G681:H681)</f>
        <v>6407402</v>
      </c>
      <c r="K681" s="449">
        <v>0</v>
      </c>
      <c r="N681" s="371"/>
      <c r="R681" s="417"/>
      <c r="S681" s="417"/>
      <c r="T681" s="417"/>
      <c r="U681" s="417"/>
      <c r="V681" s="417"/>
      <c r="W681" s="417"/>
      <c r="X681" s="417"/>
      <c r="Y681" s="417"/>
      <c r="Z681" s="394"/>
      <c r="AA681" s="371"/>
      <c r="AC681" s="383"/>
      <c r="AD681" s="383"/>
      <c r="AE681" s="383"/>
      <c r="AF681" s="383"/>
      <c r="AG681" s="383"/>
      <c r="AH681" s="383"/>
      <c r="AI681" s="383"/>
      <c r="AJ681" s="383"/>
      <c r="AK681" s="383"/>
      <c r="AL681" s="383"/>
      <c r="AM681" s="383"/>
      <c r="AN681" s="383"/>
      <c r="AO681" s="383"/>
      <c r="AP681" s="383"/>
      <c r="AQ681" s="383"/>
      <c r="AR681" s="383"/>
      <c r="AS681" s="383"/>
      <c r="AT681" s="383"/>
      <c r="AU681" s="383"/>
      <c r="AV681" s="383"/>
      <c r="AW681" s="383"/>
      <c r="AX681" s="383"/>
      <c r="AY681" s="383"/>
      <c r="AZ681" s="383"/>
      <c r="BA681" s="383"/>
      <c r="BB681" s="383"/>
      <c r="BC681" s="383"/>
      <c r="BD681" s="383"/>
      <c r="BE681" s="383"/>
      <c r="BF681" s="383"/>
      <c r="BG681" s="383"/>
      <c r="BH681" s="383"/>
      <c r="BI681" s="383"/>
      <c r="BJ681" s="383"/>
      <c r="BK681" s="383"/>
      <c r="BL681" s="383"/>
      <c r="BM681" s="383"/>
      <c r="BN681" s="383"/>
      <c r="BO681" s="383"/>
      <c r="BP681" s="383"/>
      <c r="BQ681" s="383"/>
      <c r="BR681" s="383"/>
    </row>
    <row r="682" spans="1:70" s="382" customFormat="1" ht="18" customHeight="1" thickBot="1">
      <c r="A682" s="397"/>
      <c r="C682" s="395" t="s">
        <v>826</v>
      </c>
      <c r="D682" s="395"/>
      <c r="G682" s="456">
        <f>SUM(G674:G681)</f>
        <v>2541899863</v>
      </c>
      <c r="H682" s="456">
        <f>SUM(H674:H681)</f>
        <v>0</v>
      </c>
      <c r="I682" s="456">
        <f>SUM(I674:I681)</f>
        <v>2541899863</v>
      </c>
      <c r="K682" s="456">
        <f>SUM(K674:K681)</f>
        <v>981261159</v>
      </c>
      <c r="M682" s="599"/>
      <c r="N682" s="600"/>
      <c r="R682" s="394"/>
      <c r="S682" s="394"/>
      <c r="T682" s="394"/>
      <c r="U682" s="394"/>
      <c r="V682" s="394"/>
      <c r="W682" s="394"/>
      <c r="X682" s="394"/>
      <c r="Y682" s="394"/>
      <c r="Z682" s="394"/>
      <c r="AA682" s="371"/>
      <c r="AB682" s="422"/>
      <c r="AC682" s="383"/>
      <c r="AD682" s="383"/>
      <c r="AE682" s="383"/>
      <c r="AF682" s="383"/>
      <c r="AG682" s="383"/>
      <c r="AH682" s="383"/>
      <c r="AI682" s="383"/>
      <c r="AJ682" s="383"/>
      <c r="AK682" s="383"/>
      <c r="AL682" s="383"/>
      <c r="AM682" s="383"/>
      <c r="AN682" s="383"/>
      <c r="AO682" s="383"/>
      <c r="AP682" s="383"/>
      <c r="AQ682" s="383"/>
      <c r="AR682" s="383"/>
      <c r="AS682" s="383"/>
      <c r="AT682" s="383"/>
      <c r="AU682" s="383"/>
      <c r="AV682" s="383"/>
      <c r="AW682" s="383"/>
      <c r="AX682" s="383"/>
      <c r="AY682" s="383"/>
      <c r="AZ682" s="383"/>
      <c r="BA682" s="383"/>
      <c r="BB682" s="383"/>
      <c r="BC682" s="383"/>
      <c r="BD682" s="383"/>
      <c r="BE682" s="383"/>
      <c r="BF682" s="383"/>
      <c r="BG682" s="383"/>
      <c r="BH682" s="383"/>
      <c r="BI682" s="383"/>
      <c r="BJ682" s="383"/>
      <c r="BK682" s="383"/>
      <c r="BL682" s="383"/>
      <c r="BM682" s="383"/>
      <c r="BN682" s="383"/>
      <c r="BO682" s="383"/>
      <c r="BP682" s="383"/>
      <c r="BQ682" s="383"/>
      <c r="BR682" s="383"/>
    </row>
    <row r="683" spans="1:70" s="382" customFormat="1" ht="4.5" customHeight="1" thickTop="1">
      <c r="A683" s="397"/>
      <c r="B683" s="395"/>
      <c r="R683" s="394"/>
      <c r="S683" s="394"/>
      <c r="T683" s="394"/>
      <c r="U683" s="394"/>
      <c r="V683" s="394"/>
      <c r="W683" s="394"/>
      <c r="X683" s="394"/>
      <c r="Y683" s="394"/>
      <c r="AA683" s="371"/>
      <c r="AC683" s="383"/>
      <c r="AD683" s="383"/>
      <c r="AE683" s="383"/>
      <c r="AF683" s="383"/>
      <c r="AG683" s="383"/>
      <c r="AH683" s="383"/>
      <c r="AI683" s="383"/>
      <c r="AJ683" s="383"/>
      <c r="AK683" s="383"/>
      <c r="AL683" s="383"/>
      <c r="AM683" s="383"/>
      <c r="AN683" s="383"/>
      <c r="AO683" s="383"/>
      <c r="AP683" s="383"/>
      <c r="AQ683" s="383"/>
      <c r="AR683" s="383"/>
      <c r="AS683" s="383"/>
      <c r="AT683" s="383"/>
      <c r="AU683" s="383"/>
      <c r="AV683" s="383"/>
      <c r="AW683" s="383"/>
      <c r="AX683" s="383"/>
      <c r="AY683" s="383"/>
      <c r="AZ683" s="383"/>
      <c r="BA683" s="383"/>
      <c r="BB683" s="383"/>
      <c r="BC683" s="383"/>
      <c r="BD683" s="383"/>
      <c r="BE683" s="383"/>
      <c r="BF683" s="383"/>
      <c r="BG683" s="383"/>
      <c r="BH683" s="383"/>
      <c r="BI683" s="383"/>
      <c r="BJ683" s="383"/>
      <c r="BK683" s="383"/>
      <c r="BL683" s="383"/>
      <c r="BM683" s="383"/>
      <c r="BN683" s="383"/>
      <c r="BO683" s="383"/>
      <c r="BP683" s="383"/>
      <c r="BQ683" s="383"/>
      <c r="BR683" s="383"/>
    </row>
    <row r="684" spans="1:70" s="382" customFormat="1" ht="18" customHeight="1">
      <c r="A684" s="397"/>
      <c r="B684" s="395"/>
      <c r="E684" s="399" t="s">
        <v>446</v>
      </c>
      <c r="I684" s="371" t="e">
        <f>I682-#REF!</f>
        <v>#REF!</v>
      </c>
      <c r="J684" s="371"/>
      <c r="K684" s="371" t="e">
        <f>K682-#REF!</f>
        <v>#REF!</v>
      </c>
      <c r="R684" s="394"/>
      <c r="S684" s="394"/>
      <c r="T684" s="394"/>
      <c r="U684" s="394"/>
      <c r="V684" s="394"/>
      <c r="W684" s="394"/>
      <c r="X684" s="394"/>
      <c r="Y684" s="394"/>
      <c r="AA684" s="371"/>
      <c r="AC684" s="383"/>
      <c r="AD684" s="383"/>
      <c r="AE684" s="383"/>
      <c r="AF684" s="383"/>
      <c r="AG684" s="383"/>
      <c r="AH684" s="383"/>
      <c r="AI684" s="383"/>
      <c r="AJ684" s="383"/>
      <c r="AK684" s="383"/>
      <c r="AL684" s="383"/>
      <c r="AM684" s="383"/>
      <c r="AN684" s="383"/>
      <c r="AO684" s="383"/>
      <c r="AP684" s="383"/>
      <c r="AQ684" s="383"/>
      <c r="AR684" s="383"/>
      <c r="AS684" s="383"/>
      <c r="AT684" s="383"/>
      <c r="AU684" s="383"/>
      <c r="AV684" s="383"/>
      <c r="AW684" s="383"/>
      <c r="AX684" s="383"/>
      <c r="AY684" s="383"/>
      <c r="AZ684" s="383"/>
      <c r="BA684" s="383"/>
      <c r="BB684" s="383"/>
      <c r="BC684" s="383"/>
      <c r="BD684" s="383"/>
      <c r="BE684" s="383"/>
      <c r="BF684" s="383"/>
      <c r="BG684" s="383"/>
      <c r="BH684" s="383"/>
      <c r="BI684" s="383"/>
      <c r="BJ684" s="383"/>
      <c r="BK684" s="383"/>
      <c r="BL684" s="383"/>
      <c r="BM684" s="383"/>
      <c r="BN684" s="383"/>
      <c r="BO684" s="383"/>
      <c r="BP684" s="383"/>
      <c r="BQ684" s="383"/>
      <c r="BR684" s="383"/>
    </row>
    <row r="685" spans="1:70" s="382" customFormat="1" ht="12.75">
      <c r="A685" s="410" t="s">
        <v>464</v>
      </c>
      <c r="B685" s="391" t="s">
        <v>235</v>
      </c>
      <c r="C685" s="399"/>
      <c r="D685" s="399"/>
      <c r="E685" s="399"/>
      <c r="F685" s="399"/>
      <c r="G685" s="399"/>
      <c r="H685" s="399"/>
      <c r="R685" s="394"/>
      <c r="S685" s="394"/>
      <c r="T685" s="394"/>
      <c r="U685" s="394"/>
      <c r="V685" s="394"/>
      <c r="W685" s="394"/>
      <c r="X685" s="394"/>
      <c r="Y685" s="394"/>
      <c r="AA685" s="371"/>
      <c r="AC685" s="383"/>
      <c r="AD685" s="383"/>
      <c r="AE685" s="383"/>
      <c r="AF685" s="383"/>
      <c r="AG685" s="383"/>
      <c r="AH685" s="383"/>
      <c r="AI685" s="383"/>
      <c r="AJ685" s="383"/>
      <c r="AK685" s="383"/>
      <c r="AL685" s="383"/>
      <c r="AM685" s="383"/>
      <c r="AN685" s="383"/>
      <c r="AO685" s="383"/>
      <c r="AP685" s="383"/>
      <c r="AQ685" s="383"/>
      <c r="AR685" s="383"/>
      <c r="AS685" s="383"/>
      <c r="AT685" s="383"/>
      <c r="AU685" s="383"/>
      <c r="AV685" s="383"/>
      <c r="AW685" s="383"/>
      <c r="AX685" s="383"/>
      <c r="AY685" s="383"/>
      <c r="AZ685" s="383"/>
      <c r="BA685" s="383"/>
      <c r="BB685" s="383"/>
      <c r="BC685" s="383"/>
      <c r="BD685" s="383"/>
      <c r="BE685" s="383"/>
      <c r="BF685" s="383"/>
      <c r="BG685" s="383"/>
      <c r="BH685" s="383"/>
      <c r="BI685" s="383"/>
      <c r="BJ685" s="383"/>
      <c r="BK685" s="383"/>
      <c r="BL685" s="383"/>
      <c r="BM685" s="383"/>
      <c r="BN685" s="383"/>
      <c r="BO685" s="383"/>
      <c r="BP685" s="383"/>
      <c r="BQ685" s="383"/>
      <c r="BR685" s="383"/>
    </row>
    <row r="686" spans="1:70" s="382" customFormat="1" ht="4.5" customHeight="1">
      <c r="A686" s="395"/>
      <c r="B686" s="395"/>
      <c r="C686" s="399"/>
      <c r="D686" s="399"/>
      <c r="E686" s="399"/>
      <c r="F686" s="399"/>
      <c r="G686" s="412"/>
      <c r="H686" s="412"/>
      <c r="R686" s="394"/>
      <c r="S686" s="394"/>
      <c r="T686" s="394"/>
      <c r="U686" s="394"/>
      <c r="V686" s="394"/>
      <c r="W686" s="394"/>
      <c r="X686" s="394"/>
      <c r="Y686" s="394"/>
      <c r="AA686" s="371"/>
      <c r="AC686" s="383"/>
      <c r="AD686" s="383"/>
      <c r="AE686" s="383"/>
      <c r="AF686" s="383"/>
      <c r="AG686" s="383"/>
      <c r="AH686" s="383"/>
      <c r="AI686" s="383"/>
      <c r="AJ686" s="383"/>
      <c r="AK686" s="383"/>
      <c r="AL686" s="383"/>
      <c r="AM686" s="383"/>
      <c r="AN686" s="383"/>
      <c r="AO686" s="383"/>
      <c r="AP686" s="383"/>
      <c r="AQ686" s="383"/>
      <c r="AR686" s="383"/>
      <c r="AS686" s="383"/>
      <c r="AT686" s="383"/>
      <c r="AU686" s="383"/>
      <c r="AV686" s="383"/>
      <c r="AW686" s="383"/>
      <c r="AX686" s="383"/>
      <c r="AY686" s="383"/>
      <c r="AZ686" s="383"/>
      <c r="BA686" s="383"/>
      <c r="BB686" s="383"/>
      <c r="BC686" s="383"/>
      <c r="BD686" s="383"/>
      <c r="BE686" s="383"/>
      <c r="BF686" s="383"/>
      <c r="BG686" s="383"/>
      <c r="BH686" s="383"/>
      <c r="BI686" s="383"/>
      <c r="BJ686" s="383"/>
      <c r="BK686" s="383"/>
      <c r="BL686" s="383"/>
      <c r="BM686" s="383"/>
      <c r="BN686" s="383"/>
      <c r="BO686" s="383"/>
      <c r="BP686" s="383"/>
      <c r="BQ686" s="383"/>
      <c r="BR686" s="383"/>
    </row>
    <row r="687" spans="1:70" s="382" customFormat="1" ht="15" customHeight="1">
      <c r="A687" s="395"/>
      <c r="B687" s="395"/>
      <c r="C687" s="399"/>
      <c r="D687" s="399"/>
      <c r="E687" s="399"/>
      <c r="F687" s="399"/>
      <c r="G687" s="399"/>
      <c r="H687" s="399"/>
      <c r="K687" s="399" t="s">
        <v>540</v>
      </c>
      <c r="R687" s="394"/>
      <c r="S687" s="394"/>
      <c r="T687" s="394"/>
      <c r="U687" s="394"/>
      <c r="V687" s="394"/>
      <c r="W687" s="394"/>
      <c r="X687" s="394"/>
      <c r="Y687" s="394"/>
      <c r="AA687" s="371"/>
      <c r="AC687" s="383"/>
      <c r="AD687" s="383"/>
      <c r="AE687" s="383"/>
      <c r="AF687" s="383"/>
      <c r="AG687" s="383"/>
      <c r="AH687" s="383"/>
      <c r="AI687" s="383"/>
      <c r="AJ687" s="383"/>
      <c r="AK687" s="383"/>
      <c r="AL687" s="383"/>
      <c r="AM687" s="383"/>
      <c r="AN687" s="383"/>
      <c r="AO687" s="383"/>
      <c r="AP687" s="383"/>
      <c r="AQ687" s="383"/>
      <c r="AR687" s="383"/>
      <c r="AS687" s="383"/>
      <c r="AT687" s="383"/>
      <c r="AU687" s="383"/>
      <c r="AV687" s="383"/>
      <c r="AW687" s="383"/>
      <c r="AX687" s="383"/>
      <c r="AY687" s="383"/>
      <c r="AZ687" s="383"/>
      <c r="BA687" s="383"/>
      <c r="BB687" s="383"/>
      <c r="BC687" s="383"/>
      <c r="BD687" s="383"/>
      <c r="BE687" s="383"/>
      <c r="BF687" s="383"/>
      <c r="BG687" s="383"/>
      <c r="BH687" s="383"/>
      <c r="BI687" s="383"/>
      <c r="BJ687" s="383"/>
      <c r="BK687" s="383"/>
      <c r="BL687" s="383"/>
      <c r="BM687" s="383"/>
      <c r="BN687" s="383"/>
      <c r="BO687" s="383"/>
      <c r="BP687" s="383"/>
      <c r="BQ687" s="383"/>
      <c r="BR687" s="383"/>
    </row>
    <row r="688" spans="1:70" s="382" customFormat="1" ht="18" customHeight="1">
      <c r="A688" s="386"/>
      <c r="C688" s="399"/>
      <c r="D688" s="399"/>
      <c r="E688" s="401"/>
      <c r="F688" s="401"/>
      <c r="G688" s="412" t="e">
        <f>CDKT!#REF!</f>
        <v>#REF!</v>
      </c>
      <c r="H688" s="412" t="e">
        <f>CDKT!#REF!</f>
        <v>#REF!</v>
      </c>
      <c r="I688" s="400" t="s">
        <v>457</v>
      </c>
      <c r="J688" s="399"/>
      <c r="K688" s="400" t="s">
        <v>458</v>
      </c>
      <c r="M688" s="432"/>
      <c r="N688" s="432"/>
      <c r="R688" s="416"/>
      <c r="S688" s="416"/>
      <c r="T688" s="416"/>
      <c r="U688" s="416"/>
      <c r="V688" s="416"/>
      <c r="W688" s="416"/>
      <c r="X688" s="416"/>
      <c r="Y688" s="416"/>
      <c r="Z688" s="394"/>
      <c r="AA688" s="453"/>
      <c r="AC688" s="383"/>
      <c r="AD688" s="383"/>
      <c r="AE688" s="383"/>
      <c r="AF688" s="383"/>
      <c r="AG688" s="383"/>
      <c r="AH688" s="383"/>
      <c r="AI688" s="383"/>
      <c r="AJ688" s="383"/>
      <c r="AK688" s="383"/>
      <c r="AL688" s="383"/>
      <c r="AM688" s="383"/>
      <c r="AN688" s="383"/>
      <c r="AO688" s="383"/>
      <c r="AP688" s="383"/>
      <c r="AQ688" s="383"/>
      <c r="AR688" s="383"/>
      <c r="AS688" s="383"/>
      <c r="AT688" s="383"/>
      <c r="AU688" s="383"/>
      <c r="AV688" s="383"/>
      <c r="AW688" s="383"/>
      <c r="AX688" s="383"/>
      <c r="AY688" s="383"/>
      <c r="AZ688" s="383"/>
      <c r="BA688" s="383"/>
      <c r="BB688" s="383"/>
      <c r="BC688" s="383"/>
      <c r="BD688" s="383"/>
      <c r="BE688" s="383"/>
      <c r="BF688" s="383"/>
      <c r="BG688" s="383"/>
      <c r="BH688" s="383"/>
      <c r="BI688" s="383"/>
      <c r="BJ688" s="383"/>
      <c r="BK688" s="383"/>
      <c r="BL688" s="383"/>
      <c r="BM688" s="383"/>
      <c r="BN688" s="383"/>
      <c r="BO688" s="383"/>
      <c r="BP688" s="383"/>
      <c r="BQ688" s="383"/>
      <c r="BR688" s="383"/>
    </row>
    <row r="689" spans="1:70" s="382" customFormat="1" ht="18" customHeight="1">
      <c r="A689" s="397"/>
      <c r="B689" s="386" t="s">
        <v>482</v>
      </c>
      <c r="C689" s="399"/>
      <c r="D689" s="399"/>
      <c r="E689" s="401"/>
      <c r="F689" s="401"/>
      <c r="G689" s="449">
        <v>24074713998</v>
      </c>
      <c r="H689" s="401"/>
      <c r="I689" s="405">
        <f>SUM(G689:H689)</f>
        <v>24074713998</v>
      </c>
      <c r="J689" s="371"/>
      <c r="K689" s="405">
        <v>47630876008</v>
      </c>
      <c r="M689" s="371"/>
      <c r="N689" s="371"/>
      <c r="R689" s="394"/>
      <c r="S689" s="394"/>
      <c r="T689" s="394"/>
      <c r="U689" s="394"/>
      <c r="V689" s="394"/>
      <c r="W689" s="394"/>
      <c r="X689" s="394"/>
      <c r="Y689" s="394"/>
      <c r="Z689" s="394"/>
      <c r="AA689" s="453"/>
      <c r="AB689" s="422"/>
      <c r="AC689" s="383"/>
      <c r="AD689" s="383"/>
      <c r="AE689" s="383"/>
      <c r="AF689" s="383"/>
      <c r="AG689" s="383"/>
      <c r="AH689" s="383"/>
      <c r="AI689" s="383"/>
      <c r="AJ689" s="383"/>
      <c r="AK689" s="383"/>
      <c r="AL689" s="383"/>
      <c r="AM689" s="383"/>
      <c r="AN689" s="383"/>
      <c r="AO689" s="383"/>
      <c r="AP689" s="383"/>
      <c r="AQ689" s="383"/>
      <c r="AR689" s="383"/>
      <c r="AS689" s="383"/>
      <c r="AT689" s="383"/>
      <c r="AU689" s="383"/>
      <c r="AV689" s="383"/>
      <c r="AW689" s="383"/>
      <c r="AX689" s="383"/>
      <c r="AY689" s="383"/>
      <c r="AZ689" s="383"/>
      <c r="BA689" s="383"/>
      <c r="BB689" s="383"/>
      <c r="BC689" s="383"/>
      <c r="BD689" s="383"/>
      <c r="BE689" s="383"/>
      <c r="BF689" s="383"/>
      <c r="BG689" s="383"/>
      <c r="BH689" s="383"/>
      <c r="BI689" s="383"/>
      <c r="BJ689" s="383"/>
      <c r="BK689" s="383"/>
      <c r="BL689" s="383"/>
      <c r="BM689" s="383"/>
      <c r="BN689" s="383"/>
      <c r="BO689" s="383"/>
      <c r="BP689" s="383"/>
      <c r="BQ689" s="383"/>
      <c r="BR689" s="383"/>
    </row>
    <row r="690" spans="1:70" s="382" customFormat="1" ht="18" customHeight="1" hidden="1">
      <c r="A690" s="397"/>
      <c r="B690" s="386" t="s">
        <v>835</v>
      </c>
      <c r="C690" s="399"/>
      <c r="D690" s="399"/>
      <c r="E690" s="401"/>
      <c r="F690" s="401"/>
      <c r="G690" s="449"/>
      <c r="H690" s="401"/>
      <c r="I690" s="405">
        <f aca="true" t="shared" si="8" ref="I690:I697">SUM(G690:H690)</f>
        <v>0</v>
      </c>
      <c r="J690" s="371"/>
      <c r="K690" s="405"/>
      <c r="M690" s="371"/>
      <c r="N690" s="371"/>
      <c r="R690" s="416"/>
      <c r="S690" s="416"/>
      <c r="T690" s="416"/>
      <c r="U690" s="416"/>
      <c r="V690" s="416"/>
      <c r="W690" s="416"/>
      <c r="X690" s="416"/>
      <c r="Y690" s="416"/>
      <c r="Z690" s="394"/>
      <c r="AA690" s="371"/>
      <c r="AC690" s="383"/>
      <c r="AD690" s="383"/>
      <c r="AE690" s="383"/>
      <c r="AF690" s="383"/>
      <c r="AG690" s="383"/>
      <c r="AH690" s="383"/>
      <c r="AI690" s="383"/>
      <c r="AJ690" s="383"/>
      <c r="AK690" s="383"/>
      <c r="AL690" s="383"/>
      <c r="AM690" s="383"/>
      <c r="AN690" s="383"/>
      <c r="AO690" s="383"/>
      <c r="AP690" s="383"/>
      <c r="AQ690" s="383"/>
      <c r="AR690" s="383"/>
      <c r="AS690" s="383"/>
      <c r="AT690" s="383"/>
      <c r="AU690" s="383"/>
      <c r="AV690" s="383"/>
      <c r="AW690" s="383"/>
      <c r="AX690" s="383"/>
      <c r="AY690" s="383"/>
      <c r="AZ690" s="383"/>
      <c r="BA690" s="383"/>
      <c r="BB690" s="383"/>
      <c r="BC690" s="383"/>
      <c r="BD690" s="383"/>
      <c r="BE690" s="383"/>
      <c r="BF690" s="383"/>
      <c r="BG690" s="383"/>
      <c r="BH690" s="383"/>
      <c r="BI690" s="383"/>
      <c r="BJ690" s="383"/>
      <c r="BK690" s="383"/>
      <c r="BL690" s="383"/>
      <c r="BM690" s="383"/>
      <c r="BN690" s="383"/>
      <c r="BO690" s="383"/>
      <c r="BP690" s="383"/>
      <c r="BQ690" s="383"/>
      <c r="BR690" s="383"/>
    </row>
    <row r="691" spans="1:70" s="382" customFormat="1" ht="18" customHeight="1" hidden="1">
      <c r="A691" s="397"/>
      <c r="B691" s="386" t="s">
        <v>836</v>
      </c>
      <c r="C691" s="399"/>
      <c r="D691" s="399"/>
      <c r="E691" s="401"/>
      <c r="F691" s="401"/>
      <c r="G691" s="449"/>
      <c r="H691" s="401"/>
      <c r="I691" s="405">
        <f t="shared" si="8"/>
        <v>0</v>
      </c>
      <c r="J691" s="371"/>
      <c r="K691" s="405"/>
      <c r="M691" s="371"/>
      <c r="N691" s="371"/>
      <c r="R691" s="416"/>
      <c r="S691" s="416"/>
      <c r="T691" s="416"/>
      <c r="U691" s="416"/>
      <c r="V691" s="416"/>
      <c r="W691" s="416"/>
      <c r="X691" s="416"/>
      <c r="Y691" s="416"/>
      <c r="Z691" s="394"/>
      <c r="AA691" s="371"/>
      <c r="AC691" s="383"/>
      <c r="AD691" s="383"/>
      <c r="AE691" s="383"/>
      <c r="AF691" s="383"/>
      <c r="AG691" s="383"/>
      <c r="AH691" s="383"/>
      <c r="AI691" s="383"/>
      <c r="AJ691" s="383"/>
      <c r="AK691" s="383"/>
      <c r="AL691" s="383"/>
      <c r="AM691" s="383"/>
      <c r="AN691" s="383"/>
      <c r="AO691" s="383"/>
      <c r="AP691" s="383"/>
      <c r="AQ691" s="383"/>
      <c r="AR691" s="383"/>
      <c r="AS691" s="383"/>
      <c r="AT691" s="383"/>
      <c r="AU691" s="383"/>
      <c r="AV691" s="383"/>
      <c r="AW691" s="383"/>
      <c r="AX691" s="383"/>
      <c r="AY691" s="383"/>
      <c r="AZ691" s="383"/>
      <c r="BA691" s="383"/>
      <c r="BB691" s="383"/>
      <c r="BC691" s="383"/>
      <c r="BD691" s="383"/>
      <c r="BE691" s="383"/>
      <c r="BF691" s="383"/>
      <c r="BG691" s="383"/>
      <c r="BH691" s="383"/>
      <c r="BI691" s="383"/>
      <c r="BJ691" s="383"/>
      <c r="BK691" s="383"/>
      <c r="BL691" s="383"/>
      <c r="BM691" s="383"/>
      <c r="BN691" s="383"/>
      <c r="BO691" s="383"/>
      <c r="BP691" s="383"/>
      <c r="BQ691" s="383"/>
      <c r="BR691" s="383"/>
    </row>
    <row r="692" spans="1:70" s="382" customFormat="1" ht="18" customHeight="1">
      <c r="A692" s="397"/>
      <c r="B692" s="386" t="s">
        <v>837</v>
      </c>
      <c r="C692" s="399"/>
      <c r="D692" s="399"/>
      <c r="E692" s="401"/>
      <c r="F692" s="401"/>
      <c r="G692" s="449">
        <v>208220356</v>
      </c>
      <c r="H692" s="401"/>
      <c r="I692" s="405">
        <f t="shared" si="8"/>
        <v>208220356</v>
      </c>
      <c r="J692" s="371"/>
      <c r="K692" s="405">
        <v>3376247233</v>
      </c>
      <c r="M692" s="371"/>
      <c r="N692" s="371"/>
      <c r="R692" s="416"/>
      <c r="S692" s="416"/>
      <c r="T692" s="416"/>
      <c r="U692" s="416"/>
      <c r="V692" s="416"/>
      <c r="W692" s="416"/>
      <c r="X692" s="416"/>
      <c r="Y692" s="416"/>
      <c r="Z692" s="394"/>
      <c r="AA692" s="371"/>
      <c r="AC692" s="383"/>
      <c r="AD692" s="383"/>
      <c r="AE692" s="383"/>
      <c r="AF692" s="383"/>
      <c r="AG692" s="383"/>
      <c r="AH692" s="383"/>
      <c r="AI692" s="383"/>
      <c r="AJ692" s="383"/>
      <c r="AK692" s="383"/>
      <c r="AL692" s="383"/>
      <c r="AM692" s="383"/>
      <c r="AN692" s="383"/>
      <c r="AO692" s="383"/>
      <c r="AP692" s="383"/>
      <c r="AQ692" s="383"/>
      <c r="AR692" s="383"/>
      <c r="AS692" s="383"/>
      <c r="AT692" s="383"/>
      <c r="AU692" s="383"/>
      <c r="AV692" s="383"/>
      <c r="AW692" s="383"/>
      <c r="AX692" s="383"/>
      <c r="AY692" s="383"/>
      <c r="AZ692" s="383"/>
      <c r="BA692" s="383"/>
      <c r="BB692" s="383"/>
      <c r="BC692" s="383"/>
      <c r="BD692" s="383"/>
      <c r="BE692" s="383"/>
      <c r="BF692" s="383"/>
      <c r="BG692" s="383"/>
      <c r="BH692" s="383"/>
      <c r="BI692" s="383"/>
      <c r="BJ692" s="383"/>
      <c r="BK692" s="383"/>
      <c r="BL692" s="383"/>
      <c r="BM692" s="383"/>
      <c r="BN692" s="383"/>
      <c r="BO692" s="383"/>
      <c r="BP692" s="383"/>
      <c r="BQ692" s="383"/>
      <c r="BR692" s="383"/>
    </row>
    <row r="693" spans="1:70" s="382" customFormat="1" ht="18" customHeight="1">
      <c r="A693" s="397"/>
      <c r="B693" s="386" t="s">
        <v>838</v>
      </c>
      <c r="C693" s="399"/>
      <c r="D693" s="399"/>
      <c r="E693" s="401"/>
      <c r="F693" s="401"/>
      <c r="G693" s="449">
        <v>0</v>
      </c>
      <c r="H693" s="401"/>
      <c r="I693" s="405">
        <f t="shared" si="8"/>
        <v>0</v>
      </c>
      <c r="J693" s="371"/>
      <c r="K693" s="405">
        <v>1153740821</v>
      </c>
      <c r="M693" s="371"/>
      <c r="N693" s="371"/>
      <c r="R693" s="416"/>
      <c r="S693" s="416"/>
      <c r="T693" s="416"/>
      <c r="U693" s="416"/>
      <c r="V693" s="416"/>
      <c r="W693" s="416"/>
      <c r="X693" s="416"/>
      <c r="Y693" s="416"/>
      <c r="Z693" s="394"/>
      <c r="AA693" s="371"/>
      <c r="AC693" s="383"/>
      <c r="AD693" s="383"/>
      <c r="AE693" s="383"/>
      <c r="AF693" s="383"/>
      <c r="AG693" s="383"/>
      <c r="AH693" s="383"/>
      <c r="AI693" s="383"/>
      <c r="AJ693" s="383"/>
      <c r="AK693" s="383"/>
      <c r="AL693" s="383"/>
      <c r="AM693" s="383"/>
      <c r="AN693" s="383"/>
      <c r="AO693" s="383"/>
      <c r="AP693" s="383"/>
      <c r="AQ693" s="383"/>
      <c r="AR693" s="383"/>
      <c r="AS693" s="383"/>
      <c r="AT693" s="383"/>
      <c r="AU693" s="383"/>
      <c r="AV693" s="383"/>
      <c r="AW693" s="383"/>
      <c r="AX693" s="383"/>
      <c r="AY693" s="383"/>
      <c r="AZ693" s="383"/>
      <c r="BA693" s="383"/>
      <c r="BB693" s="383"/>
      <c r="BC693" s="383"/>
      <c r="BD693" s="383"/>
      <c r="BE693" s="383"/>
      <c r="BF693" s="383"/>
      <c r="BG693" s="383"/>
      <c r="BH693" s="383"/>
      <c r="BI693" s="383"/>
      <c r="BJ693" s="383"/>
      <c r="BK693" s="383"/>
      <c r="BL693" s="383"/>
      <c r="BM693" s="383"/>
      <c r="BN693" s="383"/>
      <c r="BO693" s="383"/>
      <c r="BP693" s="383"/>
      <c r="BQ693" s="383"/>
      <c r="BR693" s="383"/>
    </row>
    <row r="694" spans="1:70" s="382" customFormat="1" ht="18" customHeight="1" hidden="1">
      <c r="A694" s="397"/>
      <c r="B694" s="386" t="s">
        <v>839</v>
      </c>
      <c r="C694" s="388"/>
      <c r="D694" s="388"/>
      <c r="E694" s="388"/>
      <c r="F694" s="388"/>
      <c r="G694" s="449"/>
      <c r="H694" s="388"/>
      <c r="I694" s="405">
        <f t="shared" si="8"/>
        <v>0</v>
      </c>
      <c r="J694" s="389"/>
      <c r="K694" s="405"/>
      <c r="L694" s="388"/>
      <c r="M694" s="389"/>
      <c r="N694" s="389"/>
      <c r="O694" s="388"/>
      <c r="P694" s="388"/>
      <c r="Q694" s="388"/>
      <c r="R694" s="388"/>
      <c r="S694" s="388"/>
      <c r="T694" s="388"/>
      <c r="U694" s="388"/>
      <c r="V694" s="388"/>
      <c r="W694" s="388"/>
      <c r="X694" s="388"/>
      <c r="Y694" s="388"/>
      <c r="Z694" s="388"/>
      <c r="AA694" s="371"/>
      <c r="AC694" s="383"/>
      <c r="AD694" s="383"/>
      <c r="AE694" s="383"/>
      <c r="AF694" s="383"/>
      <c r="AG694" s="383"/>
      <c r="AH694" s="383"/>
      <c r="AI694" s="383"/>
      <c r="AJ694" s="383"/>
      <c r="AK694" s="383"/>
      <c r="AL694" s="383"/>
      <c r="AM694" s="383"/>
      <c r="AN694" s="383"/>
      <c r="AO694" s="383"/>
      <c r="AP694" s="383"/>
      <c r="AQ694" s="383"/>
      <c r="AR694" s="383"/>
      <c r="AS694" s="383"/>
      <c r="AT694" s="383"/>
      <c r="AU694" s="383"/>
      <c r="AV694" s="383"/>
      <c r="AW694" s="383"/>
      <c r="AX694" s="383"/>
      <c r="AY694" s="383"/>
      <c r="AZ694" s="383"/>
      <c r="BA694" s="383"/>
      <c r="BB694" s="383"/>
      <c r="BC694" s="383"/>
      <c r="BD694" s="383"/>
      <c r="BE694" s="383"/>
      <c r="BF694" s="383"/>
      <c r="BG694" s="383"/>
      <c r="BH694" s="383"/>
      <c r="BI694" s="383"/>
      <c r="BJ694" s="383"/>
      <c r="BK694" s="383"/>
      <c r="BL694" s="383"/>
      <c r="BM694" s="383"/>
      <c r="BN694" s="383"/>
      <c r="BO694" s="383"/>
      <c r="BP694" s="383"/>
      <c r="BQ694" s="383"/>
      <c r="BR694" s="383"/>
    </row>
    <row r="695" spans="1:70" s="382" customFormat="1" ht="18" customHeight="1" hidden="1">
      <c r="A695" s="397"/>
      <c r="B695" s="386" t="s">
        <v>840</v>
      </c>
      <c r="C695" s="388"/>
      <c r="D695" s="388"/>
      <c r="E695" s="388"/>
      <c r="F695" s="388"/>
      <c r="G695" s="449"/>
      <c r="H695" s="388"/>
      <c r="I695" s="405">
        <f t="shared" si="8"/>
        <v>0</v>
      </c>
      <c r="J695" s="389"/>
      <c r="K695" s="405"/>
      <c r="L695" s="388"/>
      <c r="M695" s="389"/>
      <c r="N695" s="389"/>
      <c r="O695" s="388"/>
      <c r="P695" s="388"/>
      <c r="Q695" s="388"/>
      <c r="R695" s="388"/>
      <c r="S695" s="388"/>
      <c r="T695" s="388"/>
      <c r="U695" s="388"/>
      <c r="V695" s="388"/>
      <c r="W695" s="388"/>
      <c r="X695" s="388"/>
      <c r="Y695" s="388"/>
      <c r="Z695" s="388"/>
      <c r="AA695" s="371"/>
      <c r="AC695" s="383"/>
      <c r="AD695" s="383"/>
      <c r="AE695" s="383"/>
      <c r="AF695" s="383"/>
      <c r="AG695" s="383"/>
      <c r="AH695" s="383"/>
      <c r="AI695" s="383"/>
      <c r="AJ695" s="383"/>
      <c r="AK695" s="383"/>
      <c r="AL695" s="383"/>
      <c r="AM695" s="383"/>
      <c r="AN695" s="383"/>
      <c r="AO695" s="383"/>
      <c r="AP695" s="383"/>
      <c r="AQ695" s="383"/>
      <c r="AR695" s="383"/>
      <c r="AS695" s="383"/>
      <c r="AT695" s="383"/>
      <c r="AU695" s="383"/>
      <c r="AV695" s="383"/>
      <c r="AW695" s="383"/>
      <c r="AX695" s="383"/>
      <c r="AY695" s="383"/>
      <c r="AZ695" s="383"/>
      <c r="BA695" s="383"/>
      <c r="BB695" s="383"/>
      <c r="BC695" s="383"/>
      <c r="BD695" s="383"/>
      <c r="BE695" s="383"/>
      <c r="BF695" s="383"/>
      <c r="BG695" s="383"/>
      <c r="BH695" s="383"/>
      <c r="BI695" s="383"/>
      <c r="BJ695" s="383"/>
      <c r="BK695" s="383"/>
      <c r="BL695" s="383"/>
      <c r="BM695" s="383"/>
      <c r="BN695" s="383"/>
      <c r="BO695" s="383"/>
      <c r="BP695" s="383"/>
      <c r="BQ695" s="383"/>
      <c r="BR695" s="383"/>
    </row>
    <row r="696" spans="1:70" s="382" customFormat="1" ht="18" customHeight="1" hidden="1">
      <c r="A696" s="397"/>
      <c r="B696" s="386" t="s">
        <v>841</v>
      </c>
      <c r="C696" s="388"/>
      <c r="D696" s="388"/>
      <c r="E696" s="388"/>
      <c r="F696" s="388"/>
      <c r="G696" s="449"/>
      <c r="H696" s="388"/>
      <c r="I696" s="405">
        <v>0</v>
      </c>
      <c r="J696" s="389"/>
      <c r="K696" s="405"/>
      <c r="L696" s="388"/>
      <c r="M696" s="389"/>
      <c r="N696" s="389"/>
      <c r="O696" s="388"/>
      <c r="P696" s="388"/>
      <c r="Q696" s="388"/>
      <c r="R696" s="388"/>
      <c r="S696" s="388"/>
      <c r="T696" s="388"/>
      <c r="U696" s="388"/>
      <c r="V696" s="388"/>
      <c r="W696" s="388"/>
      <c r="X696" s="388"/>
      <c r="Y696" s="388"/>
      <c r="Z696" s="388"/>
      <c r="AA696" s="371"/>
      <c r="AC696" s="383"/>
      <c r="AD696" s="383"/>
      <c r="AE696" s="383"/>
      <c r="AF696" s="383"/>
      <c r="AG696" s="383"/>
      <c r="AH696" s="383"/>
      <c r="AI696" s="383"/>
      <c r="AJ696" s="383"/>
      <c r="AK696" s="383"/>
      <c r="AL696" s="383"/>
      <c r="AM696" s="383"/>
      <c r="AN696" s="383"/>
      <c r="AO696" s="383"/>
      <c r="AP696" s="383"/>
      <c r="AQ696" s="383"/>
      <c r="AR696" s="383"/>
      <c r="AS696" s="383"/>
      <c r="AT696" s="383"/>
      <c r="AU696" s="383"/>
      <c r="AV696" s="383"/>
      <c r="AW696" s="383"/>
      <c r="AX696" s="383"/>
      <c r="AY696" s="383"/>
      <c r="AZ696" s="383"/>
      <c r="BA696" s="383"/>
      <c r="BB696" s="383"/>
      <c r="BC696" s="383"/>
      <c r="BD696" s="383"/>
      <c r="BE696" s="383"/>
      <c r="BF696" s="383"/>
      <c r="BG696" s="383"/>
      <c r="BH696" s="383"/>
      <c r="BI696" s="383"/>
      <c r="BJ696" s="383"/>
      <c r="BK696" s="383"/>
      <c r="BL696" s="383"/>
      <c r="BM696" s="383"/>
      <c r="BN696" s="383"/>
      <c r="BO696" s="383"/>
      <c r="BP696" s="383"/>
      <c r="BQ696" s="383"/>
      <c r="BR696" s="383"/>
    </row>
    <row r="697" spans="1:70" s="382" customFormat="1" ht="18" customHeight="1" hidden="1">
      <c r="A697" s="397"/>
      <c r="B697" s="386" t="s">
        <v>842</v>
      </c>
      <c r="C697" s="399"/>
      <c r="D697" s="399"/>
      <c r="E697" s="417"/>
      <c r="F697" s="417"/>
      <c r="G697" s="449">
        <v>0</v>
      </c>
      <c r="H697" s="417"/>
      <c r="I697" s="405">
        <f t="shared" si="8"/>
        <v>0</v>
      </c>
      <c r="J697" s="371"/>
      <c r="K697" s="405">
        <v>0</v>
      </c>
      <c r="M697" s="371"/>
      <c r="N697" s="371"/>
      <c r="R697" s="416"/>
      <c r="S697" s="416"/>
      <c r="T697" s="416"/>
      <c r="U697" s="416"/>
      <c r="V697" s="416"/>
      <c r="W697" s="416"/>
      <c r="X697" s="416"/>
      <c r="Y697" s="416"/>
      <c r="Z697" s="394"/>
      <c r="AA697" s="371"/>
      <c r="AC697" s="383"/>
      <c r="AD697" s="383"/>
      <c r="AE697" s="383"/>
      <c r="AF697" s="383"/>
      <c r="AG697" s="383"/>
      <c r="AH697" s="383"/>
      <c r="AI697" s="383"/>
      <c r="AJ697" s="383"/>
      <c r="AK697" s="383"/>
      <c r="AL697" s="383"/>
      <c r="AM697" s="383"/>
      <c r="AN697" s="383"/>
      <c r="AO697" s="383"/>
      <c r="AP697" s="383"/>
      <c r="AQ697" s="383"/>
      <c r="AR697" s="383"/>
      <c r="AS697" s="383"/>
      <c r="AT697" s="383"/>
      <c r="AU697" s="383"/>
      <c r="AV697" s="383"/>
      <c r="AW697" s="383"/>
      <c r="AX697" s="383"/>
      <c r="AY697" s="383"/>
      <c r="AZ697" s="383"/>
      <c r="BA697" s="383"/>
      <c r="BB697" s="383"/>
      <c r="BC697" s="383"/>
      <c r="BD697" s="383"/>
      <c r="BE697" s="383"/>
      <c r="BF697" s="383"/>
      <c r="BG697" s="383"/>
      <c r="BH697" s="383"/>
      <c r="BI697" s="383"/>
      <c r="BJ697" s="383"/>
      <c r="BK697" s="383"/>
      <c r="BL697" s="383"/>
      <c r="BM697" s="383"/>
      <c r="BN697" s="383"/>
      <c r="BO697" s="383"/>
      <c r="BP697" s="383"/>
      <c r="BQ697" s="383"/>
      <c r="BR697" s="383"/>
    </row>
    <row r="698" spans="1:70" s="382" customFormat="1" ht="18" customHeight="1" thickBot="1">
      <c r="A698" s="397"/>
      <c r="C698" s="395" t="s">
        <v>826</v>
      </c>
      <c r="D698" s="395"/>
      <c r="G698" s="419">
        <f>SUM(G689:G697)</f>
        <v>24282934354</v>
      </c>
      <c r="I698" s="419">
        <f>SUM(I689:I697)</f>
        <v>24282934354</v>
      </c>
      <c r="J698" s="371"/>
      <c r="K698" s="419">
        <f>SUM(K689:K697)</f>
        <v>52160864062</v>
      </c>
      <c r="M698" s="508"/>
      <c r="N698" s="551"/>
      <c r="R698" s="417"/>
      <c r="S698" s="417"/>
      <c r="T698" s="417"/>
      <c r="U698" s="417"/>
      <c r="V698" s="417"/>
      <c r="W698" s="417"/>
      <c r="X698" s="417"/>
      <c r="Y698" s="417"/>
      <c r="Z698" s="394"/>
      <c r="AA698" s="371"/>
      <c r="AB698" s="422"/>
      <c r="AC698" s="383"/>
      <c r="AD698" s="383"/>
      <c r="AE698" s="383"/>
      <c r="AF698" s="383"/>
      <c r="AG698" s="383"/>
      <c r="AH698" s="383"/>
      <c r="AI698" s="383"/>
      <c r="AJ698" s="383"/>
      <c r="AK698" s="383"/>
      <c r="AL698" s="383"/>
      <c r="AM698" s="383"/>
      <c r="AN698" s="383"/>
      <c r="AO698" s="383"/>
      <c r="AP698" s="383"/>
      <c r="AQ698" s="383"/>
      <c r="AR698" s="383"/>
      <c r="AS698" s="383"/>
      <c r="AT698" s="383"/>
      <c r="AU698" s="383"/>
      <c r="AV698" s="383"/>
      <c r="AW698" s="383"/>
      <c r="AX698" s="383"/>
      <c r="AY698" s="383"/>
      <c r="AZ698" s="383"/>
      <c r="BA698" s="383"/>
      <c r="BB698" s="383"/>
      <c r="BC698" s="383"/>
      <c r="BD698" s="383"/>
      <c r="BE698" s="383"/>
      <c r="BF698" s="383"/>
      <c r="BG698" s="383"/>
      <c r="BH698" s="383"/>
      <c r="BI698" s="383"/>
      <c r="BJ698" s="383"/>
      <c r="BK698" s="383"/>
      <c r="BL698" s="383"/>
      <c r="BM698" s="383"/>
      <c r="BN698" s="383"/>
      <c r="BO698" s="383"/>
      <c r="BP698" s="383"/>
      <c r="BQ698" s="383"/>
      <c r="BR698" s="383"/>
    </row>
    <row r="699" spans="1:70" s="382" customFormat="1" ht="4.5" customHeight="1" thickTop="1">
      <c r="A699" s="395"/>
      <c r="R699" s="394"/>
      <c r="S699" s="394"/>
      <c r="T699" s="394"/>
      <c r="U699" s="394"/>
      <c r="V699" s="394"/>
      <c r="W699" s="394"/>
      <c r="X699" s="394"/>
      <c r="Y699" s="394"/>
      <c r="Z699" s="394"/>
      <c r="AA699" s="371"/>
      <c r="AC699" s="383"/>
      <c r="AD699" s="383"/>
      <c r="AE699" s="383"/>
      <c r="AF699" s="383"/>
      <c r="AG699" s="383"/>
      <c r="AH699" s="383"/>
      <c r="AI699" s="383"/>
      <c r="AJ699" s="383"/>
      <c r="AK699" s="383"/>
      <c r="AL699" s="383"/>
      <c r="AM699" s="383"/>
      <c r="AN699" s="383"/>
      <c r="AO699" s="383"/>
      <c r="AP699" s="383"/>
      <c r="AQ699" s="383"/>
      <c r="AR699" s="383"/>
      <c r="AS699" s="383"/>
      <c r="AT699" s="383"/>
      <c r="AU699" s="383"/>
      <c r="AV699" s="383"/>
      <c r="AW699" s="383"/>
      <c r="AX699" s="383"/>
      <c r="AY699" s="383"/>
      <c r="AZ699" s="383"/>
      <c r="BA699" s="383"/>
      <c r="BB699" s="383"/>
      <c r="BC699" s="383"/>
      <c r="BD699" s="383"/>
      <c r="BE699" s="383"/>
      <c r="BF699" s="383"/>
      <c r="BG699" s="383"/>
      <c r="BH699" s="383"/>
      <c r="BI699" s="383"/>
      <c r="BJ699" s="383"/>
      <c r="BK699" s="383"/>
      <c r="BL699" s="383"/>
      <c r="BM699" s="383"/>
      <c r="BN699" s="383"/>
      <c r="BO699" s="383"/>
      <c r="BP699" s="383"/>
      <c r="BQ699" s="383"/>
      <c r="BR699" s="383"/>
    </row>
    <row r="700" spans="1:70" s="382" customFormat="1" ht="18" customHeight="1">
      <c r="A700" s="395"/>
      <c r="E700" s="399" t="s">
        <v>446</v>
      </c>
      <c r="I700" s="371" t="e">
        <f>I698-#REF!</f>
        <v>#REF!</v>
      </c>
      <c r="J700" s="371"/>
      <c r="K700" s="371" t="e">
        <f>K698-#REF!</f>
        <v>#REF!</v>
      </c>
      <c r="R700" s="394"/>
      <c r="S700" s="394"/>
      <c r="T700" s="394"/>
      <c r="U700" s="394"/>
      <c r="V700" s="394"/>
      <c r="W700" s="394"/>
      <c r="X700" s="394"/>
      <c r="Y700" s="394"/>
      <c r="Z700" s="394"/>
      <c r="AA700" s="371"/>
      <c r="AC700" s="383"/>
      <c r="AD700" s="383"/>
      <c r="AE700" s="383"/>
      <c r="AF700" s="383"/>
      <c r="AG700" s="383"/>
      <c r="AH700" s="383"/>
      <c r="AI700" s="383"/>
      <c r="AJ700" s="383"/>
      <c r="AK700" s="383"/>
      <c r="AL700" s="383"/>
      <c r="AM700" s="383"/>
      <c r="AN700" s="383"/>
      <c r="AO700" s="383"/>
      <c r="AP700" s="383"/>
      <c r="AQ700" s="383"/>
      <c r="AR700" s="383"/>
      <c r="AS700" s="383"/>
      <c r="AT700" s="383"/>
      <c r="AU700" s="383"/>
      <c r="AV700" s="383"/>
      <c r="AW700" s="383"/>
      <c r="AX700" s="383"/>
      <c r="AY700" s="383"/>
      <c r="AZ700" s="383"/>
      <c r="BA700" s="383"/>
      <c r="BB700" s="383"/>
      <c r="BC700" s="383"/>
      <c r="BD700" s="383"/>
      <c r="BE700" s="383"/>
      <c r="BF700" s="383"/>
      <c r="BG700" s="383"/>
      <c r="BH700" s="383"/>
      <c r="BI700" s="383"/>
      <c r="BJ700" s="383"/>
      <c r="BK700" s="383"/>
      <c r="BL700" s="383"/>
      <c r="BM700" s="383"/>
      <c r="BN700" s="383"/>
      <c r="BO700" s="383"/>
      <c r="BP700" s="383"/>
      <c r="BQ700" s="383"/>
      <c r="BR700" s="383"/>
    </row>
    <row r="701" spans="1:70" s="382" customFormat="1" ht="12.75">
      <c r="A701" s="410" t="s">
        <v>466</v>
      </c>
      <c r="B701" s="392" t="s">
        <v>239</v>
      </c>
      <c r="R701" s="394"/>
      <c r="S701" s="394"/>
      <c r="T701" s="394"/>
      <c r="U701" s="394"/>
      <c r="V701" s="394"/>
      <c r="W701" s="394"/>
      <c r="X701" s="394"/>
      <c r="Y701" s="394"/>
      <c r="Z701" s="394"/>
      <c r="AA701" s="371"/>
      <c r="AC701" s="383"/>
      <c r="AD701" s="383"/>
      <c r="AE701" s="383"/>
      <c r="AF701" s="383"/>
      <c r="AG701" s="383"/>
      <c r="AH701" s="383"/>
      <c r="AI701" s="383"/>
      <c r="AJ701" s="383"/>
      <c r="AK701" s="383"/>
      <c r="AL701" s="383"/>
      <c r="AM701" s="383"/>
      <c r="AN701" s="383"/>
      <c r="AO701" s="383"/>
      <c r="AP701" s="383"/>
      <c r="AQ701" s="383"/>
      <c r="AR701" s="383"/>
      <c r="AS701" s="383"/>
      <c r="AT701" s="383"/>
      <c r="AU701" s="383"/>
      <c r="AV701" s="383"/>
      <c r="AW701" s="383"/>
      <c r="AX701" s="383"/>
      <c r="AY701" s="383"/>
      <c r="AZ701" s="383"/>
      <c r="BA701" s="383"/>
      <c r="BB701" s="383"/>
      <c r="BC701" s="383"/>
      <c r="BD701" s="383"/>
      <c r="BE701" s="383"/>
      <c r="BF701" s="383"/>
      <c r="BG701" s="383"/>
      <c r="BH701" s="383"/>
      <c r="BI701" s="383"/>
      <c r="BJ701" s="383"/>
      <c r="BK701" s="383"/>
      <c r="BL701" s="383"/>
      <c r="BM701" s="383"/>
      <c r="BN701" s="383"/>
      <c r="BO701" s="383"/>
      <c r="BP701" s="383"/>
      <c r="BQ701" s="383"/>
      <c r="BR701" s="383"/>
    </row>
    <row r="702" spans="1:70" s="382" customFormat="1" ht="4.5" customHeight="1">
      <c r="A702" s="395"/>
      <c r="B702" s="396"/>
      <c r="R702" s="394"/>
      <c r="S702" s="394"/>
      <c r="T702" s="394"/>
      <c r="U702" s="394"/>
      <c r="V702" s="394"/>
      <c r="W702" s="394"/>
      <c r="X702" s="394"/>
      <c r="Y702" s="394"/>
      <c r="Z702" s="394"/>
      <c r="AA702" s="371"/>
      <c r="AC702" s="383"/>
      <c r="AD702" s="383"/>
      <c r="AE702" s="383"/>
      <c r="AF702" s="383"/>
      <c r="AG702" s="383"/>
      <c r="AH702" s="383"/>
      <c r="AI702" s="383"/>
      <c r="AJ702" s="383"/>
      <c r="AK702" s="383"/>
      <c r="AL702" s="383"/>
      <c r="AM702" s="383"/>
      <c r="AN702" s="383"/>
      <c r="AO702" s="383"/>
      <c r="AP702" s="383"/>
      <c r="AQ702" s="383"/>
      <c r="AR702" s="383"/>
      <c r="AS702" s="383"/>
      <c r="AT702" s="383"/>
      <c r="AU702" s="383"/>
      <c r="AV702" s="383"/>
      <c r="AW702" s="383"/>
      <c r="AX702" s="383"/>
      <c r="AY702" s="383"/>
      <c r="AZ702" s="383"/>
      <c r="BA702" s="383"/>
      <c r="BB702" s="383"/>
      <c r="BC702" s="383"/>
      <c r="BD702" s="383"/>
      <c r="BE702" s="383"/>
      <c r="BF702" s="383"/>
      <c r="BG702" s="383"/>
      <c r="BH702" s="383"/>
      <c r="BI702" s="383"/>
      <c r="BJ702" s="383"/>
      <c r="BK702" s="383"/>
      <c r="BL702" s="383"/>
      <c r="BM702" s="383"/>
      <c r="BN702" s="383"/>
      <c r="BO702" s="383"/>
      <c r="BP702" s="383"/>
      <c r="BQ702" s="383"/>
      <c r="BR702" s="383"/>
    </row>
    <row r="703" spans="1:70" s="382" customFormat="1" ht="15" customHeight="1">
      <c r="A703" s="395"/>
      <c r="B703" s="395"/>
      <c r="C703" s="399"/>
      <c r="D703" s="399"/>
      <c r="E703" s="399"/>
      <c r="F703" s="399"/>
      <c r="G703" s="399"/>
      <c r="H703" s="399"/>
      <c r="K703" s="399" t="s">
        <v>540</v>
      </c>
      <c r="R703" s="394"/>
      <c r="S703" s="394"/>
      <c r="T703" s="394"/>
      <c r="U703" s="394"/>
      <c r="V703" s="394"/>
      <c r="W703" s="394"/>
      <c r="X703" s="394"/>
      <c r="Y703" s="394"/>
      <c r="AA703" s="371"/>
      <c r="AC703" s="383"/>
      <c r="AD703" s="383"/>
      <c r="AE703" s="383"/>
      <c r="AF703" s="383"/>
      <c r="AG703" s="383"/>
      <c r="AH703" s="383"/>
      <c r="AI703" s="383"/>
      <c r="AJ703" s="383"/>
      <c r="AK703" s="383"/>
      <c r="AL703" s="383"/>
      <c r="AM703" s="383"/>
      <c r="AN703" s="383"/>
      <c r="AO703" s="383"/>
      <c r="AP703" s="383"/>
      <c r="AQ703" s="383"/>
      <c r="AR703" s="383"/>
      <c r="AS703" s="383"/>
      <c r="AT703" s="383"/>
      <c r="AU703" s="383"/>
      <c r="AV703" s="383"/>
      <c r="AW703" s="383"/>
      <c r="AX703" s="383"/>
      <c r="AY703" s="383"/>
      <c r="AZ703" s="383"/>
      <c r="BA703" s="383"/>
      <c r="BB703" s="383"/>
      <c r="BC703" s="383"/>
      <c r="BD703" s="383"/>
      <c r="BE703" s="383"/>
      <c r="BF703" s="383"/>
      <c r="BG703" s="383"/>
      <c r="BH703" s="383"/>
      <c r="BI703" s="383"/>
      <c r="BJ703" s="383"/>
      <c r="BK703" s="383"/>
      <c r="BL703" s="383"/>
      <c r="BM703" s="383"/>
      <c r="BN703" s="383"/>
      <c r="BO703" s="383"/>
      <c r="BP703" s="383"/>
      <c r="BQ703" s="383"/>
      <c r="BR703" s="383"/>
    </row>
    <row r="704" spans="1:70" s="382" customFormat="1" ht="18" customHeight="1">
      <c r="A704" s="395"/>
      <c r="B704" s="396"/>
      <c r="G704" s="412" t="e">
        <f>CDKT!#REF!</f>
        <v>#REF!</v>
      </c>
      <c r="H704" s="412" t="e">
        <f>CDKT!#REF!</f>
        <v>#REF!</v>
      </c>
      <c r="I704" s="400" t="s">
        <v>457</v>
      </c>
      <c r="J704" s="399"/>
      <c r="K704" s="400" t="s">
        <v>458</v>
      </c>
      <c r="M704" s="432"/>
      <c r="R704" s="394"/>
      <c r="S704" s="394"/>
      <c r="T704" s="394"/>
      <c r="U704" s="394"/>
      <c r="V704" s="394"/>
      <c r="W704" s="394"/>
      <c r="X704" s="394"/>
      <c r="Y704" s="394"/>
      <c r="Z704" s="394"/>
      <c r="AA704" s="371"/>
      <c r="AC704" s="383"/>
      <c r="AD704" s="383"/>
      <c r="AE704" s="383"/>
      <c r="AF704" s="383"/>
      <c r="AG704" s="383"/>
      <c r="AH704" s="383"/>
      <c r="AI704" s="383"/>
      <c r="AJ704" s="383"/>
      <c r="AK704" s="383"/>
      <c r="AL704" s="383"/>
      <c r="AM704" s="383"/>
      <c r="AN704" s="383"/>
      <c r="AO704" s="383"/>
      <c r="AP704" s="383"/>
      <c r="AQ704" s="383"/>
      <c r="AR704" s="383"/>
      <c r="AS704" s="383"/>
      <c r="AT704" s="383"/>
      <c r="AU704" s="383"/>
      <c r="AV704" s="383"/>
      <c r="AW704" s="383"/>
      <c r="AX704" s="383"/>
      <c r="AY704" s="383"/>
      <c r="AZ704" s="383"/>
      <c r="BA704" s="383"/>
      <c r="BB704" s="383"/>
      <c r="BC704" s="383"/>
      <c r="BD704" s="383"/>
      <c r="BE704" s="383"/>
      <c r="BF704" s="383"/>
      <c r="BG704" s="383"/>
      <c r="BH704" s="383"/>
      <c r="BI704" s="383"/>
      <c r="BJ704" s="383"/>
      <c r="BK704" s="383"/>
      <c r="BL704" s="383"/>
      <c r="BM704" s="383"/>
      <c r="BN704" s="383"/>
      <c r="BO704" s="383"/>
      <c r="BP704" s="383"/>
      <c r="BQ704" s="383"/>
      <c r="BR704" s="383"/>
    </row>
    <row r="705" spans="1:70" s="382" customFormat="1" ht="18" customHeight="1">
      <c r="A705" s="395"/>
      <c r="B705" s="601" t="s">
        <v>843</v>
      </c>
      <c r="G705" s="462">
        <v>853657582</v>
      </c>
      <c r="I705" s="405">
        <f aca="true" t="shared" si="9" ref="I705:I711">SUM(G705:H705)</f>
        <v>853657582</v>
      </c>
      <c r="J705" s="371"/>
      <c r="K705" s="405">
        <v>2401260383</v>
      </c>
      <c r="M705" s="404"/>
      <c r="R705" s="394"/>
      <c r="S705" s="394"/>
      <c r="T705" s="394"/>
      <c r="U705" s="394"/>
      <c r="V705" s="394"/>
      <c r="W705" s="394"/>
      <c r="X705" s="394"/>
      <c r="Y705" s="394"/>
      <c r="Z705" s="394"/>
      <c r="AA705" s="371"/>
      <c r="AC705" s="383"/>
      <c r="AD705" s="383"/>
      <c r="AE705" s="383"/>
      <c r="AF705" s="383"/>
      <c r="AG705" s="383"/>
      <c r="AH705" s="383"/>
      <c r="AI705" s="383"/>
      <c r="AJ705" s="383"/>
      <c r="AK705" s="383"/>
      <c r="AL705" s="383"/>
      <c r="AM705" s="383"/>
      <c r="AN705" s="383"/>
      <c r="AO705" s="383"/>
      <c r="AP705" s="383"/>
      <c r="AQ705" s="383"/>
      <c r="AR705" s="383"/>
      <c r="AS705" s="383"/>
      <c r="AT705" s="383"/>
      <c r="AU705" s="383"/>
      <c r="AV705" s="383"/>
      <c r="AW705" s="383"/>
      <c r="AX705" s="383"/>
      <c r="AY705" s="383"/>
      <c r="AZ705" s="383"/>
      <c r="BA705" s="383"/>
      <c r="BB705" s="383"/>
      <c r="BC705" s="383"/>
      <c r="BD705" s="383"/>
      <c r="BE705" s="383"/>
      <c r="BF705" s="383"/>
      <c r="BG705" s="383"/>
      <c r="BH705" s="383"/>
      <c r="BI705" s="383"/>
      <c r="BJ705" s="383"/>
      <c r="BK705" s="383"/>
      <c r="BL705" s="383"/>
      <c r="BM705" s="383"/>
      <c r="BN705" s="383"/>
      <c r="BO705" s="383"/>
      <c r="BP705" s="383"/>
      <c r="BQ705" s="383"/>
      <c r="BR705" s="383"/>
    </row>
    <row r="706" spans="1:70" s="382" customFormat="1" ht="18" customHeight="1">
      <c r="A706" s="395"/>
      <c r="B706" s="601" t="s">
        <v>844</v>
      </c>
      <c r="G706" s="462">
        <v>6884406732</v>
      </c>
      <c r="I706" s="405">
        <f t="shared" si="9"/>
        <v>6884406732</v>
      </c>
      <c r="J706" s="371"/>
      <c r="K706" s="405">
        <v>8216251439</v>
      </c>
      <c r="R706" s="394"/>
      <c r="S706" s="394"/>
      <c r="T706" s="394"/>
      <c r="U706" s="394"/>
      <c r="V706" s="394"/>
      <c r="W706" s="394"/>
      <c r="X706" s="394"/>
      <c r="Y706" s="394"/>
      <c r="Z706" s="394"/>
      <c r="AA706" s="371"/>
      <c r="AC706" s="383"/>
      <c r="AD706" s="383"/>
      <c r="AE706" s="383"/>
      <c r="AF706" s="383"/>
      <c r="AG706" s="383"/>
      <c r="AH706" s="383"/>
      <c r="AI706" s="383"/>
      <c r="AJ706" s="383"/>
      <c r="AK706" s="383"/>
      <c r="AL706" s="383"/>
      <c r="AM706" s="383"/>
      <c r="AN706" s="383"/>
      <c r="AO706" s="383"/>
      <c r="AP706" s="383"/>
      <c r="AQ706" s="383"/>
      <c r="AR706" s="383"/>
      <c r="AS706" s="383"/>
      <c r="AT706" s="383"/>
      <c r="AU706" s="383"/>
      <c r="AV706" s="383"/>
      <c r="AW706" s="383"/>
      <c r="AX706" s="383"/>
      <c r="AY706" s="383"/>
      <c r="AZ706" s="383"/>
      <c r="BA706" s="383"/>
      <c r="BB706" s="383"/>
      <c r="BC706" s="383"/>
      <c r="BD706" s="383"/>
      <c r="BE706" s="383"/>
      <c r="BF706" s="383"/>
      <c r="BG706" s="383"/>
      <c r="BH706" s="383"/>
      <c r="BI706" s="383"/>
      <c r="BJ706" s="383"/>
      <c r="BK706" s="383"/>
      <c r="BL706" s="383"/>
      <c r="BM706" s="383"/>
      <c r="BN706" s="383"/>
      <c r="BO706" s="383"/>
      <c r="BP706" s="383"/>
      <c r="BQ706" s="383"/>
      <c r="BR706" s="383"/>
    </row>
    <row r="707" spans="1:70" s="382" customFormat="1" ht="18" customHeight="1">
      <c r="A707" s="395"/>
      <c r="B707" s="601" t="s">
        <v>845</v>
      </c>
      <c r="G707" s="462">
        <v>0</v>
      </c>
      <c r="I707" s="405">
        <f t="shared" si="9"/>
        <v>0</v>
      </c>
      <c r="J707" s="371"/>
      <c r="K707" s="405">
        <v>979537</v>
      </c>
      <c r="R707" s="394"/>
      <c r="S707" s="394"/>
      <c r="T707" s="394"/>
      <c r="U707" s="394"/>
      <c r="V707" s="394"/>
      <c r="W707" s="394"/>
      <c r="X707" s="394"/>
      <c r="Y707" s="394"/>
      <c r="Z707" s="394"/>
      <c r="AA707" s="371"/>
      <c r="AC707" s="383"/>
      <c r="AD707" s="383"/>
      <c r="AE707" s="383"/>
      <c r="AF707" s="383"/>
      <c r="AG707" s="383"/>
      <c r="AH707" s="383"/>
      <c r="AI707" s="383"/>
      <c r="AJ707" s="383"/>
      <c r="AK707" s="383"/>
      <c r="AL707" s="383"/>
      <c r="AM707" s="383"/>
      <c r="AN707" s="383"/>
      <c r="AO707" s="383"/>
      <c r="AP707" s="383"/>
      <c r="AQ707" s="383"/>
      <c r="AR707" s="383"/>
      <c r="AS707" s="383"/>
      <c r="AT707" s="383"/>
      <c r="AU707" s="383"/>
      <c r="AV707" s="383"/>
      <c r="AW707" s="383"/>
      <c r="AX707" s="383"/>
      <c r="AY707" s="383"/>
      <c r="AZ707" s="383"/>
      <c r="BA707" s="383"/>
      <c r="BB707" s="383"/>
      <c r="BC707" s="383"/>
      <c r="BD707" s="383"/>
      <c r="BE707" s="383"/>
      <c r="BF707" s="383"/>
      <c r="BG707" s="383"/>
      <c r="BH707" s="383"/>
      <c r="BI707" s="383"/>
      <c r="BJ707" s="383"/>
      <c r="BK707" s="383"/>
      <c r="BL707" s="383"/>
      <c r="BM707" s="383"/>
      <c r="BN707" s="383"/>
      <c r="BO707" s="383"/>
      <c r="BP707" s="383"/>
      <c r="BQ707" s="383"/>
      <c r="BR707" s="383"/>
    </row>
    <row r="708" spans="1:70" s="382" customFormat="1" ht="18" customHeight="1">
      <c r="A708" s="395"/>
      <c r="B708" s="601" t="s">
        <v>846</v>
      </c>
      <c r="G708" s="462">
        <v>993750</v>
      </c>
      <c r="I708" s="405">
        <f t="shared" si="9"/>
        <v>993750</v>
      </c>
      <c r="J708" s="371"/>
      <c r="K708" s="405">
        <v>3405702</v>
      </c>
      <c r="R708" s="394"/>
      <c r="S708" s="394"/>
      <c r="T708" s="394"/>
      <c r="U708" s="394"/>
      <c r="V708" s="394"/>
      <c r="W708" s="394"/>
      <c r="X708" s="394"/>
      <c r="Y708" s="394"/>
      <c r="Z708" s="394"/>
      <c r="AA708" s="371"/>
      <c r="AC708" s="383"/>
      <c r="AD708" s="383"/>
      <c r="AE708" s="383"/>
      <c r="AF708" s="383"/>
      <c r="AG708" s="383"/>
      <c r="AH708" s="383"/>
      <c r="AI708" s="383"/>
      <c r="AJ708" s="383"/>
      <c r="AK708" s="383"/>
      <c r="AL708" s="383"/>
      <c r="AM708" s="383"/>
      <c r="AN708" s="383"/>
      <c r="AO708" s="383"/>
      <c r="AP708" s="383"/>
      <c r="AQ708" s="383"/>
      <c r="AR708" s="383"/>
      <c r="AS708" s="383"/>
      <c r="AT708" s="383"/>
      <c r="AU708" s="383"/>
      <c r="AV708" s="383"/>
      <c r="AW708" s="383"/>
      <c r="AX708" s="383"/>
      <c r="AY708" s="383"/>
      <c r="AZ708" s="383"/>
      <c r="BA708" s="383"/>
      <c r="BB708" s="383"/>
      <c r="BC708" s="383"/>
      <c r="BD708" s="383"/>
      <c r="BE708" s="383"/>
      <c r="BF708" s="383"/>
      <c r="BG708" s="383"/>
      <c r="BH708" s="383"/>
      <c r="BI708" s="383"/>
      <c r="BJ708" s="383"/>
      <c r="BK708" s="383"/>
      <c r="BL708" s="383"/>
      <c r="BM708" s="383"/>
      <c r="BN708" s="383"/>
      <c r="BO708" s="383"/>
      <c r="BP708" s="383"/>
      <c r="BQ708" s="383"/>
      <c r="BR708" s="383"/>
    </row>
    <row r="709" spans="1:70" s="382" customFormat="1" ht="18" customHeight="1" hidden="1">
      <c r="A709" s="395"/>
      <c r="B709" s="601" t="s">
        <v>847</v>
      </c>
      <c r="G709" s="462">
        <v>0</v>
      </c>
      <c r="I709" s="405">
        <f t="shared" si="9"/>
        <v>0</v>
      </c>
      <c r="J709" s="371"/>
      <c r="K709" s="405"/>
      <c r="R709" s="394"/>
      <c r="S709" s="394"/>
      <c r="T709" s="394"/>
      <c r="U709" s="394"/>
      <c r="V709" s="394"/>
      <c r="W709" s="394"/>
      <c r="X709" s="394"/>
      <c r="Y709" s="394"/>
      <c r="Z709" s="394"/>
      <c r="AA709" s="371"/>
      <c r="AC709" s="383"/>
      <c r="AD709" s="383"/>
      <c r="AE709" s="383"/>
      <c r="AF709" s="383"/>
      <c r="AG709" s="383"/>
      <c r="AH709" s="383"/>
      <c r="AI709" s="383"/>
      <c r="AJ709" s="383"/>
      <c r="AK709" s="383"/>
      <c r="AL709" s="383"/>
      <c r="AM709" s="383"/>
      <c r="AN709" s="383"/>
      <c r="AO709" s="383"/>
      <c r="AP709" s="383"/>
      <c r="AQ709" s="383"/>
      <c r="AR709" s="383"/>
      <c r="AS709" s="383"/>
      <c r="AT709" s="383"/>
      <c r="AU709" s="383"/>
      <c r="AV709" s="383"/>
      <c r="AW709" s="383"/>
      <c r="AX709" s="383"/>
      <c r="AY709" s="383"/>
      <c r="AZ709" s="383"/>
      <c r="BA709" s="383"/>
      <c r="BB709" s="383"/>
      <c r="BC709" s="383"/>
      <c r="BD709" s="383"/>
      <c r="BE709" s="383"/>
      <c r="BF709" s="383"/>
      <c r="BG709" s="383"/>
      <c r="BH709" s="383"/>
      <c r="BI709" s="383"/>
      <c r="BJ709" s="383"/>
      <c r="BK709" s="383"/>
      <c r="BL709" s="383"/>
      <c r="BM709" s="383"/>
      <c r="BN709" s="383"/>
      <c r="BO709" s="383"/>
      <c r="BP709" s="383"/>
      <c r="BQ709" s="383"/>
      <c r="BR709" s="383"/>
    </row>
    <row r="710" spans="1:70" s="382" customFormat="1" ht="18" customHeight="1">
      <c r="A710" s="395"/>
      <c r="B710" s="601" t="s">
        <v>848</v>
      </c>
      <c r="G710" s="602">
        <v>18700952368</v>
      </c>
      <c r="I710" s="405">
        <f t="shared" si="9"/>
        <v>18700952368</v>
      </c>
      <c r="J710" s="371"/>
      <c r="K710" s="405">
        <v>19826619868</v>
      </c>
      <c r="M710" s="430"/>
      <c r="N710" s="404"/>
      <c r="R710" s="394"/>
      <c r="S710" s="394"/>
      <c r="T710" s="394"/>
      <c r="U710" s="394"/>
      <c r="V710" s="394"/>
      <c r="W710" s="394"/>
      <c r="X710" s="394"/>
      <c r="Y710" s="394"/>
      <c r="Z710" s="394"/>
      <c r="AA710" s="371"/>
      <c r="AC710" s="383"/>
      <c r="AD710" s="383"/>
      <c r="AE710" s="383"/>
      <c r="AF710" s="383"/>
      <c r="AG710" s="383"/>
      <c r="AH710" s="383"/>
      <c r="AI710" s="383"/>
      <c r="AJ710" s="383"/>
      <c r="AK710" s="383"/>
      <c r="AL710" s="383"/>
      <c r="AM710" s="383"/>
      <c r="AN710" s="383"/>
      <c r="AO710" s="383"/>
      <c r="AP710" s="383"/>
      <c r="AQ710" s="383"/>
      <c r="AR710" s="383"/>
      <c r="AS710" s="383"/>
      <c r="AT710" s="383"/>
      <c r="AU710" s="383"/>
      <c r="AV710" s="383"/>
      <c r="AW710" s="383"/>
      <c r="AX710" s="383"/>
      <c r="AY710" s="383"/>
      <c r="AZ710" s="383"/>
      <c r="BA710" s="383"/>
      <c r="BB710" s="383"/>
      <c r="BC710" s="383"/>
      <c r="BD710" s="383"/>
      <c r="BE710" s="383"/>
      <c r="BF710" s="383"/>
      <c r="BG710" s="383"/>
      <c r="BH710" s="383"/>
      <c r="BI710" s="383"/>
      <c r="BJ710" s="383"/>
      <c r="BK710" s="383"/>
      <c r="BL710" s="383"/>
      <c r="BM710" s="383"/>
      <c r="BN710" s="383"/>
      <c r="BO710" s="383"/>
      <c r="BP710" s="383"/>
      <c r="BQ710" s="383"/>
      <c r="BR710" s="383"/>
    </row>
    <row r="711" spans="1:70" s="382" customFormat="1" ht="18" customHeight="1">
      <c r="A711" s="395"/>
      <c r="B711" s="601" t="s">
        <v>849</v>
      </c>
      <c r="G711" s="602">
        <v>3939088766</v>
      </c>
      <c r="I711" s="405">
        <f t="shared" si="9"/>
        <v>3939088766</v>
      </c>
      <c r="J711" s="371"/>
      <c r="K711" s="405">
        <v>569866445</v>
      </c>
      <c r="R711" s="394"/>
      <c r="S711" s="394"/>
      <c r="T711" s="394"/>
      <c r="U711" s="394"/>
      <c r="V711" s="394"/>
      <c r="W711" s="394"/>
      <c r="X711" s="394"/>
      <c r="Y711" s="394"/>
      <c r="Z711" s="394"/>
      <c r="AA711" s="371"/>
      <c r="AC711" s="383"/>
      <c r="AD711" s="383"/>
      <c r="AE711" s="383"/>
      <c r="AF711" s="383"/>
      <c r="AG711" s="383"/>
      <c r="AH711" s="383"/>
      <c r="AI711" s="383"/>
      <c r="AJ711" s="383"/>
      <c r="AK711" s="383"/>
      <c r="AL711" s="383"/>
      <c r="AM711" s="383"/>
      <c r="AN711" s="383"/>
      <c r="AO711" s="383"/>
      <c r="AP711" s="383"/>
      <c r="AQ711" s="383"/>
      <c r="AR711" s="383"/>
      <c r="AS711" s="383"/>
      <c r="AT711" s="383"/>
      <c r="AU711" s="383"/>
      <c r="AV711" s="383"/>
      <c r="AW711" s="383"/>
      <c r="AX711" s="383"/>
      <c r="AY711" s="383"/>
      <c r="AZ711" s="383"/>
      <c r="BA711" s="383"/>
      <c r="BB711" s="383"/>
      <c r="BC711" s="383"/>
      <c r="BD711" s="383"/>
      <c r="BE711" s="383"/>
      <c r="BF711" s="383"/>
      <c r="BG711" s="383"/>
      <c r="BH711" s="383"/>
      <c r="BI711" s="383"/>
      <c r="BJ711" s="383"/>
      <c r="BK711" s="383"/>
      <c r="BL711" s="383"/>
      <c r="BM711" s="383"/>
      <c r="BN711" s="383"/>
      <c r="BO711" s="383"/>
      <c r="BP711" s="383"/>
      <c r="BQ711" s="383"/>
      <c r="BR711" s="383"/>
    </row>
    <row r="712" spans="1:70" s="382" customFormat="1" ht="18" customHeight="1" thickBot="1">
      <c r="A712" s="395"/>
      <c r="C712" s="396" t="s">
        <v>283</v>
      </c>
      <c r="D712" s="396"/>
      <c r="G712" s="419">
        <f>SUM(G705:G711)</f>
        <v>30379099198</v>
      </c>
      <c r="H712" s="419">
        <f>SUM(H705:H711)</f>
        <v>0</v>
      </c>
      <c r="I712" s="419">
        <f>SUM(I705:I711)</f>
        <v>30379099198</v>
      </c>
      <c r="J712" s="551"/>
      <c r="K712" s="419">
        <f>SUM(K705:K711)</f>
        <v>31018383374</v>
      </c>
      <c r="R712" s="394"/>
      <c r="S712" s="394"/>
      <c r="T712" s="394"/>
      <c r="U712" s="394"/>
      <c r="V712" s="394"/>
      <c r="W712" s="394"/>
      <c r="X712" s="394"/>
      <c r="Y712" s="394"/>
      <c r="Z712" s="394"/>
      <c r="AA712" s="371"/>
      <c r="AB712" s="422"/>
      <c r="AC712" s="383"/>
      <c r="AD712" s="383"/>
      <c r="AE712" s="383"/>
      <c r="AF712" s="383"/>
      <c r="AG712" s="383"/>
      <c r="AH712" s="383"/>
      <c r="AI712" s="383"/>
      <c r="AJ712" s="383"/>
      <c r="AK712" s="383"/>
      <c r="AL712" s="383"/>
      <c r="AM712" s="383"/>
      <c r="AN712" s="383"/>
      <c r="AO712" s="383"/>
      <c r="AP712" s="383"/>
      <c r="AQ712" s="383"/>
      <c r="AR712" s="383"/>
      <c r="AS712" s="383"/>
      <c r="AT712" s="383"/>
      <c r="AU712" s="383"/>
      <c r="AV712" s="383"/>
      <c r="AW712" s="383"/>
      <c r="AX712" s="383"/>
      <c r="AY712" s="383"/>
      <c r="AZ712" s="383"/>
      <c r="BA712" s="383"/>
      <c r="BB712" s="383"/>
      <c r="BC712" s="383"/>
      <c r="BD712" s="383"/>
      <c r="BE712" s="383"/>
      <c r="BF712" s="383"/>
      <c r="BG712" s="383"/>
      <c r="BH712" s="383"/>
      <c r="BI712" s="383"/>
      <c r="BJ712" s="383"/>
      <c r="BK712" s="383"/>
      <c r="BL712" s="383"/>
      <c r="BM712" s="383"/>
      <c r="BN712" s="383"/>
      <c r="BO712" s="383"/>
      <c r="BP712" s="383"/>
      <c r="BQ712" s="383"/>
      <c r="BR712" s="383"/>
    </row>
    <row r="713" spans="1:70" s="382" customFormat="1" ht="4.5" customHeight="1" thickTop="1">
      <c r="A713" s="395"/>
      <c r="R713" s="394"/>
      <c r="S713" s="394"/>
      <c r="T713" s="394"/>
      <c r="U713" s="394"/>
      <c r="V713" s="394"/>
      <c r="W713" s="394"/>
      <c r="X713" s="394"/>
      <c r="Y713" s="394"/>
      <c r="Z713" s="394"/>
      <c r="AA713" s="371"/>
      <c r="AC713" s="383"/>
      <c r="AD713" s="383"/>
      <c r="AE713" s="383"/>
      <c r="AF713" s="383"/>
      <c r="AG713" s="383"/>
      <c r="AH713" s="383"/>
      <c r="AI713" s="383"/>
      <c r="AJ713" s="383"/>
      <c r="AK713" s="383"/>
      <c r="AL713" s="383"/>
      <c r="AM713" s="383"/>
      <c r="AN713" s="383"/>
      <c r="AO713" s="383"/>
      <c r="AP713" s="383"/>
      <c r="AQ713" s="383"/>
      <c r="AR713" s="383"/>
      <c r="AS713" s="383"/>
      <c r="AT713" s="383"/>
      <c r="AU713" s="383"/>
      <c r="AV713" s="383"/>
      <c r="AW713" s="383"/>
      <c r="AX713" s="383"/>
      <c r="AY713" s="383"/>
      <c r="AZ713" s="383"/>
      <c r="BA713" s="383"/>
      <c r="BB713" s="383"/>
      <c r="BC713" s="383"/>
      <c r="BD713" s="383"/>
      <c r="BE713" s="383"/>
      <c r="BF713" s="383"/>
      <c r="BG713" s="383"/>
      <c r="BH713" s="383"/>
      <c r="BI713" s="383"/>
      <c r="BJ713" s="383"/>
      <c r="BK713" s="383"/>
      <c r="BL713" s="383"/>
      <c r="BM713" s="383"/>
      <c r="BN713" s="383"/>
      <c r="BO713" s="383"/>
      <c r="BP713" s="383"/>
      <c r="BQ713" s="383"/>
      <c r="BR713" s="383"/>
    </row>
    <row r="714" spans="1:70" s="382" customFormat="1" ht="18" customHeight="1">
      <c r="A714" s="395"/>
      <c r="E714" s="399" t="s">
        <v>446</v>
      </c>
      <c r="I714" s="371" t="e">
        <f>I712-#REF!</f>
        <v>#REF!</v>
      </c>
      <c r="J714" s="371"/>
      <c r="K714" s="371" t="e">
        <f>K712-#REF!</f>
        <v>#REF!</v>
      </c>
      <c r="R714" s="394"/>
      <c r="S714" s="394"/>
      <c r="T714" s="394"/>
      <c r="U714" s="394"/>
      <c r="V714" s="394"/>
      <c r="W714" s="394"/>
      <c r="X714" s="394"/>
      <c r="Y714" s="394"/>
      <c r="Z714" s="394"/>
      <c r="AA714" s="371"/>
      <c r="AC714" s="383"/>
      <c r="AD714" s="383"/>
      <c r="AE714" s="383"/>
      <c r="AF714" s="383"/>
      <c r="AG714" s="383"/>
      <c r="AH714" s="383"/>
      <c r="AI714" s="383"/>
      <c r="AJ714" s="383"/>
      <c r="AK714" s="383"/>
      <c r="AL714" s="383"/>
      <c r="AM714" s="383"/>
      <c r="AN714" s="383"/>
      <c r="AO714" s="383"/>
      <c r="AP714" s="383"/>
      <c r="AQ714" s="383"/>
      <c r="AR714" s="383"/>
      <c r="AS714" s="383"/>
      <c r="AT714" s="383"/>
      <c r="AU714" s="383"/>
      <c r="AV714" s="383"/>
      <c r="AW714" s="383"/>
      <c r="AX714" s="383"/>
      <c r="AY714" s="383"/>
      <c r="AZ714" s="383"/>
      <c r="BA714" s="383"/>
      <c r="BB714" s="383"/>
      <c r="BC714" s="383"/>
      <c r="BD714" s="383"/>
      <c r="BE714" s="383"/>
      <c r="BF714" s="383"/>
      <c r="BG714" s="383"/>
      <c r="BH714" s="383"/>
      <c r="BI714" s="383"/>
      <c r="BJ714" s="383"/>
      <c r="BK714" s="383"/>
      <c r="BL714" s="383"/>
      <c r="BM714" s="383"/>
      <c r="BN714" s="383"/>
      <c r="BO714" s="383"/>
      <c r="BP714" s="383"/>
      <c r="BQ714" s="383"/>
      <c r="BR714" s="383"/>
    </row>
    <row r="715" spans="1:70" s="382" customFormat="1" ht="12.75">
      <c r="A715" s="410" t="s">
        <v>467</v>
      </c>
      <c r="B715" s="392" t="s">
        <v>241</v>
      </c>
      <c r="R715" s="394"/>
      <c r="S715" s="394"/>
      <c r="T715" s="394"/>
      <c r="U715" s="394"/>
      <c r="V715" s="394"/>
      <c r="W715" s="394"/>
      <c r="X715" s="394"/>
      <c r="Y715" s="394"/>
      <c r="Z715" s="394"/>
      <c r="AA715" s="371"/>
      <c r="AC715" s="383"/>
      <c r="AD715" s="383"/>
      <c r="AE715" s="383"/>
      <c r="AF715" s="383"/>
      <c r="AG715" s="383"/>
      <c r="AH715" s="383"/>
      <c r="AI715" s="383"/>
      <c r="AJ715" s="383"/>
      <c r="AK715" s="383"/>
      <c r="AL715" s="383"/>
      <c r="AM715" s="383"/>
      <c r="AN715" s="383"/>
      <c r="AO715" s="383"/>
      <c r="AP715" s="383"/>
      <c r="AQ715" s="383"/>
      <c r="AR715" s="383"/>
      <c r="AS715" s="383"/>
      <c r="AT715" s="383"/>
      <c r="AU715" s="383"/>
      <c r="AV715" s="383"/>
      <c r="AW715" s="383"/>
      <c r="AX715" s="383"/>
      <c r="AY715" s="383"/>
      <c r="AZ715" s="383"/>
      <c r="BA715" s="383"/>
      <c r="BB715" s="383"/>
      <c r="BC715" s="383"/>
      <c r="BD715" s="383"/>
      <c r="BE715" s="383"/>
      <c r="BF715" s="383"/>
      <c r="BG715" s="383"/>
      <c r="BH715" s="383"/>
      <c r="BI715" s="383"/>
      <c r="BJ715" s="383"/>
      <c r="BK715" s="383"/>
      <c r="BL715" s="383"/>
      <c r="BM715" s="383"/>
      <c r="BN715" s="383"/>
      <c r="BO715" s="383"/>
      <c r="BP715" s="383"/>
      <c r="BQ715" s="383"/>
      <c r="BR715" s="383"/>
    </row>
    <row r="716" spans="1:70" s="382" customFormat="1" ht="4.5" customHeight="1">
      <c r="A716" s="395"/>
      <c r="R716" s="394"/>
      <c r="S716" s="394"/>
      <c r="T716" s="394"/>
      <c r="U716" s="394"/>
      <c r="V716" s="394"/>
      <c r="W716" s="394"/>
      <c r="X716" s="394"/>
      <c r="Y716" s="394"/>
      <c r="Z716" s="394"/>
      <c r="AA716" s="371"/>
      <c r="AC716" s="383"/>
      <c r="AD716" s="383"/>
      <c r="AE716" s="383"/>
      <c r="AF716" s="383"/>
      <c r="AG716" s="383"/>
      <c r="AH716" s="383"/>
      <c r="AI716" s="383"/>
      <c r="AJ716" s="383"/>
      <c r="AK716" s="383"/>
      <c r="AL716" s="383"/>
      <c r="AM716" s="383"/>
      <c r="AN716" s="383"/>
      <c r="AO716" s="383"/>
      <c r="AP716" s="383"/>
      <c r="AQ716" s="383"/>
      <c r="AR716" s="383"/>
      <c r="AS716" s="383"/>
      <c r="AT716" s="383"/>
      <c r="AU716" s="383"/>
      <c r="AV716" s="383"/>
      <c r="AW716" s="383"/>
      <c r="AX716" s="383"/>
      <c r="AY716" s="383"/>
      <c r="AZ716" s="383"/>
      <c r="BA716" s="383"/>
      <c r="BB716" s="383"/>
      <c r="BC716" s="383"/>
      <c r="BD716" s="383"/>
      <c r="BE716" s="383"/>
      <c r="BF716" s="383"/>
      <c r="BG716" s="383"/>
      <c r="BH716" s="383"/>
      <c r="BI716" s="383"/>
      <c r="BJ716" s="383"/>
      <c r="BK716" s="383"/>
      <c r="BL716" s="383"/>
      <c r="BM716" s="383"/>
      <c r="BN716" s="383"/>
      <c r="BO716" s="383"/>
      <c r="BP716" s="383"/>
      <c r="BQ716" s="383"/>
      <c r="BR716" s="383"/>
    </row>
    <row r="717" spans="1:70" s="382" customFormat="1" ht="15" customHeight="1">
      <c r="A717" s="395"/>
      <c r="B717" s="395"/>
      <c r="C717" s="399"/>
      <c r="D717" s="399"/>
      <c r="E717" s="399"/>
      <c r="F717" s="399"/>
      <c r="G717" s="399"/>
      <c r="H717" s="399"/>
      <c r="K717" s="399" t="s">
        <v>540</v>
      </c>
      <c r="R717" s="394"/>
      <c r="S717" s="394"/>
      <c r="T717" s="394"/>
      <c r="U717" s="394"/>
      <c r="V717" s="394"/>
      <c r="W717" s="394"/>
      <c r="X717" s="394"/>
      <c r="Y717" s="394"/>
      <c r="AA717" s="371"/>
      <c r="AC717" s="383"/>
      <c r="AD717" s="383"/>
      <c r="AE717" s="383"/>
      <c r="AF717" s="383"/>
      <c r="AG717" s="383"/>
      <c r="AH717" s="383"/>
      <c r="AI717" s="383"/>
      <c r="AJ717" s="383"/>
      <c r="AK717" s="383"/>
      <c r="AL717" s="383"/>
      <c r="AM717" s="383"/>
      <c r="AN717" s="383"/>
      <c r="AO717" s="383"/>
      <c r="AP717" s="383"/>
      <c r="AQ717" s="383"/>
      <c r="AR717" s="383"/>
      <c r="AS717" s="383"/>
      <c r="AT717" s="383"/>
      <c r="AU717" s="383"/>
      <c r="AV717" s="383"/>
      <c r="AW717" s="383"/>
      <c r="AX717" s="383"/>
      <c r="AY717" s="383"/>
      <c r="AZ717" s="383"/>
      <c r="BA717" s="383"/>
      <c r="BB717" s="383"/>
      <c r="BC717" s="383"/>
      <c r="BD717" s="383"/>
      <c r="BE717" s="383"/>
      <c r="BF717" s="383"/>
      <c r="BG717" s="383"/>
      <c r="BH717" s="383"/>
      <c r="BI717" s="383"/>
      <c r="BJ717" s="383"/>
      <c r="BK717" s="383"/>
      <c r="BL717" s="383"/>
      <c r="BM717" s="383"/>
      <c r="BN717" s="383"/>
      <c r="BO717" s="383"/>
      <c r="BP717" s="383"/>
      <c r="BQ717" s="383"/>
      <c r="BR717" s="383"/>
    </row>
    <row r="718" spans="1:70" s="382" customFormat="1" ht="18" customHeight="1">
      <c r="A718" s="395"/>
      <c r="G718" s="412" t="e">
        <f>CDKT!#REF!</f>
        <v>#REF!</v>
      </c>
      <c r="H718" s="412" t="e">
        <f>CDKT!#REF!</f>
        <v>#REF!</v>
      </c>
      <c r="I718" s="400" t="s">
        <v>457</v>
      </c>
      <c r="J718" s="399"/>
      <c r="K718" s="400" t="s">
        <v>458</v>
      </c>
      <c r="M718" s="432"/>
      <c r="N718" s="432"/>
      <c r="R718" s="394"/>
      <c r="S718" s="394"/>
      <c r="T718" s="394"/>
      <c r="U718" s="394"/>
      <c r="V718" s="394"/>
      <c r="W718" s="394"/>
      <c r="X718" s="394"/>
      <c r="Y718" s="394"/>
      <c r="Z718" s="394"/>
      <c r="AA718" s="371"/>
      <c r="AC718" s="469"/>
      <c r="AD718" s="383"/>
      <c r="AE718" s="383"/>
      <c r="AF718" s="383"/>
      <c r="AG718" s="383"/>
      <c r="AH718" s="383"/>
      <c r="AI718" s="383"/>
      <c r="AJ718" s="383"/>
      <c r="AK718" s="383"/>
      <c r="AL718" s="383"/>
      <c r="AM718" s="383"/>
      <c r="AN718" s="383"/>
      <c r="AO718" s="383"/>
      <c r="AP718" s="383"/>
      <c r="AQ718" s="383"/>
      <c r="AR718" s="383"/>
      <c r="AS718" s="383"/>
      <c r="AT718" s="383"/>
      <c r="AU718" s="383"/>
      <c r="AV718" s="383"/>
      <c r="AW718" s="383"/>
      <c r="AX718" s="383"/>
      <c r="AY718" s="383"/>
      <c r="AZ718" s="383"/>
      <c r="BA718" s="383"/>
      <c r="BB718" s="383"/>
      <c r="BC718" s="383"/>
      <c r="BD718" s="383"/>
      <c r="BE718" s="383"/>
      <c r="BF718" s="383"/>
      <c r="BG718" s="383"/>
      <c r="BH718" s="383"/>
      <c r="BI718" s="383"/>
      <c r="BJ718" s="383"/>
      <c r="BK718" s="383"/>
      <c r="BL718" s="383"/>
      <c r="BM718" s="383"/>
      <c r="BN718" s="383"/>
      <c r="BO718" s="383"/>
      <c r="BP718" s="383"/>
      <c r="BQ718" s="383"/>
      <c r="BR718" s="383"/>
    </row>
    <row r="719" spans="1:70" s="382" customFormat="1" ht="18" customHeight="1">
      <c r="A719" s="395"/>
      <c r="B719" s="603" t="s">
        <v>850</v>
      </c>
      <c r="C719" s="603"/>
      <c r="D719" s="603"/>
      <c r="G719" s="449">
        <v>4342933361</v>
      </c>
      <c r="H719" s="405">
        <v>8000000</v>
      </c>
      <c r="I719" s="405">
        <f>SUM(G719:H719)</f>
        <v>4350933361</v>
      </c>
      <c r="J719" s="371"/>
      <c r="K719" s="405">
        <v>7490870085</v>
      </c>
      <c r="M719" s="464"/>
      <c r="N719" s="371"/>
      <c r="R719" s="394"/>
      <c r="S719" s="394"/>
      <c r="T719" s="394"/>
      <c r="U719" s="394"/>
      <c r="V719" s="394"/>
      <c r="W719" s="394"/>
      <c r="X719" s="394"/>
      <c r="Y719" s="394"/>
      <c r="Z719" s="394"/>
      <c r="AB719" s="422"/>
      <c r="AC719" s="469"/>
      <c r="AD719" s="383"/>
      <c r="AE719" s="383"/>
      <c r="AF719" s="383"/>
      <c r="AG719" s="383"/>
      <c r="AH719" s="383"/>
      <c r="AI719" s="383"/>
      <c r="AJ719" s="383"/>
      <c r="AK719" s="383"/>
      <c r="AL719" s="383"/>
      <c r="AM719" s="383"/>
      <c r="AN719" s="383"/>
      <c r="AO719" s="383"/>
      <c r="AP719" s="383"/>
      <c r="AQ719" s="383"/>
      <c r="AR719" s="383"/>
      <c r="AS719" s="383"/>
      <c r="AT719" s="383"/>
      <c r="AU719" s="383"/>
      <c r="AV719" s="383"/>
      <c r="AW719" s="383"/>
      <c r="AX719" s="383"/>
      <c r="AY719" s="383"/>
      <c r="AZ719" s="383"/>
      <c r="BA719" s="383"/>
      <c r="BB719" s="383"/>
      <c r="BC719" s="383"/>
      <c r="BD719" s="383"/>
      <c r="BE719" s="383"/>
      <c r="BF719" s="383"/>
      <c r="BG719" s="383"/>
      <c r="BH719" s="383"/>
      <c r="BI719" s="383"/>
      <c r="BJ719" s="383"/>
      <c r="BK719" s="383"/>
      <c r="BL719" s="383"/>
      <c r="BM719" s="383"/>
      <c r="BN719" s="383"/>
      <c r="BO719" s="383"/>
      <c r="BP719" s="383"/>
      <c r="BQ719" s="383"/>
      <c r="BR719" s="383"/>
    </row>
    <row r="720" spans="1:70" s="382" customFormat="1" ht="18" customHeight="1">
      <c r="A720" s="395"/>
      <c r="B720" s="603" t="s">
        <v>851</v>
      </c>
      <c r="C720" s="603"/>
      <c r="D720" s="603"/>
      <c r="G720" s="449">
        <v>0</v>
      </c>
      <c r="H720" s="405"/>
      <c r="I720" s="405">
        <f aca="true" t="shared" si="10" ref="I720:I725">SUM(G720:H720)</f>
        <v>0</v>
      </c>
      <c r="J720" s="371"/>
      <c r="K720" s="405">
        <v>262328322</v>
      </c>
      <c r="M720" s="464"/>
      <c r="N720" s="371"/>
      <c r="R720" s="394"/>
      <c r="S720" s="394"/>
      <c r="T720" s="394"/>
      <c r="U720" s="394"/>
      <c r="V720" s="394"/>
      <c r="W720" s="394"/>
      <c r="X720" s="394"/>
      <c r="Y720" s="394"/>
      <c r="Z720" s="394"/>
      <c r="AA720" s="371"/>
      <c r="AC720" s="469"/>
      <c r="AD720" s="383"/>
      <c r="AE720" s="383"/>
      <c r="AF720" s="383"/>
      <c r="AG720" s="383"/>
      <c r="AH720" s="383"/>
      <c r="AI720" s="383"/>
      <c r="AJ720" s="383"/>
      <c r="AK720" s="383"/>
      <c r="AL720" s="383"/>
      <c r="AM720" s="383"/>
      <c r="AN720" s="383"/>
      <c r="AO720" s="383"/>
      <c r="AP720" s="383"/>
      <c r="AQ720" s="383"/>
      <c r="AR720" s="383"/>
      <c r="AS720" s="383"/>
      <c r="AT720" s="383"/>
      <c r="AU720" s="383"/>
      <c r="AV720" s="383"/>
      <c r="AW720" s="383"/>
      <c r="AX720" s="383"/>
      <c r="AY720" s="383"/>
      <c r="AZ720" s="383"/>
      <c r="BA720" s="383"/>
      <c r="BB720" s="383"/>
      <c r="BC720" s="383"/>
      <c r="BD720" s="383"/>
      <c r="BE720" s="383"/>
      <c r="BF720" s="383"/>
      <c r="BG720" s="383"/>
      <c r="BH720" s="383"/>
      <c r="BI720" s="383"/>
      <c r="BJ720" s="383"/>
      <c r="BK720" s="383"/>
      <c r="BL720" s="383"/>
      <c r="BM720" s="383"/>
      <c r="BN720" s="383"/>
      <c r="BO720" s="383"/>
      <c r="BP720" s="383"/>
      <c r="BQ720" s="383"/>
      <c r="BR720" s="383"/>
    </row>
    <row r="721" spans="1:70" s="382" customFormat="1" ht="18" customHeight="1">
      <c r="A721" s="395"/>
      <c r="B721" s="601" t="s">
        <v>852</v>
      </c>
      <c r="C721" s="601"/>
      <c r="D721" s="601"/>
      <c r="G721" s="449">
        <v>451879023</v>
      </c>
      <c r="H721" s="405"/>
      <c r="I721" s="405">
        <f t="shared" si="10"/>
        <v>451879023</v>
      </c>
      <c r="J721" s="371"/>
      <c r="K721" s="405">
        <v>1472961585</v>
      </c>
      <c r="M721" s="464"/>
      <c r="N721" s="371"/>
      <c r="R721" s="394"/>
      <c r="S721" s="394"/>
      <c r="T721" s="394"/>
      <c r="U721" s="394"/>
      <c r="V721" s="394"/>
      <c r="W721" s="394"/>
      <c r="X721" s="394"/>
      <c r="Y721" s="394"/>
      <c r="Z721" s="394"/>
      <c r="AA721" s="371"/>
      <c r="AC721" s="469"/>
      <c r="AD721" s="383"/>
      <c r="AE721" s="383"/>
      <c r="AF721" s="383"/>
      <c r="AG721" s="383"/>
      <c r="AH721" s="383"/>
      <c r="AI721" s="383"/>
      <c r="AJ721" s="383"/>
      <c r="AK721" s="383"/>
      <c r="AL721" s="383"/>
      <c r="AM721" s="383"/>
      <c r="AN721" s="383"/>
      <c r="AO721" s="383"/>
      <c r="AP721" s="383"/>
      <c r="AQ721" s="383"/>
      <c r="AR721" s="383"/>
      <c r="AS721" s="383"/>
      <c r="AT721" s="383"/>
      <c r="AU721" s="383"/>
      <c r="AV721" s="383"/>
      <c r="AW721" s="383"/>
      <c r="AX721" s="383"/>
      <c r="AY721" s="383"/>
      <c r="AZ721" s="383"/>
      <c r="BA721" s="383"/>
      <c r="BB721" s="383"/>
      <c r="BC721" s="383"/>
      <c r="BD721" s="383"/>
      <c r="BE721" s="383"/>
      <c r="BF721" s="383"/>
      <c r="BG721" s="383"/>
      <c r="BH721" s="383"/>
      <c r="BI721" s="383"/>
      <c r="BJ721" s="383"/>
      <c r="BK721" s="383"/>
      <c r="BL721" s="383"/>
      <c r="BM721" s="383"/>
      <c r="BN721" s="383"/>
      <c r="BO721" s="383"/>
      <c r="BP721" s="383"/>
      <c r="BQ721" s="383"/>
      <c r="BR721" s="383"/>
    </row>
    <row r="722" spans="1:70" s="382" customFormat="1" ht="18" customHeight="1">
      <c r="A722" s="395"/>
      <c r="B722" s="601" t="s">
        <v>846</v>
      </c>
      <c r="C722" s="601"/>
      <c r="D722" s="601"/>
      <c r="G722" s="449">
        <v>982761992</v>
      </c>
      <c r="H722" s="405"/>
      <c r="I722" s="405">
        <f t="shared" si="10"/>
        <v>982761992</v>
      </c>
      <c r="J722" s="371"/>
      <c r="K722" s="405">
        <v>376152523</v>
      </c>
      <c r="M722" s="464"/>
      <c r="N722" s="371"/>
      <c r="R722" s="394"/>
      <c r="S722" s="394"/>
      <c r="T722" s="394"/>
      <c r="U722" s="394"/>
      <c r="V722" s="394"/>
      <c r="W722" s="394"/>
      <c r="X722" s="394"/>
      <c r="Y722" s="394"/>
      <c r="Z722" s="394"/>
      <c r="AA722" s="371"/>
      <c r="AC722" s="469"/>
      <c r="AD722" s="383"/>
      <c r="AE722" s="383"/>
      <c r="AF722" s="383"/>
      <c r="AG722" s="383"/>
      <c r="AH722" s="383"/>
      <c r="AI722" s="383"/>
      <c r="AJ722" s="383"/>
      <c r="AK722" s="383"/>
      <c r="AL722" s="383"/>
      <c r="AM722" s="383"/>
      <c r="AN722" s="383"/>
      <c r="AO722" s="383"/>
      <c r="AP722" s="383"/>
      <c r="AQ722" s="383"/>
      <c r="AR722" s="383"/>
      <c r="AS722" s="383"/>
      <c r="AT722" s="383"/>
      <c r="AU722" s="383"/>
      <c r="AV722" s="383"/>
      <c r="AW722" s="383"/>
      <c r="AX722" s="383"/>
      <c r="AY722" s="383"/>
      <c r="AZ722" s="383"/>
      <c r="BA722" s="383"/>
      <c r="BB722" s="383"/>
      <c r="BC722" s="383"/>
      <c r="BD722" s="383"/>
      <c r="BE722" s="383"/>
      <c r="BF722" s="383"/>
      <c r="BG722" s="383"/>
      <c r="BH722" s="383"/>
      <c r="BI722" s="383"/>
      <c r="BJ722" s="383"/>
      <c r="BK722" s="383"/>
      <c r="BL722" s="383"/>
      <c r="BM722" s="383"/>
      <c r="BN722" s="383"/>
      <c r="BO722" s="383"/>
      <c r="BP722" s="383"/>
      <c r="BQ722" s="383"/>
      <c r="BR722" s="383"/>
    </row>
    <row r="723" spans="1:70" s="382" customFormat="1" ht="18" customHeight="1">
      <c r="A723" s="395"/>
      <c r="B723" s="601" t="s">
        <v>853</v>
      </c>
      <c r="C723" s="601"/>
      <c r="D723" s="601"/>
      <c r="G723" s="449">
        <v>13704176</v>
      </c>
      <c r="H723" s="405">
        <v>0</v>
      </c>
      <c r="I723" s="405">
        <f t="shared" si="10"/>
        <v>13704176</v>
      </c>
      <c r="J723" s="371"/>
      <c r="K723" s="405">
        <v>16954000</v>
      </c>
      <c r="M723" s="464"/>
      <c r="N723" s="371"/>
      <c r="R723" s="394"/>
      <c r="S723" s="394"/>
      <c r="T723" s="394"/>
      <c r="U723" s="394"/>
      <c r="V723" s="394"/>
      <c r="W723" s="394"/>
      <c r="X723" s="394"/>
      <c r="Y723" s="394"/>
      <c r="Z723" s="394"/>
      <c r="AA723" s="371"/>
      <c r="AC723" s="383"/>
      <c r="AD723" s="383"/>
      <c r="AE723" s="383"/>
      <c r="AF723" s="383"/>
      <c r="AG723" s="383"/>
      <c r="AH723" s="383"/>
      <c r="AI723" s="383"/>
      <c r="AJ723" s="383"/>
      <c r="AK723" s="383"/>
      <c r="AL723" s="383"/>
      <c r="AM723" s="383"/>
      <c r="AN723" s="383"/>
      <c r="AO723" s="383"/>
      <c r="AP723" s="383"/>
      <c r="AQ723" s="383"/>
      <c r="AR723" s="383"/>
      <c r="AS723" s="383"/>
      <c r="AT723" s="383"/>
      <c r="AU723" s="383"/>
      <c r="AV723" s="383"/>
      <c r="AW723" s="383"/>
      <c r="AX723" s="383"/>
      <c r="AY723" s="383"/>
      <c r="AZ723" s="383"/>
      <c r="BA723" s="383"/>
      <c r="BB723" s="383"/>
      <c r="BC723" s="383"/>
      <c r="BD723" s="383"/>
      <c r="BE723" s="383"/>
      <c r="BF723" s="383"/>
      <c r="BG723" s="383"/>
      <c r="BH723" s="383"/>
      <c r="BI723" s="383"/>
      <c r="BJ723" s="383"/>
      <c r="BK723" s="383"/>
      <c r="BL723" s="383"/>
      <c r="BM723" s="383"/>
      <c r="BN723" s="383"/>
      <c r="BO723" s="383"/>
      <c r="BP723" s="383"/>
      <c r="BQ723" s="383"/>
      <c r="BR723" s="383"/>
    </row>
    <row r="724" spans="1:70" s="382" customFormat="1" ht="18" customHeight="1" hidden="1">
      <c r="A724" s="395"/>
      <c r="B724" s="601" t="s">
        <v>854</v>
      </c>
      <c r="C724" s="601"/>
      <c r="D724" s="601"/>
      <c r="G724" s="449">
        <v>0</v>
      </c>
      <c r="H724" s="405"/>
      <c r="I724" s="405">
        <f t="shared" si="10"/>
        <v>0</v>
      </c>
      <c r="J724" s="371"/>
      <c r="K724" s="405">
        <v>0</v>
      </c>
      <c r="M724" s="464"/>
      <c r="N724" s="371"/>
      <c r="R724" s="394"/>
      <c r="S724" s="394"/>
      <c r="T724" s="394"/>
      <c r="U724" s="394"/>
      <c r="V724" s="394"/>
      <c r="W724" s="394"/>
      <c r="X724" s="394"/>
      <c r="Y724" s="394"/>
      <c r="Z724" s="394"/>
      <c r="AA724" s="371"/>
      <c r="AC724" s="383"/>
      <c r="AD724" s="383"/>
      <c r="AE724" s="383"/>
      <c r="AF724" s="383"/>
      <c r="AG724" s="383"/>
      <c r="AH724" s="383"/>
      <c r="AI724" s="383"/>
      <c r="AJ724" s="383"/>
      <c r="AK724" s="383"/>
      <c r="AL724" s="383"/>
      <c r="AM724" s="383"/>
      <c r="AN724" s="383"/>
      <c r="AO724" s="383"/>
      <c r="AP724" s="383"/>
      <c r="AQ724" s="383"/>
      <c r="AR724" s="383"/>
      <c r="AS724" s="383"/>
      <c r="AT724" s="383"/>
      <c r="AU724" s="383"/>
      <c r="AV724" s="383"/>
      <c r="AW724" s="383"/>
      <c r="AX724" s="383"/>
      <c r="AY724" s="383"/>
      <c r="AZ724" s="383"/>
      <c r="BA724" s="383"/>
      <c r="BB724" s="383"/>
      <c r="BC724" s="383"/>
      <c r="BD724" s="383"/>
      <c r="BE724" s="383"/>
      <c r="BF724" s="383"/>
      <c r="BG724" s="383"/>
      <c r="BH724" s="383"/>
      <c r="BI724" s="383"/>
      <c r="BJ724" s="383"/>
      <c r="BK724" s="383"/>
      <c r="BL724" s="383"/>
      <c r="BM724" s="383"/>
      <c r="BN724" s="383"/>
      <c r="BO724" s="383"/>
      <c r="BP724" s="383"/>
      <c r="BQ724" s="383"/>
      <c r="BR724" s="383"/>
    </row>
    <row r="725" spans="1:70" s="382" customFormat="1" ht="18" customHeight="1">
      <c r="A725" s="395"/>
      <c r="B725" s="601" t="s">
        <v>848</v>
      </c>
      <c r="C725" s="601"/>
      <c r="D725" s="601"/>
      <c r="G725" s="449">
        <v>1756347972</v>
      </c>
      <c r="H725" s="405"/>
      <c r="I725" s="405">
        <f t="shared" si="10"/>
        <v>1756347972</v>
      </c>
      <c r="J725" s="371"/>
      <c r="K725" s="405">
        <v>220483058</v>
      </c>
      <c r="M725" s="371"/>
      <c r="N725" s="371"/>
      <c r="R725" s="394"/>
      <c r="S725" s="394"/>
      <c r="T725" s="394"/>
      <c r="U725" s="394"/>
      <c r="V725" s="394"/>
      <c r="W725" s="394"/>
      <c r="X725" s="394"/>
      <c r="Y725" s="394"/>
      <c r="Z725" s="394"/>
      <c r="AA725" s="371"/>
      <c r="AC725" s="383"/>
      <c r="AD725" s="383"/>
      <c r="AE725" s="383"/>
      <c r="AF725" s="383"/>
      <c r="AG725" s="383"/>
      <c r="AH725" s="383"/>
      <c r="AI725" s="383"/>
      <c r="AJ725" s="383"/>
      <c r="AK725" s="383"/>
      <c r="AL725" s="383"/>
      <c r="AM725" s="383"/>
      <c r="AN725" s="383"/>
      <c r="AO725" s="383"/>
      <c r="AP725" s="383"/>
      <c r="AQ725" s="383"/>
      <c r="AR725" s="383"/>
      <c r="AS725" s="383"/>
      <c r="AT725" s="383"/>
      <c r="AU725" s="383"/>
      <c r="AV725" s="383"/>
      <c r="AW725" s="383"/>
      <c r="AX725" s="383"/>
      <c r="AY725" s="383"/>
      <c r="AZ725" s="383"/>
      <c r="BA725" s="383"/>
      <c r="BB725" s="383"/>
      <c r="BC725" s="383"/>
      <c r="BD725" s="383"/>
      <c r="BE725" s="383"/>
      <c r="BF725" s="383"/>
      <c r="BG725" s="383"/>
      <c r="BH725" s="383"/>
      <c r="BI725" s="383"/>
      <c r="BJ725" s="383"/>
      <c r="BK725" s="383"/>
      <c r="BL725" s="383"/>
      <c r="BM725" s="383"/>
      <c r="BN725" s="383"/>
      <c r="BO725" s="383"/>
      <c r="BP725" s="383"/>
      <c r="BQ725" s="383"/>
      <c r="BR725" s="383"/>
    </row>
    <row r="726" spans="1:70" s="382" customFormat="1" ht="18" customHeight="1">
      <c r="A726" s="395"/>
      <c r="B726" s="601" t="s">
        <v>849</v>
      </c>
      <c r="C726" s="601"/>
      <c r="D726" s="601"/>
      <c r="G726" s="449" t="e">
        <f>2869080904+'Dieu giai'!#REF!+'Dieu giai'!#REF!</f>
        <v>#REF!</v>
      </c>
      <c r="H726" s="405">
        <v>24406146</v>
      </c>
      <c r="I726" s="405" t="e">
        <f>SUM(G726:H726)</f>
        <v>#REF!</v>
      </c>
      <c r="J726" s="371"/>
      <c r="K726" s="405">
        <f>4691096398+'Dieu giai'!E10</f>
        <v>16483513800.751999</v>
      </c>
      <c r="M726" s="371"/>
      <c r="N726" s="371"/>
      <c r="R726" s="510"/>
      <c r="S726" s="394"/>
      <c r="T726" s="394"/>
      <c r="U726" s="394"/>
      <c r="V726" s="394"/>
      <c r="W726" s="394"/>
      <c r="X726" s="394"/>
      <c r="Y726" s="394"/>
      <c r="Z726" s="394"/>
      <c r="AA726" s="371"/>
      <c r="AB726" s="422"/>
      <c r="AC726" s="383"/>
      <c r="AD726" s="383"/>
      <c r="AE726" s="383"/>
      <c r="AF726" s="383"/>
      <c r="AG726" s="383"/>
      <c r="AH726" s="383"/>
      <c r="AI726" s="383"/>
      <c r="AJ726" s="383"/>
      <c r="AK726" s="383"/>
      <c r="AL726" s="383"/>
      <c r="AM726" s="383"/>
      <c r="AN726" s="383"/>
      <c r="AO726" s="383"/>
      <c r="AP726" s="383"/>
      <c r="AQ726" s="383"/>
      <c r="AR726" s="383"/>
      <c r="AS726" s="383"/>
      <c r="AT726" s="383"/>
      <c r="AU726" s="383"/>
      <c r="AV726" s="383"/>
      <c r="AW726" s="383"/>
      <c r="AX726" s="383"/>
      <c r="AY726" s="383"/>
      <c r="AZ726" s="383"/>
      <c r="BA726" s="383"/>
      <c r="BB726" s="383"/>
      <c r="BC726" s="383"/>
      <c r="BD726" s="383"/>
      <c r="BE726" s="383"/>
      <c r="BF726" s="383"/>
      <c r="BG726" s="383"/>
      <c r="BH726" s="383"/>
      <c r="BI726" s="383"/>
      <c r="BJ726" s="383"/>
      <c r="BK726" s="383"/>
      <c r="BL726" s="383"/>
      <c r="BM726" s="383"/>
      <c r="BN726" s="383"/>
      <c r="BO726" s="383"/>
      <c r="BP726" s="383"/>
      <c r="BQ726" s="383"/>
      <c r="BR726" s="383"/>
    </row>
    <row r="727" spans="1:70" s="382" customFormat="1" ht="18" customHeight="1" thickBot="1">
      <c r="A727" s="395"/>
      <c r="C727" s="396" t="s">
        <v>283</v>
      </c>
      <c r="D727" s="396"/>
      <c r="G727" s="456" t="e">
        <f>SUM(G719:G726)</f>
        <v>#REF!</v>
      </c>
      <c r="H727" s="456">
        <f>SUM(H719:H726)</f>
        <v>32406146</v>
      </c>
      <c r="I727" s="456" t="e">
        <f>SUM(I719:I726)</f>
        <v>#REF!</v>
      </c>
      <c r="J727" s="396"/>
      <c r="K727" s="456">
        <f>SUM(K719:K726)</f>
        <v>26323263373.752</v>
      </c>
      <c r="M727" s="551">
        <f>SUM(M719:M726)</f>
        <v>0</v>
      </c>
      <c r="N727" s="551">
        <f>SUM(N719:N726)</f>
        <v>0</v>
      </c>
      <c r="R727" s="394"/>
      <c r="S727" s="394"/>
      <c r="T727" s="394"/>
      <c r="U727" s="394"/>
      <c r="V727" s="394"/>
      <c r="W727" s="394"/>
      <c r="X727" s="394"/>
      <c r="Y727" s="394"/>
      <c r="Z727" s="394"/>
      <c r="AA727" s="371"/>
      <c r="AB727" s="422"/>
      <c r="AC727" s="383"/>
      <c r="AD727" s="383"/>
      <c r="AE727" s="383"/>
      <c r="AF727" s="383"/>
      <c r="AG727" s="383"/>
      <c r="AH727" s="383"/>
      <c r="AI727" s="383"/>
      <c r="AJ727" s="383"/>
      <c r="AK727" s="383"/>
      <c r="AL727" s="383"/>
      <c r="AM727" s="383"/>
      <c r="AN727" s="383"/>
      <c r="AO727" s="383"/>
      <c r="AP727" s="383"/>
      <c r="AQ727" s="383"/>
      <c r="AR727" s="383"/>
      <c r="AS727" s="383"/>
      <c r="AT727" s="383"/>
      <c r="AU727" s="383"/>
      <c r="AV727" s="383"/>
      <c r="AW727" s="383"/>
      <c r="AX727" s="383"/>
      <c r="AY727" s="383"/>
      <c r="AZ727" s="383"/>
      <c r="BA727" s="383"/>
      <c r="BB727" s="383"/>
      <c r="BC727" s="383"/>
      <c r="BD727" s="383"/>
      <c r="BE727" s="383"/>
      <c r="BF727" s="383"/>
      <c r="BG727" s="383"/>
      <c r="BH727" s="383"/>
      <c r="BI727" s="383"/>
      <c r="BJ727" s="383"/>
      <c r="BK727" s="383"/>
      <c r="BL727" s="383"/>
      <c r="BM727" s="383"/>
      <c r="BN727" s="383"/>
      <c r="BO727" s="383"/>
      <c r="BP727" s="383"/>
      <c r="BQ727" s="383"/>
      <c r="BR727" s="383"/>
    </row>
    <row r="728" spans="1:70" s="382" customFormat="1" ht="4.5" customHeight="1" thickTop="1">
      <c r="A728" s="395"/>
      <c r="R728" s="394"/>
      <c r="S728" s="394"/>
      <c r="T728" s="394"/>
      <c r="U728" s="394"/>
      <c r="V728" s="394"/>
      <c r="W728" s="394"/>
      <c r="X728" s="394"/>
      <c r="Y728" s="394"/>
      <c r="Z728" s="394"/>
      <c r="AA728" s="371"/>
      <c r="AC728" s="383"/>
      <c r="AD728" s="383"/>
      <c r="AE728" s="383"/>
      <c r="AF728" s="383"/>
      <c r="AG728" s="383"/>
      <c r="AH728" s="383"/>
      <c r="AI728" s="383"/>
      <c r="AJ728" s="383"/>
      <c r="AK728" s="383"/>
      <c r="AL728" s="383"/>
      <c r="AM728" s="383"/>
      <c r="AN728" s="383"/>
      <c r="AO728" s="383"/>
      <c r="AP728" s="383"/>
      <c r="AQ728" s="383"/>
      <c r="AR728" s="383"/>
      <c r="AS728" s="383"/>
      <c r="AT728" s="383"/>
      <c r="AU728" s="383"/>
      <c r="AV728" s="383"/>
      <c r="AW728" s="383"/>
      <c r="AX728" s="383"/>
      <c r="AY728" s="383"/>
      <c r="AZ728" s="383"/>
      <c r="BA728" s="383"/>
      <c r="BB728" s="383"/>
      <c r="BC728" s="383"/>
      <c r="BD728" s="383"/>
      <c r="BE728" s="383"/>
      <c r="BF728" s="383"/>
      <c r="BG728" s="383"/>
      <c r="BH728" s="383"/>
      <c r="BI728" s="383"/>
      <c r="BJ728" s="383"/>
      <c r="BK728" s="383"/>
      <c r="BL728" s="383"/>
      <c r="BM728" s="383"/>
      <c r="BN728" s="383"/>
      <c r="BO728" s="383"/>
      <c r="BP728" s="383"/>
      <c r="BQ728" s="383"/>
      <c r="BR728" s="383"/>
    </row>
    <row r="729" spans="1:70" s="382" customFormat="1" ht="18" customHeight="1">
      <c r="A729" s="395"/>
      <c r="E729" s="399" t="s">
        <v>446</v>
      </c>
      <c r="I729" s="371" t="e">
        <f>I727-#REF!</f>
        <v>#REF!</v>
      </c>
      <c r="J729" s="371"/>
      <c r="K729" s="371" t="e">
        <f>K727-#REF!</f>
        <v>#REF!</v>
      </c>
      <c r="R729" s="394"/>
      <c r="S729" s="394"/>
      <c r="T729" s="394"/>
      <c r="U729" s="394"/>
      <c r="V729" s="394"/>
      <c r="W729" s="394"/>
      <c r="X729" s="394"/>
      <c r="Y729" s="394"/>
      <c r="Z729" s="394"/>
      <c r="AA729" s="371"/>
      <c r="AC729" s="383"/>
      <c r="AD729" s="383"/>
      <c r="AE729" s="383"/>
      <c r="AF729" s="383"/>
      <c r="AG729" s="383"/>
      <c r="AH729" s="383"/>
      <c r="AI729" s="383"/>
      <c r="AJ729" s="383"/>
      <c r="AK729" s="383"/>
      <c r="AL729" s="383"/>
      <c r="AM729" s="383"/>
      <c r="AN729" s="383"/>
      <c r="AO729" s="383"/>
      <c r="AP729" s="383"/>
      <c r="AQ729" s="383"/>
      <c r="AR729" s="383"/>
      <c r="AS729" s="383"/>
      <c r="AT729" s="383"/>
      <c r="AU729" s="383"/>
      <c r="AV729" s="383"/>
      <c r="AW729" s="383"/>
      <c r="AX729" s="383"/>
      <c r="AY729" s="383"/>
      <c r="AZ729" s="383"/>
      <c r="BA729" s="383"/>
      <c r="BB729" s="383"/>
      <c r="BC729" s="383"/>
      <c r="BD729" s="383"/>
      <c r="BE729" s="383"/>
      <c r="BF729" s="383"/>
      <c r="BG729" s="383"/>
      <c r="BH729" s="383"/>
      <c r="BI729" s="383"/>
      <c r="BJ729" s="383"/>
      <c r="BK729" s="383"/>
      <c r="BL729" s="383"/>
      <c r="BM729" s="383"/>
      <c r="BN729" s="383"/>
      <c r="BO729" s="383"/>
      <c r="BP729" s="383"/>
      <c r="BQ729" s="383"/>
      <c r="BR729" s="383"/>
    </row>
    <row r="730" spans="1:70" s="382" customFormat="1" ht="12.75">
      <c r="A730" s="410" t="s">
        <v>469</v>
      </c>
      <c r="B730" s="391" t="s">
        <v>855</v>
      </c>
      <c r="C730" s="399"/>
      <c r="D730" s="399"/>
      <c r="E730" s="399"/>
      <c r="F730" s="399"/>
      <c r="G730" s="399"/>
      <c r="H730" s="399"/>
      <c r="R730" s="394"/>
      <c r="S730" s="394"/>
      <c r="T730" s="394"/>
      <c r="U730" s="394"/>
      <c r="V730" s="394"/>
      <c r="W730" s="394"/>
      <c r="X730" s="394"/>
      <c r="Y730" s="394"/>
      <c r="AA730" s="371"/>
      <c r="AC730" s="383"/>
      <c r="AD730" s="383"/>
      <c r="AE730" s="383"/>
      <c r="AF730" s="383"/>
      <c r="AG730" s="383"/>
      <c r="AH730" s="383"/>
      <c r="AI730" s="383"/>
      <c r="AJ730" s="383"/>
      <c r="AK730" s="383"/>
      <c r="AL730" s="383"/>
      <c r="AM730" s="383"/>
      <c r="AN730" s="383"/>
      <c r="AO730" s="383"/>
      <c r="AP730" s="383"/>
      <c r="AQ730" s="383"/>
      <c r="AR730" s="383"/>
      <c r="AS730" s="383"/>
      <c r="AT730" s="383"/>
      <c r="AU730" s="383"/>
      <c r="AV730" s="383"/>
      <c r="AW730" s="383"/>
      <c r="AX730" s="383"/>
      <c r="AY730" s="383"/>
      <c r="AZ730" s="383"/>
      <c r="BA730" s="383"/>
      <c r="BB730" s="383"/>
      <c r="BC730" s="383"/>
      <c r="BD730" s="383"/>
      <c r="BE730" s="383"/>
      <c r="BF730" s="383"/>
      <c r="BG730" s="383"/>
      <c r="BH730" s="383"/>
      <c r="BI730" s="383"/>
      <c r="BJ730" s="383"/>
      <c r="BK730" s="383"/>
      <c r="BL730" s="383"/>
      <c r="BM730" s="383"/>
      <c r="BN730" s="383"/>
      <c r="BO730" s="383"/>
      <c r="BP730" s="383"/>
      <c r="BQ730" s="383"/>
      <c r="BR730" s="383"/>
    </row>
    <row r="731" spans="1:70" s="382" customFormat="1" ht="4.5" customHeight="1">
      <c r="A731" s="395"/>
      <c r="B731" s="395"/>
      <c r="C731" s="399"/>
      <c r="D731" s="399"/>
      <c r="E731" s="399"/>
      <c r="F731" s="399"/>
      <c r="G731" s="399"/>
      <c r="H731" s="399"/>
      <c r="R731" s="394"/>
      <c r="S731" s="394"/>
      <c r="T731" s="394"/>
      <c r="U731" s="394"/>
      <c r="V731" s="394"/>
      <c r="W731" s="394"/>
      <c r="X731" s="394"/>
      <c r="Y731" s="394"/>
      <c r="AA731" s="371"/>
      <c r="AC731" s="383"/>
      <c r="AD731" s="383"/>
      <c r="AE731" s="383"/>
      <c r="AF731" s="383"/>
      <c r="AG731" s="383"/>
      <c r="AH731" s="383"/>
      <c r="AI731" s="383"/>
      <c r="AJ731" s="383"/>
      <c r="AK731" s="383"/>
      <c r="AL731" s="383"/>
      <c r="AM731" s="383"/>
      <c r="AN731" s="383"/>
      <c r="AO731" s="383"/>
      <c r="AP731" s="383"/>
      <c r="AQ731" s="383"/>
      <c r="AR731" s="383"/>
      <c r="AS731" s="383"/>
      <c r="AT731" s="383"/>
      <c r="AU731" s="383"/>
      <c r="AV731" s="383"/>
      <c r="AW731" s="383"/>
      <c r="AX731" s="383"/>
      <c r="AY731" s="383"/>
      <c r="AZ731" s="383"/>
      <c r="BA731" s="383"/>
      <c r="BB731" s="383"/>
      <c r="BC731" s="383"/>
      <c r="BD731" s="383"/>
      <c r="BE731" s="383"/>
      <c r="BF731" s="383"/>
      <c r="BG731" s="383"/>
      <c r="BH731" s="383"/>
      <c r="BI731" s="383"/>
      <c r="BJ731" s="383"/>
      <c r="BK731" s="383"/>
      <c r="BL731" s="383"/>
      <c r="BM731" s="383"/>
      <c r="BN731" s="383"/>
      <c r="BO731" s="383"/>
      <c r="BP731" s="383"/>
      <c r="BQ731" s="383"/>
      <c r="BR731" s="383"/>
    </row>
    <row r="732" spans="1:70" s="382" customFormat="1" ht="15" customHeight="1">
      <c r="A732" s="395"/>
      <c r="B732" s="395"/>
      <c r="C732" s="399"/>
      <c r="D732" s="399"/>
      <c r="E732" s="399"/>
      <c r="F732" s="399"/>
      <c r="G732" s="399"/>
      <c r="H732" s="399"/>
      <c r="K732" s="399" t="s">
        <v>540</v>
      </c>
      <c r="R732" s="394"/>
      <c r="S732" s="394"/>
      <c r="T732" s="394"/>
      <c r="U732" s="394"/>
      <c r="V732" s="394"/>
      <c r="W732" s="394"/>
      <c r="X732" s="394"/>
      <c r="Y732" s="394"/>
      <c r="AA732" s="371"/>
      <c r="AC732" s="383"/>
      <c r="AD732" s="383"/>
      <c r="AE732" s="383"/>
      <c r="AF732" s="383"/>
      <c r="AG732" s="383"/>
      <c r="AH732" s="383"/>
      <c r="AI732" s="383"/>
      <c r="AJ732" s="383"/>
      <c r="AK732" s="383"/>
      <c r="AL732" s="383"/>
      <c r="AM732" s="383"/>
      <c r="AN732" s="383"/>
      <c r="AO732" s="383"/>
      <c r="AP732" s="383"/>
      <c r="AQ732" s="383"/>
      <c r="AR732" s="383"/>
      <c r="AS732" s="383"/>
      <c r="AT732" s="383"/>
      <c r="AU732" s="383"/>
      <c r="AV732" s="383"/>
      <c r="AW732" s="383"/>
      <c r="AX732" s="383"/>
      <c r="AY732" s="383"/>
      <c r="AZ732" s="383"/>
      <c r="BA732" s="383"/>
      <c r="BB732" s="383"/>
      <c r="BC732" s="383"/>
      <c r="BD732" s="383"/>
      <c r="BE732" s="383"/>
      <c r="BF732" s="383"/>
      <c r="BG732" s="383"/>
      <c r="BH732" s="383"/>
      <c r="BI732" s="383"/>
      <c r="BJ732" s="383"/>
      <c r="BK732" s="383"/>
      <c r="BL732" s="383"/>
      <c r="BM732" s="383"/>
      <c r="BN732" s="383"/>
      <c r="BO732" s="383"/>
      <c r="BP732" s="383"/>
      <c r="BQ732" s="383"/>
      <c r="BR732" s="383"/>
    </row>
    <row r="733" spans="1:70" s="382" customFormat="1" ht="18" customHeight="1">
      <c r="A733" s="386"/>
      <c r="C733" s="399"/>
      <c r="D733" s="399"/>
      <c r="E733" s="401"/>
      <c r="F733" s="401"/>
      <c r="G733" s="412" t="e">
        <f>CDKT!#REF!</f>
        <v>#REF!</v>
      </c>
      <c r="H733" s="412" t="e">
        <f>CDKT!#REF!</f>
        <v>#REF!</v>
      </c>
      <c r="I733" s="400" t="s">
        <v>457</v>
      </c>
      <c r="J733" s="399"/>
      <c r="K733" s="400" t="s">
        <v>458</v>
      </c>
      <c r="M733" s="432"/>
      <c r="N733" s="432"/>
      <c r="R733" s="416"/>
      <c r="S733" s="416"/>
      <c r="T733" s="416"/>
      <c r="U733" s="416"/>
      <c r="V733" s="416"/>
      <c r="W733" s="416"/>
      <c r="X733" s="416"/>
      <c r="Y733" s="416"/>
      <c r="Z733" s="394"/>
      <c r="AA733" s="596"/>
      <c r="AC733" s="383"/>
      <c r="AD733" s="383"/>
      <c r="AE733" s="383"/>
      <c r="AF733" s="383"/>
      <c r="AG733" s="383"/>
      <c r="AH733" s="383"/>
      <c r="AI733" s="383"/>
      <c r="AJ733" s="383"/>
      <c r="AK733" s="383"/>
      <c r="AL733" s="383"/>
      <c r="AM733" s="383"/>
      <c r="AN733" s="383"/>
      <c r="AO733" s="383"/>
      <c r="AP733" s="383"/>
      <c r="AQ733" s="383"/>
      <c r="AR733" s="383"/>
      <c r="AS733" s="383"/>
      <c r="AT733" s="383"/>
      <c r="AU733" s="383"/>
      <c r="AV733" s="383"/>
      <c r="AW733" s="383"/>
      <c r="AX733" s="383"/>
      <c r="AY733" s="383"/>
      <c r="AZ733" s="383"/>
      <c r="BA733" s="383"/>
      <c r="BB733" s="383"/>
      <c r="BC733" s="383"/>
      <c r="BD733" s="383"/>
      <c r="BE733" s="383"/>
      <c r="BF733" s="383"/>
      <c r="BG733" s="383"/>
      <c r="BH733" s="383"/>
      <c r="BI733" s="383"/>
      <c r="BJ733" s="383"/>
      <c r="BK733" s="383"/>
      <c r="BL733" s="383"/>
      <c r="BM733" s="383"/>
      <c r="BN733" s="383"/>
      <c r="BO733" s="383"/>
      <c r="BP733" s="383"/>
      <c r="BQ733" s="383"/>
      <c r="BR733" s="383"/>
    </row>
    <row r="734" spans="1:70" s="382" customFormat="1" ht="18" customHeight="1">
      <c r="A734" s="397"/>
      <c r="B734" s="386" t="s">
        <v>856</v>
      </c>
      <c r="C734" s="399"/>
      <c r="D734" s="399"/>
      <c r="E734" s="401"/>
      <c r="F734" s="401"/>
      <c r="G734" s="539">
        <v>315522273</v>
      </c>
      <c r="H734" s="401"/>
      <c r="I734" s="449">
        <f>SUM(G734:H734)</f>
        <v>315522273</v>
      </c>
      <c r="J734" s="448"/>
      <c r="K734" s="449">
        <v>8621697106</v>
      </c>
      <c r="R734" s="416"/>
      <c r="S734" s="416"/>
      <c r="T734" s="416"/>
      <c r="U734" s="416"/>
      <c r="V734" s="416"/>
      <c r="W734" s="416"/>
      <c r="X734" s="416"/>
      <c r="Y734" s="416"/>
      <c r="Z734" s="394"/>
      <c r="AA734" s="371"/>
      <c r="AC734" s="383"/>
      <c r="AD734" s="383"/>
      <c r="AE734" s="383"/>
      <c r="AF734" s="383"/>
      <c r="AG734" s="383"/>
      <c r="AH734" s="383"/>
      <c r="AI734" s="383"/>
      <c r="AJ734" s="383"/>
      <c r="AK734" s="383"/>
      <c r="AL734" s="383"/>
      <c r="AM734" s="383"/>
      <c r="AN734" s="383"/>
      <c r="AO734" s="383"/>
      <c r="AP734" s="383"/>
      <c r="AQ734" s="383"/>
      <c r="AR734" s="383"/>
      <c r="AS734" s="383"/>
      <c r="AT734" s="383"/>
      <c r="AU734" s="383"/>
      <c r="AV734" s="383"/>
      <c r="AW734" s="383"/>
      <c r="AX734" s="383"/>
      <c r="AY734" s="383"/>
      <c r="AZ734" s="383"/>
      <c r="BA734" s="383"/>
      <c r="BB734" s="383"/>
      <c r="BC734" s="383"/>
      <c r="BD734" s="383"/>
      <c r="BE734" s="383"/>
      <c r="BF734" s="383"/>
      <c r="BG734" s="383"/>
      <c r="BH734" s="383"/>
      <c r="BI734" s="383"/>
      <c r="BJ734" s="383"/>
      <c r="BK734" s="383"/>
      <c r="BL734" s="383"/>
      <c r="BM734" s="383"/>
      <c r="BN734" s="383"/>
      <c r="BO734" s="383"/>
      <c r="BP734" s="383"/>
      <c r="BQ734" s="383"/>
      <c r="BR734" s="383"/>
    </row>
    <row r="735" spans="1:70" s="382" customFormat="1" ht="18" customHeight="1">
      <c r="A735" s="397"/>
      <c r="B735" s="386" t="s">
        <v>857</v>
      </c>
      <c r="C735" s="399"/>
      <c r="D735" s="399"/>
      <c r="E735" s="401"/>
      <c r="F735" s="401"/>
      <c r="G735" s="539">
        <v>0</v>
      </c>
      <c r="H735" s="401"/>
      <c r="I735" s="449">
        <f aca="true" t="shared" si="11" ref="I735:I743">SUM(G735:H735)</f>
        <v>0</v>
      </c>
      <c r="J735" s="448"/>
      <c r="K735" s="449">
        <v>525643670</v>
      </c>
      <c r="R735" s="416"/>
      <c r="S735" s="416"/>
      <c r="T735" s="416"/>
      <c r="U735" s="416"/>
      <c r="V735" s="416"/>
      <c r="W735" s="416"/>
      <c r="X735" s="416"/>
      <c r="Y735" s="416"/>
      <c r="Z735" s="394"/>
      <c r="AA735" s="371"/>
      <c r="AC735" s="383"/>
      <c r="AD735" s="383"/>
      <c r="AE735" s="383"/>
      <c r="AF735" s="383"/>
      <c r="AG735" s="383"/>
      <c r="AH735" s="383"/>
      <c r="AI735" s="383"/>
      <c r="AJ735" s="383"/>
      <c r="AK735" s="383"/>
      <c r="AL735" s="383"/>
      <c r="AM735" s="383"/>
      <c r="AN735" s="383"/>
      <c r="AO735" s="383"/>
      <c r="AP735" s="383"/>
      <c r="AQ735" s="383"/>
      <c r="AR735" s="383"/>
      <c r="AS735" s="383"/>
      <c r="AT735" s="383"/>
      <c r="AU735" s="383"/>
      <c r="AV735" s="383"/>
      <c r="AW735" s="383"/>
      <c r="AX735" s="383"/>
      <c r="AY735" s="383"/>
      <c r="AZ735" s="383"/>
      <c r="BA735" s="383"/>
      <c r="BB735" s="383"/>
      <c r="BC735" s="383"/>
      <c r="BD735" s="383"/>
      <c r="BE735" s="383"/>
      <c r="BF735" s="383"/>
      <c r="BG735" s="383"/>
      <c r="BH735" s="383"/>
      <c r="BI735" s="383"/>
      <c r="BJ735" s="383"/>
      <c r="BK735" s="383"/>
      <c r="BL735" s="383"/>
      <c r="BM735" s="383"/>
      <c r="BN735" s="383"/>
      <c r="BO735" s="383"/>
      <c r="BP735" s="383"/>
      <c r="BQ735" s="383"/>
      <c r="BR735" s="383"/>
    </row>
    <row r="736" spans="1:70" s="382" customFormat="1" ht="18" customHeight="1">
      <c r="A736" s="397"/>
      <c r="B736" s="386" t="s">
        <v>858</v>
      </c>
      <c r="C736" s="399"/>
      <c r="D736" s="399"/>
      <c r="E736" s="401"/>
      <c r="F736" s="401"/>
      <c r="G736" s="539">
        <v>0</v>
      </c>
      <c r="H736" s="401"/>
      <c r="I736" s="449">
        <f t="shared" si="11"/>
        <v>0</v>
      </c>
      <c r="J736" s="448"/>
      <c r="K736" s="449">
        <v>320000000</v>
      </c>
      <c r="M736" s="371"/>
      <c r="N736" s="371"/>
      <c r="R736" s="416"/>
      <c r="S736" s="416"/>
      <c r="T736" s="416"/>
      <c r="U736" s="416"/>
      <c r="V736" s="416"/>
      <c r="W736" s="416"/>
      <c r="X736" s="416"/>
      <c r="Y736" s="416"/>
      <c r="Z736" s="394"/>
      <c r="AA736" s="371"/>
      <c r="AC736" s="383"/>
      <c r="AD736" s="383"/>
      <c r="AE736" s="383"/>
      <c r="AF736" s="383"/>
      <c r="AG736" s="383"/>
      <c r="AH736" s="383"/>
      <c r="AI736" s="383"/>
      <c r="AJ736" s="383"/>
      <c r="AK736" s="383"/>
      <c r="AL736" s="383"/>
      <c r="AM736" s="383"/>
      <c r="AN736" s="383"/>
      <c r="AO736" s="383"/>
      <c r="AP736" s="383"/>
      <c r="AQ736" s="383"/>
      <c r="AR736" s="383"/>
      <c r="AS736" s="383"/>
      <c r="AT736" s="383"/>
      <c r="AU736" s="383"/>
      <c r="AV736" s="383"/>
      <c r="AW736" s="383"/>
      <c r="AX736" s="383"/>
      <c r="AY736" s="383"/>
      <c r="AZ736" s="383"/>
      <c r="BA736" s="383"/>
      <c r="BB736" s="383"/>
      <c r="BC736" s="383"/>
      <c r="BD736" s="383"/>
      <c r="BE736" s="383"/>
      <c r="BF736" s="383"/>
      <c r="BG736" s="383"/>
      <c r="BH736" s="383"/>
      <c r="BI736" s="383"/>
      <c r="BJ736" s="383"/>
      <c r="BK736" s="383"/>
      <c r="BL736" s="383"/>
      <c r="BM736" s="383"/>
      <c r="BN736" s="383"/>
      <c r="BO736" s="383"/>
      <c r="BP736" s="383"/>
      <c r="BQ736" s="383"/>
      <c r="BR736" s="383"/>
    </row>
    <row r="737" spans="1:70" s="382" customFormat="1" ht="18" customHeight="1">
      <c r="A737" s="397"/>
      <c r="B737" s="386" t="s">
        <v>859</v>
      </c>
      <c r="C737" s="399"/>
      <c r="D737" s="399"/>
      <c r="E737" s="401"/>
      <c r="F737" s="401"/>
      <c r="G737" s="539">
        <v>180851307</v>
      </c>
      <c r="H737" s="539">
        <v>0</v>
      </c>
      <c r="I737" s="449">
        <f t="shared" si="11"/>
        <v>180851307</v>
      </c>
      <c r="J737" s="448"/>
      <c r="K737" s="449">
        <v>10972374725</v>
      </c>
      <c r="M737" s="371"/>
      <c r="N737" s="371"/>
      <c r="R737" s="416"/>
      <c r="S737" s="416"/>
      <c r="T737" s="416"/>
      <c r="U737" s="416"/>
      <c r="V737" s="416"/>
      <c r="W737" s="416"/>
      <c r="X737" s="416"/>
      <c r="Y737" s="416"/>
      <c r="Z737" s="394"/>
      <c r="AA737" s="371"/>
      <c r="AC737" s="383"/>
      <c r="AD737" s="383"/>
      <c r="AE737" s="383"/>
      <c r="AF737" s="383"/>
      <c r="AG737" s="383"/>
      <c r="AH737" s="383"/>
      <c r="AI737" s="383"/>
      <c r="AJ737" s="383"/>
      <c r="AK737" s="383"/>
      <c r="AL737" s="383"/>
      <c r="AM737" s="383"/>
      <c r="AN737" s="383"/>
      <c r="AO737" s="383"/>
      <c r="AP737" s="383"/>
      <c r="AQ737" s="383"/>
      <c r="AR737" s="383"/>
      <c r="AS737" s="383"/>
      <c r="AT737" s="383"/>
      <c r="AU737" s="383"/>
      <c r="AV737" s="383"/>
      <c r="AW737" s="383"/>
      <c r="AX737" s="383"/>
      <c r="AY737" s="383"/>
      <c r="AZ737" s="383"/>
      <c r="BA737" s="383"/>
      <c r="BB737" s="383"/>
      <c r="BC737" s="383"/>
      <c r="BD737" s="383"/>
      <c r="BE737" s="383"/>
      <c r="BF737" s="383"/>
      <c r="BG737" s="383"/>
      <c r="BH737" s="383"/>
      <c r="BI737" s="383"/>
      <c r="BJ737" s="383"/>
      <c r="BK737" s="383"/>
      <c r="BL737" s="383"/>
      <c r="BM737" s="383"/>
      <c r="BN737" s="383"/>
      <c r="BO737" s="383"/>
      <c r="BP737" s="383"/>
      <c r="BQ737" s="383"/>
      <c r="BR737" s="383"/>
    </row>
    <row r="738" spans="1:70" s="382" customFormat="1" ht="18" customHeight="1">
      <c r="A738" s="397"/>
      <c r="B738" s="386" t="s">
        <v>860</v>
      </c>
      <c r="C738" s="399"/>
      <c r="D738" s="399"/>
      <c r="E738" s="401"/>
      <c r="F738" s="401"/>
      <c r="G738" s="539">
        <v>0</v>
      </c>
      <c r="H738" s="401"/>
      <c r="I738" s="449">
        <f t="shared" si="11"/>
        <v>0</v>
      </c>
      <c r="J738" s="448"/>
      <c r="K738" s="449">
        <v>41257981861</v>
      </c>
      <c r="M738" s="371"/>
      <c r="N738" s="371"/>
      <c r="R738" s="416"/>
      <c r="S738" s="416"/>
      <c r="T738" s="416"/>
      <c r="U738" s="416"/>
      <c r="V738" s="416"/>
      <c r="W738" s="416"/>
      <c r="X738" s="416"/>
      <c r="Y738" s="416"/>
      <c r="Z738" s="394"/>
      <c r="AA738" s="371"/>
      <c r="AC738" s="383"/>
      <c r="AD738" s="383"/>
      <c r="AE738" s="383"/>
      <c r="AF738" s="383"/>
      <c r="AG738" s="383"/>
      <c r="AH738" s="383"/>
      <c r="AI738" s="383"/>
      <c r="AJ738" s="383"/>
      <c r="AK738" s="383"/>
      <c r="AL738" s="383"/>
      <c r="AM738" s="383"/>
      <c r="AN738" s="383"/>
      <c r="AO738" s="383"/>
      <c r="AP738" s="383"/>
      <c r="AQ738" s="383"/>
      <c r="AR738" s="383"/>
      <c r="AS738" s="383"/>
      <c r="AT738" s="383"/>
      <c r="AU738" s="383"/>
      <c r="AV738" s="383"/>
      <c r="AW738" s="383"/>
      <c r="AX738" s="383"/>
      <c r="AY738" s="383"/>
      <c r="AZ738" s="383"/>
      <c r="BA738" s="383"/>
      <c r="BB738" s="383"/>
      <c r="BC738" s="383"/>
      <c r="BD738" s="383"/>
      <c r="BE738" s="383"/>
      <c r="BF738" s="383"/>
      <c r="BG738" s="383"/>
      <c r="BH738" s="383"/>
      <c r="BI738" s="383"/>
      <c r="BJ738" s="383"/>
      <c r="BK738" s="383"/>
      <c r="BL738" s="383"/>
      <c r="BM738" s="383"/>
      <c r="BN738" s="383"/>
      <c r="BO738" s="383"/>
      <c r="BP738" s="383"/>
      <c r="BQ738" s="383"/>
      <c r="BR738" s="383"/>
    </row>
    <row r="739" spans="1:70" s="382" customFormat="1" ht="18" customHeight="1">
      <c r="A739" s="397"/>
      <c r="B739" s="386" t="s">
        <v>861</v>
      </c>
      <c r="C739" s="399"/>
      <c r="D739" s="399"/>
      <c r="E739" s="401"/>
      <c r="F739" s="401"/>
      <c r="G739" s="539">
        <v>322882683</v>
      </c>
      <c r="H739" s="401"/>
      <c r="I739" s="449">
        <f t="shared" si="11"/>
        <v>322882683</v>
      </c>
      <c r="J739" s="448"/>
      <c r="K739" s="449">
        <v>0</v>
      </c>
      <c r="M739" s="371"/>
      <c r="N739" s="371"/>
      <c r="R739" s="416"/>
      <c r="S739" s="416"/>
      <c r="T739" s="416"/>
      <c r="U739" s="416"/>
      <c r="V739" s="416"/>
      <c r="W739" s="416"/>
      <c r="X739" s="416"/>
      <c r="Y739" s="416"/>
      <c r="Z739" s="394"/>
      <c r="AA739" s="371"/>
      <c r="AC739" s="383"/>
      <c r="AD739" s="383"/>
      <c r="AE739" s="383"/>
      <c r="AF739" s="383"/>
      <c r="AG739" s="383"/>
      <c r="AH739" s="383"/>
      <c r="AI739" s="383"/>
      <c r="AJ739" s="383"/>
      <c r="AK739" s="383"/>
      <c r="AL739" s="383"/>
      <c r="AM739" s="383"/>
      <c r="AN739" s="383"/>
      <c r="AO739" s="383"/>
      <c r="AP739" s="383"/>
      <c r="AQ739" s="383"/>
      <c r="AR739" s="383"/>
      <c r="AS739" s="383"/>
      <c r="AT739" s="383"/>
      <c r="AU739" s="383"/>
      <c r="AV739" s="383"/>
      <c r="AW739" s="383"/>
      <c r="AX739" s="383"/>
      <c r="AY739" s="383"/>
      <c r="AZ739" s="383"/>
      <c r="BA739" s="383"/>
      <c r="BB739" s="383"/>
      <c r="BC739" s="383"/>
      <c r="BD739" s="383"/>
      <c r="BE739" s="383"/>
      <c r="BF739" s="383"/>
      <c r="BG739" s="383"/>
      <c r="BH739" s="383"/>
      <c r="BI739" s="383"/>
      <c r="BJ739" s="383"/>
      <c r="BK739" s="383"/>
      <c r="BL739" s="383"/>
      <c r="BM739" s="383"/>
      <c r="BN739" s="383"/>
      <c r="BO739" s="383"/>
      <c r="BP739" s="383"/>
      <c r="BQ739" s="383"/>
      <c r="BR739" s="383"/>
    </row>
    <row r="740" spans="1:70" s="382" customFormat="1" ht="18" customHeight="1" hidden="1">
      <c r="A740" s="397"/>
      <c r="B740" s="386" t="s">
        <v>862</v>
      </c>
      <c r="C740" s="399"/>
      <c r="D740" s="399"/>
      <c r="E740" s="401"/>
      <c r="F740" s="401"/>
      <c r="G740" s="539"/>
      <c r="H740" s="401"/>
      <c r="I740" s="449">
        <f t="shared" si="11"/>
        <v>0</v>
      </c>
      <c r="J740" s="448"/>
      <c r="K740" s="449">
        <v>0</v>
      </c>
      <c r="M740" s="371"/>
      <c r="N740" s="371"/>
      <c r="R740" s="416"/>
      <c r="S740" s="416"/>
      <c r="T740" s="416"/>
      <c r="U740" s="416"/>
      <c r="V740" s="416"/>
      <c r="W740" s="416"/>
      <c r="X740" s="416"/>
      <c r="Y740" s="416"/>
      <c r="Z740" s="394"/>
      <c r="AA740" s="371"/>
      <c r="AC740" s="383"/>
      <c r="AD740" s="383"/>
      <c r="AE740" s="383"/>
      <c r="AF740" s="383"/>
      <c r="AG740" s="383"/>
      <c r="AH740" s="383"/>
      <c r="AI740" s="383"/>
      <c r="AJ740" s="383"/>
      <c r="AK740" s="383"/>
      <c r="AL740" s="383"/>
      <c r="AM740" s="383"/>
      <c r="AN740" s="383"/>
      <c r="AO740" s="383"/>
      <c r="AP740" s="383"/>
      <c r="AQ740" s="383"/>
      <c r="AR740" s="383"/>
      <c r="AS740" s="383"/>
      <c r="AT740" s="383"/>
      <c r="AU740" s="383"/>
      <c r="AV740" s="383"/>
      <c r="AW740" s="383"/>
      <c r="AX740" s="383"/>
      <c r="AY740" s="383"/>
      <c r="AZ740" s="383"/>
      <c r="BA740" s="383"/>
      <c r="BB740" s="383"/>
      <c r="BC740" s="383"/>
      <c r="BD740" s="383"/>
      <c r="BE740" s="383"/>
      <c r="BF740" s="383"/>
      <c r="BG740" s="383"/>
      <c r="BH740" s="383"/>
      <c r="BI740" s="383"/>
      <c r="BJ740" s="383"/>
      <c r="BK740" s="383"/>
      <c r="BL740" s="383"/>
      <c r="BM740" s="383"/>
      <c r="BN740" s="383"/>
      <c r="BO740" s="383"/>
      <c r="BP740" s="383"/>
      <c r="BQ740" s="383"/>
      <c r="BR740" s="383"/>
    </row>
    <row r="741" spans="1:70" s="382" customFormat="1" ht="18" customHeight="1" hidden="1">
      <c r="A741" s="397"/>
      <c r="B741" s="386" t="s">
        <v>863</v>
      </c>
      <c r="C741" s="399"/>
      <c r="D741" s="399"/>
      <c r="E741" s="401"/>
      <c r="F741" s="401"/>
      <c r="G741" s="539"/>
      <c r="H741" s="401"/>
      <c r="I741" s="449">
        <f t="shared" si="11"/>
        <v>0</v>
      </c>
      <c r="J741" s="448"/>
      <c r="K741" s="449">
        <v>0</v>
      </c>
      <c r="M741" s="371"/>
      <c r="N741" s="371"/>
      <c r="R741" s="416"/>
      <c r="S741" s="416"/>
      <c r="T741" s="416"/>
      <c r="U741" s="416"/>
      <c r="V741" s="416"/>
      <c r="W741" s="416"/>
      <c r="X741" s="416"/>
      <c r="Y741" s="416"/>
      <c r="Z741" s="394"/>
      <c r="AA741" s="371"/>
      <c r="AC741" s="383"/>
      <c r="AD741" s="383"/>
      <c r="AE741" s="383"/>
      <c r="AF741" s="383"/>
      <c r="AG741" s="383"/>
      <c r="AH741" s="383"/>
      <c r="AI741" s="383"/>
      <c r="AJ741" s="383"/>
      <c r="AK741" s="383"/>
      <c r="AL741" s="383"/>
      <c r="AM741" s="383"/>
      <c r="AN741" s="383"/>
      <c r="AO741" s="383"/>
      <c r="AP741" s="383"/>
      <c r="AQ741" s="383"/>
      <c r="AR741" s="383"/>
      <c r="AS741" s="383"/>
      <c r="AT741" s="383"/>
      <c r="AU741" s="383"/>
      <c r="AV741" s="383"/>
      <c r="AW741" s="383"/>
      <c r="AX741" s="383"/>
      <c r="AY741" s="383"/>
      <c r="AZ741" s="383"/>
      <c r="BA741" s="383"/>
      <c r="BB741" s="383"/>
      <c r="BC741" s="383"/>
      <c r="BD741" s="383"/>
      <c r="BE741" s="383"/>
      <c r="BF741" s="383"/>
      <c r="BG741" s="383"/>
      <c r="BH741" s="383"/>
      <c r="BI741" s="383"/>
      <c r="BJ741" s="383"/>
      <c r="BK741" s="383"/>
      <c r="BL741" s="383"/>
      <c r="BM741" s="383"/>
      <c r="BN741" s="383"/>
      <c r="BO741" s="383"/>
      <c r="BP741" s="383"/>
      <c r="BQ741" s="383"/>
      <c r="BR741" s="383"/>
    </row>
    <row r="742" spans="1:70" s="382" customFormat="1" ht="18" customHeight="1" hidden="1">
      <c r="A742" s="397"/>
      <c r="B742" s="386" t="s">
        <v>860</v>
      </c>
      <c r="C742" s="399"/>
      <c r="D742" s="399"/>
      <c r="E742" s="401"/>
      <c r="F742" s="401"/>
      <c r="G742" s="539"/>
      <c r="H742" s="401"/>
      <c r="I742" s="449">
        <f t="shared" si="11"/>
        <v>0</v>
      </c>
      <c r="J742" s="448"/>
      <c r="K742" s="449">
        <v>0</v>
      </c>
      <c r="M742" s="371"/>
      <c r="N742" s="371"/>
      <c r="R742" s="416"/>
      <c r="S742" s="416"/>
      <c r="T742" s="416"/>
      <c r="U742" s="416"/>
      <c r="V742" s="416"/>
      <c r="W742" s="416"/>
      <c r="X742" s="416"/>
      <c r="Y742" s="416"/>
      <c r="Z742" s="394"/>
      <c r="AA742" s="371"/>
      <c r="AC742" s="383"/>
      <c r="AD742" s="383"/>
      <c r="AE742" s="383"/>
      <c r="AF742" s="383"/>
      <c r="AG742" s="383"/>
      <c r="AH742" s="383"/>
      <c r="AI742" s="383"/>
      <c r="AJ742" s="383"/>
      <c r="AK742" s="383"/>
      <c r="AL742" s="383"/>
      <c r="AM742" s="383"/>
      <c r="AN742" s="383"/>
      <c r="AO742" s="383"/>
      <c r="AP742" s="383"/>
      <c r="AQ742" s="383"/>
      <c r="AR742" s="383"/>
      <c r="AS742" s="383"/>
      <c r="AT742" s="383"/>
      <c r="AU742" s="383"/>
      <c r="AV742" s="383"/>
      <c r="AW742" s="383"/>
      <c r="AX742" s="383"/>
      <c r="AY742" s="383"/>
      <c r="AZ742" s="383"/>
      <c r="BA742" s="383"/>
      <c r="BB742" s="383"/>
      <c r="BC742" s="383"/>
      <c r="BD742" s="383"/>
      <c r="BE742" s="383"/>
      <c r="BF742" s="383"/>
      <c r="BG742" s="383"/>
      <c r="BH742" s="383"/>
      <c r="BI742" s="383"/>
      <c r="BJ742" s="383"/>
      <c r="BK742" s="383"/>
      <c r="BL742" s="383"/>
      <c r="BM742" s="383"/>
      <c r="BN742" s="383"/>
      <c r="BO742" s="383"/>
      <c r="BP742" s="383"/>
      <c r="BQ742" s="383"/>
      <c r="BR742" s="383"/>
    </row>
    <row r="743" spans="1:70" s="382" customFormat="1" ht="18" customHeight="1">
      <c r="A743" s="397"/>
      <c r="B743" s="386" t="s">
        <v>855</v>
      </c>
      <c r="C743" s="399"/>
      <c r="D743" s="399"/>
      <c r="E743" s="417"/>
      <c r="F743" s="417"/>
      <c r="G743" s="598">
        <v>159846873</v>
      </c>
      <c r="H743" s="604">
        <v>322037048</v>
      </c>
      <c r="I743" s="449">
        <f t="shared" si="11"/>
        <v>481883921</v>
      </c>
      <c r="J743" s="448"/>
      <c r="K743" s="449">
        <v>209775138</v>
      </c>
      <c r="M743" s="371"/>
      <c r="N743" s="371"/>
      <c r="R743" s="417"/>
      <c r="S743" s="417"/>
      <c r="T743" s="417"/>
      <c r="U743" s="417"/>
      <c r="V743" s="417"/>
      <c r="W743" s="417"/>
      <c r="X743" s="417"/>
      <c r="Y743" s="417"/>
      <c r="Z743" s="394"/>
      <c r="AA743" s="371"/>
      <c r="AC743" s="383"/>
      <c r="AD743" s="383"/>
      <c r="AE743" s="383"/>
      <c r="AF743" s="383"/>
      <c r="AG743" s="383"/>
      <c r="AH743" s="383"/>
      <c r="AI743" s="383"/>
      <c r="AJ743" s="383"/>
      <c r="AK743" s="383"/>
      <c r="AL743" s="383"/>
      <c r="AM743" s="383"/>
      <c r="AN743" s="383"/>
      <c r="AO743" s="383"/>
      <c r="AP743" s="383"/>
      <c r="AQ743" s="383"/>
      <c r="AR743" s="383"/>
      <c r="AS743" s="383"/>
      <c r="AT743" s="383"/>
      <c r="AU743" s="383"/>
      <c r="AV743" s="383"/>
      <c r="AW743" s="383"/>
      <c r="AX743" s="383"/>
      <c r="AY743" s="383"/>
      <c r="AZ743" s="383"/>
      <c r="BA743" s="383"/>
      <c r="BB743" s="383"/>
      <c r="BC743" s="383"/>
      <c r="BD743" s="383"/>
      <c r="BE743" s="383"/>
      <c r="BF743" s="383"/>
      <c r="BG743" s="383"/>
      <c r="BH743" s="383"/>
      <c r="BI743" s="383"/>
      <c r="BJ743" s="383"/>
      <c r="BK743" s="383"/>
      <c r="BL743" s="383"/>
      <c r="BM743" s="383"/>
      <c r="BN743" s="383"/>
      <c r="BO743" s="383"/>
      <c r="BP743" s="383"/>
      <c r="BQ743" s="383"/>
      <c r="BR743" s="383"/>
    </row>
    <row r="744" spans="1:70" s="382" customFormat="1" ht="18" customHeight="1" thickBot="1">
      <c r="A744" s="397"/>
      <c r="C744" s="395" t="s">
        <v>826</v>
      </c>
      <c r="D744" s="395"/>
      <c r="G744" s="419">
        <f>SUM(G734:G743)</f>
        <v>979103136</v>
      </c>
      <c r="H744" s="419">
        <f>SUM(H734:H743)</f>
        <v>322037048</v>
      </c>
      <c r="I744" s="419">
        <f>SUM(I734:I743)</f>
        <v>1301140184</v>
      </c>
      <c r="K744" s="419">
        <f>SUM(K734:K743)</f>
        <v>61907472500</v>
      </c>
      <c r="R744" s="394"/>
      <c r="S744" s="394"/>
      <c r="T744" s="394"/>
      <c r="U744" s="394"/>
      <c r="V744" s="394"/>
      <c r="W744" s="394"/>
      <c r="X744" s="394"/>
      <c r="Y744" s="394"/>
      <c r="Z744" s="394"/>
      <c r="AA744" s="371"/>
      <c r="AB744" s="422"/>
      <c r="AC744" s="383"/>
      <c r="AD744" s="383"/>
      <c r="AE744" s="383"/>
      <c r="AF744" s="383"/>
      <c r="AG744" s="383"/>
      <c r="AH744" s="383"/>
      <c r="AI744" s="383"/>
      <c r="AJ744" s="383"/>
      <c r="AK744" s="383"/>
      <c r="AL744" s="383"/>
      <c r="AM744" s="383"/>
      <c r="AN744" s="383"/>
      <c r="AO744" s="383"/>
      <c r="AP744" s="383"/>
      <c r="AQ744" s="383"/>
      <c r="AR744" s="383"/>
      <c r="AS744" s="383"/>
      <c r="AT744" s="383"/>
      <c r="AU744" s="383"/>
      <c r="AV744" s="383"/>
      <c r="AW744" s="383"/>
      <c r="AX744" s="383"/>
      <c r="AY744" s="383"/>
      <c r="AZ744" s="383"/>
      <c r="BA744" s="383"/>
      <c r="BB744" s="383"/>
      <c r="BC744" s="383"/>
      <c r="BD744" s="383"/>
      <c r="BE744" s="383"/>
      <c r="BF744" s="383"/>
      <c r="BG744" s="383"/>
      <c r="BH744" s="383"/>
      <c r="BI744" s="383"/>
      <c r="BJ744" s="383"/>
      <c r="BK744" s="383"/>
      <c r="BL744" s="383"/>
      <c r="BM744" s="383"/>
      <c r="BN744" s="383"/>
      <c r="BO744" s="383"/>
      <c r="BP744" s="383"/>
      <c r="BQ744" s="383"/>
      <c r="BR744" s="383"/>
    </row>
    <row r="745" spans="1:70" s="382" customFormat="1" ht="4.5" customHeight="1" thickTop="1">
      <c r="A745" s="397"/>
      <c r="B745" s="395"/>
      <c r="R745" s="394"/>
      <c r="S745" s="394"/>
      <c r="T745" s="394"/>
      <c r="U745" s="394"/>
      <c r="V745" s="394"/>
      <c r="W745" s="394"/>
      <c r="X745" s="394"/>
      <c r="Y745" s="394"/>
      <c r="AA745" s="371"/>
      <c r="AC745" s="383"/>
      <c r="AD745" s="383"/>
      <c r="AE745" s="383"/>
      <c r="AF745" s="383"/>
      <c r="AG745" s="383"/>
      <c r="AH745" s="383"/>
      <c r="AI745" s="383"/>
      <c r="AJ745" s="383"/>
      <c r="AK745" s="383"/>
      <c r="AL745" s="383"/>
      <c r="AM745" s="383"/>
      <c r="AN745" s="383"/>
      <c r="AO745" s="383"/>
      <c r="AP745" s="383"/>
      <c r="AQ745" s="383"/>
      <c r="AR745" s="383"/>
      <c r="AS745" s="383"/>
      <c r="AT745" s="383"/>
      <c r="AU745" s="383"/>
      <c r="AV745" s="383"/>
      <c r="AW745" s="383"/>
      <c r="AX745" s="383"/>
      <c r="AY745" s="383"/>
      <c r="AZ745" s="383"/>
      <c r="BA745" s="383"/>
      <c r="BB745" s="383"/>
      <c r="BC745" s="383"/>
      <c r="BD745" s="383"/>
      <c r="BE745" s="383"/>
      <c r="BF745" s="383"/>
      <c r="BG745" s="383"/>
      <c r="BH745" s="383"/>
      <c r="BI745" s="383"/>
      <c r="BJ745" s="383"/>
      <c r="BK745" s="383"/>
      <c r="BL745" s="383"/>
      <c r="BM745" s="383"/>
      <c r="BN745" s="383"/>
      <c r="BO745" s="383"/>
      <c r="BP745" s="383"/>
      <c r="BQ745" s="383"/>
      <c r="BR745" s="383"/>
    </row>
    <row r="746" spans="1:70" s="382" customFormat="1" ht="18" customHeight="1">
      <c r="A746" s="397"/>
      <c r="B746" s="395"/>
      <c r="E746" s="399" t="s">
        <v>446</v>
      </c>
      <c r="I746" s="371" t="e">
        <f>I744-#REF!</f>
        <v>#REF!</v>
      </c>
      <c r="J746" s="371"/>
      <c r="K746" s="371" t="e">
        <f>K744-#REF!</f>
        <v>#REF!</v>
      </c>
      <c r="R746" s="394"/>
      <c r="S746" s="394"/>
      <c r="T746" s="394"/>
      <c r="U746" s="394"/>
      <c r="V746" s="394"/>
      <c r="W746" s="394"/>
      <c r="X746" s="394"/>
      <c r="Y746" s="394"/>
      <c r="AA746" s="371"/>
      <c r="AC746" s="383"/>
      <c r="AD746" s="383"/>
      <c r="AE746" s="383"/>
      <c r="AF746" s="383"/>
      <c r="AG746" s="383"/>
      <c r="AH746" s="383"/>
      <c r="AI746" s="383"/>
      <c r="AJ746" s="383"/>
      <c r="AK746" s="383"/>
      <c r="AL746" s="383"/>
      <c r="AM746" s="383"/>
      <c r="AN746" s="383"/>
      <c r="AO746" s="383"/>
      <c r="AP746" s="383"/>
      <c r="AQ746" s="383"/>
      <c r="AR746" s="383"/>
      <c r="AS746" s="383"/>
      <c r="AT746" s="383"/>
      <c r="AU746" s="383"/>
      <c r="AV746" s="383"/>
      <c r="AW746" s="383"/>
      <c r="AX746" s="383"/>
      <c r="AY746" s="383"/>
      <c r="AZ746" s="383"/>
      <c r="BA746" s="383"/>
      <c r="BB746" s="383"/>
      <c r="BC746" s="383"/>
      <c r="BD746" s="383"/>
      <c r="BE746" s="383"/>
      <c r="BF746" s="383"/>
      <c r="BG746" s="383"/>
      <c r="BH746" s="383"/>
      <c r="BI746" s="383"/>
      <c r="BJ746" s="383"/>
      <c r="BK746" s="383"/>
      <c r="BL746" s="383"/>
      <c r="BM746" s="383"/>
      <c r="BN746" s="383"/>
      <c r="BO746" s="383"/>
      <c r="BP746" s="383"/>
      <c r="BQ746" s="383"/>
      <c r="BR746" s="383"/>
    </row>
    <row r="747" spans="1:70" s="382" customFormat="1" ht="12.75">
      <c r="A747" s="410" t="s">
        <v>470</v>
      </c>
      <c r="B747" s="391" t="s">
        <v>245</v>
      </c>
      <c r="C747" s="399"/>
      <c r="D747" s="399"/>
      <c r="E747" s="399"/>
      <c r="F747" s="399"/>
      <c r="G747" s="399"/>
      <c r="H747" s="399"/>
      <c r="R747" s="394"/>
      <c r="S747" s="394"/>
      <c r="T747" s="394"/>
      <c r="U747" s="394"/>
      <c r="V747" s="394"/>
      <c r="W747" s="394"/>
      <c r="X747" s="394"/>
      <c r="Y747" s="394"/>
      <c r="AA747" s="371"/>
      <c r="AC747" s="383"/>
      <c r="AD747" s="383"/>
      <c r="AE747" s="383"/>
      <c r="AF747" s="383"/>
      <c r="AG747" s="383"/>
      <c r="AH747" s="383"/>
      <c r="AI747" s="383"/>
      <c r="AJ747" s="383"/>
      <c r="AK747" s="383"/>
      <c r="AL747" s="383"/>
      <c r="AM747" s="383"/>
      <c r="AN747" s="383"/>
      <c r="AO747" s="383"/>
      <c r="AP747" s="383"/>
      <c r="AQ747" s="383"/>
      <c r="AR747" s="383"/>
      <c r="AS747" s="383"/>
      <c r="AT747" s="383"/>
      <c r="AU747" s="383"/>
      <c r="AV747" s="383"/>
      <c r="AW747" s="383"/>
      <c r="AX747" s="383"/>
      <c r="AY747" s="383"/>
      <c r="AZ747" s="383"/>
      <c r="BA747" s="383"/>
      <c r="BB747" s="383"/>
      <c r="BC747" s="383"/>
      <c r="BD747" s="383"/>
      <c r="BE747" s="383"/>
      <c r="BF747" s="383"/>
      <c r="BG747" s="383"/>
      <c r="BH747" s="383"/>
      <c r="BI747" s="383"/>
      <c r="BJ747" s="383"/>
      <c r="BK747" s="383"/>
      <c r="BL747" s="383"/>
      <c r="BM747" s="383"/>
      <c r="BN747" s="383"/>
      <c r="BO747" s="383"/>
      <c r="BP747" s="383"/>
      <c r="BQ747" s="383"/>
      <c r="BR747" s="383"/>
    </row>
    <row r="748" spans="1:70" s="382" customFormat="1" ht="4.5" customHeight="1">
      <c r="A748" s="395"/>
      <c r="B748" s="395"/>
      <c r="C748" s="399"/>
      <c r="D748" s="399"/>
      <c r="E748" s="399"/>
      <c r="F748" s="399"/>
      <c r="G748" s="399"/>
      <c r="H748" s="399"/>
      <c r="R748" s="394"/>
      <c r="S748" s="394"/>
      <c r="T748" s="394"/>
      <c r="U748" s="394"/>
      <c r="V748" s="394"/>
      <c r="W748" s="394"/>
      <c r="X748" s="394"/>
      <c r="Y748" s="394"/>
      <c r="AA748" s="371"/>
      <c r="AC748" s="383"/>
      <c r="AD748" s="383"/>
      <c r="AE748" s="383"/>
      <c r="AF748" s="383"/>
      <c r="AG748" s="383"/>
      <c r="AH748" s="383"/>
      <c r="AI748" s="383"/>
      <c r="AJ748" s="383"/>
      <c r="AK748" s="383"/>
      <c r="AL748" s="383"/>
      <c r="AM748" s="383"/>
      <c r="AN748" s="383"/>
      <c r="AO748" s="383"/>
      <c r="AP748" s="383"/>
      <c r="AQ748" s="383"/>
      <c r="AR748" s="383"/>
      <c r="AS748" s="383"/>
      <c r="AT748" s="383"/>
      <c r="AU748" s="383"/>
      <c r="AV748" s="383"/>
      <c r="AW748" s="383"/>
      <c r="AX748" s="383"/>
      <c r="AY748" s="383"/>
      <c r="AZ748" s="383"/>
      <c r="BA748" s="383"/>
      <c r="BB748" s="383"/>
      <c r="BC748" s="383"/>
      <c r="BD748" s="383"/>
      <c r="BE748" s="383"/>
      <c r="BF748" s="383"/>
      <c r="BG748" s="383"/>
      <c r="BH748" s="383"/>
      <c r="BI748" s="383"/>
      <c r="BJ748" s="383"/>
      <c r="BK748" s="383"/>
      <c r="BL748" s="383"/>
      <c r="BM748" s="383"/>
      <c r="BN748" s="383"/>
      <c r="BO748" s="383"/>
      <c r="BP748" s="383"/>
      <c r="BQ748" s="383"/>
      <c r="BR748" s="383"/>
    </row>
    <row r="749" spans="1:70" s="382" customFormat="1" ht="15" customHeight="1">
      <c r="A749" s="395"/>
      <c r="B749" s="395"/>
      <c r="C749" s="399"/>
      <c r="D749" s="399"/>
      <c r="E749" s="399"/>
      <c r="F749" s="399"/>
      <c r="G749" s="399"/>
      <c r="H749" s="399"/>
      <c r="K749" s="399" t="s">
        <v>540</v>
      </c>
      <c r="R749" s="394"/>
      <c r="S749" s="394"/>
      <c r="T749" s="394"/>
      <c r="U749" s="394"/>
      <c r="V749" s="394"/>
      <c r="W749" s="394"/>
      <c r="X749" s="394"/>
      <c r="Y749" s="394"/>
      <c r="AA749" s="371"/>
      <c r="AC749" s="383"/>
      <c r="AD749" s="383"/>
      <c r="AE749" s="383"/>
      <c r="AF749" s="383"/>
      <c r="AG749" s="383"/>
      <c r="AH749" s="383"/>
      <c r="AI749" s="383"/>
      <c r="AJ749" s="383"/>
      <c r="AK749" s="383"/>
      <c r="AL749" s="383"/>
      <c r="AM749" s="383"/>
      <c r="AN749" s="383"/>
      <c r="AO749" s="383"/>
      <c r="AP749" s="383"/>
      <c r="AQ749" s="383"/>
      <c r="AR749" s="383"/>
      <c r="AS749" s="383"/>
      <c r="AT749" s="383"/>
      <c r="AU749" s="383"/>
      <c r="AV749" s="383"/>
      <c r="AW749" s="383"/>
      <c r="AX749" s="383"/>
      <c r="AY749" s="383"/>
      <c r="AZ749" s="383"/>
      <c r="BA749" s="383"/>
      <c r="BB749" s="383"/>
      <c r="BC749" s="383"/>
      <c r="BD749" s="383"/>
      <c r="BE749" s="383"/>
      <c r="BF749" s="383"/>
      <c r="BG749" s="383"/>
      <c r="BH749" s="383"/>
      <c r="BI749" s="383"/>
      <c r="BJ749" s="383"/>
      <c r="BK749" s="383"/>
      <c r="BL749" s="383"/>
      <c r="BM749" s="383"/>
      <c r="BN749" s="383"/>
      <c r="BO749" s="383"/>
      <c r="BP749" s="383"/>
      <c r="BQ749" s="383"/>
      <c r="BR749" s="383"/>
    </row>
    <row r="750" spans="1:70" s="382" customFormat="1" ht="18" customHeight="1">
      <c r="A750" s="386"/>
      <c r="C750" s="399"/>
      <c r="D750" s="399"/>
      <c r="E750" s="401"/>
      <c r="F750" s="401"/>
      <c r="G750" s="412" t="e">
        <f>CDKT!#REF!</f>
        <v>#REF!</v>
      </c>
      <c r="H750" s="412" t="e">
        <f>CDKT!#REF!</f>
        <v>#REF!</v>
      </c>
      <c r="I750" s="399" t="s">
        <v>457</v>
      </c>
      <c r="J750" s="399"/>
      <c r="K750" s="399" t="s">
        <v>458</v>
      </c>
      <c r="R750" s="416"/>
      <c r="S750" s="416"/>
      <c r="T750" s="416"/>
      <c r="U750" s="416"/>
      <c r="V750" s="416"/>
      <c r="W750" s="416"/>
      <c r="X750" s="416"/>
      <c r="Y750" s="416"/>
      <c r="Z750" s="394"/>
      <c r="AA750" s="371"/>
      <c r="AC750" s="383"/>
      <c r="AD750" s="383"/>
      <c r="AE750" s="383"/>
      <c r="AF750" s="383"/>
      <c r="AG750" s="383"/>
      <c r="AH750" s="383"/>
      <c r="AI750" s="383"/>
      <c r="AJ750" s="383"/>
      <c r="AK750" s="383"/>
      <c r="AL750" s="383"/>
      <c r="AM750" s="383"/>
      <c r="AN750" s="383"/>
      <c r="AO750" s="383"/>
      <c r="AP750" s="383"/>
      <c r="AQ750" s="383"/>
      <c r="AR750" s="383"/>
      <c r="AS750" s="383"/>
      <c r="AT750" s="383"/>
      <c r="AU750" s="383"/>
      <c r="AV750" s="383"/>
      <c r="AW750" s="383"/>
      <c r="AX750" s="383"/>
      <c r="AY750" s="383"/>
      <c r="AZ750" s="383"/>
      <c r="BA750" s="383"/>
      <c r="BB750" s="383"/>
      <c r="BC750" s="383"/>
      <c r="BD750" s="383"/>
      <c r="BE750" s="383"/>
      <c r="BF750" s="383"/>
      <c r="BG750" s="383"/>
      <c r="BH750" s="383"/>
      <c r="BI750" s="383"/>
      <c r="BJ750" s="383"/>
      <c r="BK750" s="383"/>
      <c r="BL750" s="383"/>
      <c r="BM750" s="383"/>
      <c r="BN750" s="383"/>
      <c r="BO750" s="383"/>
      <c r="BP750" s="383"/>
      <c r="BQ750" s="383"/>
      <c r="BR750" s="383"/>
    </row>
    <row r="751" spans="1:70" s="382" customFormat="1" ht="18" customHeight="1">
      <c r="A751" s="397"/>
      <c r="B751" s="386" t="s">
        <v>864</v>
      </c>
      <c r="C751" s="395"/>
      <c r="D751" s="395"/>
      <c r="E751" s="401"/>
      <c r="F751" s="401"/>
      <c r="G751" s="449">
        <v>129574720</v>
      </c>
      <c r="H751" s="539">
        <v>0</v>
      </c>
      <c r="I751" s="449">
        <f>SUM(G751:H751)</f>
        <v>129574720</v>
      </c>
      <c r="J751" s="405"/>
      <c r="K751" s="449">
        <v>0</v>
      </c>
      <c r="R751" s="416"/>
      <c r="S751" s="416"/>
      <c r="T751" s="416"/>
      <c r="U751" s="416"/>
      <c r="V751" s="416"/>
      <c r="W751" s="416"/>
      <c r="X751" s="416"/>
      <c r="Y751" s="416"/>
      <c r="Z751" s="394"/>
      <c r="AA751" s="371"/>
      <c r="AC751" s="383"/>
      <c r="AD751" s="383"/>
      <c r="AE751" s="383"/>
      <c r="AF751" s="383"/>
      <c r="AG751" s="383"/>
      <c r="AH751" s="383"/>
      <c r="AI751" s="383"/>
      <c r="AJ751" s="383"/>
      <c r="AK751" s="383"/>
      <c r="AL751" s="383"/>
      <c r="AM751" s="383"/>
      <c r="AN751" s="383"/>
      <c r="AO751" s="383"/>
      <c r="AP751" s="383"/>
      <c r="AQ751" s="383"/>
      <c r="AR751" s="383"/>
      <c r="AS751" s="383"/>
      <c r="AT751" s="383"/>
      <c r="AU751" s="383"/>
      <c r="AV751" s="383"/>
      <c r="AW751" s="383"/>
      <c r="AX751" s="383"/>
      <c r="AY751" s="383"/>
      <c r="AZ751" s="383"/>
      <c r="BA751" s="383"/>
      <c r="BB751" s="383"/>
      <c r="BC751" s="383"/>
      <c r="BD751" s="383"/>
      <c r="BE751" s="383"/>
      <c r="BF751" s="383"/>
      <c r="BG751" s="383"/>
      <c r="BH751" s="383"/>
      <c r="BI751" s="383"/>
      <c r="BJ751" s="383"/>
      <c r="BK751" s="383"/>
      <c r="BL751" s="383"/>
      <c r="BM751" s="383"/>
      <c r="BN751" s="383"/>
      <c r="BO751" s="383"/>
      <c r="BP751" s="383"/>
      <c r="BQ751" s="383"/>
      <c r="BR751" s="383"/>
    </row>
    <row r="752" spans="1:70" s="382" customFormat="1" ht="18" customHeight="1" hidden="1">
      <c r="A752" s="397"/>
      <c r="B752" s="386" t="s">
        <v>857</v>
      </c>
      <c r="C752" s="395"/>
      <c r="D752" s="395"/>
      <c r="E752" s="401"/>
      <c r="F752" s="401"/>
      <c r="G752" s="449">
        <v>0</v>
      </c>
      <c r="H752" s="539">
        <v>0</v>
      </c>
      <c r="I752" s="449">
        <f aca="true" t="shared" si="12" ref="I752:I759">SUM(G752:H752)</f>
        <v>0</v>
      </c>
      <c r="J752" s="405"/>
      <c r="K752" s="449">
        <v>0</v>
      </c>
      <c r="R752" s="416"/>
      <c r="S752" s="416"/>
      <c r="T752" s="416"/>
      <c r="U752" s="416"/>
      <c r="V752" s="416"/>
      <c r="W752" s="416"/>
      <c r="X752" s="416"/>
      <c r="Y752" s="416"/>
      <c r="Z752" s="394"/>
      <c r="AA752" s="371"/>
      <c r="AC752" s="383"/>
      <c r="AD752" s="383"/>
      <c r="AE752" s="383"/>
      <c r="AF752" s="383"/>
      <c r="AG752" s="383"/>
      <c r="AH752" s="383"/>
      <c r="AI752" s="383"/>
      <c r="AJ752" s="383"/>
      <c r="AK752" s="383"/>
      <c r="AL752" s="383"/>
      <c r="AM752" s="383"/>
      <c r="AN752" s="383"/>
      <c r="AO752" s="383"/>
      <c r="AP752" s="383"/>
      <c r="AQ752" s="383"/>
      <c r="AR752" s="383"/>
      <c r="AS752" s="383"/>
      <c r="AT752" s="383"/>
      <c r="AU752" s="383"/>
      <c r="AV752" s="383"/>
      <c r="AW752" s="383"/>
      <c r="AX752" s="383"/>
      <c r="AY752" s="383"/>
      <c r="AZ752" s="383"/>
      <c r="BA752" s="383"/>
      <c r="BB752" s="383"/>
      <c r="BC752" s="383"/>
      <c r="BD752" s="383"/>
      <c r="BE752" s="383"/>
      <c r="BF752" s="383"/>
      <c r="BG752" s="383"/>
      <c r="BH752" s="383"/>
      <c r="BI752" s="383"/>
      <c r="BJ752" s="383"/>
      <c r="BK752" s="383"/>
      <c r="BL752" s="383"/>
      <c r="BM752" s="383"/>
      <c r="BN752" s="383"/>
      <c r="BO752" s="383"/>
      <c r="BP752" s="383"/>
      <c r="BQ752" s="383"/>
      <c r="BR752" s="383"/>
    </row>
    <row r="753" spans="1:70" s="382" customFormat="1" ht="18" customHeight="1">
      <c r="A753" s="397"/>
      <c r="B753" s="386" t="s">
        <v>858</v>
      </c>
      <c r="C753" s="395"/>
      <c r="D753" s="395"/>
      <c r="E753" s="417"/>
      <c r="F753" s="417"/>
      <c r="G753" s="405">
        <v>0</v>
      </c>
      <c r="H753" s="598">
        <v>0</v>
      </c>
      <c r="I753" s="449">
        <f t="shared" si="12"/>
        <v>0</v>
      </c>
      <c r="J753" s="405"/>
      <c r="K753" s="405">
        <v>468030309</v>
      </c>
      <c r="R753" s="417"/>
      <c r="S753" s="417"/>
      <c r="T753" s="417"/>
      <c r="U753" s="417"/>
      <c r="V753" s="417"/>
      <c r="W753" s="417"/>
      <c r="X753" s="417"/>
      <c r="Y753" s="417"/>
      <c r="Z753" s="394"/>
      <c r="AA753" s="371"/>
      <c r="AC753" s="383"/>
      <c r="AD753" s="383"/>
      <c r="AE753" s="383"/>
      <c r="AF753" s="383"/>
      <c r="AG753" s="383"/>
      <c r="AH753" s="383"/>
      <c r="AI753" s="383"/>
      <c r="AJ753" s="383"/>
      <c r="AK753" s="383"/>
      <c r="AL753" s="383"/>
      <c r="AM753" s="383"/>
      <c r="AN753" s="383"/>
      <c r="AO753" s="383"/>
      <c r="AP753" s="383"/>
      <c r="AQ753" s="383"/>
      <c r="AR753" s="383"/>
      <c r="AS753" s="383"/>
      <c r="AT753" s="383"/>
      <c r="AU753" s="383"/>
      <c r="AV753" s="383"/>
      <c r="AW753" s="383"/>
      <c r="AX753" s="383"/>
      <c r="AY753" s="383"/>
      <c r="AZ753" s="383"/>
      <c r="BA753" s="383"/>
      <c r="BB753" s="383"/>
      <c r="BC753" s="383"/>
      <c r="BD753" s="383"/>
      <c r="BE753" s="383"/>
      <c r="BF753" s="383"/>
      <c r="BG753" s="383"/>
      <c r="BH753" s="383"/>
      <c r="BI753" s="383"/>
      <c r="BJ753" s="383"/>
      <c r="BK753" s="383"/>
      <c r="BL753" s="383"/>
      <c r="BM753" s="383"/>
      <c r="BN753" s="383"/>
      <c r="BO753" s="383"/>
      <c r="BP753" s="383"/>
      <c r="BQ753" s="383"/>
      <c r="BR753" s="383"/>
    </row>
    <row r="754" spans="1:70" s="382" customFormat="1" ht="18" customHeight="1">
      <c r="A754" s="397"/>
      <c r="B754" s="386" t="s">
        <v>859</v>
      </c>
      <c r="C754" s="395"/>
      <c r="D754" s="395"/>
      <c r="E754" s="417"/>
      <c r="F754" s="417"/>
      <c r="G754" s="405">
        <v>2853051461</v>
      </c>
      <c r="H754" s="598">
        <v>0</v>
      </c>
      <c r="I754" s="449">
        <f t="shared" si="12"/>
        <v>2853051461</v>
      </c>
      <c r="J754" s="405"/>
      <c r="K754" s="405">
        <v>3773773154</v>
      </c>
      <c r="R754" s="417"/>
      <c r="S754" s="417"/>
      <c r="T754" s="417"/>
      <c r="U754" s="417"/>
      <c r="V754" s="417"/>
      <c r="W754" s="417"/>
      <c r="X754" s="417"/>
      <c r="Y754" s="417"/>
      <c r="Z754" s="394"/>
      <c r="AA754" s="371"/>
      <c r="AC754" s="383"/>
      <c r="AD754" s="383"/>
      <c r="AE754" s="383"/>
      <c r="AF754" s="383"/>
      <c r="AG754" s="383"/>
      <c r="AH754" s="383"/>
      <c r="AI754" s="383"/>
      <c r="AJ754" s="383"/>
      <c r="AK754" s="383"/>
      <c r="AL754" s="383"/>
      <c r="AM754" s="383"/>
      <c r="AN754" s="383"/>
      <c r="AO754" s="383"/>
      <c r="AP754" s="383"/>
      <c r="AQ754" s="383"/>
      <c r="AR754" s="383"/>
      <c r="AS754" s="383"/>
      <c r="AT754" s="383"/>
      <c r="AU754" s="383"/>
      <c r="AV754" s="383"/>
      <c r="AW754" s="383"/>
      <c r="AX754" s="383"/>
      <c r="AY754" s="383"/>
      <c r="AZ754" s="383"/>
      <c r="BA754" s="383"/>
      <c r="BB754" s="383"/>
      <c r="BC754" s="383"/>
      <c r="BD754" s="383"/>
      <c r="BE754" s="383"/>
      <c r="BF754" s="383"/>
      <c r="BG754" s="383"/>
      <c r="BH754" s="383"/>
      <c r="BI754" s="383"/>
      <c r="BJ754" s="383"/>
      <c r="BK754" s="383"/>
      <c r="BL754" s="383"/>
      <c r="BM754" s="383"/>
      <c r="BN754" s="383"/>
      <c r="BO754" s="383"/>
      <c r="BP754" s="383"/>
      <c r="BQ754" s="383"/>
      <c r="BR754" s="383"/>
    </row>
    <row r="755" spans="1:70" s="382" customFormat="1" ht="18" customHeight="1">
      <c r="A755" s="397"/>
      <c r="B755" s="386" t="s">
        <v>865</v>
      </c>
      <c r="C755" s="395"/>
      <c r="D755" s="395"/>
      <c r="E755" s="417"/>
      <c r="F755" s="417"/>
      <c r="G755" s="405">
        <v>0</v>
      </c>
      <c r="H755" s="598">
        <v>436659882</v>
      </c>
      <c r="I755" s="449">
        <f t="shared" si="12"/>
        <v>436659882</v>
      </c>
      <c r="J755" s="405"/>
      <c r="K755" s="449">
        <v>0</v>
      </c>
      <c r="R755" s="417"/>
      <c r="S755" s="417"/>
      <c r="T755" s="417"/>
      <c r="U755" s="417"/>
      <c r="V755" s="417"/>
      <c r="W755" s="417"/>
      <c r="X755" s="417"/>
      <c r="Y755" s="417"/>
      <c r="Z755" s="394"/>
      <c r="AA755" s="371"/>
      <c r="AC755" s="383"/>
      <c r="AD755" s="383"/>
      <c r="AE755" s="383"/>
      <c r="AF755" s="383"/>
      <c r="AG755" s="383"/>
      <c r="AH755" s="383"/>
      <c r="AI755" s="383"/>
      <c r="AJ755" s="383"/>
      <c r="AK755" s="383"/>
      <c r="AL755" s="383"/>
      <c r="AM755" s="383"/>
      <c r="AN755" s="383"/>
      <c r="AO755" s="383"/>
      <c r="AP755" s="383"/>
      <c r="AQ755" s="383"/>
      <c r="AR755" s="383"/>
      <c r="AS755" s="383"/>
      <c r="AT755" s="383"/>
      <c r="AU755" s="383"/>
      <c r="AV755" s="383"/>
      <c r="AW755" s="383"/>
      <c r="AX755" s="383"/>
      <c r="AY755" s="383"/>
      <c r="AZ755" s="383"/>
      <c r="BA755" s="383"/>
      <c r="BB755" s="383"/>
      <c r="BC755" s="383"/>
      <c r="BD755" s="383"/>
      <c r="BE755" s="383"/>
      <c r="BF755" s="383"/>
      <c r="BG755" s="383"/>
      <c r="BH755" s="383"/>
      <c r="BI755" s="383"/>
      <c r="BJ755" s="383"/>
      <c r="BK755" s="383"/>
      <c r="BL755" s="383"/>
      <c r="BM755" s="383"/>
      <c r="BN755" s="383"/>
      <c r="BO755" s="383"/>
      <c r="BP755" s="383"/>
      <c r="BQ755" s="383"/>
      <c r="BR755" s="383"/>
    </row>
    <row r="756" spans="1:70" s="382" customFormat="1" ht="18" customHeight="1" hidden="1">
      <c r="A756" s="397"/>
      <c r="B756" s="386" t="s">
        <v>114</v>
      </c>
      <c r="C756" s="395"/>
      <c r="D756" s="395"/>
      <c r="E756" s="417"/>
      <c r="F756" s="417"/>
      <c r="G756" s="405"/>
      <c r="H756" s="417"/>
      <c r="I756" s="449">
        <f t="shared" si="12"/>
        <v>0</v>
      </c>
      <c r="J756" s="405"/>
      <c r="K756" s="449"/>
      <c r="R756" s="417"/>
      <c r="S756" s="417"/>
      <c r="T756" s="417"/>
      <c r="U756" s="417"/>
      <c r="V756" s="417"/>
      <c r="W756" s="417"/>
      <c r="X756" s="417"/>
      <c r="Y756" s="417"/>
      <c r="Z756" s="394"/>
      <c r="AA756" s="371"/>
      <c r="AC756" s="383"/>
      <c r="AD756" s="383"/>
      <c r="AE756" s="383"/>
      <c r="AF756" s="383"/>
      <c r="AG756" s="383"/>
      <c r="AH756" s="383"/>
      <c r="AI756" s="383"/>
      <c r="AJ756" s="383"/>
      <c r="AK756" s="383"/>
      <c r="AL756" s="383"/>
      <c r="AM756" s="383"/>
      <c r="AN756" s="383"/>
      <c r="AO756" s="383"/>
      <c r="AP756" s="383"/>
      <c r="AQ756" s="383"/>
      <c r="AR756" s="383"/>
      <c r="AS756" s="383"/>
      <c r="AT756" s="383"/>
      <c r="AU756" s="383"/>
      <c r="AV756" s="383"/>
      <c r="AW756" s="383"/>
      <c r="AX756" s="383"/>
      <c r="AY756" s="383"/>
      <c r="AZ756" s="383"/>
      <c r="BA756" s="383"/>
      <c r="BB756" s="383"/>
      <c r="BC756" s="383"/>
      <c r="BD756" s="383"/>
      <c r="BE756" s="383"/>
      <c r="BF756" s="383"/>
      <c r="BG756" s="383"/>
      <c r="BH756" s="383"/>
      <c r="BI756" s="383"/>
      <c r="BJ756" s="383"/>
      <c r="BK756" s="383"/>
      <c r="BL756" s="383"/>
      <c r="BM756" s="383"/>
      <c r="BN756" s="383"/>
      <c r="BO756" s="383"/>
      <c r="BP756" s="383"/>
      <c r="BQ756" s="383"/>
      <c r="BR756" s="383"/>
    </row>
    <row r="757" spans="1:70" s="382" customFormat="1" ht="18" customHeight="1" hidden="1">
      <c r="A757" s="397"/>
      <c r="B757" s="386" t="s">
        <v>855</v>
      </c>
      <c r="C757" s="395"/>
      <c r="D757" s="395"/>
      <c r="E757" s="417"/>
      <c r="F757" s="417"/>
      <c r="G757" s="405"/>
      <c r="H757" s="417"/>
      <c r="I757" s="449">
        <f t="shared" si="12"/>
        <v>0</v>
      </c>
      <c r="J757" s="405"/>
      <c r="K757" s="449"/>
      <c r="R757" s="417"/>
      <c r="S757" s="417"/>
      <c r="T757" s="417"/>
      <c r="U757" s="417"/>
      <c r="V757" s="417"/>
      <c r="W757" s="417"/>
      <c r="X757" s="417"/>
      <c r="Y757" s="417"/>
      <c r="Z757" s="394"/>
      <c r="AA757" s="371"/>
      <c r="AC757" s="383"/>
      <c r="AD757" s="383"/>
      <c r="AE757" s="383"/>
      <c r="AF757" s="383"/>
      <c r="AG757" s="383"/>
      <c r="AH757" s="383"/>
      <c r="AI757" s="383"/>
      <c r="AJ757" s="383"/>
      <c r="AK757" s="383"/>
      <c r="AL757" s="383"/>
      <c r="AM757" s="383"/>
      <c r="AN757" s="383"/>
      <c r="AO757" s="383"/>
      <c r="AP757" s="383"/>
      <c r="AQ757" s="383"/>
      <c r="AR757" s="383"/>
      <c r="AS757" s="383"/>
      <c r="AT757" s="383"/>
      <c r="AU757" s="383"/>
      <c r="AV757" s="383"/>
      <c r="AW757" s="383"/>
      <c r="AX757" s="383"/>
      <c r="AY757" s="383"/>
      <c r="AZ757" s="383"/>
      <c r="BA757" s="383"/>
      <c r="BB757" s="383"/>
      <c r="BC757" s="383"/>
      <c r="BD757" s="383"/>
      <c r="BE757" s="383"/>
      <c r="BF757" s="383"/>
      <c r="BG757" s="383"/>
      <c r="BH757" s="383"/>
      <c r="BI757" s="383"/>
      <c r="BJ757" s="383"/>
      <c r="BK757" s="383"/>
      <c r="BL757" s="383"/>
      <c r="BM757" s="383"/>
      <c r="BN757" s="383"/>
      <c r="BO757" s="383"/>
      <c r="BP757" s="383"/>
      <c r="BQ757" s="383"/>
      <c r="BR757" s="383"/>
    </row>
    <row r="758" spans="1:70" s="382" customFormat="1" ht="18" customHeight="1" hidden="1">
      <c r="A758" s="397"/>
      <c r="B758" s="386" t="s">
        <v>866</v>
      </c>
      <c r="C758" s="395"/>
      <c r="D758" s="395"/>
      <c r="E758" s="417"/>
      <c r="F758" s="417"/>
      <c r="G758" s="605"/>
      <c r="H758" s="417"/>
      <c r="I758" s="449">
        <f t="shared" si="12"/>
        <v>0</v>
      </c>
      <c r="J758" s="405"/>
      <c r="K758" s="405"/>
      <c r="R758" s="417"/>
      <c r="S758" s="417"/>
      <c r="T758" s="417"/>
      <c r="U758" s="417"/>
      <c r="V758" s="417"/>
      <c r="W758" s="417"/>
      <c r="X758" s="417"/>
      <c r="Y758" s="417"/>
      <c r="Z758" s="394"/>
      <c r="AA758" s="371"/>
      <c r="AC758" s="383"/>
      <c r="AD758" s="383"/>
      <c r="AE758" s="383"/>
      <c r="AF758" s="383"/>
      <c r="AG758" s="383"/>
      <c r="AH758" s="383"/>
      <c r="AI758" s="383"/>
      <c r="AJ758" s="383"/>
      <c r="AK758" s="383"/>
      <c r="AL758" s="383"/>
      <c r="AM758" s="383"/>
      <c r="AN758" s="383"/>
      <c r="AO758" s="383"/>
      <c r="AP758" s="383"/>
      <c r="AQ758" s="383"/>
      <c r="AR758" s="383"/>
      <c r="AS758" s="383"/>
      <c r="AT758" s="383"/>
      <c r="AU758" s="383"/>
      <c r="AV758" s="383"/>
      <c r="AW758" s="383"/>
      <c r="AX758" s="383"/>
      <c r="AY758" s="383"/>
      <c r="AZ758" s="383"/>
      <c r="BA758" s="383"/>
      <c r="BB758" s="383"/>
      <c r="BC758" s="383"/>
      <c r="BD758" s="383"/>
      <c r="BE758" s="383"/>
      <c r="BF758" s="383"/>
      <c r="BG758" s="383"/>
      <c r="BH758" s="383"/>
      <c r="BI758" s="383"/>
      <c r="BJ758" s="383"/>
      <c r="BK758" s="383"/>
      <c r="BL758" s="383"/>
      <c r="BM758" s="383"/>
      <c r="BN758" s="383"/>
      <c r="BO758" s="383"/>
      <c r="BP758" s="383"/>
      <c r="BQ758" s="383"/>
      <c r="BR758" s="383"/>
    </row>
    <row r="759" spans="1:70" s="382" customFormat="1" ht="18" customHeight="1">
      <c r="A759" s="397"/>
      <c r="B759" s="386" t="s">
        <v>245</v>
      </c>
      <c r="C759" s="395"/>
      <c r="D759" s="395"/>
      <c r="E759" s="417"/>
      <c r="F759" s="417"/>
      <c r="G759" s="506">
        <v>0</v>
      </c>
      <c r="H759" s="604">
        <v>209211370</v>
      </c>
      <c r="I759" s="449">
        <f t="shared" si="12"/>
        <v>209211370</v>
      </c>
      <c r="J759" s="405"/>
      <c r="K759" s="405">
        <v>533721874</v>
      </c>
      <c r="R759" s="417"/>
      <c r="S759" s="417"/>
      <c r="T759" s="417"/>
      <c r="U759" s="417"/>
      <c r="V759" s="417"/>
      <c r="W759" s="417"/>
      <c r="X759" s="417"/>
      <c r="Y759" s="417"/>
      <c r="Z759" s="394"/>
      <c r="AA759" s="371"/>
      <c r="AC759" s="383"/>
      <c r="AD759" s="383"/>
      <c r="AE759" s="383"/>
      <c r="AF759" s="383"/>
      <c r="AG759" s="383"/>
      <c r="AH759" s="383"/>
      <c r="AI759" s="383"/>
      <c r="AJ759" s="383"/>
      <c r="AK759" s="383"/>
      <c r="AL759" s="383"/>
      <c r="AM759" s="383"/>
      <c r="AN759" s="383"/>
      <c r="AO759" s="383"/>
      <c r="AP759" s="383"/>
      <c r="AQ759" s="383"/>
      <c r="AR759" s="383"/>
      <c r="AS759" s="383"/>
      <c r="AT759" s="383"/>
      <c r="AU759" s="383"/>
      <c r="AV759" s="383"/>
      <c r="AW759" s="383"/>
      <c r="AX759" s="383"/>
      <c r="AY759" s="383"/>
      <c r="AZ759" s="383"/>
      <c r="BA759" s="383"/>
      <c r="BB759" s="383"/>
      <c r="BC759" s="383"/>
      <c r="BD759" s="383"/>
      <c r="BE759" s="383"/>
      <c r="BF759" s="383"/>
      <c r="BG759" s="383"/>
      <c r="BH759" s="383"/>
      <c r="BI759" s="383"/>
      <c r="BJ759" s="383"/>
      <c r="BK759" s="383"/>
      <c r="BL759" s="383"/>
      <c r="BM759" s="383"/>
      <c r="BN759" s="383"/>
      <c r="BO759" s="383"/>
      <c r="BP759" s="383"/>
      <c r="BQ759" s="383"/>
      <c r="BR759" s="383"/>
    </row>
    <row r="760" spans="1:70" s="382" customFormat="1" ht="18" customHeight="1" hidden="1">
      <c r="A760" s="397"/>
      <c r="B760" s="386"/>
      <c r="C760" s="395"/>
      <c r="D760" s="395"/>
      <c r="E760" s="417"/>
      <c r="F760" s="417"/>
      <c r="G760" s="417"/>
      <c r="H760" s="417"/>
      <c r="I760" s="405"/>
      <c r="J760" s="405"/>
      <c r="K760" s="405"/>
      <c r="R760" s="417"/>
      <c r="S760" s="417"/>
      <c r="T760" s="417"/>
      <c r="U760" s="417"/>
      <c r="V760" s="417"/>
      <c r="W760" s="417"/>
      <c r="X760" s="417"/>
      <c r="Y760" s="417"/>
      <c r="Z760" s="394"/>
      <c r="AA760" s="371"/>
      <c r="AC760" s="383"/>
      <c r="AD760" s="383"/>
      <c r="AE760" s="383"/>
      <c r="AF760" s="383"/>
      <c r="AG760" s="383"/>
      <c r="AH760" s="383"/>
      <c r="AI760" s="383"/>
      <c r="AJ760" s="383"/>
      <c r="AK760" s="383"/>
      <c r="AL760" s="383"/>
      <c r="AM760" s="383"/>
      <c r="AN760" s="383"/>
      <c r="AO760" s="383"/>
      <c r="AP760" s="383"/>
      <c r="AQ760" s="383"/>
      <c r="AR760" s="383"/>
      <c r="AS760" s="383"/>
      <c r="AT760" s="383"/>
      <c r="AU760" s="383"/>
      <c r="AV760" s="383"/>
      <c r="AW760" s="383"/>
      <c r="AX760" s="383"/>
      <c r="AY760" s="383"/>
      <c r="AZ760" s="383"/>
      <c r="BA760" s="383"/>
      <c r="BB760" s="383"/>
      <c r="BC760" s="383"/>
      <c r="BD760" s="383"/>
      <c r="BE760" s="383"/>
      <c r="BF760" s="383"/>
      <c r="BG760" s="383"/>
      <c r="BH760" s="383"/>
      <c r="BI760" s="383"/>
      <c r="BJ760" s="383"/>
      <c r="BK760" s="383"/>
      <c r="BL760" s="383"/>
      <c r="BM760" s="383"/>
      <c r="BN760" s="383"/>
      <c r="BO760" s="383"/>
      <c r="BP760" s="383"/>
      <c r="BQ760" s="383"/>
      <c r="BR760" s="383"/>
    </row>
    <row r="761" spans="1:70" s="382" customFormat="1" ht="18" customHeight="1" thickBot="1">
      <c r="A761" s="397"/>
      <c r="B761" s="397"/>
      <c r="C761" s="395" t="s">
        <v>826</v>
      </c>
      <c r="D761" s="395"/>
      <c r="G761" s="419">
        <f>SUM(G751:G760)</f>
        <v>2982626181</v>
      </c>
      <c r="H761" s="419">
        <f>SUM(H751:H760)</f>
        <v>645871252</v>
      </c>
      <c r="I761" s="419">
        <f>SUM(I751:I760)</f>
        <v>3628497433</v>
      </c>
      <c r="J761" s="405"/>
      <c r="K761" s="419">
        <f>SUM(K751:K760)</f>
        <v>4775525337</v>
      </c>
      <c r="R761" s="394"/>
      <c r="S761" s="394"/>
      <c r="T761" s="394"/>
      <c r="U761" s="394"/>
      <c r="V761" s="394"/>
      <c r="W761" s="394"/>
      <c r="X761" s="394"/>
      <c r="Y761" s="394"/>
      <c r="Z761" s="394"/>
      <c r="AA761" s="371"/>
      <c r="AB761" s="422"/>
      <c r="AC761" s="383"/>
      <c r="AD761" s="383"/>
      <c r="AE761" s="383"/>
      <c r="AF761" s="383"/>
      <c r="AG761" s="383"/>
      <c r="AH761" s="383"/>
      <c r="AI761" s="383"/>
      <c r="AJ761" s="383"/>
      <c r="AK761" s="383"/>
      <c r="AL761" s="383"/>
      <c r="AM761" s="383"/>
      <c r="AN761" s="383"/>
      <c r="AO761" s="383"/>
      <c r="AP761" s="383"/>
      <c r="AQ761" s="383"/>
      <c r="AR761" s="383"/>
      <c r="AS761" s="383"/>
      <c r="AT761" s="383"/>
      <c r="AU761" s="383"/>
      <c r="AV761" s="383"/>
      <c r="AW761" s="383"/>
      <c r="AX761" s="383"/>
      <c r="AY761" s="383"/>
      <c r="AZ761" s="383"/>
      <c r="BA761" s="383"/>
      <c r="BB761" s="383"/>
      <c r="BC761" s="383"/>
      <c r="BD761" s="383"/>
      <c r="BE761" s="383"/>
      <c r="BF761" s="383"/>
      <c r="BG761" s="383"/>
      <c r="BH761" s="383"/>
      <c r="BI761" s="383"/>
      <c r="BJ761" s="383"/>
      <c r="BK761" s="383"/>
      <c r="BL761" s="383"/>
      <c r="BM761" s="383"/>
      <c r="BN761" s="383"/>
      <c r="BO761" s="383"/>
      <c r="BP761" s="383"/>
      <c r="BQ761" s="383"/>
      <c r="BR761" s="383"/>
    </row>
    <row r="762" spans="1:70" s="382" customFormat="1" ht="4.5" customHeight="1" thickTop="1">
      <c r="A762" s="395"/>
      <c r="R762" s="394"/>
      <c r="S762" s="394"/>
      <c r="T762" s="394"/>
      <c r="U762" s="394"/>
      <c r="V762" s="394"/>
      <c r="W762" s="394"/>
      <c r="X762" s="394"/>
      <c r="Y762" s="394"/>
      <c r="AA762" s="371"/>
      <c r="AC762" s="383"/>
      <c r="AD762" s="383"/>
      <c r="AE762" s="383"/>
      <c r="AF762" s="383"/>
      <c r="AG762" s="383"/>
      <c r="AH762" s="383"/>
      <c r="AI762" s="383"/>
      <c r="AJ762" s="383"/>
      <c r="AK762" s="383"/>
      <c r="AL762" s="383"/>
      <c r="AM762" s="383"/>
      <c r="AN762" s="383"/>
      <c r="AO762" s="383"/>
      <c r="AP762" s="383"/>
      <c r="AQ762" s="383"/>
      <c r="AR762" s="383"/>
      <c r="AS762" s="383"/>
      <c r="AT762" s="383"/>
      <c r="AU762" s="383"/>
      <c r="AV762" s="383"/>
      <c r="AW762" s="383"/>
      <c r="AX762" s="383"/>
      <c r="AY762" s="383"/>
      <c r="AZ762" s="383"/>
      <c r="BA762" s="383"/>
      <c r="BB762" s="383"/>
      <c r="BC762" s="383"/>
      <c r="BD762" s="383"/>
      <c r="BE762" s="383"/>
      <c r="BF762" s="383"/>
      <c r="BG762" s="383"/>
      <c r="BH762" s="383"/>
      <c r="BI762" s="383"/>
      <c r="BJ762" s="383"/>
      <c r="BK762" s="383"/>
      <c r="BL762" s="383"/>
      <c r="BM762" s="383"/>
      <c r="BN762" s="383"/>
      <c r="BO762" s="383"/>
      <c r="BP762" s="383"/>
      <c r="BQ762" s="383"/>
      <c r="BR762" s="383"/>
    </row>
    <row r="763" spans="1:70" s="382" customFormat="1" ht="18" customHeight="1">
      <c r="A763" s="395"/>
      <c r="E763" s="399" t="s">
        <v>446</v>
      </c>
      <c r="I763" s="371" t="e">
        <f>I761-#REF!</f>
        <v>#REF!</v>
      </c>
      <c r="J763" s="371"/>
      <c r="K763" s="371" t="e">
        <f>K761-#REF!</f>
        <v>#REF!</v>
      </c>
      <c r="R763" s="394"/>
      <c r="S763" s="394"/>
      <c r="T763" s="394"/>
      <c r="U763" s="394"/>
      <c r="V763" s="394"/>
      <c r="W763" s="394"/>
      <c r="X763" s="394"/>
      <c r="Y763" s="394"/>
      <c r="AA763" s="371"/>
      <c r="AC763" s="383"/>
      <c r="AD763" s="383"/>
      <c r="AE763" s="383"/>
      <c r="AF763" s="383"/>
      <c r="AG763" s="383"/>
      <c r="AH763" s="383"/>
      <c r="AI763" s="383"/>
      <c r="AJ763" s="383"/>
      <c r="AK763" s="383"/>
      <c r="AL763" s="383"/>
      <c r="AM763" s="383"/>
      <c r="AN763" s="383"/>
      <c r="AO763" s="383"/>
      <c r="AP763" s="383"/>
      <c r="AQ763" s="383"/>
      <c r="AR763" s="383"/>
      <c r="AS763" s="383"/>
      <c r="AT763" s="383"/>
      <c r="AU763" s="383"/>
      <c r="AV763" s="383"/>
      <c r="AW763" s="383"/>
      <c r="AX763" s="383"/>
      <c r="AY763" s="383"/>
      <c r="AZ763" s="383"/>
      <c r="BA763" s="383"/>
      <c r="BB763" s="383"/>
      <c r="BC763" s="383"/>
      <c r="BD763" s="383"/>
      <c r="BE763" s="383"/>
      <c r="BF763" s="383"/>
      <c r="BG763" s="383"/>
      <c r="BH763" s="383"/>
      <c r="BI763" s="383"/>
      <c r="BJ763" s="383"/>
      <c r="BK763" s="383"/>
      <c r="BL763" s="383"/>
      <c r="BM763" s="383"/>
      <c r="BN763" s="383"/>
      <c r="BO763" s="383"/>
      <c r="BP763" s="383"/>
      <c r="BQ763" s="383"/>
      <c r="BR763" s="383"/>
    </row>
    <row r="764" spans="1:71" s="431" customFormat="1" ht="12.75" hidden="1">
      <c r="A764" s="606" t="s">
        <v>387</v>
      </c>
      <c r="B764" s="391" t="s">
        <v>867</v>
      </c>
      <c r="C764" s="396"/>
      <c r="D764" s="396"/>
      <c r="E764" s="404"/>
      <c r="F764" s="404"/>
      <c r="G764" s="404"/>
      <c r="H764" s="404"/>
      <c r="I764" s="404"/>
      <c r="J764" s="404"/>
      <c r="K764" s="404"/>
      <c r="L764" s="404"/>
      <c r="M764" s="404"/>
      <c r="N764" s="404"/>
      <c r="O764" s="404"/>
      <c r="P764" s="404"/>
      <c r="Q764" s="404"/>
      <c r="R764" s="415"/>
      <c r="S764" s="415"/>
      <c r="T764" s="415"/>
      <c r="U764" s="415"/>
      <c r="V764" s="415"/>
      <c r="W764" s="415"/>
      <c r="X764" s="415"/>
      <c r="Y764" s="415"/>
      <c r="Z764" s="404"/>
      <c r="AA764" s="373"/>
      <c r="AD764" s="607"/>
      <c r="AE764" s="607"/>
      <c r="AF764" s="607"/>
      <c r="AG764" s="607"/>
      <c r="AH764" s="607"/>
      <c r="AI764" s="607"/>
      <c r="AJ764" s="607"/>
      <c r="AK764" s="607"/>
      <c r="AL764" s="607"/>
      <c r="AM764" s="607"/>
      <c r="AN764" s="607"/>
      <c r="AO764" s="607"/>
      <c r="AP764" s="607"/>
      <c r="AQ764" s="607"/>
      <c r="AR764" s="607"/>
      <c r="AS764" s="607"/>
      <c r="AT764" s="607"/>
      <c r="AU764" s="607"/>
      <c r="AV764" s="607"/>
      <c r="AW764" s="607"/>
      <c r="AX764" s="607"/>
      <c r="AY764" s="607"/>
      <c r="AZ764" s="607"/>
      <c r="BA764" s="607"/>
      <c r="BB764" s="607"/>
      <c r="BC764" s="607"/>
      <c r="BD764" s="607"/>
      <c r="BE764" s="607"/>
      <c r="BF764" s="607"/>
      <c r="BG764" s="607"/>
      <c r="BH764" s="607"/>
      <c r="BI764" s="607"/>
      <c r="BJ764" s="607"/>
      <c r="BK764" s="607"/>
      <c r="BL764" s="607"/>
      <c r="BM764" s="607"/>
      <c r="BN764" s="607"/>
      <c r="BO764" s="607"/>
      <c r="BP764" s="607"/>
      <c r="BQ764" s="607"/>
      <c r="BR764" s="607"/>
      <c r="BS764" s="607"/>
    </row>
    <row r="765" spans="1:71" s="431" customFormat="1" ht="4.5" customHeight="1" hidden="1">
      <c r="A765" s="376"/>
      <c r="B765" s="511"/>
      <c r="C765" s="404"/>
      <c r="D765" s="404"/>
      <c r="E765" s="404"/>
      <c r="F765" s="404"/>
      <c r="G765" s="404"/>
      <c r="H765" s="404"/>
      <c r="I765" s="404"/>
      <c r="J765" s="404"/>
      <c r="K765" s="404"/>
      <c r="L765" s="404"/>
      <c r="M765" s="404"/>
      <c r="N765" s="404"/>
      <c r="O765" s="404"/>
      <c r="P765" s="404"/>
      <c r="Q765" s="404"/>
      <c r="R765" s="415"/>
      <c r="S765" s="415"/>
      <c r="T765" s="415"/>
      <c r="U765" s="415"/>
      <c r="V765" s="415"/>
      <c r="W765" s="415"/>
      <c r="X765" s="415"/>
      <c r="Y765" s="415"/>
      <c r="Z765" s="404"/>
      <c r="AA765" s="373"/>
      <c r="AD765" s="607"/>
      <c r="AE765" s="607"/>
      <c r="AF765" s="607"/>
      <c r="AG765" s="607"/>
      <c r="AH765" s="607"/>
      <c r="AI765" s="607"/>
      <c r="AJ765" s="607"/>
      <c r="AK765" s="607"/>
      <c r="AL765" s="607"/>
      <c r="AM765" s="607"/>
      <c r="AN765" s="607"/>
      <c r="AO765" s="607"/>
      <c r="AP765" s="607"/>
      <c r="AQ765" s="607"/>
      <c r="AR765" s="607"/>
      <c r="AS765" s="607"/>
      <c r="AT765" s="607"/>
      <c r="AU765" s="607"/>
      <c r="AV765" s="607"/>
      <c r="AW765" s="607"/>
      <c r="AX765" s="607"/>
      <c r="AY765" s="607"/>
      <c r="AZ765" s="607"/>
      <c r="BA765" s="607"/>
      <c r="BB765" s="607"/>
      <c r="BC765" s="607"/>
      <c r="BD765" s="607"/>
      <c r="BE765" s="607"/>
      <c r="BF765" s="607"/>
      <c r="BG765" s="607"/>
      <c r="BH765" s="607"/>
      <c r="BI765" s="607"/>
      <c r="BJ765" s="607"/>
      <c r="BK765" s="607"/>
      <c r="BL765" s="607"/>
      <c r="BM765" s="607"/>
      <c r="BN765" s="607"/>
      <c r="BO765" s="607"/>
      <c r="BP765" s="607"/>
      <c r="BQ765" s="607"/>
      <c r="BR765" s="607"/>
      <c r="BS765" s="607"/>
    </row>
    <row r="766" spans="1:70" s="382" customFormat="1" ht="15" customHeight="1" hidden="1">
      <c r="A766" s="395"/>
      <c r="B766" s="395"/>
      <c r="C766" s="399"/>
      <c r="D766" s="399"/>
      <c r="E766" s="399"/>
      <c r="F766" s="399"/>
      <c r="G766" s="399"/>
      <c r="H766" s="399"/>
      <c r="K766" s="399" t="s">
        <v>540</v>
      </c>
      <c r="R766" s="394"/>
      <c r="S766" s="394"/>
      <c r="T766" s="394"/>
      <c r="U766" s="394"/>
      <c r="V766" s="394"/>
      <c r="W766" s="394"/>
      <c r="X766" s="394"/>
      <c r="Y766" s="394"/>
      <c r="AA766" s="371"/>
      <c r="AC766" s="383"/>
      <c r="AD766" s="383"/>
      <c r="AE766" s="383"/>
      <c r="AF766" s="383"/>
      <c r="AG766" s="383"/>
      <c r="AH766" s="383"/>
      <c r="AI766" s="383"/>
      <c r="AJ766" s="383"/>
      <c r="AK766" s="383"/>
      <c r="AL766" s="383"/>
      <c r="AM766" s="383"/>
      <c r="AN766" s="383"/>
      <c r="AO766" s="383"/>
      <c r="AP766" s="383"/>
      <c r="AQ766" s="383"/>
      <c r="AR766" s="383"/>
      <c r="AS766" s="383"/>
      <c r="AT766" s="383"/>
      <c r="AU766" s="383"/>
      <c r="AV766" s="383"/>
      <c r="AW766" s="383"/>
      <c r="AX766" s="383"/>
      <c r="AY766" s="383"/>
      <c r="AZ766" s="383"/>
      <c r="BA766" s="383"/>
      <c r="BB766" s="383"/>
      <c r="BC766" s="383"/>
      <c r="BD766" s="383"/>
      <c r="BE766" s="383"/>
      <c r="BF766" s="383"/>
      <c r="BG766" s="383"/>
      <c r="BH766" s="383"/>
      <c r="BI766" s="383"/>
      <c r="BJ766" s="383"/>
      <c r="BK766" s="383"/>
      <c r="BL766" s="383"/>
      <c r="BM766" s="383"/>
      <c r="BN766" s="383"/>
      <c r="BO766" s="383"/>
      <c r="BP766" s="383"/>
      <c r="BQ766" s="383"/>
      <c r="BR766" s="383"/>
    </row>
    <row r="767" spans="1:71" s="431" customFormat="1" ht="12.75" hidden="1">
      <c r="A767" s="376"/>
      <c r="B767" s="511"/>
      <c r="C767" s="404"/>
      <c r="D767" s="404"/>
      <c r="E767" s="404"/>
      <c r="F767" s="404"/>
      <c r="G767" s="404"/>
      <c r="H767" s="404"/>
      <c r="I767" s="399" t="s">
        <v>457</v>
      </c>
      <c r="J767" s="399"/>
      <c r="K767" s="399" t="s">
        <v>458</v>
      </c>
      <c r="L767" s="404"/>
      <c r="M767" s="404"/>
      <c r="N767" s="404"/>
      <c r="O767" s="404"/>
      <c r="P767" s="404"/>
      <c r="Q767" s="404"/>
      <c r="R767" s="415"/>
      <c r="S767" s="415"/>
      <c r="T767" s="415"/>
      <c r="U767" s="415"/>
      <c r="V767" s="415"/>
      <c r="W767" s="415"/>
      <c r="X767" s="415"/>
      <c r="Y767" s="415"/>
      <c r="Z767" s="404"/>
      <c r="AA767" s="373"/>
      <c r="AD767" s="607"/>
      <c r="AE767" s="607"/>
      <c r="AF767" s="607"/>
      <c r="AG767" s="607"/>
      <c r="AH767" s="607"/>
      <c r="AI767" s="607"/>
      <c r="AJ767" s="607"/>
      <c r="AK767" s="607"/>
      <c r="AL767" s="607"/>
      <c r="AM767" s="607"/>
      <c r="AN767" s="607"/>
      <c r="AO767" s="607"/>
      <c r="AP767" s="607"/>
      <c r="AQ767" s="607"/>
      <c r="AR767" s="607"/>
      <c r="AS767" s="607"/>
      <c r="AT767" s="607"/>
      <c r="AU767" s="607"/>
      <c r="AV767" s="607"/>
      <c r="AW767" s="607"/>
      <c r="AX767" s="607"/>
      <c r="AY767" s="607"/>
      <c r="AZ767" s="607"/>
      <c r="BA767" s="607"/>
      <c r="BB767" s="607"/>
      <c r="BC767" s="607"/>
      <c r="BD767" s="607"/>
      <c r="BE767" s="607"/>
      <c r="BF767" s="607"/>
      <c r="BG767" s="607"/>
      <c r="BH767" s="607"/>
      <c r="BI767" s="607"/>
      <c r="BJ767" s="607"/>
      <c r="BK767" s="607"/>
      <c r="BL767" s="607"/>
      <c r="BM767" s="607"/>
      <c r="BN767" s="607"/>
      <c r="BO767" s="607"/>
      <c r="BP767" s="607"/>
      <c r="BQ767" s="607"/>
      <c r="BR767" s="607"/>
      <c r="BS767" s="607"/>
    </row>
    <row r="768" spans="1:71" s="431" customFormat="1" ht="18" customHeight="1" hidden="1">
      <c r="A768" s="376"/>
      <c r="B768" s="511" t="s">
        <v>868</v>
      </c>
      <c r="C768" s="404"/>
      <c r="D768" s="404"/>
      <c r="E768" s="404"/>
      <c r="F768" s="404"/>
      <c r="G768" s="404"/>
      <c r="H768" s="404"/>
      <c r="I768" s="449">
        <v>-189484692977</v>
      </c>
      <c r="J768" s="371"/>
      <c r="K768" s="405">
        <v>1378225302</v>
      </c>
      <c r="L768" s="404"/>
      <c r="M768" s="404"/>
      <c r="N768" s="404"/>
      <c r="O768" s="404"/>
      <c r="P768" s="404"/>
      <c r="Q768" s="404"/>
      <c r="R768" s="415"/>
      <c r="S768" s="415"/>
      <c r="T768" s="415"/>
      <c r="U768" s="415"/>
      <c r="V768" s="415"/>
      <c r="W768" s="415"/>
      <c r="X768" s="415"/>
      <c r="Y768" s="415"/>
      <c r="Z768" s="404"/>
      <c r="AA768" s="373"/>
      <c r="AB768" s="608"/>
      <c r="AD768" s="607"/>
      <c r="AE768" s="607"/>
      <c r="AF768" s="607"/>
      <c r="AG768" s="607"/>
      <c r="AH768" s="607"/>
      <c r="AI768" s="607"/>
      <c r="AJ768" s="607"/>
      <c r="AK768" s="607"/>
      <c r="AL768" s="607"/>
      <c r="AM768" s="607"/>
      <c r="AN768" s="607"/>
      <c r="AO768" s="607"/>
      <c r="AP768" s="607"/>
      <c r="AQ768" s="607"/>
      <c r="AR768" s="607"/>
      <c r="AS768" s="607"/>
      <c r="AT768" s="607"/>
      <c r="AU768" s="607"/>
      <c r="AV768" s="607"/>
      <c r="AW768" s="607"/>
      <c r="AX768" s="607"/>
      <c r="AY768" s="607"/>
      <c r="AZ768" s="607"/>
      <c r="BA768" s="607"/>
      <c r="BB768" s="607"/>
      <c r="BC768" s="607"/>
      <c r="BD768" s="607"/>
      <c r="BE768" s="607"/>
      <c r="BF768" s="607"/>
      <c r="BG768" s="607"/>
      <c r="BH768" s="607"/>
      <c r="BI768" s="607"/>
      <c r="BJ768" s="607"/>
      <c r="BK768" s="607"/>
      <c r="BL768" s="607"/>
      <c r="BM768" s="607"/>
      <c r="BN768" s="607"/>
      <c r="BO768" s="607"/>
      <c r="BP768" s="607"/>
      <c r="BQ768" s="607"/>
      <c r="BR768" s="607"/>
      <c r="BS768" s="607"/>
    </row>
    <row r="769" spans="1:71" s="431" customFormat="1" ht="18" customHeight="1" hidden="1">
      <c r="A769" s="376"/>
      <c r="B769" s="386" t="s">
        <v>869</v>
      </c>
      <c r="C769" s="399"/>
      <c r="D769" s="399"/>
      <c r="E769" s="399"/>
      <c r="F769" s="399"/>
      <c r="G769" s="399"/>
      <c r="H769" s="399"/>
      <c r="I769" s="449">
        <v>8546005044</v>
      </c>
      <c r="J769" s="371"/>
      <c r="K769" s="405">
        <v>1153740821</v>
      </c>
      <c r="L769" s="404"/>
      <c r="M769" s="404"/>
      <c r="N769" s="404"/>
      <c r="O769" s="404"/>
      <c r="P769" s="404"/>
      <c r="Q769" s="404"/>
      <c r="R769" s="415"/>
      <c r="S769" s="415"/>
      <c r="T769" s="415"/>
      <c r="U769" s="415"/>
      <c r="V769" s="415"/>
      <c r="W769" s="415"/>
      <c r="X769" s="415"/>
      <c r="Y769" s="415"/>
      <c r="Z769" s="404"/>
      <c r="AA769" s="373"/>
      <c r="AD769" s="607"/>
      <c r="AE769" s="607"/>
      <c r="AF769" s="607"/>
      <c r="AG769" s="607"/>
      <c r="AH769" s="607"/>
      <c r="AI769" s="607"/>
      <c r="AJ769" s="607"/>
      <c r="AK769" s="607"/>
      <c r="AL769" s="607"/>
      <c r="AM769" s="607"/>
      <c r="AN769" s="607"/>
      <c r="AO769" s="607"/>
      <c r="AP769" s="607"/>
      <c r="AQ769" s="607"/>
      <c r="AR769" s="607"/>
      <c r="AS769" s="607"/>
      <c r="AT769" s="607"/>
      <c r="AU769" s="607"/>
      <c r="AV769" s="607"/>
      <c r="AW769" s="607"/>
      <c r="AX769" s="607"/>
      <c r="AY769" s="607"/>
      <c r="AZ769" s="607"/>
      <c r="BA769" s="607"/>
      <c r="BB769" s="607"/>
      <c r="BC769" s="607"/>
      <c r="BD769" s="607"/>
      <c r="BE769" s="607"/>
      <c r="BF769" s="607"/>
      <c r="BG769" s="607"/>
      <c r="BH769" s="607"/>
      <c r="BI769" s="607"/>
      <c r="BJ769" s="607"/>
      <c r="BK769" s="607"/>
      <c r="BL769" s="607"/>
      <c r="BM769" s="607"/>
      <c r="BN769" s="607"/>
      <c r="BO769" s="607"/>
      <c r="BP769" s="607"/>
      <c r="BQ769" s="607"/>
      <c r="BR769" s="607"/>
      <c r="BS769" s="607"/>
    </row>
    <row r="770" spans="1:71" s="431" customFormat="1" ht="18" customHeight="1" hidden="1">
      <c r="A770" s="376"/>
      <c r="B770" s="1564" t="s">
        <v>870</v>
      </c>
      <c r="C770" s="1564"/>
      <c r="D770" s="1564"/>
      <c r="E770" s="1564"/>
      <c r="F770" s="399"/>
      <c r="G770" s="399"/>
      <c r="H770" s="399"/>
      <c r="I770" s="449">
        <v>0</v>
      </c>
      <c r="J770" s="371"/>
      <c r="K770" s="405">
        <v>0</v>
      </c>
      <c r="L770" s="404"/>
      <c r="M770" s="404"/>
      <c r="N770" s="404"/>
      <c r="O770" s="404"/>
      <c r="P770" s="404"/>
      <c r="Q770" s="404"/>
      <c r="R770" s="415"/>
      <c r="S770" s="415"/>
      <c r="T770" s="415"/>
      <c r="U770" s="415"/>
      <c r="V770" s="415"/>
      <c r="W770" s="415"/>
      <c r="X770" s="415"/>
      <c r="Y770" s="415"/>
      <c r="Z770" s="404"/>
      <c r="AA770" s="373"/>
      <c r="AD770" s="607"/>
      <c r="AE770" s="607"/>
      <c r="AF770" s="607"/>
      <c r="AG770" s="607"/>
      <c r="AH770" s="607"/>
      <c r="AI770" s="607"/>
      <c r="AJ770" s="607"/>
      <c r="AK770" s="607"/>
      <c r="AL770" s="607"/>
      <c r="AM770" s="607"/>
      <c r="AN770" s="607"/>
      <c r="AO770" s="607"/>
      <c r="AP770" s="607"/>
      <c r="AQ770" s="607"/>
      <c r="AR770" s="607"/>
      <c r="AS770" s="607"/>
      <c r="AT770" s="607"/>
      <c r="AU770" s="607"/>
      <c r="AV770" s="607"/>
      <c r="AW770" s="607"/>
      <c r="AX770" s="607"/>
      <c r="AY770" s="607"/>
      <c r="AZ770" s="607"/>
      <c r="BA770" s="607"/>
      <c r="BB770" s="607"/>
      <c r="BC770" s="607"/>
      <c r="BD770" s="607"/>
      <c r="BE770" s="607"/>
      <c r="BF770" s="607"/>
      <c r="BG770" s="607"/>
      <c r="BH770" s="607"/>
      <c r="BI770" s="607"/>
      <c r="BJ770" s="607"/>
      <c r="BK770" s="607"/>
      <c r="BL770" s="607"/>
      <c r="BM770" s="607"/>
      <c r="BN770" s="607"/>
      <c r="BO770" s="607"/>
      <c r="BP770" s="607"/>
      <c r="BQ770" s="607"/>
      <c r="BR770" s="607"/>
      <c r="BS770" s="607"/>
    </row>
    <row r="771" spans="1:71" s="431" customFormat="1" ht="18" customHeight="1" hidden="1">
      <c r="A771" s="376"/>
      <c r="B771" s="404"/>
      <c r="C771" s="494"/>
      <c r="D771" s="404"/>
      <c r="E771" s="404"/>
      <c r="F771" s="404"/>
      <c r="G771" s="404"/>
      <c r="H771" s="404"/>
      <c r="I771" s="609"/>
      <c r="J771" s="371"/>
      <c r="K771" s="424"/>
      <c r="L771" s="404"/>
      <c r="M771" s="404"/>
      <c r="N771" s="404"/>
      <c r="O771" s="404"/>
      <c r="P771" s="404"/>
      <c r="Q771" s="404"/>
      <c r="R771" s="415"/>
      <c r="S771" s="415"/>
      <c r="T771" s="415"/>
      <c r="U771" s="415"/>
      <c r="V771" s="415"/>
      <c r="W771" s="415"/>
      <c r="X771" s="415"/>
      <c r="Y771" s="415"/>
      <c r="Z771" s="404"/>
      <c r="AA771" s="373"/>
      <c r="AD771" s="607"/>
      <c r="AE771" s="607"/>
      <c r="AF771" s="607"/>
      <c r="AG771" s="607"/>
      <c r="AH771" s="607"/>
      <c r="AI771" s="607"/>
      <c r="AJ771" s="607"/>
      <c r="AK771" s="607"/>
      <c r="AL771" s="607"/>
      <c r="AM771" s="607"/>
      <c r="AN771" s="607"/>
      <c r="AO771" s="607"/>
      <c r="AP771" s="607"/>
      <c r="AQ771" s="607"/>
      <c r="AR771" s="607"/>
      <c r="AS771" s="607"/>
      <c r="AT771" s="607"/>
      <c r="AU771" s="607"/>
      <c r="AV771" s="607"/>
      <c r="AW771" s="607"/>
      <c r="AX771" s="607"/>
      <c r="AY771" s="607"/>
      <c r="AZ771" s="607"/>
      <c r="BA771" s="607"/>
      <c r="BB771" s="607"/>
      <c r="BC771" s="607"/>
      <c r="BD771" s="607"/>
      <c r="BE771" s="607"/>
      <c r="BF771" s="607"/>
      <c r="BG771" s="607"/>
      <c r="BH771" s="607"/>
      <c r="BI771" s="607"/>
      <c r="BJ771" s="607"/>
      <c r="BK771" s="607"/>
      <c r="BL771" s="607"/>
      <c r="BM771" s="607"/>
      <c r="BN771" s="607"/>
      <c r="BO771" s="607"/>
      <c r="BP771" s="607"/>
      <c r="BQ771" s="607"/>
      <c r="BR771" s="607"/>
      <c r="BS771" s="607"/>
    </row>
    <row r="772" spans="2:26" ht="18" customHeight="1" hidden="1">
      <c r="B772" s="382" t="s">
        <v>871</v>
      </c>
      <c r="C772" s="382"/>
      <c r="D772" s="382"/>
      <c r="E772" s="382"/>
      <c r="F772" s="382"/>
      <c r="G772" s="382"/>
      <c r="H772" s="382"/>
      <c r="I772" s="610">
        <v>-180948276744</v>
      </c>
      <c r="J772" s="371"/>
      <c r="K772" s="611">
        <f>SUM(K768:K771)</f>
        <v>2531966123</v>
      </c>
      <c r="L772" s="382"/>
      <c r="M772" s="382"/>
      <c r="N772" s="382"/>
      <c r="O772" s="382"/>
      <c r="P772" s="382"/>
      <c r="Q772" s="382"/>
      <c r="R772" s="382"/>
      <c r="S772" s="382"/>
      <c r="T772" s="382"/>
      <c r="U772" s="382"/>
      <c r="V772" s="382"/>
      <c r="W772" s="382"/>
      <c r="X772" s="382"/>
      <c r="Y772" s="382"/>
      <c r="Z772" s="382"/>
    </row>
    <row r="773" spans="2:26" ht="18" customHeight="1" hidden="1">
      <c r="B773" s="494" t="s">
        <v>872</v>
      </c>
      <c r="C773" s="382"/>
      <c r="D773" s="382"/>
      <c r="E773" s="382"/>
      <c r="F773" s="382"/>
      <c r="G773" s="382"/>
      <c r="H773" s="382"/>
      <c r="I773" s="612"/>
      <c r="J773" s="371"/>
      <c r="K773" s="488"/>
      <c r="L773" s="382"/>
      <c r="M773" s="382"/>
      <c r="N773" s="382"/>
      <c r="O773" s="382"/>
      <c r="P773" s="382"/>
      <c r="Q773" s="382"/>
      <c r="R773" s="382"/>
      <c r="S773" s="382"/>
      <c r="T773" s="382"/>
      <c r="U773" s="382"/>
      <c r="V773" s="382"/>
      <c r="W773" s="382"/>
      <c r="X773" s="382"/>
      <c r="Y773" s="382"/>
      <c r="Z773" s="382"/>
    </row>
    <row r="774" spans="2:26" ht="18" customHeight="1" hidden="1">
      <c r="B774" s="404"/>
      <c r="C774" s="494" t="s">
        <v>873</v>
      </c>
      <c r="D774" s="382"/>
      <c r="E774" s="382"/>
      <c r="F774" s="382"/>
      <c r="G774" s="382"/>
      <c r="H774" s="382"/>
      <c r="I774" s="613">
        <v>-181016104375</v>
      </c>
      <c r="J774" s="371"/>
      <c r="K774" s="488">
        <v>0</v>
      </c>
      <c r="L774" s="382"/>
      <c r="M774" s="382"/>
      <c r="N774" s="382"/>
      <c r="O774" s="382"/>
      <c r="P774" s="382"/>
      <c r="Q774" s="382"/>
      <c r="R774" s="382"/>
      <c r="S774" s="382"/>
      <c r="T774" s="382"/>
      <c r="U774" s="382"/>
      <c r="V774" s="382"/>
      <c r="W774" s="382"/>
      <c r="X774" s="382"/>
      <c r="Y774" s="382"/>
      <c r="Z774" s="382"/>
    </row>
    <row r="775" spans="2:26" ht="18" customHeight="1" hidden="1">
      <c r="B775" s="404"/>
      <c r="C775" s="494" t="s">
        <v>874</v>
      </c>
      <c r="D775" s="382"/>
      <c r="E775" s="382"/>
      <c r="F775" s="382"/>
      <c r="G775" s="382"/>
      <c r="H775" s="382"/>
      <c r="I775" s="613">
        <v>67827631</v>
      </c>
      <c r="J775" s="371"/>
      <c r="K775" s="488">
        <v>0</v>
      </c>
      <c r="L775" s="382"/>
      <c r="M775" s="371"/>
      <c r="N775" s="382"/>
      <c r="O775" s="382"/>
      <c r="P775" s="382"/>
      <c r="Q775" s="382"/>
      <c r="R775" s="382"/>
      <c r="S775" s="382"/>
      <c r="T775" s="382"/>
      <c r="U775" s="382"/>
      <c r="V775" s="382"/>
      <c r="W775" s="382"/>
      <c r="X775" s="382"/>
      <c r="Y775" s="382"/>
      <c r="Z775" s="382"/>
    </row>
    <row r="776" spans="2:26" ht="18" customHeight="1" hidden="1">
      <c r="B776" s="382" t="s">
        <v>875</v>
      </c>
      <c r="C776" s="382"/>
      <c r="D776" s="382"/>
      <c r="E776" s="382"/>
      <c r="F776" s="382"/>
      <c r="G776" s="382"/>
      <c r="H776" s="382"/>
      <c r="I776" s="614">
        <v>0.05</v>
      </c>
      <c r="J776" s="371"/>
      <c r="K776" s="615">
        <v>0.25</v>
      </c>
      <c r="L776" s="382"/>
      <c r="M776" s="382"/>
      <c r="N776" s="382"/>
      <c r="O776" s="382"/>
      <c r="P776" s="382"/>
      <c r="Q776" s="382"/>
      <c r="R776" s="394"/>
      <c r="S776" s="394"/>
      <c r="T776" s="394"/>
      <c r="U776" s="394"/>
      <c r="V776" s="394"/>
      <c r="W776" s="394"/>
      <c r="X776" s="394"/>
      <c r="Y776" s="394"/>
      <c r="Z776" s="382"/>
    </row>
    <row r="777" spans="2:26" ht="18" customHeight="1" hidden="1">
      <c r="B777" s="404" t="s">
        <v>876</v>
      </c>
      <c r="C777" s="382"/>
      <c r="D777" s="382"/>
      <c r="E777" s="382"/>
      <c r="F777" s="382"/>
      <c r="G777" s="382"/>
      <c r="H777" s="382"/>
      <c r="I777" s="612">
        <v>-9047413839</v>
      </c>
      <c r="J777" s="371"/>
      <c r="K777" s="612">
        <f>ROUND(K772*25%,0)</f>
        <v>632991531</v>
      </c>
      <c r="L777" s="382"/>
      <c r="M777" s="382"/>
      <c r="N777" s="382"/>
      <c r="O777" s="382"/>
      <c r="P777" s="382"/>
      <c r="Q777" s="382"/>
      <c r="R777" s="394"/>
      <c r="S777" s="394"/>
      <c r="T777" s="394"/>
      <c r="U777" s="394"/>
      <c r="V777" s="394"/>
      <c r="W777" s="394"/>
      <c r="X777" s="394"/>
      <c r="Y777" s="394"/>
      <c r="Z777" s="382"/>
    </row>
    <row r="778" spans="2:26" ht="18" customHeight="1" hidden="1">
      <c r="B778" s="404" t="s">
        <v>877</v>
      </c>
      <c r="C778" s="382"/>
      <c r="D778" s="382"/>
      <c r="E778" s="382"/>
      <c r="F778" s="382"/>
      <c r="G778" s="382"/>
      <c r="H778" s="382"/>
      <c r="I778" s="449">
        <v>295859412</v>
      </c>
      <c r="J778" s="371"/>
      <c r="K778" s="612">
        <v>0</v>
      </c>
      <c r="L778" s="382"/>
      <c r="M778" s="382"/>
      <c r="N778" s="382"/>
      <c r="O778" s="382"/>
      <c r="P778" s="382"/>
      <c r="Q778" s="382"/>
      <c r="R778" s="382"/>
      <c r="S778" s="382"/>
      <c r="T778" s="382"/>
      <c r="U778" s="382"/>
      <c r="V778" s="382"/>
      <c r="W778" s="382"/>
      <c r="X778" s="382"/>
      <c r="Y778" s="382"/>
      <c r="Z778" s="382"/>
    </row>
    <row r="779" spans="1:71" s="581" customFormat="1" ht="18" customHeight="1" hidden="1" thickBot="1">
      <c r="A779" s="580"/>
      <c r="B779" s="396"/>
      <c r="C779" s="396" t="s">
        <v>878</v>
      </c>
      <c r="D779" s="396"/>
      <c r="E779" s="396"/>
      <c r="F779" s="396"/>
      <c r="G779" s="396"/>
      <c r="H779" s="396"/>
      <c r="I779" s="419">
        <f>SUM(I777:I778)</f>
        <v>-8751554427</v>
      </c>
      <c r="J779" s="551"/>
      <c r="K779" s="419">
        <f>SUM(K777:K778)</f>
        <v>632991531</v>
      </c>
      <c r="L779" s="396"/>
      <c r="M779" s="396"/>
      <c r="N779" s="396"/>
      <c r="O779" s="396"/>
      <c r="P779" s="396"/>
      <c r="Q779" s="396"/>
      <c r="R779" s="421"/>
      <c r="S779" s="421"/>
      <c r="T779" s="421"/>
      <c r="U779" s="421"/>
      <c r="V779" s="421"/>
      <c r="W779" s="421"/>
      <c r="X779" s="421"/>
      <c r="Y779" s="421"/>
      <c r="Z779" s="396"/>
      <c r="AA779" s="616"/>
      <c r="AD779" s="617"/>
      <c r="AE779" s="617"/>
      <c r="AF779" s="617"/>
      <c r="AG779" s="617"/>
      <c r="AH779" s="617"/>
      <c r="AI779" s="617"/>
      <c r="AJ779" s="617"/>
      <c r="AK779" s="617"/>
      <c r="AL779" s="617"/>
      <c r="AM779" s="617"/>
      <c r="AN779" s="617"/>
      <c r="AO779" s="617"/>
      <c r="AP779" s="617"/>
      <c r="AQ779" s="617"/>
      <c r="AR779" s="617"/>
      <c r="AS779" s="617"/>
      <c r="AT779" s="617"/>
      <c r="AU779" s="617"/>
      <c r="AV779" s="617"/>
      <c r="AW779" s="617"/>
      <c r="AX779" s="617"/>
      <c r="AY779" s="617"/>
      <c r="AZ779" s="617"/>
      <c r="BA779" s="617"/>
      <c r="BB779" s="617"/>
      <c r="BC779" s="617"/>
      <c r="BD779" s="617"/>
      <c r="BE779" s="617"/>
      <c r="BF779" s="617"/>
      <c r="BG779" s="617"/>
      <c r="BH779" s="617"/>
      <c r="BI779" s="617"/>
      <c r="BJ779" s="617"/>
      <c r="BK779" s="617"/>
      <c r="BL779" s="617"/>
      <c r="BM779" s="617"/>
      <c r="BN779" s="617"/>
      <c r="BO779" s="617"/>
      <c r="BP779" s="617"/>
      <c r="BQ779" s="617"/>
      <c r="BR779" s="617"/>
      <c r="BS779" s="617"/>
    </row>
    <row r="780" ht="4.5" customHeight="1" hidden="1" thickTop="1"/>
    <row r="781" spans="5:11" ht="18" customHeight="1" hidden="1">
      <c r="E781" s="399" t="s">
        <v>446</v>
      </c>
      <c r="F781" s="382"/>
      <c r="G781" s="382"/>
      <c r="H781" s="382"/>
      <c r="I781" s="371" t="e">
        <f>I779-#REF!-#REF!</f>
        <v>#REF!</v>
      </c>
      <c r="J781" s="371"/>
      <c r="K781" s="371" t="e">
        <f>K779-#REF!</f>
        <v>#REF!</v>
      </c>
    </row>
    <row r="782" spans="1:70" s="382" customFormat="1" ht="12.75">
      <c r="A782" s="410" t="s">
        <v>879</v>
      </c>
      <c r="B782" s="392" t="s">
        <v>880</v>
      </c>
      <c r="R782" s="394"/>
      <c r="S782" s="394"/>
      <c r="T782" s="394"/>
      <c r="U782" s="394"/>
      <c r="V782" s="394"/>
      <c r="W782" s="394"/>
      <c r="X782" s="394"/>
      <c r="Y782" s="394"/>
      <c r="AA782" s="371"/>
      <c r="AC782" s="383"/>
      <c r="AD782" s="383"/>
      <c r="AE782" s="383"/>
      <c r="AF782" s="383"/>
      <c r="AG782" s="383"/>
      <c r="AH782" s="383"/>
      <c r="AI782" s="383"/>
      <c r="AJ782" s="383"/>
      <c r="AK782" s="383"/>
      <c r="AL782" s="383"/>
      <c r="AM782" s="383"/>
      <c r="AN782" s="383"/>
      <c r="AO782" s="383"/>
      <c r="AP782" s="383"/>
      <c r="AQ782" s="383"/>
      <c r="AR782" s="383"/>
      <c r="AS782" s="383"/>
      <c r="AT782" s="383"/>
      <c r="AU782" s="383"/>
      <c r="AV782" s="383"/>
      <c r="AW782" s="383"/>
      <c r="AX782" s="383"/>
      <c r="AY782" s="383"/>
      <c r="AZ782" s="383"/>
      <c r="BA782" s="383"/>
      <c r="BB782" s="383"/>
      <c r="BC782" s="383"/>
      <c r="BD782" s="383"/>
      <c r="BE782" s="383"/>
      <c r="BF782" s="383"/>
      <c r="BG782" s="383"/>
      <c r="BH782" s="383"/>
      <c r="BI782" s="383"/>
      <c r="BJ782" s="383"/>
      <c r="BK782" s="383"/>
      <c r="BL782" s="383"/>
      <c r="BM782" s="383"/>
      <c r="BN782" s="383"/>
      <c r="BO782" s="383"/>
      <c r="BP782" s="383"/>
      <c r="BQ782" s="383"/>
      <c r="BR782" s="383"/>
    </row>
    <row r="783" spans="1:70" s="382" customFormat="1" ht="4.5" customHeight="1">
      <c r="A783" s="395"/>
      <c r="R783" s="394"/>
      <c r="S783" s="394"/>
      <c r="T783" s="394"/>
      <c r="U783" s="394"/>
      <c r="V783" s="394"/>
      <c r="W783" s="394"/>
      <c r="X783" s="394"/>
      <c r="Y783" s="394"/>
      <c r="AA783" s="371"/>
      <c r="AC783" s="383"/>
      <c r="AD783" s="383"/>
      <c r="AE783" s="383"/>
      <c r="AF783" s="383"/>
      <c r="AG783" s="383"/>
      <c r="AH783" s="383"/>
      <c r="AI783" s="383"/>
      <c r="AJ783" s="383"/>
      <c r="AK783" s="383"/>
      <c r="AL783" s="383"/>
      <c r="AM783" s="383"/>
      <c r="AN783" s="383"/>
      <c r="AO783" s="383"/>
      <c r="AP783" s="383"/>
      <c r="AQ783" s="383"/>
      <c r="AR783" s="383"/>
      <c r="AS783" s="383"/>
      <c r="AT783" s="383"/>
      <c r="AU783" s="383"/>
      <c r="AV783" s="383"/>
      <c r="AW783" s="383"/>
      <c r="AX783" s="383"/>
      <c r="AY783" s="383"/>
      <c r="AZ783" s="383"/>
      <c r="BA783" s="383"/>
      <c r="BB783" s="383"/>
      <c r="BC783" s="383"/>
      <c r="BD783" s="383"/>
      <c r="BE783" s="383"/>
      <c r="BF783" s="383"/>
      <c r="BG783" s="383"/>
      <c r="BH783" s="383"/>
      <c r="BI783" s="383"/>
      <c r="BJ783" s="383"/>
      <c r="BK783" s="383"/>
      <c r="BL783" s="383"/>
      <c r="BM783" s="383"/>
      <c r="BN783" s="383"/>
      <c r="BO783" s="383"/>
      <c r="BP783" s="383"/>
      <c r="BQ783" s="383"/>
      <c r="BR783" s="383"/>
    </row>
    <row r="784" spans="1:70" s="382" customFormat="1" ht="15" customHeight="1">
      <c r="A784" s="395"/>
      <c r="B784" s="395"/>
      <c r="C784" s="399"/>
      <c r="D784" s="399"/>
      <c r="E784" s="399"/>
      <c r="F784" s="399"/>
      <c r="G784" s="399"/>
      <c r="H784" s="399"/>
      <c r="K784" s="399" t="s">
        <v>540</v>
      </c>
      <c r="R784" s="394"/>
      <c r="S784" s="394"/>
      <c r="T784" s="394"/>
      <c r="U784" s="394"/>
      <c r="V784" s="394"/>
      <c r="W784" s="394"/>
      <c r="X784" s="394"/>
      <c r="Y784" s="394"/>
      <c r="AA784" s="371"/>
      <c r="AC784" s="383"/>
      <c r="AD784" s="383"/>
      <c r="AE784" s="383"/>
      <c r="AF784" s="383"/>
      <c r="AG784" s="383"/>
      <c r="AH784" s="383"/>
      <c r="AI784" s="383"/>
      <c r="AJ784" s="383"/>
      <c r="AK784" s="383"/>
      <c r="AL784" s="383"/>
      <c r="AM784" s="383"/>
      <c r="AN784" s="383"/>
      <c r="AO784" s="383"/>
      <c r="AP784" s="383"/>
      <c r="AQ784" s="383"/>
      <c r="AR784" s="383"/>
      <c r="AS784" s="383"/>
      <c r="AT784" s="383"/>
      <c r="AU784" s="383"/>
      <c r="AV784" s="383"/>
      <c r="AW784" s="383"/>
      <c r="AX784" s="383"/>
      <c r="AY784" s="383"/>
      <c r="AZ784" s="383"/>
      <c r="BA784" s="383"/>
      <c r="BB784" s="383"/>
      <c r="BC784" s="383"/>
      <c r="BD784" s="383"/>
      <c r="BE784" s="383"/>
      <c r="BF784" s="383"/>
      <c r="BG784" s="383"/>
      <c r="BH784" s="383"/>
      <c r="BI784" s="383"/>
      <c r="BJ784" s="383"/>
      <c r="BK784" s="383"/>
      <c r="BL784" s="383"/>
      <c r="BM784" s="383"/>
      <c r="BN784" s="383"/>
      <c r="BO784" s="383"/>
      <c r="BP784" s="383"/>
      <c r="BQ784" s="383"/>
      <c r="BR784" s="383"/>
    </row>
    <row r="785" spans="1:70" s="382" customFormat="1" ht="18" customHeight="1">
      <c r="A785" s="395"/>
      <c r="G785" s="412" t="e">
        <f>CDKT!#REF!</f>
        <v>#REF!</v>
      </c>
      <c r="H785" s="412" t="e">
        <f>CDKT!#REF!</f>
        <v>#REF!</v>
      </c>
      <c r="I785" s="399" t="s">
        <v>457</v>
      </c>
      <c r="J785" s="399"/>
      <c r="K785" s="399" t="s">
        <v>458</v>
      </c>
      <c r="R785" s="394"/>
      <c r="S785" s="394"/>
      <c r="T785" s="394"/>
      <c r="U785" s="394"/>
      <c r="V785" s="394"/>
      <c r="W785" s="394"/>
      <c r="X785" s="394"/>
      <c r="Y785" s="394"/>
      <c r="AA785" s="371"/>
      <c r="AC785" s="383"/>
      <c r="AD785" s="383"/>
      <c r="AE785" s="383"/>
      <c r="AF785" s="383"/>
      <c r="AG785" s="383"/>
      <c r="AH785" s="383"/>
      <c r="AI785" s="383"/>
      <c r="AJ785" s="383"/>
      <c r="AK785" s="383"/>
      <c r="AL785" s="383"/>
      <c r="AM785" s="383"/>
      <c r="AN785" s="383"/>
      <c r="AO785" s="383"/>
      <c r="AP785" s="383"/>
      <c r="AQ785" s="383"/>
      <c r="AR785" s="383"/>
      <c r="AS785" s="383"/>
      <c r="AT785" s="383"/>
      <c r="AU785" s="383"/>
      <c r="AV785" s="383"/>
      <c r="AW785" s="383"/>
      <c r="AX785" s="383"/>
      <c r="AY785" s="383"/>
      <c r="AZ785" s="383"/>
      <c r="BA785" s="383"/>
      <c r="BB785" s="383"/>
      <c r="BC785" s="383"/>
      <c r="BD785" s="383"/>
      <c r="BE785" s="383"/>
      <c r="BF785" s="383"/>
      <c r="BG785" s="383"/>
      <c r="BH785" s="383"/>
      <c r="BI785" s="383"/>
      <c r="BJ785" s="383"/>
      <c r="BK785" s="383"/>
      <c r="BL785" s="383"/>
      <c r="BM785" s="383"/>
      <c r="BN785" s="383"/>
      <c r="BO785" s="383"/>
      <c r="BP785" s="383"/>
      <c r="BQ785" s="383"/>
      <c r="BR785" s="383"/>
    </row>
    <row r="786" spans="1:70" s="382" customFormat="1" ht="18" customHeight="1" hidden="1">
      <c r="A786" s="395"/>
      <c r="B786" s="404" t="s">
        <v>881</v>
      </c>
      <c r="I786" s="618">
        <f>CPTYT!D4</f>
        <v>0</v>
      </c>
      <c r="K786" s="618">
        <v>0</v>
      </c>
      <c r="R786" s="394"/>
      <c r="S786" s="394"/>
      <c r="T786" s="394"/>
      <c r="U786" s="394"/>
      <c r="V786" s="394"/>
      <c r="W786" s="394"/>
      <c r="X786" s="394"/>
      <c r="Y786" s="394"/>
      <c r="AA786" s="371"/>
      <c r="AB786" s="422"/>
      <c r="AC786" s="383"/>
      <c r="AD786" s="383"/>
      <c r="AE786" s="383"/>
      <c r="AF786" s="383"/>
      <c r="AG786" s="383"/>
      <c r="AH786" s="383"/>
      <c r="AI786" s="383"/>
      <c r="AJ786" s="383"/>
      <c r="AK786" s="383"/>
      <c r="AL786" s="383"/>
      <c r="AM786" s="383"/>
      <c r="AN786" s="383"/>
      <c r="AO786" s="383"/>
      <c r="AP786" s="383"/>
      <c r="AQ786" s="383"/>
      <c r="AR786" s="383"/>
      <c r="AS786" s="383"/>
      <c r="AT786" s="383"/>
      <c r="AU786" s="383"/>
      <c r="AV786" s="383"/>
      <c r="AW786" s="383"/>
      <c r="AX786" s="383"/>
      <c r="AY786" s="383"/>
      <c r="AZ786" s="383"/>
      <c r="BA786" s="383"/>
      <c r="BB786" s="383"/>
      <c r="BC786" s="383"/>
      <c r="BD786" s="383"/>
      <c r="BE786" s="383"/>
      <c r="BF786" s="383"/>
      <c r="BG786" s="383"/>
      <c r="BH786" s="383"/>
      <c r="BI786" s="383"/>
      <c r="BJ786" s="383"/>
      <c r="BK786" s="383"/>
      <c r="BL786" s="383"/>
      <c r="BM786" s="383"/>
      <c r="BN786" s="383"/>
      <c r="BO786" s="383"/>
      <c r="BP786" s="383"/>
      <c r="BQ786" s="383"/>
      <c r="BR786" s="383"/>
    </row>
    <row r="787" spans="1:70" s="382" customFormat="1" ht="18" customHeight="1">
      <c r="A787" s="395"/>
      <c r="B787" s="382" t="s">
        <v>882</v>
      </c>
      <c r="G787" s="448" t="e">
        <f>348726564318-'Dieu giai'!#REF!</f>
        <v>#REF!</v>
      </c>
      <c r="H787" s="448">
        <v>389067422</v>
      </c>
      <c r="I787" s="619" t="e">
        <f>SUM(G787:H787)</f>
        <v>#REF!</v>
      </c>
      <c r="J787" s="408"/>
      <c r="K787" s="619">
        <v>1572007131791</v>
      </c>
      <c r="R787" s="394"/>
      <c r="S787" s="394"/>
      <c r="T787" s="394"/>
      <c r="U787" s="394"/>
      <c r="V787" s="394"/>
      <c r="W787" s="394"/>
      <c r="X787" s="394"/>
      <c r="Y787" s="394"/>
      <c r="AA787" s="371"/>
      <c r="AC787" s="383"/>
      <c r="AD787" s="383"/>
      <c r="AE787" s="383"/>
      <c r="AF787" s="383"/>
      <c r="AG787" s="383"/>
      <c r="AH787" s="383"/>
      <c r="AI787" s="383"/>
      <c r="AJ787" s="383"/>
      <c r="AK787" s="383"/>
      <c r="AL787" s="383"/>
      <c r="AM787" s="383"/>
      <c r="AN787" s="383"/>
      <c r="AO787" s="383"/>
      <c r="AP787" s="383"/>
      <c r="AQ787" s="383"/>
      <c r="AR787" s="383"/>
      <c r="AS787" s="383"/>
      <c r="AT787" s="383"/>
      <c r="AU787" s="383"/>
      <c r="AV787" s="383"/>
      <c r="AW787" s="383"/>
      <c r="AX787" s="383"/>
      <c r="AY787" s="383"/>
      <c r="AZ787" s="383"/>
      <c r="BA787" s="383"/>
      <c r="BB787" s="383"/>
      <c r="BC787" s="383"/>
      <c r="BD787" s="383"/>
      <c r="BE787" s="383"/>
      <c r="BF787" s="383"/>
      <c r="BG787" s="383"/>
      <c r="BH787" s="383"/>
      <c r="BI787" s="383"/>
      <c r="BJ787" s="383"/>
      <c r="BK787" s="383"/>
      <c r="BL787" s="383"/>
      <c r="BM787" s="383"/>
      <c r="BN787" s="383"/>
      <c r="BO787" s="383"/>
      <c r="BP787" s="383"/>
      <c r="BQ787" s="383"/>
      <c r="BR787" s="383"/>
    </row>
    <row r="788" spans="1:70" s="382" customFormat="1" ht="18" customHeight="1">
      <c r="A788" s="395"/>
      <c r="B788" s="382" t="s">
        <v>883</v>
      </c>
      <c r="G788" s="448">
        <v>35579725455</v>
      </c>
      <c r="H788" s="448">
        <v>593614017</v>
      </c>
      <c r="I788" s="619">
        <f>SUM(G788:H788)</f>
        <v>36173339472</v>
      </c>
      <c r="J788" s="408"/>
      <c r="K788" s="619">
        <v>82013555515</v>
      </c>
      <c r="R788" s="394"/>
      <c r="S788" s="394"/>
      <c r="T788" s="394"/>
      <c r="U788" s="394"/>
      <c r="V788" s="394"/>
      <c r="W788" s="394"/>
      <c r="X788" s="394"/>
      <c r="Y788" s="394"/>
      <c r="AA788" s="371"/>
      <c r="AC788" s="383"/>
      <c r="AD788" s="383"/>
      <c r="AE788" s="383"/>
      <c r="AF788" s="383"/>
      <c r="AG788" s="383"/>
      <c r="AH788" s="383"/>
      <c r="AI788" s="383"/>
      <c r="AJ788" s="383"/>
      <c r="AK788" s="383"/>
      <c r="AL788" s="383"/>
      <c r="AM788" s="383"/>
      <c r="AN788" s="383"/>
      <c r="AO788" s="383"/>
      <c r="AP788" s="383"/>
      <c r="AQ788" s="383"/>
      <c r="AR788" s="383"/>
      <c r="AS788" s="383"/>
      <c r="AT788" s="383"/>
      <c r="AU788" s="383"/>
      <c r="AV788" s="383"/>
      <c r="AW788" s="383"/>
      <c r="AX788" s="383"/>
      <c r="AY788" s="383"/>
      <c r="AZ788" s="383"/>
      <c r="BA788" s="383"/>
      <c r="BB788" s="383"/>
      <c r="BC788" s="383"/>
      <c r="BD788" s="383"/>
      <c r="BE788" s="383"/>
      <c r="BF788" s="383"/>
      <c r="BG788" s="383"/>
      <c r="BH788" s="383"/>
      <c r="BI788" s="383"/>
      <c r="BJ788" s="383"/>
      <c r="BK788" s="383"/>
      <c r="BL788" s="383"/>
      <c r="BM788" s="383"/>
      <c r="BN788" s="383"/>
      <c r="BO788" s="383"/>
      <c r="BP788" s="383"/>
      <c r="BQ788" s="383"/>
      <c r="BR788" s="383"/>
    </row>
    <row r="789" spans="1:70" s="382" customFormat="1" ht="18" customHeight="1">
      <c r="A789" s="395"/>
      <c r="B789" s="382" t="s">
        <v>884</v>
      </c>
      <c r="G789" s="448">
        <v>11794632710</v>
      </c>
      <c r="H789" s="448">
        <v>301789031</v>
      </c>
      <c r="I789" s="619">
        <f>SUM(G789:H789)</f>
        <v>12096421741</v>
      </c>
      <c r="J789" s="408"/>
      <c r="K789" s="619">
        <v>10336358406</v>
      </c>
      <c r="R789" s="394"/>
      <c r="S789" s="394"/>
      <c r="T789" s="394"/>
      <c r="U789" s="394"/>
      <c r="V789" s="394"/>
      <c r="W789" s="394"/>
      <c r="X789" s="394"/>
      <c r="Y789" s="394"/>
      <c r="AA789" s="371"/>
      <c r="AC789" s="383"/>
      <c r="AD789" s="383"/>
      <c r="AE789" s="383"/>
      <c r="AF789" s="383"/>
      <c r="AG789" s="383"/>
      <c r="AH789" s="383"/>
      <c r="AI789" s="383"/>
      <c r="AJ789" s="383"/>
      <c r="AK789" s="383"/>
      <c r="AL789" s="383"/>
      <c r="AM789" s="383"/>
      <c r="AN789" s="383"/>
      <c r="AO789" s="383"/>
      <c r="AP789" s="383"/>
      <c r="AQ789" s="383"/>
      <c r="AR789" s="383"/>
      <c r="AS789" s="383"/>
      <c r="AT789" s="383"/>
      <c r="AU789" s="383"/>
      <c r="AV789" s="383"/>
      <c r="AW789" s="383"/>
      <c r="AX789" s="383"/>
      <c r="AY789" s="383"/>
      <c r="AZ789" s="383"/>
      <c r="BA789" s="383"/>
      <c r="BB789" s="383"/>
      <c r="BC789" s="383"/>
      <c r="BD789" s="383"/>
      <c r="BE789" s="383"/>
      <c r="BF789" s="383"/>
      <c r="BG789" s="383"/>
      <c r="BH789" s="383"/>
      <c r="BI789" s="383"/>
      <c r="BJ789" s="383"/>
      <c r="BK789" s="383"/>
      <c r="BL789" s="383"/>
      <c r="BM789" s="383"/>
      <c r="BN789" s="383"/>
      <c r="BO789" s="383"/>
      <c r="BP789" s="383"/>
      <c r="BQ789" s="383"/>
      <c r="BR789" s="383"/>
    </row>
    <row r="790" spans="1:70" s="382" customFormat="1" ht="18" customHeight="1">
      <c r="A790" s="395"/>
      <c r="B790" s="382" t="s">
        <v>848</v>
      </c>
      <c r="G790" s="448">
        <v>23909515572</v>
      </c>
      <c r="H790" s="448">
        <v>41677000</v>
      </c>
      <c r="I790" s="619">
        <f>SUM(G790:H790)</f>
        <v>23951192572</v>
      </c>
      <c r="J790" s="408"/>
      <c r="K790" s="619">
        <v>31838168199</v>
      </c>
      <c r="R790" s="394"/>
      <c r="S790" s="394"/>
      <c r="T790" s="394"/>
      <c r="U790" s="394"/>
      <c r="V790" s="394"/>
      <c r="W790" s="394"/>
      <c r="X790" s="394"/>
      <c r="Y790" s="394"/>
      <c r="AA790" s="371"/>
      <c r="AC790" s="383"/>
      <c r="AD790" s="383"/>
      <c r="AE790" s="383"/>
      <c r="AF790" s="383"/>
      <c r="AG790" s="383"/>
      <c r="AH790" s="383"/>
      <c r="AI790" s="383"/>
      <c r="AJ790" s="383"/>
      <c r="AK790" s="383"/>
      <c r="AL790" s="383"/>
      <c r="AM790" s="383"/>
      <c r="AN790" s="383"/>
      <c r="AO790" s="383"/>
      <c r="AP790" s="383"/>
      <c r="AQ790" s="383"/>
      <c r="AR790" s="383"/>
      <c r="AS790" s="383"/>
      <c r="AT790" s="383"/>
      <c r="AU790" s="383"/>
      <c r="AV790" s="383"/>
      <c r="AW790" s="383"/>
      <c r="AX790" s="383"/>
      <c r="AY790" s="383"/>
      <c r="AZ790" s="383"/>
      <c r="BA790" s="383"/>
      <c r="BB790" s="383"/>
      <c r="BC790" s="383"/>
      <c r="BD790" s="383"/>
      <c r="BE790" s="383"/>
      <c r="BF790" s="383"/>
      <c r="BG790" s="383"/>
      <c r="BH790" s="383"/>
      <c r="BI790" s="383"/>
      <c r="BJ790" s="383"/>
      <c r="BK790" s="383"/>
      <c r="BL790" s="383"/>
      <c r="BM790" s="383"/>
      <c r="BN790" s="383"/>
      <c r="BO790" s="383"/>
      <c r="BP790" s="383"/>
      <c r="BQ790" s="383"/>
      <c r="BR790" s="383"/>
    </row>
    <row r="791" spans="1:70" s="382" customFormat="1" ht="18" customHeight="1">
      <c r="A791" s="395"/>
      <c r="B791" s="382" t="s">
        <v>885</v>
      </c>
      <c r="G791" s="448" t="e">
        <f>15947006543+'Dieu giai'!#REF!+'Dieu giai'!#REF!</f>
        <v>#REF!</v>
      </c>
      <c r="H791" s="448">
        <v>206949366</v>
      </c>
      <c r="I791" s="619" t="e">
        <f>SUM(G791:H791)</f>
        <v>#REF!</v>
      </c>
      <c r="J791" s="408"/>
      <c r="K791" s="619">
        <v>27255316485</v>
      </c>
      <c r="R791" s="394"/>
      <c r="S791" s="394"/>
      <c r="T791" s="394"/>
      <c r="U791" s="394"/>
      <c r="V791" s="394"/>
      <c r="W791" s="394"/>
      <c r="X791" s="394"/>
      <c r="Y791" s="394"/>
      <c r="AA791" s="371"/>
      <c r="AC791" s="383"/>
      <c r="AD791" s="383"/>
      <c r="AE791" s="383"/>
      <c r="AF791" s="383"/>
      <c r="AG791" s="383"/>
      <c r="AH791" s="383"/>
      <c r="AI791" s="383"/>
      <c r="AJ791" s="383"/>
      <c r="AK791" s="383"/>
      <c r="AL791" s="383"/>
      <c r="AM791" s="383"/>
      <c r="AN791" s="383"/>
      <c r="AO791" s="383"/>
      <c r="AP791" s="383"/>
      <c r="AQ791" s="383"/>
      <c r="AR791" s="383"/>
      <c r="AS791" s="383"/>
      <c r="AT791" s="383"/>
      <c r="AU791" s="383"/>
      <c r="AV791" s="383"/>
      <c r="AW791" s="383"/>
      <c r="AX791" s="383"/>
      <c r="AY791" s="383"/>
      <c r="AZ791" s="383"/>
      <c r="BA791" s="383"/>
      <c r="BB791" s="383"/>
      <c r="BC791" s="383"/>
      <c r="BD791" s="383"/>
      <c r="BE791" s="383"/>
      <c r="BF791" s="383"/>
      <c r="BG791" s="383"/>
      <c r="BH791" s="383"/>
      <c r="BI791" s="383"/>
      <c r="BJ791" s="383"/>
      <c r="BK791" s="383"/>
      <c r="BL791" s="383"/>
      <c r="BM791" s="383"/>
      <c r="BN791" s="383"/>
      <c r="BO791" s="383"/>
      <c r="BP791" s="383"/>
      <c r="BQ791" s="383"/>
      <c r="BR791" s="383"/>
    </row>
    <row r="792" spans="1:70" s="382" customFormat="1" ht="18" customHeight="1" thickBot="1">
      <c r="A792" s="395"/>
      <c r="C792" s="395" t="s">
        <v>826</v>
      </c>
      <c r="D792" s="395"/>
      <c r="G792" s="620" t="e">
        <f>SUM(G786:G791)</f>
        <v>#REF!</v>
      </c>
      <c r="H792" s="620">
        <f>SUM(H786:H791)</f>
        <v>1533096836</v>
      </c>
      <c r="I792" s="621" t="e">
        <f>I787+I788+I789+I790+I791</f>
        <v>#REF!</v>
      </c>
      <c r="J792" s="408"/>
      <c r="K792" s="621">
        <f>SUM(K786:K791)</f>
        <v>1723450530396</v>
      </c>
      <c r="R792" s="394"/>
      <c r="S792" s="394"/>
      <c r="T792" s="394"/>
      <c r="U792" s="394"/>
      <c r="V792" s="394"/>
      <c r="W792" s="394"/>
      <c r="X792" s="394"/>
      <c r="Y792" s="394"/>
      <c r="AA792" s="371"/>
      <c r="AC792" s="383"/>
      <c r="AD792" s="383"/>
      <c r="AE792" s="383"/>
      <c r="AF792" s="383"/>
      <c r="AG792" s="383"/>
      <c r="AH792" s="383"/>
      <c r="AI792" s="383"/>
      <c r="AJ792" s="383"/>
      <c r="AK792" s="383"/>
      <c r="AL792" s="383"/>
      <c r="AM792" s="383"/>
      <c r="AN792" s="383"/>
      <c r="AO792" s="383"/>
      <c r="AP792" s="383"/>
      <c r="AQ792" s="383"/>
      <c r="AR792" s="383"/>
      <c r="AS792" s="383"/>
      <c r="AT792" s="383"/>
      <c r="AU792" s="383"/>
      <c r="AV792" s="383"/>
      <c r="AW792" s="383"/>
      <c r="AX792" s="383"/>
      <c r="AY792" s="383"/>
      <c r="AZ792" s="383"/>
      <c r="BA792" s="383"/>
      <c r="BB792" s="383"/>
      <c r="BC792" s="383"/>
      <c r="BD792" s="383"/>
      <c r="BE792" s="383"/>
      <c r="BF792" s="383"/>
      <c r="BG792" s="383"/>
      <c r="BH792" s="383"/>
      <c r="BI792" s="383"/>
      <c r="BJ792" s="383"/>
      <c r="BK792" s="383"/>
      <c r="BL792" s="383"/>
      <c r="BM792" s="383"/>
      <c r="BN792" s="383"/>
      <c r="BO792" s="383"/>
      <c r="BP792" s="383"/>
      <c r="BQ792" s="383"/>
      <c r="BR792" s="383"/>
    </row>
    <row r="793" spans="1:70" s="382" customFormat="1" ht="4.5" customHeight="1" thickTop="1">
      <c r="A793" s="395"/>
      <c r="R793" s="394"/>
      <c r="S793" s="394"/>
      <c r="T793" s="394"/>
      <c r="U793" s="394"/>
      <c r="V793" s="394"/>
      <c r="W793" s="394"/>
      <c r="X793" s="394"/>
      <c r="Y793" s="394"/>
      <c r="AA793" s="371"/>
      <c r="AC793" s="383"/>
      <c r="AD793" s="383"/>
      <c r="AE793" s="383"/>
      <c r="AF793" s="383"/>
      <c r="AG793" s="383"/>
      <c r="AH793" s="383"/>
      <c r="AI793" s="383"/>
      <c r="AJ793" s="383"/>
      <c r="AK793" s="383"/>
      <c r="AL793" s="383"/>
      <c r="AM793" s="383"/>
      <c r="AN793" s="383"/>
      <c r="AO793" s="383"/>
      <c r="AP793" s="383"/>
      <c r="AQ793" s="383"/>
      <c r="AR793" s="383"/>
      <c r="AS793" s="383"/>
      <c r="AT793" s="383"/>
      <c r="AU793" s="383"/>
      <c r="AV793" s="383"/>
      <c r="AW793" s="383"/>
      <c r="AX793" s="383"/>
      <c r="AY793" s="383"/>
      <c r="AZ793" s="383"/>
      <c r="BA793" s="383"/>
      <c r="BB793" s="383"/>
      <c r="BC793" s="383"/>
      <c r="BD793" s="383"/>
      <c r="BE793" s="383"/>
      <c r="BF793" s="383"/>
      <c r="BG793" s="383"/>
      <c r="BH793" s="383"/>
      <c r="BI793" s="383"/>
      <c r="BJ793" s="383"/>
      <c r="BK793" s="383"/>
      <c r="BL793" s="383"/>
      <c r="BM793" s="383"/>
      <c r="BN793" s="383"/>
      <c r="BO793" s="383"/>
      <c r="BP793" s="383"/>
      <c r="BQ793" s="383"/>
      <c r="BR793" s="383"/>
    </row>
    <row r="794" spans="5:11" ht="18" customHeight="1">
      <c r="E794" s="399" t="s">
        <v>446</v>
      </c>
      <c r="F794" s="382"/>
      <c r="G794" s="422" t="e">
        <f>(G144-M144)+(G145-M145)+G667+G712+G727-G792</f>
        <v>#REF!</v>
      </c>
      <c r="H794" s="618">
        <f>(H144-N144)+(H146-N146)+H667+H727-H792</f>
        <v>3789634231</v>
      </c>
      <c r="I794" s="371" t="e">
        <f>(I144-K144)+(I145-K145)+(I146-K146)+I667+I712+I727-I792</f>
        <v>#REF!</v>
      </c>
      <c r="J794" s="371"/>
      <c r="K794" s="371"/>
    </row>
    <row r="795" spans="1:71" s="382" customFormat="1" ht="12.75">
      <c r="A795" s="391" t="s">
        <v>502</v>
      </c>
      <c r="B795" s="392" t="s">
        <v>886</v>
      </c>
      <c r="C795" s="404"/>
      <c r="D795" s="404"/>
      <c r="E795" s="404"/>
      <c r="F795" s="404"/>
      <c r="G795" s="404"/>
      <c r="H795" s="404"/>
      <c r="I795" s="420"/>
      <c r="J795" s="404"/>
      <c r="K795" s="404"/>
      <c r="L795" s="404"/>
      <c r="M795" s="404"/>
      <c r="N795" s="404"/>
      <c r="O795" s="404"/>
      <c r="P795" s="404"/>
      <c r="Q795" s="404"/>
      <c r="R795" s="415"/>
      <c r="S795" s="415"/>
      <c r="T795" s="415"/>
      <c r="U795" s="415"/>
      <c r="V795" s="415"/>
      <c r="W795" s="415"/>
      <c r="X795" s="415"/>
      <c r="Y795" s="415"/>
      <c r="Z795" s="404"/>
      <c r="AA795" s="381"/>
      <c r="AD795" s="383"/>
      <c r="AE795" s="383"/>
      <c r="AF795" s="383"/>
      <c r="AG795" s="383"/>
      <c r="AH795" s="383"/>
      <c r="AI795" s="383"/>
      <c r="AJ795" s="383"/>
      <c r="AK795" s="383"/>
      <c r="AL795" s="383"/>
      <c r="AM795" s="383"/>
      <c r="AN795" s="383"/>
      <c r="AO795" s="383"/>
      <c r="AP795" s="383"/>
      <c r="AQ795" s="383"/>
      <c r="AR795" s="383"/>
      <c r="AS795" s="383"/>
      <c r="AT795" s="383"/>
      <c r="AU795" s="383"/>
      <c r="AV795" s="383"/>
      <c r="AW795" s="383"/>
      <c r="AX795" s="383"/>
      <c r="AY795" s="383"/>
      <c r="AZ795" s="383"/>
      <c r="BA795" s="383"/>
      <c r="BB795" s="383"/>
      <c r="BC795" s="383"/>
      <c r="BD795" s="383"/>
      <c r="BE795" s="383"/>
      <c r="BF795" s="383"/>
      <c r="BG795" s="383"/>
      <c r="BH795" s="383"/>
      <c r="BI795" s="383"/>
      <c r="BJ795" s="383"/>
      <c r="BK795" s="383"/>
      <c r="BL795" s="383"/>
      <c r="BM795" s="383"/>
      <c r="BN795" s="383"/>
      <c r="BO795" s="383"/>
      <c r="BP795" s="383"/>
      <c r="BQ795" s="383"/>
      <c r="BR795" s="383"/>
      <c r="BS795" s="383"/>
    </row>
    <row r="796" spans="1:71" s="382" customFormat="1" ht="4.5" customHeight="1">
      <c r="A796" s="395"/>
      <c r="B796" s="396"/>
      <c r="C796" s="404"/>
      <c r="D796" s="404"/>
      <c r="E796" s="404"/>
      <c r="F796" s="404"/>
      <c r="G796" s="404"/>
      <c r="H796" s="404"/>
      <c r="I796" s="404"/>
      <c r="J796" s="404"/>
      <c r="K796" s="404"/>
      <c r="L796" s="404"/>
      <c r="M796" s="404"/>
      <c r="N796" s="404"/>
      <c r="O796" s="404"/>
      <c r="P796" s="404"/>
      <c r="Q796" s="404"/>
      <c r="R796" s="415"/>
      <c r="S796" s="415"/>
      <c r="T796" s="415"/>
      <c r="U796" s="415"/>
      <c r="V796" s="415"/>
      <c r="W796" s="415"/>
      <c r="X796" s="415"/>
      <c r="Y796" s="415"/>
      <c r="Z796" s="404"/>
      <c r="AA796" s="381"/>
      <c r="AD796" s="383"/>
      <c r="AE796" s="383"/>
      <c r="AF796" s="383"/>
      <c r="AG796" s="383"/>
      <c r="AH796" s="383"/>
      <c r="AI796" s="383"/>
      <c r="AJ796" s="383"/>
      <c r="AK796" s="383"/>
      <c r="AL796" s="383"/>
      <c r="AM796" s="383"/>
      <c r="AN796" s="383"/>
      <c r="AO796" s="383"/>
      <c r="AP796" s="383"/>
      <c r="AQ796" s="383"/>
      <c r="AR796" s="383"/>
      <c r="AS796" s="383"/>
      <c r="AT796" s="383"/>
      <c r="AU796" s="383"/>
      <c r="AV796" s="383"/>
      <c r="AW796" s="383"/>
      <c r="AX796" s="383"/>
      <c r="AY796" s="383"/>
      <c r="AZ796" s="383"/>
      <c r="BA796" s="383"/>
      <c r="BB796" s="383"/>
      <c r="BC796" s="383"/>
      <c r="BD796" s="383"/>
      <c r="BE796" s="383"/>
      <c r="BF796" s="383"/>
      <c r="BG796" s="383"/>
      <c r="BH796" s="383"/>
      <c r="BI796" s="383"/>
      <c r="BJ796" s="383"/>
      <c r="BK796" s="383"/>
      <c r="BL796" s="383"/>
      <c r="BM796" s="383"/>
      <c r="BN796" s="383"/>
      <c r="BO796" s="383"/>
      <c r="BP796" s="383"/>
      <c r="BQ796" s="383"/>
      <c r="BR796" s="383"/>
      <c r="BS796" s="383"/>
    </row>
    <row r="797" spans="2:71" s="382" customFormat="1" ht="27.75" customHeight="1">
      <c r="B797" s="622" t="s">
        <v>562</v>
      </c>
      <c r="C797" s="1565" t="s">
        <v>887</v>
      </c>
      <c r="D797" s="1565"/>
      <c r="E797" s="1565"/>
      <c r="F797" s="1565"/>
      <c r="G797" s="1565"/>
      <c r="H797" s="1565"/>
      <c r="I797" s="1565"/>
      <c r="J797" s="1565"/>
      <c r="K797" s="1565"/>
      <c r="L797" s="623"/>
      <c r="M797" s="623"/>
      <c r="N797" s="623"/>
      <c r="O797" s="623"/>
      <c r="P797" s="623"/>
      <c r="Q797" s="623"/>
      <c r="R797" s="623"/>
      <c r="S797" s="623"/>
      <c r="T797" s="623"/>
      <c r="U797" s="623"/>
      <c r="V797" s="623"/>
      <c r="W797" s="623"/>
      <c r="X797" s="623"/>
      <c r="Y797" s="623"/>
      <c r="Z797" s="623"/>
      <c r="AA797" s="381"/>
      <c r="AD797" s="383"/>
      <c r="AE797" s="383"/>
      <c r="AF797" s="383"/>
      <c r="AG797" s="383"/>
      <c r="AH797" s="383"/>
      <c r="AI797" s="383"/>
      <c r="AJ797" s="383"/>
      <c r="AK797" s="383"/>
      <c r="AL797" s="383"/>
      <c r="AM797" s="383"/>
      <c r="AN797" s="383"/>
      <c r="AO797" s="383"/>
      <c r="AP797" s="383"/>
      <c r="AQ797" s="383"/>
      <c r="AR797" s="383"/>
      <c r="AS797" s="383"/>
      <c r="AT797" s="383"/>
      <c r="AU797" s="383"/>
      <c r="AV797" s="383"/>
      <c r="AW797" s="383"/>
      <c r="AX797" s="383"/>
      <c r="AY797" s="383"/>
      <c r="AZ797" s="383"/>
      <c r="BA797" s="383"/>
      <c r="BB797" s="383"/>
      <c r="BC797" s="383"/>
      <c r="BD797" s="383"/>
      <c r="BE797" s="383"/>
      <c r="BF797" s="383"/>
      <c r="BG797" s="383"/>
      <c r="BH797" s="383"/>
      <c r="BI797" s="383"/>
      <c r="BJ797" s="383"/>
      <c r="BK797" s="383"/>
      <c r="BL797" s="383"/>
      <c r="BM797" s="383"/>
      <c r="BN797" s="383"/>
      <c r="BO797" s="383"/>
      <c r="BP797" s="383"/>
      <c r="BQ797" s="383"/>
      <c r="BR797" s="383"/>
      <c r="BS797" s="383"/>
    </row>
    <row r="798" spans="2:71" s="382" customFormat="1" ht="18" customHeight="1">
      <c r="B798" s="624" t="s">
        <v>888</v>
      </c>
      <c r="C798" s="451"/>
      <c r="D798" s="451"/>
      <c r="E798" s="542"/>
      <c r="F798" s="542"/>
      <c r="G798" s="542"/>
      <c r="H798" s="542"/>
      <c r="I798" s="542"/>
      <c r="J798" s="625" t="s">
        <v>889</v>
      </c>
      <c r="K798" s="451"/>
      <c r="L798" s="404"/>
      <c r="M798" s="404"/>
      <c r="N798" s="404"/>
      <c r="O798" s="404"/>
      <c r="P798" s="404"/>
      <c r="Q798" s="404"/>
      <c r="R798" s="415"/>
      <c r="S798" s="415"/>
      <c r="T798" s="415"/>
      <c r="U798" s="415"/>
      <c r="V798" s="415"/>
      <c r="W798" s="415"/>
      <c r="X798" s="415"/>
      <c r="Y798" s="415"/>
      <c r="Z798" s="404"/>
      <c r="AA798" s="381"/>
      <c r="AD798" s="383"/>
      <c r="AE798" s="383"/>
      <c r="AF798" s="383"/>
      <c r="AG798" s="383"/>
      <c r="AH798" s="383"/>
      <c r="AI798" s="383"/>
      <c r="AJ798" s="383"/>
      <c r="AK798" s="383"/>
      <c r="AL798" s="383"/>
      <c r="AM798" s="383"/>
      <c r="AN798" s="383"/>
      <c r="AO798" s="383"/>
      <c r="AP798" s="383"/>
      <c r="AQ798" s="383"/>
      <c r="AR798" s="383"/>
      <c r="AS798" s="383"/>
      <c r="AT798" s="383"/>
      <c r="AU798" s="383"/>
      <c r="AV798" s="383"/>
      <c r="AW798" s="383"/>
      <c r="AX798" s="383"/>
      <c r="AY798" s="383"/>
      <c r="AZ798" s="383"/>
      <c r="BA798" s="383"/>
      <c r="BB798" s="383"/>
      <c r="BC798" s="383"/>
      <c r="BD798" s="383"/>
      <c r="BE798" s="383"/>
      <c r="BF798" s="383"/>
      <c r="BG798" s="383"/>
      <c r="BH798" s="383"/>
      <c r="BI798" s="383"/>
      <c r="BJ798" s="383"/>
      <c r="BK798" s="383"/>
      <c r="BL798" s="383"/>
      <c r="BM798" s="383"/>
      <c r="BN798" s="383"/>
      <c r="BO798" s="383"/>
      <c r="BP798" s="383"/>
      <c r="BQ798" s="383"/>
      <c r="BR798" s="383"/>
      <c r="BS798" s="383"/>
    </row>
    <row r="799" spans="2:71" s="382" customFormat="1" ht="18" customHeight="1">
      <c r="B799" s="626" t="s">
        <v>477</v>
      </c>
      <c r="C799" s="376" t="s">
        <v>583</v>
      </c>
      <c r="D799" s="376"/>
      <c r="E799" s="542"/>
      <c r="F799" s="542"/>
      <c r="G799" s="542"/>
      <c r="H799" s="542"/>
      <c r="I799" s="542"/>
      <c r="J799" s="542" t="s">
        <v>890</v>
      </c>
      <c r="K799" s="451"/>
      <c r="L799" s="404"/>
      <c r="M799" s="404"/>
      <c r="N799" s="404"/>
      <c r="O799" s="404"/>
      <c r="P799" s="404"/>
      <c r="Q799" s="404"/>
      <c r="R799" s="415"/>
      <c r="S799" s="415"/>
      <c r="T799" s="415"/>
      <c r="U799" s="415"/>
      <c r="V799" s="415"/>
      <c r="W799" s="415"/>
      <c r="X799" s="415"/>
      <c r="Y799" s="415"/>
      <c r="Z799" s="404"/>
      <c r="AA799" s="381"/>
      <c r="AD799" s="383"/>
      <c r="AE799" s="383"/>
      <c r="AF799" s="383"/>
      <c r="AG799" s="383"/>
      <c r="AH799" s="383"/>
      <c r="AI799" s="383"/>
      <c r="AJ799" s="383"/>
      <c r="AK799" s="383"/>
      <c r="AL799" s="383"/>
      <c r="AM799" s="383"/>
      <c r="AN799" s="383"/>
      <c r="AO799" s="383"/>
      <c r="AP799" s="383"/>
      <c r="AQ799" s="383"/>
      <c r="AR799" s="383"/>
      <c r="AS799" s="383"/>
      <c r="AT799" s="383"/>
      <c r="AU799" s="383"/>
      <c r="AV799" s="383"/>
      <c r="AW799" s="383"/>
      <c r="AX799" s="383"/>
      <c r="AY799" s="383"/>
      <c r="AZ799" s="383"/>
      <c r="BA799" s="383"/>
      <c r="BB799" s="383"/>
      <c r="BC799" s="383"/>
      <c r="BD799" s="383"/>
      <c r="BE799" s="383"/>
      <c r="BF799" s="383"/>
      <c r="BG799" s="383"/>
      <c r="BH799" s="383"/>
      <c r="BI799" s="383"/>
      <c r="BJ799" s="383"/>
      <c r="BK799" s="383"/>
      <c r="BL799" s="383"/>
      <c r="BM799" s="383"/>
      <c r="BN799" s="383"/>
      <c r="BO799" s="383"/>
      <c r="BP799" s="383"/>
      <c r="BQ799" s="383"/>
      <c r="BR799" s="383"/>
      <c r="BS799" s="383"/>
    </row>
    <row r="800" spans="2:71" s="382" customFormat="1" ht="18" customHeight="1">
      <c r="B800" s="627" t="s">
        <v>478</v>
      </c>
      <c r="C800" s="376" t="s">
        <v>891</v>
      </c>
      <c r="D800" s="376"/>
      <c r="E800" s="542"/>
      <c r="F800" s="542"/>
      <c r="G800" s="542"/>
      <c r="H800" s="542"/>
      <c r="I800" s="542"/>
      <c r="J800" s="542" t="s">
        <v>892</v>
      </c>
      <c r="K800" s="451"/>
      <c r="L800" s="404"/>
      <c r="M800" s="404"/>
      <c r="N800" s="404"/>
      <c r="O800" s="404"/>
      <c r="P800" s="404"/>
      <c r="Q800" s="404"/>
      <c r="R800" s="415"/>
      <c r="S800" s="415"/>
      <c r="T800" s="415"/>
      <c r="U800" s="415"/>
      <c r="V800" s="415"/>
      <c r="W800" s="415"/>
      <c r="X800" s="415"/>
      <c r="Y800" s="415"/>
      <c r="Z800" s="404"/>
      <c r="AA800" s="381"/>
      <c r="AD800" s="383"/>
      <c r="AE800" s="383"/>
      <c r="AF800" s="383"/>
      <c r="AG800" s="383"/>
      <c r="AH800" s="383"/>
      <c r="AI800" s="383"/>
      <c r="AJ800" s="383"/>
      <c r="AK800" s="383"/>
      <c r="AL800" s="383"/>
      <c r="AM800" s="383"/>
      <c r="AN800" s="383"/>
      <c r="AO800" s="383"/>
      <c r="AP800" s="383"/>
      <c r="AQ800" s="383"/>
      <c r="AR800" s="383"/>
      <c r="AS800" s="383"/>
      <c r="AT800" s="383"/>
      <c r="AU800" s="383"/>
      <c r="AV800" s="383"/>
      <c r="AW800" s="383"/>
      <c r="AX800" s="383"/>
      <c r="AY800" s="383"/>
      <c r="AZ800" s="383"/>
      <c r="BA800" s="383"/>
      <c r="BB800" s="383"/>
      <c r="BC800" s="383"/>
      <c r="BD800" s="383"/>
      <c r="BE800" s="383"/>
      <c r="BF800" s="383"/>
      <c r="BG800" s="383"/>
      <c r="BH800" s="383"/>
      <c r="BI800" s="383"/>
      <c r="BJ800" s="383"/>
      <c r="BK800" s="383"/>
      <c r="BL800" s="383"/>
      <c r="BM800" s="383"/>
      <c r="BN800" s="383"/>
      <c r="BO800" s="383"/>
      <c r="BP800" s="383"/>
      <c r="BQ800" s="383"/>
      <c r="BR800" s="383"/>
      <c r="BS800" s="383"/>
    </row>
    <row r="801" spans="2:71" s="382" customFormat="1" ht="18" customHeight="1">
      <c r="B801" s="626" t="s">
        <v>484</v>
      </c>
      <c r="C801" s="376" t="s">
        <v>701</v>
      </c>
      <c r="D801" s="376"/>
      <c r="E801" s="544"/>
      <c r="F801" s="544"/>
      <c r="G801" s="544"/>
      <c r="H801" s="544"/>
      <c r="I801" s="542"/>
      <c r="J801" s="542" t="s">
        <v>892</v>
      </c>
      <c r="K801" s="451"/>
      <c r="L801" s="404"/>
      <c r="M801" s="404"/>
      <c r="N801" s="404"/>
      <c r="O801" s="404"/>
      <c r="P801" s="404"/>
      <c r="Q801" s="404"/>
      <c r="R801" s="415"/>
      <c r="S801" s="415"/>
      <c r="T801" s="415"/>
      <c r="U801" s="415"/>
      <c r="V801" s="415"/>
      <c r="W801" s="415"/>
      <c r="X801" s="415"/>
      <c r="Y801" s="415"/>
      <c r="Z801" s="404"/>
      <c r="AA801" s="381"/>
      <c r="AD801" s="383"/>
      <c r="AE801" s="383"/>
      <c r="AF801" s="383"/>
      <c r="AG801" s="383"/>
      <c r="AH801" s="383"/>
      <c r="AI801" s="383"/>
      <c r="AJ801" s="383"/>
      <c r="AK801" s="383"/>
      <c r="AL801" s="383"/>
      <c r="AM801" s="383"/>
      <c r="AN801" s="383"/>
      <c r="AO801" s="383"/>
      <c r="AP801" s="383"/>
      <c r="AQ801" s="383"/>
      <c r="AR801" s="383"/>
      <c r="AS801" s="383"/>
      <c r="AT801" s="383"/>
      <c r="AU801" s="383"/>
      <c r="AV801" s="383"/>
      <c r="AW801" s="383"/>
      <c r="AX801" s="383"/>
      <c r="AY801" s="383"/>
      <c r="AZ801" s="383"/>
      <c r="BA801" s="383"/>
      <c r="BB801" s="383"/>
      <c r="BC801" s="383"/>
      <c r="BD801" s="383"/>
      <c r="BE801" s="383"/>
      <c r="BF801" s="383"/>
      <c r="BG801" s="383"/>
      <c r="BH801" s="383"/>
      <c r="BI801" s="383"/>
      <c r="BJ801" s="383"/>
      <c r="BK801" s="383"/>
      <c r="BL801" s="383"/>
      <c r="BM801" s="383"/>
      <c r="BN801" s="383"/>
      <c r="BO801" s="383"/>
      <c r="BP801" s="383"/>
      <c r="BQ801" s="383"/>
      <c r="BR801" s="383"/>
      <c r="BS801" s="383"/>
    </row>
    <row r="802" spans="2:71" s="382" customFormat="1" ht="18" customHeight="1">
      <c r="B802" s="626" t="s">
        <v>495</v>
      </c>
      <c r="C802" s="376" t="s">
        <v>893</v>
      </c>
      <c r="D802" s="376"/>
      <c r="E802" s="544"/>
      <c r="F802" s="544"/>
      <c r="G802" s="544"/>
      <c r="H802" s="544"/>
      <c r="I802" s="542"/>
      <c r="J802" s="542" t="s">
        <v>892</v>
      </c>
      <c r="K802" s="451"/>
      <c r="L802" s="404"/>
      <c r="M802" s="404"/>
      <c r="N802" s="404"/>
      <c r="O802" s="404"/>
      <c r="P802" s="404"/>
      <c r="Q802" s="404"/>
      <c r="R802" s="415"/>
      <c r="S802" s="415"/>
      <c r="T802" s="415"/>
      <c r="U802" s="415"/>
      <c r="V802" s="415"/>
      <c r="W802" s="415"/>
      <c r="X802" s="415"/>
      <c r="Y802" s="415"/>
      <c r="Z802" s="404"/>
      <c r="AA802" s="381"/>
      <c r="AD802" s="383"/>
      <c r="AE802" s="383"/>
      <c r="AF802" s="383"/>
      <c r="AG802" s="383"/>
      <c r="AH802" s="383"/>
      <c r="AI802" s="383"/>
      <c r="AJ802" s="383"/>
      <c r="AK802" s="383"/>
      <c r="AL802" s="383"/>
      <c r="AM802" s="383"/>
      <c r="AN802" s="383"/>
      <c r="AO802" s="383"/>
      <c r="AP802" s="383"/>
      <c r="AQ802" s="383"/>
      <c r="AR802" s="383"/>
      <c r="AS802" s="383"/>
      <c r="AT802" s="383"/>
      <c r="AU802" s="383"/>
      <c r="AV802" s="383"/>
      <c r="AW802" s="383"/>
      <c r="AX802" s="383"/>
      <c r="AY802" s="383"/>
      <c r="AZ802" s="383"/>
      <c r="BA802" s="383"/>
      <c r="BB802" s="383"/>
      <c r="BC802" s="383"/>
      <c r="BD802" s="383"/>
      <c r="BE802" s="383"/>
      <c r="BF802" s="383"/>
      <c r="BG802" s="383"/>
      <c r="BH802" s="383"/>
      <c r="BI802" s="383"/>
      <c r="BJ802" s="383"/>
      <c r="BK802" s="383"/>
      <c r="BL802" s="383"/>
      <c r="BM802" s="383"/>
      <c r="BN802" s="383"/>
      <c r="BO802" s="383"/>
      <c r="BP802" s="383"/>
      <c r="BQ802" s="383"/>
      <c r="BR802" s="383"/>
      <c r="BS802" s="383"/>
    </row>
    <row r="803" spans="2:71" s="382" customFormat="1" ht="18" customHeight="1">
      <c r="B803" s="626" t="s">
        <v>497</v>
      </c>
      <c r="C803" s="376" t="s">
        <v>894</v>
      </c>
      <c r="D803" s="376"/>
      <c r="E803" s="544"/>
      <c r="F803" s="544"/>
      <c r="G803" s="544"/>
      <c r="H803" s="544"/>
      <c r="I803" s="542"/>
      <c r="J803" s="542" t="s">
        <v>892</v>
      </c>
      <c r="K803" s="451"/>
      <c r="L803" s="404"/>
      <c r="M803" s="404"/>
      <c r="N803" s="404"/>
      <c r="O803" s="404"/>
      <c r="P803" s="404"/>
      <c r="Q803" s="404"/>
      <c r="R803" s="415"/>
      <c r="S803" s="415"/>
      <c r="T803" s="415"/>
      <c r="U803" s="415"/>
      <c r="V803" s="415"/>
      <c r="W803" s="415"/>
      <c r="X803" s="415"/>
      <c r="Y803" s="415"/>
      <c r="Z803" s="404"/>
      <c r="AA803" s="381"/>
      <c r="AD803" s="383"/>
      <c r="AE803" s="383"/>
      <c r="AF803" s="383"/>
      <c r="AG803" s="383"/>
      <c r="AH803" s="383"/>
      <c r="AI803" s="383"/>
      <c r="AJ803" s="383"/>
      <c r="AK803" s="383"/>
      <c r="AL803" s="383"/>
      <c r="AM803" s="383"/>
      <c r="AN803" s="383"/>
      <c r="AO803" s="383"/>
      <c r="AP803" s="383"/>
      <c r="AQ803" s="383"/>
      <c r="AR803" s="383"/>
      <c r="AS803" s="383"/>
      <c r="AT803" s="383"/>
      <c r="AU803" s="383"/>
      <c r="AV803" s="383"/>
      <c r="AW803" s="383"/>
      <c r="AX803" s="383"/>
      <c r="AY803" s="383"/>
      <c r="AZ803" s="383"/>
      <c r="BA803" s="383"/>
      <c r="BB803" s="383"/>
      <c r="BC803" s="383"/>
      <c r="BD803" s="383"/>
      <c r="BE803" s="383"/>
      <c r="BF803" s="383"/>
      <c r="BG803" s="383"/>
      <c r="BH803" s="383"/>
      <c r="BI803" s="383"/>
      <c r="BJ803" s="383"/>
      <c r="BK803" s="383"/>
      <c r="BL803" s="383"/>
      <c r="BM803" s="383"/>
      <c r="BN803" s="383"/>
      <c r="BO803" s="383"/>
      <c r="BP803" s="383"/>
      <c r="BQ803" s="383"/>
      <c r="BR803" s="383"/>
      <c r="BS803" s="383"/>
    </row>
    <row r="804" spans="2:71" s="382" customFormat="1" ht="18" customHeight="1">
      <c r="B804" s="626" t="s">
        <v>499</v>
      </c>
      <c r="C804" s="376" t="s">
        <v>582</v>
      </c>
      <c r="D804" s="376"/>
      <c r="E804" s="544"/>
      <c r="F804" s="544"/>
      <c r="G804" s="544"/>
      <c r="H804" s="544"/>
      <c r="I804" s="542"/>
      <c r="J804" s="542" t="s">
        <v>892</v>
      </c>
      <c r="K804" s="451"/>
      <c r="L804" s="404"/>
      <c r="M804" s="404"/>
      <c r="N804" s="404"/>
      <c r="O804" s="404"/>
      <c r="P804" s="404"/>
      <c r="Q804" s="404"/>
      <c r="R804" s="415"/>
      <c r="S804" s="415"/>
      <c r="T804" s="415"/>
      <c r="U804" s="415"/>
      <c r="V804" s="415"/>
      <c r="W804" s="415"/>
      <c r="X804" s="415"/>
      <c r="Y804" s="415"/>
      <c r="Z804" s="404"/>
      <c r="AA804" s="381"/>
      <c r="AD804" s="383"/>
      <c r="AE804" s="383"/>
      <c r="AF804" s="383"/>
      <c r="AG804" s="383"/>
      <c r="AH804" s="383"/>
      <c r="AI804" s="383"/>
      <c r="AJ804" s="383"/>
      <c r="AK804" s="383"/>
      <c r="AL804" s="383"/>
      <c r="AM804" s="383"/>
      <c r="AN804" s="383"/>
      <c r="AO804" s="383"/>
      <c r="AP804" s="383"/>
      <c r="AQ804" s="383"/>
      <c r="AR804" s="383"/>
      <c r="AS804" s="383"/>
      <c r="AT804" s="383"/>
      <c r="AU804" s="383"/>
      <c r="AV804" s="383"/>
      <c r="AW804" s="383"/>
      <c r="AX804" s="383"/>
      <c r="AY804" s="383"/>
      <c r="AZ804" s="383"/>
      <c r="BA804" s="383"/>
      <c r="BB804" s="383"/>
      <c r="BC804" s="383"/>
      <c r="BD804" s="383"/>
      <c r="BE804" s="383"/>
      <c r="BF804" s="383"/>
      <c r="BG804" s="383"/>
      <c r="BH804" s="383"/>
      <c r="BI804" s="383"/>
      <c r="BJ804" s="383"/>
      <c r="BK804" s="383"/>
      <c r="BL804" s="383"/>
      <c r="BM804" s="383"/>
      <c r="BN804" s="383"/>
      <c r="BO804" s="383"/>
      <c r="BP804" s="383"/>
      <c r="BQ804" s="383"/>
      <c r="BR804" s="383"/>
      <c r="BS804" s="383"/>
    </row>
    <row r="805" spans="2:69" s="404" customFormat="1" ht="18" customHeight="1">
      <c r="B805" s="628" t="s">
        <v>502</v>
      </c>
      <c r="C805" s="376" t="s">
        <v>895</v>
      </c>
      <c r="D805" s="376"/>
      <c r="E805" s="544"/>
      <c r="F805" s="544"/>
      <c r="G805" s="542"/>
      <c r="H805" s="542"/>
      <c r="I805" s="542"/>
      <c r="J805" s="542" t="s">
        <v>896</v>
      </c>
      <c r="K805" s="542"/>
      <c r="P805" s="415"/>
      <c r="Q805" s="415"/>
      <c r="R805" s="415"/>
      <c r="S805" s="415"/>
      <c r="T805" s="415"/>
      <c r="U805" s="415"/>
      <c r="V805" s="415"/>
      <c r="W805" s="415"/>
      <c r="Y805" s="629"/>
      <c r="AB805" s="436"/>
      <c r="AC805" s="436"/>
      <c r="AD805" s="436"/>
      <c r="AE805" s="436"/>
      <c r="AF805" s="436"/>
      <c r="AG805" s="436"/>
      <c r="AH805" s="436"/>
      <c r="AI805" s="436"/>
      <c r="AJ805" s="436"/>
      <c r="AK805" s="436"/>
      <c r="AL805" s="436"/>
      <c r="AM805" s="436"/>
      <c r="AN805" s="436"/>
      <c r="AO805" s="436"/>
      <c r="AP805" s="436"/>
      <c r="AQ805" s="436"/>
      <c r="AR805" s="436"/>
      <c r="AS805" s="436"/>
      <c r="AT805" s="436"/>
      <c r="AU805" s="436"/>
      <c r="AV805" s="436"/>
      <c r="AW805" s="436"/>
      <c r="AX805" s="436"/>
      <c r="AY805" s="436"/>
      <c r="AZ805" s="436"/>
      <c r="BA805" s="436"/>
      <c r="BB805" s="436"/>
      <c r="BC805" s="436"/>
      <c r="BD805" s="436"/>
      <c r="BE805" s="436"/>
      <c r="BF805" s="436"/>
      <c r="BG805" s="436"/>
      <c r="BH805" s="436"/>
      <c r="BI805" s="436"/>
      <c r="BJ805" s="436"/>
      <c r="BK805" s="436"/>
      <c r="BL805" s="436"/>
      <c r="BM805" s="436"/>
      <c r="BN805" s="436"/>
      <c r="BO805" s="436"/>
      <c r="BP805" s="436"/>
      <c r="BQ805" s="436"/>
    </row>
    <row r="806" spans="2:71" s="382" customFormat="1" ht="4.5" customHeight="1">
      <c r="B806" s="376"/>
      <c r="C806" s="376"/>
      <c r="D806" s="376"/>
      <c r="E806" s="544"/>
      <c r="F806" s="544"/>
      <c r="G806" s="544"/>
      <c r="H806" s="544"/>
      <c r="I806" s="542"/>
      <c r="J806" s="542"/>
      <c r="K806" s="542"/>
      <c r="L806" s="404"/>
      <c r="M806" s="404"/>
      <c r="N806" s="404"/>
      <c r="O806" s="404"/>
      <c r="P806" s="404"/>
      <c r="Q806" s="404"/>
      <c r="R806" s="415"/>
      <c r="S806" s="415"/>
      <c r="T806" s="415"/>
      <c r="U806" s="415"/>
      <c r="V806" s="415"/>
      <c r="W806" s="415"/>
      <c r="X806" s="415"/>
      <c r="Y806" s="415"/>
      <c r="Z806" s="404"/>
      <c r="AA806" s="381"/>
      <c r="AD806" s="383"/>
      <c r="AE806" s="383"/>
      <c r="AF806" s="383"/>
      <c r="AG806" s="383"/>
      <c r="AH806" s="383"/>
      <c r="AI806" s="383"/>
      <c r="AJ806" s="383"/>
      <c r="AK806" s="383"/>
      <c r="AL806" s="383"/>
      <c r="AM806" s="383"/>
      <c r="AN806" s="383"/>
      <c r="AO806" s="383"/>
      <c r="AP806" s="383"/>
      <c r="AQ806" s="383"/>
      <c r="AR806" s="383"/>
      <c r="AS806" s="383"/>
      <c r="AT806" s="383"/>
      <c r="AU806" s="383"/>
      <c r="AV806" s="383"/>
      <c r="AW806" s="383"/>
      <c r="AX806" s="383"/>
      <c r="AY806" s="383"/>
      <c r="AZ806" s="383"/>
      <c r="BA806" s="383"/>
      <c r="BB806" s="383"/>
      <c r="BC806" s="383"/>
      <c r="BD806" s="383"/>
      <c r="BE806" s="383"/>
      <c r="BF806" s="383"/>
      <c r="BG806" s="383"/>
      <c r="BH806" s="383"/>
      <c r="BI806" s="383"/>
      <c r="BJ806" s="383"/>
      <c r="BK806" s="383"/>
      <c r="BL806" s="383"/>
      <c r="BM806" s="383"/>
      <c r="BN806" s="383"/>
      <c r="BO806" s="383"/>
      <c r="BP806" s="383"/>
      <c r="BQ806" s="383"/>
      <c r="BR806" s="383"/>
      <c r="BS806" s="383"/>
    </row>
    <row r="807" spans="1:71" s="382" customFormat="1" ht="12.75">
      <c r="A807" s="386"/>
      <c r="B807" s="442" t="s">
        <v>562</v>
      </c>
      <c r="C807" s="386" t="s">
        <v>897</v>
      </c>
      <c r="D807" s="386"/>
      <c r="E807" s="401"/>
      <c r="F807" s="401"/>
      <c r="G807" s="401"/>
      <c r="H807" s="401"/>
      <c r="I807" s="404"/>
      <c r="J807" s="404"/>
      <c r="K807" s="404"/>
      <c r="L807" s="404"/>
      <c r="M807" s="404"/>
      <c r="N807" s="404"/>
      <c r="O807" s="404"/>
      <c r="P807" s="404"/>
      <c r="Q807" s="404"/>
      <c r="R807" s="415"/>
      <c r="S807" s="415"/>
      <c r="T807" s="415"/>
      <c r="U807" s="415"/>
      <c r="V807" s="415"/>
      <c r="W807" s="415"/>
      <c r="X807" s="415"/>
      <c r="Y807" s="415"/>
      <c r="Z807" s="404"/>
      <c r="AA807" s="381"/>
      <c r="AD807" s="383"/>
      <c r="AE807" s="383"/>
      <c r="AF807" s="383"/>
      <c r="AG807" s="383"/>
      <c r="AH807" s="383"/>
      <c r="AI807" s="383"/>
      <c r="AJ807" s="383"/>
      <c r="AK807" s="383"/>
      <c r="AL807" s="383"/>
      <c r="AM807" s="383"/>
      <c r="AN807" s="383"/>
      <c r="AO807" s="383"/>
      <c r="AP807" s="383"/>
      <c r="AQ807" s="383"/>
      <c r="AR807" s="383"/>
      <c r="AS807" s="383"/>
      <c r="AT807" s="383"/>
      <c r="AU807" s="383"/>
      <c r="AV807" s="383"/>
      <c r="AW807" s="383"/>
      <c r="AX807" s="383"/>
      <c r="AY807" s="383"/>
      <c r="AZ807" s="383"/>
      <c r="BA807" s="383"/>
      <c r="BB807" s="383"/>
      <c r="BC807" s="383"/>
      <c r="BD807" s="383"/>
      <c r="BE807" s="383"/>
      <c r="BF807" s="383"/>
      <c r="BG807" s="383"/>
      <c r="BH807" s="383"/>
      <c r="BI807" s="383"/>
      <c r="BJ807" s="383"/>
      <c r="BK807" s="383"/>
      <c r="BL807" s="383"/>
      <c r="BM807" s="383"/>
      <c r="BN807" s="383"/>
      <c r="BO807" s="383"/>
      <c r="BP807" s="383"/>
      <c r="BQ807" s="383"/>
      <c r="BR807" s="383"/>
      <c r="BS807" s="383"/>
    </row>
    <row r="808" spans="1:71" s="382" customFormat="1" ht="4.5" customHeight="1">
      <c r="A808" s="386"/>
      <c r="C808" s="386"/>
      <c r="D808" s="386"/>
      <c r="E808" s="401"/>
      <c r="F808" s="401"/>
      <c r="G808" s="401"/>
      <c r="H808" s="401"/>
      <c r="I808" s="404"/>
      <c r="J808" s="404"/>
      <c r="K808" s="404"/>
      <c r="L808" s="404"/>
      <c r="M808" s="404"/>
      <c r="N808" s="404"/>
      <c r="O808" s="404"/>
      <c r="P808" s="404"/>
      <c r="Q808" s="404"/>
      <c r="R808" s="415"/>
      <c r="S808" s="415"/>
      <c r="T808" s="415"/>
      <c r="U808" s="415"/>
      <c r="V808" s="415"/>
      <c r="W808" s="415"/>
      <c r="X808" s="415"/>
      <c r="Y808" s="415"/>
      <c r="Z808" s="404"/>
      <c r="AA808" s="381"/>
      <c r="AD808" s="383"/>
      <c r="AE808" s="383"/>
      <c r="AF808" s="383"/>
      <c r="AG808" s="383"/>
      <c r="AH808" s="383"/>
      <c r="AI808" s="383"/>
      <c r="AJ808" s="383"/>
      <c r="AK808" s="383"/>
      <c r="AL808" s="383"/>
      <c r="AM808" s="383"/>
      <c r="AN808" s="383"/>
      <c r="AO808" s="383"/>
      <c r="AP808" s="383"/>
      <c r="AQ808" s="383"/>
      <c r="AR808" s="383"/>
      <c r="AS808" s="383"/>
      <c r="AT808" s="383"/>
      <c r="AU808" s="383"/>
      <c r="AV808" s="383"/>
      <c r="AW808" s="383"/>
      <c r="AX808" s="383"/>
      <c r="AY808" s="383"/>
      <c r="AZ808" s="383"/>
      <c r="BA808" s="383"/>
      <c r="BB808" s="383"/>
      <c r="BC808" s="383"/>
      <c r="BD808" s="383"/>
      <c r="BE808" s="383"/>
      <c r="BF808" s="383"/>
      <c r="BG808" s="383"/>
      <c r="BH808" s="383"/>
      <c r="BI808" s="383"/>
      <c r="BJ808" s="383"/>
      <c r="BK808" s="383"/>
      <c r="BL808" s="383"/>
      <c r="BM808" s="383"/>
      <c r="BN808" s="383"/>
      <c r="BO808" s="383"/>
      <c r="BP808" s="383"/>
      <c r="BQ808" s="383"/>
      <c r="BR808" s="383"/>
      <c r="BS808" s="383"/>
    </row>
    <row r="809" spans="1:70" s="382" customFormat="1" ht="15" customHeight="1">
      <c r="A809" s="395"/>
      <c r="B809" s="395"/>
      <c r="C809" s="399"/>
      <c r="D809" s="399"/>
      <c r="E809" s="399"/>
      <c r="F809" s="399"/>
      <c r="G809" s="399"/>
      <c r="H809" s="399"/>
      <c r="K809" s="399" t="s">
        <v>540</v>
      </c>
      <c r="R809" s="394"/>
      <c r="S809" s="394"/>
      <c r="T809" s="394"/>
      <c r="U809" s="394"/>
      <c r="V809" s="394"/>
      <c r="W809" s="394"/>
      <c r="X809" s="394"/>
      <c r="Y809" s="394"/>
      <c r="AA809" s="371"/>
      <c r="AC809" s="383"/>
      <c r="AD809" s="383"/>
      <c r="AE809" s="383"/>
      <c r="AF809" s="383"/>
      <c r="AG809" s="383"/>
      <c r="AH809" s="383"/>
      <c r="AI809" s="383"/>
      <c r="AJ809" s="383"/>
      <c r="AK809" s="383"/>
      <c r="AL809" s="383"/>
      <c r="AM809" s="383"/>
      <c r="AN809" s="383"/>
      <c r="AO809" s="383"/>
      <c r="AP809" s="383"/>
      <c r="AQ809" s="383"/>
      <c r="AR809" s="383"/>
      <c r="AS809" s="383"/>
      <c r="AT809" s="383"/>
      <c r="AU809" s="383"/>
      <c r="AV809" s="383"/>
      <c r="AW809" s="383"/>
      <c r="AX809" s="383"/>
      <c r="AY809" s="383"/>
      <c r="AZ809" s="383"/>
      <c r="BA809" s="383"/>
      <c r="BB809" s="383"/>
      <c r="BC809" s="383"/>
      <c r="BD809" s="383"/>
      <c r="BE809" s="383"/>
      <c r="BF809" s="383"/>
      <c r="BG809" s="383"/>
      <c r="BH809" s="383"/>
      <c r="BI809" s="383"/>
      <c r="BJ809" s="383"/>
      <c r="BK809" s="383"/>
      <c r="BL809" s="383"/>
      <c r="BM809" s="383"/>
      <c r="BN809" s="383"/>
      <c r="BO809" s="383"/>
      <c r="BP809" s="383"/>
      <c r="BQ809" s="383"/>
      <c r="BR809" s="383"/>
    </row>
    <row r="810" spans="1:70" s="382" customFormat="1" ht="18" customHeight="1">
      <c r="A810" s="395"/>
      <c r="E810" s="417"/>
      <c r="F810" s="417"/>
      <c r="G810" s="417"/>
      <c r="H810" s="417"/>
      <c r="I810" s="400" t="s">
        <v>541</v>
      </c>
      <c r="J810" s="399"/>
      <c r="K810" s="400" t="s">
        <v>2</v>
      </c>
      <c r="L810" s="415"/>
      <c r="M810" s="416"/>
      <c r="N810" s="416"/>
      <c r="O810" s="416"/>
      <c r="P810" s="415"/>
      <c r="Q810" s="404"/>
      <c r="R810" s="415"/>
      <c r="S810" s="415"/>
      <c r="T810" s="415"/>
      <c r="U810" s="415"/>
      <c r="V810" s="415"/>
      <c r="W810" s="415"/>
      <c r="X810" s="415"/>
      <c r="Y810" s="415"/>
      <c r="Z810" s="404"/>
      <c r="AA810" s="371"/>
      <c r="AC810" s="383"/>
      <c r="AD810" s="383"/>
      <c r="AE810" s="383"/>
      <c r="AF810" s="383"/>
      <c r="AG810" s="383"/>
      <c r="AH810" s="383"/>
      <c r="AI810" s="383"/>
      <c r="AJ810" s="383"/>
      <c r="AK810" s="383"/>
      <c r="AL810" s="383"/>
      <c r="AM810" s="383"/>
      <c r="AN810" s="383"/>
      <c r="AO810" s="383"/>
      <c r="AP810" s="383"/>
      <c r="AQ810" s="383"/>
      <c r="AR810" s="383"/>
      <c r="AS810" s="383"/>
      <c r="AT810" s="383"/>
      <c r="AU810" s="383"/>
      <c r="AV810" s="383"/>
      <c r="AW810" s="383"/>
      <c r="AX810" s="383"/>
      <c r="AY810" s="383"/>
      <c r="AZ810" s="383"/>
      <c r="BA810" s="383"/>
      <c r="BB810" s="383"/>
      <c r="BC810" s="383"/>
      <c r="BD810" s="383"/>
      <c r="BE810" s="383"/>
      <c r="BF810" s="383"/>
      <c r="BG810" s="383"/>
      <c r="BH810" s="383"/>
      <c r="BI810" s="383"/>
      <c r="BJ810" s="383"/>
      <c r="BK810" s="383"/>
      <c r="BL810" s="383"/>
      <c r="BM810" s="383"/>
      <c r="BN810" s="383"/>
      <c r="BO810" s="383"/>
      <c r="BP810" s="383"/>
      <c r="BQ810" s="383"/>
      <c r="BR810" s="383"/>
    </row>
    <row r="811" spans="2:70" s="382" customFormat="1" ht="18" customHeight="1">
      <c r="B811" s="511" t="s">
        <v>898</v>
      </c>
      <c r="E811" s="404"/>
      <c r="F811" s="404"/>
      <c r="G811" s="404"/>
      <c r="H811" s="404"/>
      <c r="I811" s="480">
        <f>I119+I130+I132</f>
        <v>5426054635</v>
      </c>
      <c r="J811" s="404"/>
      <c r="K811" s="480">
        <f>K119+K130+K132</f>
        <v>6289441208</v>
      </c>
      <c r="L811" s="415"/>
      <c r="M811" s="415"/>
      <c r="N811" s="415"/>
      <c r="O811" s="415"/>
      <c r="P811" s="415"/>
      <c r="Q811" s="404"/>
      <c r="R811" s="415"/>
      <c r="S811" s="415"/>
      <c r="T811" s="415"/>
      <c r="U811" s="415"/>
      <c r="V811" s="415"/>
      <c r="W811" s="415"/>
      <c r="X811" s="415"/>
      <c r="Y811" s="415"/>
      <c r="Z811" s="404"/>
      <c r="AA811" s="371"/>
      <c r="AC811" s="383"/>
      <c r="AD811" s="383"/>
      <c r="AE811" s="383"/>
      <c r="AF811" s="383"/>
      <c r="AG811" s="383"/>
      <c r="AH811" s="383"/>
      <c r="AI811" s="383"/>
      <c r="AJ811" s="383"/>
      <c r="AK811" s="383"/>
      <c r="AL811" s="383"/>
      <c r="AM811" s="383"/>
      <c r="AN811" s="383"/>
      <c r="AO811" s="383"/>
      <c r="AP811" s="383"/>
      <c r="AQ811" s="383"/>
      <c r="AR811" s="383"/>
      <c r="AS811" s="383"/>
      <c r="AT811" s="383"/>
      <c r="AU811" s="383"/>
      <c r="AV811" s="383"/>
      <c r="AW811" s="383"/>
      <c r="AX811" s="383"/>
      <c r="AY811" s="383"/>
      <c r="AZ811" s="383"/>
      <c r="BA811" s="383"/>
      <c r="BB811" s="383"/>
      <c r="BC811" s="383"/>
      <c r="BD811" s="383"/>
      <c r="BE811" s="383"/>
      <c r="BF811" s="383"/>
      <c r="BG811" s="383"/>
      <c r="BH811" s="383"/>
      <c r="BI811" s="383"/>
      <c r="BJ811" s="383"/>
      <c r="BK811" s="383"/>
      <c r="BL811" s="383"/>
      <c r="BM811" s="383"/>
      <c r="BN811" s="383"/>
      <c r="BO811" s="383"/>
      <c r="BP811" s="383"/>
      <c r="BQ811" s="383"/>
      <c r="BR811" s="383"/>
    </row>
    <row r="812" spans="2:70" s="382" customFormat="1" ht="18" customHeight="1">
      <c r="B812" s="386" t="s">
        <v>899</v>
      </c>
      <c r="E812" s="399"/>
      <c r="F812" s="399"/>
      <c r="G812" s="399"/>
      <c r="H812" s="399"/>
      <c r="I812" s="480" t="e">
        <f>-(I393+#REF!+I502+I512)</f>
        <v>#REF!</v>
      </c>
      <c r="J812" s="404"/>
      <c r="K812" s="480" t="e">
        <f>-(K393+#REF!+K502+K512)</f>
        <v>#REF!</v>
      </c>
      <c r="L812" s="415"/>
      <c r="M812" s="416"/>
      <c r="N812" s="416"/>
      <c r="O812" s="416"/>
      <c r="P812" s="415"/>
      <c r="Q812" s="404"/>
      <c r="R812" s="415"/>
      <c r="S812" s="415"/>
      <c r="T812" s="415"/>
      <c r="U812" s="415"/>
      <c r="V812" s="415"/>
      <c r="W812" s="415"/>
      <c r="X812" s="415"/>
      <c r="Y812" s="415"/>
      <c r="Z812" s="404"/>
      <c r="AA812" s="371"/>
      <c r="AC812" s="383"/>
      <c r="AD812" s="383"/>
      <c r="AE812" s="383"/>
      <c r="AF812" s="383"/>
      <c r="AG812" s="383"/>
      <c r="AH812" s="383"/>
      <c r="AI812" s="383"/>
      <c r="AJ812" s="383"/>
      <c r="AK812" s="383"/>
      <c r="AL812" s="383"/>
      <c r="AM812" s="383"/>
      <c r="AN812" s="383"/>
      <c r="AO812" s="383"/>
      <c r="AP812" s="383"/>
      <c r="AQ812" s="383"/>
      <c r="AR812" s="383"/>
      <c r="AS812" s="383"/>
      <c r="AT812" s="383"/>
      <c r="AU812" s="383"/>
      <c r="AV812" s="383"/>
      <c r="AW812" s="383"/>
      <c r="AX812" s="383"/>
      <c r="AY812" s="383"/>
      <c r="AZ812" s="383"/>
      <c r="BA812" s="383"/>
      <c r="BB812" s="383"/>
      <c r="BC812" s="383"/>
      <c r="BD812" s="383"/>
      <c r="BE812" s="383"/>
      <c r="BF812" s="383"/>
      <c r="BG812" s="383"/>
      <c r="BH812" s="383"/>
      <c r="BI812" s="383"/>
      <c r="BJ812" s="383"/>
      <c r="BK812" s="383"/>
      <c r="BL812" s="383"/>
      <c r="BM812" s="383"/>
      <c r="BN812" s="383"/>
      <c r="BO812" s="383"/>
      <c r="BP812" s="383"/>
      <c r="BQ812" s="383"/>
      <c r="BR812" s="383"/>
    </row>
    <row r="813" spans="3:70" s="382" customFormat="1" ht="18" customHeight="1" hidden="1" thickBot="1">
      <c r="C813" s="395" t="s">
        <v>826</v>
      </c>
      <c r="D813" s="395"/>
      <c r="E813" s="401"/>
      <c r="F813" s="401"/>
      <c r="G813" s="401"/>
      <c r="H813" s="401"/>
      <c r="I813" s="456" t="e">
        <f>SUM(I811:I812)</f>
        <v>#REF!</v>
      </c>
      <c r="J813" s="396"/>
      <c r="K813" s="456" t="e">
        <f>SUM(K811:K812)</f>
        <v>#REF!</v>
      </c>
      <c r="L813" s="415"/>
      <c r="M813" s="416"/>
      <c r="N813" s="416"/>
      <c r="O813" s="416"/>
      <c r="P813" s="415"/>
      <c r="Q813" s="404"/>
      <c r="R813" s="415"/>
      <c r="S813" s="415"/>
      <c r="T813" s="415"/>
      <c r="U813" s="415"/>
      <c r="V813" s="415"/>
      <c r="W813" s="415"/>
      <c r="X813" s="415"/>
      <c r="Y813" s="415"/>
      <c r="Z813" s="404"/>
      <c r="AA813" s="371"/>
      <c r="AC813" s="383"/>
      <c r="AD813" s="383"/>
      <c r="AE813" s="383"/>
      <c r="AF813" s="383"/>
      <c r="AG813" s="383"/>
      <c r="AH813" s="383"/>
      <c r="AI813" s="383"/>
      <c r="AJ813" s="383"/>
      <c r="AK813" s="383"/>
      <c r="AL813" s="383"/>
      <c r="AM813" s="383"/>
      <c r="AN813" s="383"/>
      <c r="AO813" s="383"/>
      <c r="AP813" s="383"/>
      <c r="AQ813" s="383"/>
      <c r="AR813" s="383"/>
      <c r="AS813" s="383"/>
      <c r="AT813" s="383"/>
      <c r="AU813" s="383"/>
      <c r="AV813" s="383"/>
      <c r="AW813" s="383"/>
      <c r="AX813" s="383"/>
      <c r="AY813" s="383"/>
      <c r="AZ813" s="383"/>
      <c r="BA813" s="383"/>
      <c r="BB813" s="383"/>
      <c r="BC813" s="383"/>
      <c r="BD813" s="383"/>
      <c r="BE813" s="383"/>
      <c r="BF813" s="383"/>
      <c r="BG813" s="383"/>
      <c r="BH813" s="383"/>
      <c r="BI813" s="383"/>
      <c r="BJ813" s="383"/>
      <c r="BK813" s="383"/>
      <c r="BL813" s="383"/>
      <c r="BM813" s="383"/>
      <c r="BN813" s="383"/>
      <c r="BO813" s="383"/>
      <c r="BP813" s="383"/>
      <c r="BQ813" s="383"/>
      <c r="BR813" s="383"/>
    </row>
    <row r="814" spans="1:70" s="382" customFormat="1" ht="4.5" customHeight="1">
      <c r="A814" s="386"/>
      <c r="B814" s="401"/>
      <c r="C814" s="399"/>
      <c r="D814" s="399"/>
      <c r="E814" s="401"/>
      <c r="F814" s="401"/>
      <c r="G814" s="401"/>
      <c r="H814" s="401"/>
      <c r="I814" s="404"/>
      <c r="J814" s="404"/>
      <c r="K814" s="404"/>
      <c r="L814" s="404"/>
      <c r="M814" s="404"/>
      <c r="N814" s="404"/>
      <c r="O814" s="404"/>
      <c r="P814" s="404"/>
      <c r="Q814" s="404"/>
      <c r="R814" s="415"/>
      <c r="S814" s="415"/>
      <c r="T814" s="415"/>
      <c r="U814" s="415"/>
      <c r="V814" s="415"/>
      <c r="W814" s="415"/>
      <c r="X814" s="415"/>
      <c r="Y814" s="415"/>
      <c r="Z814" s="404"/>
      <c r="AA814" s="371"/>
      <c r="AC814" s="383"/>
      <c r="AD814" s="383"/>
      <c r="AE814" s="383"/>
      <c r="AF814" s="383"/>
      <c r="AG814" s="383"/>
      <c r="AH814" s="383"/>
      <c r="AI814" s="383"/>
      <c r="AJ814" s="383"/>
      <c r="AK814" s="383"/>
      <c r="AL814" s="383"/>
      <c r="AM814" s="383"/>
      <c r="AN814" s="383"/>
      <c r="AO814" s="383"/>
      <c r="AP814" s="383"/>
      <c r="AQ814" s="383"/>
      <c r="AR814" s="383"/>
      <c r="AS814" s="383"/>
      <c r="AT814" s="383"/>
      <c r="AU814" s="383"/>
      <c r="AV814" s="383"/>
      <c r="AW814" s="383"/>
      <c r="AX814" s="383"/>
      <c r="AY814" s="383"/>
      <c r="AZ814" s="383"/>
      <c r="BA814" s="383"/>
      <c r="BB814" s="383"/>
      <c r="BC814" s="383"/>
      <c r="BD814" s="383"/>
      <c r="BE814" s="383"/>
      <c r="BF814" s="383"/>
      <c r="BG814" s="383"/>
      <c r="BH814" s="383"/>
      <c r="BI814" s="383"/>
      <c r="BJ814" s="383"/>
      <c r="BK814" s="383"/>
      <c r="BL814" s="383"/>
      <c r="BM814" s="383"/>
      <c r="BN814" s="383"/>
      <c r="BO814" s="383"/>
      <c r="BP814" s="383"/>
      <c r="BQ814" s="383"/>
      <c r="BR814" s="383"/>
    </row>
    <row r="815" spans="2:71" s="382" customFormat="1" ht="12.75">
      <c r="B815" s="442" t="s">
        <v>562</v>
      </c>
      <c r="C815" s="386" t="s">
        <v>900</v>
      </c>
      <c r="D815" s="386"/>
      <c r="E815" s="401"/>
      <c r="F815" s="401"/>
      <c r="G815" s="401"/>
      <c r="H815" s="401"/>
      <c r="I815" s="404"/>
      <c r="J815" s="404"/>
      <c r="K815" s="404"/>
      <c r="L815" s="404"/>
      <c r="M815" s="404"/>
      <c r="N815" s="404"/>
      <c r="O815" s="404"/>
      <c r="P815" s="404"/>
      <c r="Q815" s="404"/>
      <c r="R815" s="415"/>
      <c r="S815" s="415"/>
      <c r="T815" s="415"/>
      <c r="U815" s="415"/>
      <c r="V815" s="415"/>
      <c r="W815" s="415"/>
      <c r="X815" s="415"/>
      <c r="Y815" s="415"/>
      <c r="Z815" s="404"/>
      <c r="AA815" s="381"/>
      <c r="AD815" s="383"/>
      <c r="AE815" s="383"/>
      <c r="AF815" s="383"/>
      <c r="AG815" s="383"/>
      <c r="AH815" s="383"/>
      <c r="AI815" s="383"/>
      <c r="AJ815" s="383"/>
      <c r="AK815" s="383"/>
      <c r="AL815" s="383"/>
      <c r="AM815" s="383"/>
      <c r="AN815" s="383"/>
      <c r="AO815" s="383"/>
      <c r="AP815" s="383"/>
      <c r="AQ815" s="383"/>
      <c r="AR815" s="383"/>
      <c r="AS815" s="383"/>
      <c r="AT815" s="383"/>
      <c r="AU815" s="383"/>
      <c r="AV815" s="383"/>
      <c r="AW815" s="383"/>
      <c r="AX815" s="383"/>
      <c r="AY815" s="383"/>
      <c r="AZ815" s="383"/>
      <c r="BA815" s="383"/>
      <c r="BB815" s="383"/>
      <c r="BC815" s="383"/>
      <c r="BD815" s="383"/>
      <c r="BE815" s="383"/>
      <c r="BF815" s="383"/>
      <c r="BG815" s="383"/>
      <c r="BH815" s="383"/>
      <c r="BI815" s="383"/>
      <c r="BJ815" s="383"/>
      <c r="BK815" s="383"/>
      <c r="BL815" s="383"/>
      <c r="BM815" s="383"/>
      <c r="BN815" s="383"/>
      <c r="BO815" s="383"/>
      <c r="BP815" s="383"/>
      <c r="BQ815" s="383"/>
      <c r="BR815" s="383"/>
      <c r="BS815" s="383"/>
    </row>
    <row r="816" spans="1:70" s="382" customFormat="1" ht="15" customHeight="1">
      <c r="A816" s="395"/>
      <c r="B816" s="395"/>
      <c r="C816" s="399"/>
      <c r="D816" s="399"/>
      <c r="E816" s="399"/>
      <c r="F816" s="399"/>
      <c r="G816" s="399"/>
      <c r="H816" s="399"/>
      <c r="K816" s="399" t="s">
        <v>540</v>
      </c>
      <c r="R816" s="394"/>
      <c r="S816" s="394"/>
      <c r="T816" s="394"/>
      <c r="U816" s="394"/>
      <c r="V816" s="394"/>
      <c r="W816" s="394"/>
      <c r="X816" s="394"/>
      <c r="Y816" s="394"/>
      <c r="AA816" s="371"/>
      <c r="AC816" s="383"/>
      <c r="AD816" s="383"/>
      <c r="AE816" s="383"/>
      <c r="AF816" s="383"/>
      <c r="AG816" s="383"/>
      <c r="AH816" s="383"/>
      <c r="AI816" s="383"/>
      <c r="AJ816" s="383"/>
      <c r="AK816" s="383"/>
      <c r="AL816" s="383"/>
      <c r="AM816" s="383"/>
      <c r="AN816" s="383"/>
      <c r="AO816" s="383"/>
      <c r="AP816" s="383"/>
      <c r="AQ816" s="383"/>
      <c r="AR816" s="383"/>
      <c r="AS816" s="383"/>
      <c r="AT816" s="383"/>
      <c r="AU816" s="383"/>
      <c r="AV816" s="383"/>
      <c r="AW816" s="383"/>
      <c r="AX816" s="383"/>
      <c r="AY816" s="383"/>
      <c r="AZ816" s="383"/>
      <c r="BA816" s="383"/>
      <c r="BB816" s="383"/>
      <c r="BC816" s="383"/>
      <c r="BD816" s="383"/>
      <c r="BE816" s="383"/>
      <c r="BF816" s="383"/>
      <c r="BG816" s="383"/>
      <c r="BH816" s="383"/>
      <c r="BI816" s="383"/>
      <c r="BJ816" s="383"/>
      <c r="BK816" s="383"/>
      <c r="BL816" s="383"/>
      <c r="BM816" s="383"/>
      <c r="BN816" s="383"/>
      <c r="BO816" s="383"/>
      <c r="BP816" s="383"/>
      <c r="BQ816" s="383"/>
      <c r="BR816" s="383"/>
    </row>
    <row r="817" spans="1:70" s="382" customFormat="1" ht="18" customHeight="1">
      <c r="A817" s="386"/>
      <c r="B817" s="401"/>
      <c r="C817" s="399"/>
      <c r="D817" s="399"/>
      <c r="E817" s="401"/>
      <c r="F817" s="401"/>
      <c r="G817" s="401"/>
      <c r="H817" s="401"/>
      <c r="I817" s="400" t="s">
        <v>457</v>
      </c>
      <c r="J817" s="399"/>
      <c r="K817" s="400" t="s">
        <v>458</v>
      </c>
      <c r="L817" s="404"/>
      <c r="M817" s="432"/>
      <c r="N817" s="432"/>
      <c r="O817" s="404"/>
      <c r="P817" s="404"/>
      <c r="Q817" s="404"/>
      <c r="R817" s="415"/>
      <c r="S817" s="415"/>
      <c r="T817" s="415"/>
      <c r="U817" s="415"/>
      <c r="V817" s="415"/>
      <c r="W817" s="415"/>
      <c r="X817" s="415"/>
      <c r="Y817" s="415"/>
      <c r="Z817" s="404"/>
      <c r="AA817" s="371"/>
      <c r="AC817" s="383"/>
      <c r="AD817" s="383"/>
      <c r="AE817" s="383"/>
      <c r="AF817" s="383"/>
      <c r="AG817" s="383"/>
      <c r="AH817" s="383"/>
      <c r="AI817" s="383"/>
      <c r="AJ817" s="383"/>
      <c r="AK817" s="383"/>
      <c r="AL817" s="383"/>
      <c r="AM817" s="383"/>
      <c r="AN817" s="383"/>
      <c r="AO817" s="383"/>
      <c r="AP817" s="383"/>
      <c r="AQ817" s="383"/>
      <c r="AR817" s="383"/>
      <c r="AS817" s="383"/>
      <c r="AT817" s="383"/>
      <c r="AU817" s="383"/>
      <c r="AV817" s="383"/>
      <c r="AW817" s="383"/>
      <c r="AX817" s="383"/>
      <c r="AY817" s="383"/>
      <c r="AZ817" s="383"/>
      <c r="BA817" s="383"/>
      <c r="BB817" s="383"/>
      <c r="BC817" s="383"/>
      <c r="BD817" s="383"/>
      <c r="BE817" s="383"/>
      <c r="BF817" s="383"/>
      <c r="BG817" s="383"/>
      <c r="BH817" s="383"/>
      <c r="BI817" s="383"/>
      <c r="BJ817" s="383"/>
      <c r="BK817" s="383"/>
      <c r="BL817" s="383"/>
      <c r="BM817" s="383"/>
      <c r="BN817" s="383"/>
      <c r="BO817" s="383"/>
      <c r="BP817" s="383"/>
      <c r="BQ817" s="383"/>
      <c r="BR817" s="383"/>
    </row>
    <row r="818" spans="2:70" s="382" customFormat="1" ht="18" customHeight="1">
      <c r="B818" s="386" t="s">
        <v>901</v>
      </c>
      <c r="C818" s="399"/>
      <c r="D818" s="399"/>
      <c r="E818" s="401"/>
      <c r="F818" s="401"/>
      <c r="G818" s="401"/>
      <c r="H818" s="401"/>
      <c r="I818" s="405">
        <v>0</v>
      </c>
      <c r="J818" s="371"/>
      <c r="K818" s="405">
        <v>580628399</v>
      </c>
      <c r="L818" s="404"/>
      <c r="M818" s="371" t="s">
        <v>902</v>
      </c>
      <c r="N818" s="371"/>
      <c r="O818" s="404"/>
      <c r="P818" s="404"/>
      <c r="Q818" s="404"/>
      <c r="R818" s="464"/>
      <c r="S818" s="415"/>
      <c r="T818" s="415"/>
      <c r="U818" s="415"/>
      <c r="V818" s="415"/>
      <c r="W818" s="415"/>
      <c r="X818" s="415"/>
      <c r="Y818" s="415"/>
      <c r="Z818" s="404"/>
      <c r="AA818" s="453"/>
      <c r="AC818" s="383"/>
      <c r="AD818" s="383"/>
      <c r="AE818" s="383"/>
      <c r="AF818" s="383"/>
      <c r="AG818" s="383"/>
      <c r="AH818" s="383"/>
      <c r="AI818" s="383"/>
      <c r="AJ818" s="383"/>
      <c r="AK818" s="383"/>
      <c r="AL818" s="383"/>
      <c r="AM818" s="383"/>
      <c r="AN818" s="383"/>
      <c r="AO818" s="383"/>
      <c r="AP818" s="383"/>
      <c r="AQ818" s="383"/>
      <c r="AR818" s="383"/>
      <c r="AS818" s="383"/>
      <c r="AT818" s="383"/>
      <c r="AU818" s="383"/>
      <c r="AV818" s="383"/>
      <c r="AW818" s="383"/>
      <c r="AX818" s="383"/>
      <c r="AY818" s="383"/>
      <c r="AZ818" s="383"/>
      <c r="BA818" s="383"/>
      <c r="BB818" s="383"/>
      <c r="BC818" s="383"/>
      <c r="BD818" s="383"/>
      <c r="BE818" s="383"/>
      <c r="BF818" s="383"/>
      <c r="BG818" s="383"/>
      <c r="BH818" s="383"/>
      <c r="BI818" s="383"/>
      <c r="BJ818" s="383"/>
      <c r="BK818" s="383"/>
      <c r="BL818" s="383"/>
      <c r="BM818" s="383"/>
      <c r="BN818" s="383"/>
      <c r="BO818" s="383"/>
      <c r="BP818" s="383"/>
      <c r="BQ818" s="383"/>
      <c r="BR818" s="383"/>
    </row>
    <row r="819" spans="2:70" s="382" customFormat="1" ht="18" customHeight="1">
      <c r="B819" s="386" t="s">
        <v>903</v>
      </c>
      <c r="C819" s="404"/>
      <c r="D819" s="404"/>
      <c r="E819" s="404"/>
      <c r="F819" s="404"/>
      <c r="G819" s="404"/>
      <c r="H819" s="404"/>
      <c r="I819" s="405" t="e">
        <f>21712539687-'Dieu giai'!#REF!</f>
        <v>#REF!</v>
      </c>
      <c r="J819" s="371"/>
      <c r="K819" s="405">
        <v>51772688265</v>
      </c>
      <c r="L819" s="404"/>
      <c r="M819" s="371" t="s">
        <v>904</v>
      </c>
      <c r="N819" s="371"/>
      <c r="O819" s="404"/>
      <c r="P819" s="404"/>
      <c r="Q819" s="404"/>
      <c r="R819" s="464"/>
      <c r="S819" s="415"/>
      <c r="T819" s="415"/>
      <c r="U819" s="415"/>
      <c r="V819" s="415"/>
      <c r="W819" s="415"/>
      <c r="X819" s="415"/>
      <c r="Y819" s="415"/>
      <c r="Z819" s="404"/>
      <c r="AA819" s="453"/>
      <c r="AC819" s="383"/>
      <c r="AD819" s="383"/>
      <c r="AE819" s="383"/>
      <c r="AF819" s="383"/>
      <c r="AG819" s="383"/>
      <c r="AH819" s="383"/>
      <c r="AI819" s="383"/>
      <c r="AJ819" s="383"/>
      <c r="AK819" s="383"/>
      <c r="AL819" s="383"/>
      <c r="AM819" s="383"/>
      <c r="AN819" s="383"/>
      <c r="AO819" s="383"/>
      <c r="AP819" s="383"/>
      <c r="AQ819" s="383"/>
      <c r="AR819" s="383"/>
      <c r="AS819" s="383"/>
      <c r="AT819" s="383"/>
      <c r="AU819" s="383"/>
      <c r="AV819" s="383"/>
      <c r="AW819" s="383"/>
      <c r="AX819" s="383"/>
      <c r="AY819" s="383"/>
      <c r="AZ819" s="383"/>
      <c r="BA819" s="383"/>
      <c r="BB819" s="383"/>
      <c r="BC819" s="383"/>
      <c r="BD819" s="383"/>
      <c r="BE819" s="383"/>
      <c r="BF819" s="383"/>
      <c r="BG819" s="383"/>
      <c r="BH819" s="383"/>
      <c r="BI819" s="383"/>
      <c r="BJ819" s="383"/>
      <c r="BK819" s="383"/>
      <c r="BL819" s="383"/>
      <c r="BM819" s="383"/>
      <c r="BN819" s="383"/>
      <c r="BO819" s="383"/>
      <c r="BP819" s="383"/>
      <c r="BQ819" s="383"/>
      <c r="BR819" s="383"/>
    </row>
    <row r="820" spans="2:70" s="382" customFormat="1" ht="18" customHeight="1" hidden="1">
      <c r="B820" s="386" t="s">
        <v>905</v>
      </c>
      <c r="C820" s="404"/>
      <c r="D820" s="404"/>
      <c r="E820" s="404"/>
      <c r="F820" s="404"/>
      <c r="G820" s="404"/>
      <c r="H820" s="404"/>
      <c r="I820" s="405"/>
      <c r="J820" s="371"/>
      <c r="K820" s="405">
        <v>0</v>
      </c>
      <c r="L820" s="404"/>
      <c r="M820" s="371" t="s">
        <v>906</v>
      </c>
      <c r="N820" s="371"/>
      <c r="O820" s="404"/>
      <c r="P820" s="404"/>
      <c r="Q820" s="404"/>
      <c r="R820" s="464"/>
      <c r="S820" s="415"/>
      <c r="T820" s="415"/>
      <c r="U820" s="415"/>
      <c r="V820" s="415"/>
      <c r="W820" s="415"/>
      <c r="X820" s="415"/>
      <c r="Y820" s="415"/>
      <c r="Z820" s="404"/>
      <c r="AA820" s="453"/>
      <c r="AC820" s="383"/>
      <c r="AD820" s="383"/>
      <c r="AE820" s="383"/>
      <c r="AF820" s="383"/>
      <c r="AG820" s="383"/>
      <c r="AH820" s="383"/>
      <c r="AI820" s="383"/>
      <c r="AJ820" s="383"/>
      <c r="AK820" s="383"/>
      <c r="AL820" s="383"/>
      <c r="AM820" s="383"/>
      <c r="AN820" s="383"/>
      <c r="AO820" s="383"/>
      <c r="AP820" s="383"/>
      <c r="AQ820" s="383"/>
      <c r="AR820" s="383"/>
      <c r="AS820" s="383"/>
      <c r="AT820" s="383"/>
      <c r="AU820" s="383"/>
      <c r="AV820" s="383"/>
      <c r="AW820" s="383"/>
      <c r="AX820" s="383"/>
      <c r="AY820" s="383"/>
      <c r="AZ820" s="383"/>
      <c r="BA820" s="383"/>
      <c r="BB820" s="383"/>
      <c r="BC820" s="383"/>
      <c r="BD820" s="383"/>
      <c r="BE820" s="383"/>
      <c r="BF820" s="383"/>
      <c r="BG820" s="383"/>
      <c r="BH820" s="383"/>
      <c r="BI820" s="383"/>
      <c r="BJ820" s="383"/>
      <c r="BK820" s="383"/>
      <c r="BL820" s="383"/>
      <c r="BM820" s="383"/>
      <c r="BN820" s="383"/>
      <c r="BO820" s="383"/>
      <c r="BP820" s="383"/>
      <c r="BQ820" s="383"/>
      <c r="BR820" s="383"/>
    </row>
    <row r="821" spans="2:70" s="382" customFormat="1" ht="18" customHeight="1">
      <c r="B821" s="511" t="s">
        <v>907</v>
      </c>
      <c r="C821" s="404"/>
      <c r="D821" s="404"/>
      <c r="E821" s="404"/>
      <c r="F821" s="404"/>
      <c r="G821" s="404"/>
      <c r="H821" s="404"/>
      <c r="I821" s="405">
        <v>0</v>
      </c>
      <c r="J821" s="371"/>
      <c r="K821" s="405">
        <v>16950639296</v>
      </c>
      <c r="L821" s="404"/>
      <c r="M821" s="371" t="s">
        <v>904</v>
      </c>
      <c r="N821" s="371"/>
      <c r="O821" s="404"/>
      <c r="P821" s="404"/>
      <c r="Q821" s="404"/>
      <c r="R821" s="464"/>
      <c r="S821" s="415"/>
      <c r="T821" s="415"/>
      <c r="U821" s="415"/>
      <c r="V821" s="415"/>
      <c r="W821" s="415"/>
      <c r="X821" s="415"/>
      <c r="Y821" s="415"/>
      <c r="Z821" s="404"/>
      <c r="AA821" s="371"/>
      <c r="AC821" s="383"/>
      <c r="AD821" s="383"/>
      <c r="AE821" s="383"/>
      <c r="AF821" s="383"/>
      <c r="AG821" s="383"/>
      <c r="AH821" s="383"/>
      <c r="AI821" s="383"/>
      <c r="AJ821" s="383"/>
      <c r="AK821" s="383"/>
      <c r="AL821" s="383"/>
      <c r="AM821" s="383"/>
      <c r="AN821" s="383"/>
      <c r="AO821" s="383"/>
      <c r="AP821" s="383"/>
      <c r="AQ821" s="383"/>
      <c r="AR821" s="383"/>
      <c r="AS821" s="383"/>
      <c r="AT821" s="383"/>
      <c r="AU821" s="383"/>
      <c r="AV821" s="383"/>
      <c r="AW821" s="383"/>
      <c r="AX821" s="383"/>
      <c r="AY821" s="383"/>
      <c r="AZ821" s="383"/>
      <c r="BA821" s="383"/>
      <c r="BB821" s="383"/>
      <c r="BC821" s="383"/>
      <c r="BD821" s="383"/>
      <c r="BE821" s="383"/>
      <c r="BF821" s="383"/>
      <c r="BG821" s="383"/>
      <c r="BH821" s="383"/>
      <c r="BI821" s="383"/>
      <c r="BJ821" s="383"/>
      <c r="BK821" s="383"/>
      <c r="BL821" s="383"/>
      <c r="BM821" s="383"/>
      <c r="BN821" s="383"/>
      <c r="BO821" s="383"/>
      <c r="BP821" s="383"/>
      <c r="BQ821" s="383"/>
      <c r="BR821" s="383"/>
    </row>
    <row r="822" spans="2:70" s="382" customFormat="1" ht="18" customHeight="1">
      <c r="B822" s="511" t="s">
        <v>908</v>
      </c>
      <c r="C822" s="404"/>
      <c r="D822" s="404"/>
      <c r="E822" s="404"/>
      <c r="F822" s="404"/>
      <c r="G822" s="404"/>
      <c r="H822" s="404"/>
      <c r="I822" s="405">
        <v>13267400000</v>
      </c>
      <c r="J822" s="371"/>
      <c r="K822" s="405">
        <v>136572628002</v>
      </c>
      <c r="L822" s="404"/>
      <c r="M822" s="371" t="s">
        <v>909</v>
      </c>
      <c r="N822" s="371"/>
      <c r="O822" s="404"/>
      <c r="P822" s="404"/>
      <c r="Q822" s="404"/>
      <c r="R822" s="464"/>
      <c r="S822" s="415"/>
      <c r="T822" s="415"/>
      <c r="U822" s="415"/>
      <c r="V822" s="415"/>
      <c r="W822" s="415"/>
      <c r="X822" s="415"/>
      <c r="Y822" s="415"/>
      <c r="Z822" s="404"/>
      <c r="AA822" s="371"/>
      <c r="AC822" s="383"/>
      <c r="AD822" s="383"/>
      <c r="AE822" s="383"/>
      <c r="AF822" s="383"/>
      <c r="AG822" s="383"/>
      <c r="AH822" s="383"/>
      <c r="AI822" s="383"/>
      <c r="AJ822" s="383"/>
      <c r="AK822" s="383"/>
      <c r="AL822" s="383"/>
      <c r="AM822" s="383"/>
      <c r="AN822" s="383"/>
      <c r="AO822" s="383"/>
      <c r="AP822" s="383"/>
      <c r="AQ822" s="383"/>
      <c r="AR822" s="383"/>
      <c r="AS822" s="383"/>
      <c r="AT822" s="383"/>
      <c r="AU822" s="383"/>
      <c r="AV822" s="383"/>
      <c r="AW822" s="383"/>
      <c r="AX822" s="383"/>
      <c r="AY822" s="383"/>
      <c r="AZ822" s="383"/>
      <c r="BA822" s="383"/>
      <c r="BB822" s="383"/>
      <c r="BC822" s="383"/>
      <c r="BD822" s="383"/>
      <c r="BE822" s="383"/>
      <c r="BF822" s="383"/>
      <c r="BG822" s="383"/>
      <c r="BH822" s="383"/>
      <c r="BI822" s="383"/>
      <c r="BJ822" s="383"/>
      <c r="BK822" s="383"/>
      <c r="BL822" s="383"/>
      <c r="BM822" s="383"/>
      <c r="BN822" s="383"/>
      <c r="BO822" s="383"/>
      <c r="BP822" s="383"/>
      <c r="BQ822" s="383"/>
      <c r="BR822" s="383"/>
    </row>
    <row r="823" spans="2:70" s="382" customFormat="1" ht="18" customHeight="1">
      <c r="B823" s="511" t="s">
        <v>910</v>
      </c>
      <c r="C823" s="404"/>
      <c r="D823" s="404"/>
      <c r="E823" s="404"/>
      <c r="F823" s="404"/>
      <c r="G823" s="404"/>
      <c r="H823" s="404"/>
      <c r="I823" s="405">
        <v>11807842767</v>
      </c>
      <c r="J823" s="371"/>
      <c r="K823" s="405">
        <v>23419074870</v>
      </c>
      <c r="L823" s="404"/>
      <c r="M823" s="371" t="s">
        <v>909</v>
      </c>
      <c r="N823" s="371"/>
      <c r="O823" s="404"/>
      <c r="P823" s="404"/>
      <c r="Q823" s="404"/>
      <c r="R823" s="464"/>
      <c r="S823" s="415"/>
      <c r="T823" s="415"/>
      <c r="U823" s="415"/>
      <c r="V823" s="415"/>
      <c r="W823" s="415"/>
      <c r="X823" s="415"/>
      <c r="Y823" s="415"/>
      <c r="Z823" s="404"/>
      <c r="AA823" s="371"/>
      <c r="AC823" s="383"/>
      <c r="AD823" s="383"/>
      <c r="AE823" s="383"/>
      <c r="AF823" s="383"/>
      <c r="AG823" s="383"/>
      <c r="AH823" s="383"/>
      <c r="AI823" s="383"/>
      <c r="AJ823" s="383"/>
      <c r="AK823" s="383"/>
      <c r="AL823" s="383"/>
      <c r="AM823" s="383"/>
      <c r="AN823" s="383"/>
      <c r="AO823" s="383"/>
      <c r="AP823" s="383"/>
      <c r="AQ823" s="383"/>
      <c r="AR823" s="383"/>
      <c r="AS823" s="383"/>
      <c r="AT823" s="383"/>
      <c r="AU823" s="383"/>
      <c r="AV823" s="383"/>
      <c r="AW823" s="383"/>
      <c r="AX823" s="383"/>
      <c r="AY823" s="383"/>
      <c r="AZ823" s="383"/>
      <c r="BA823" s="383"/>
      <c r="BB823" s="383"/>
      <c r="BC823" s="383"/>
      <c r="BD823" s="383"/>
      <c r="BE823" s="383"/>
      <c r="BF823" s="383"/>
      <c r="BG823" s="383"/>
      <c r="BH823" s="383"/>
      <c r="BI823" s="383"/>
      <c r="BJ823" s="383"/>
      <c r="BK823" s="383"/>
      <c r="BL823" s="383"/>
      <c r="BM823" s="383"/>
      <c r="BN823" s="383"/>
      <c r="BO823" s="383"/>
      <c r="BP823" s="383"/>
      <c r="BQ823" s="383"/>
      <c r="BR823" s="383"/>
    </row>
    <row r="824" spans="2:70" s="382" customFormat="1" ht="18" customHeight="1">
      <c r="B824" s="511" t="s">
        <v>911</v>
      </c>
      <c r="C824" s="404"/>
      <c r="D824" s="404"/>
      <c r="E824" s="404"/>
      <c r="F824" s="404"/>
      <c r="G824" s="404"/>
      <c r="H824" s="404"/>
      <c r="I824" s="405">
        <v>0</v>
      </c>
      <c r="J824" s="371"/>
      <c r="K824" s="405">
        <v>8886100743</v>
      </c>
      <c r="L824" s="404"/>
      <c r="M824" s="371" t="s">
        <v>904</v>
      </c>
      <c r="N824" s="371"/>
      <c r="O824" s="404"/>
      <c r="P824" s="404"/>
      <c r="Q824" s="404"/>
      <c r="R824" s="464"/>
      <c r="S824" s="415"/>
      <c r="T824" s="415"/>
      <c r="U824" s="415"/>
      <c r="V824" s="415"/>
      <c r="W824" s="415"/>
      <c r="X824" s="415"/>
      <c r="Y824" s="415"/>
      <c r="Z824" s="404"/>
      <c r="AA824" s="371"/>
      <c r="AC824" s="383"/>
      <c r="AD824" s="383"/>
      <c r="AE824" s="383"/>
      <c r="AF824" s="383"/>
      <c r="AG824" s="383"/>
      <c r="AH824" s="383"/>
      <c r="AI824" s="383"/>
      <c r="AJ824" s="383"/>
      <c r="AK824" s="383"/>
      <c r="AL824" s="383"/>
      <c r="AM824" s="383"/>
      <c r="AN824" s="383"/>
      <c r="AO824" s="383"/>
      <c r="AP824" s="383"/>
      <c r="AQ824" s="383"/>
      <c r="AR824" s="383"/>
      <c r="AS824" s="383"/>
      <c r="AT824" s="383"/>
      <c r="AU824" s="383"/>
      <c r="AV824" s="383"/>
      <c r="AW824" s="383"/>
      <c r="AX824" s="383"/>
      <c r="AY824" s="383"/>
      <c r="AZ824" s="383"/>
      <c r="BA824" s="383"/>
      <c r="BB824" s="383"/>
      <c r="BC824" s="383"/>
      <c r="BD824" s="383"/>
      <c r="BE824" s="383"/>
      <c r="BF824" s="383"/>
      <c r="BG824" s="383"/>
      <c r="BH824" s="383"/>
      <c r="BI824" s="383"/>
      <c r="BJ824" s="383"/>
      <c r="BK824" s="383"/>
      <c r="BL824" s="383"/>
      <c r="BM824" s="383"/>
      <c r="BN824" s="383"/>
      <c r="BO824" s="383"/>
      <c r="BP824" s="383"/>
      <c r="BQ824" s="383"/>
      <c r="BR824" s="383"/>
    </row>
    <row r="825" spans="2:70" s="382" customFormat="1" ht="18" customHeight="1">
      <c r="B825" s="511" t="s">
        <v>912</v>
      </c>
      <c r="C825" s="404"/>
      <c r="D825" s="404"/>
      <c r="E825" s="404"/>
      <c r="F825" s="404"/>
      <c r="G825" s="404"/>
      <c r="H825" s="404"/>
      <c r="I825" s="405">
        <v>0</v>
      </c>
      <c r="J825" s="371"/>
      <c r="K825" s="405">
        <v>1208000000</v>
      </c>
      <c r="L825" s="404"/>
      <c r="M825" s="371" t="s">
        <v>906</v>
      </c>
      <c r="N825" s="371"/>
      <c r="O825" s="404"/>
      <c r="P825" s="404"/>
      <c r="Q825" s="404"/>
      <c r="R825" s="464"/>
      <c r="S825" s="415"/>
      <c r="T825" s="415"/>
      <c r="U825" s="415"/>
      <c r="V825" s="415"/>
      <c r="W825" s="415"/>
      <c r="X825" s="415"/>
      <c r="Y825" s="415"/>
      <c r="Z825" s="404"/>
      <c r="AA825" s="371"/>
      <c r="AC825" s="383"/>
      <c r="AD825" s="383"/>
      <c r="AE825" s="383"/>
      <c r="AF825" s="383"/>
      <c r="AG825" s="383"/>
      <c r="AH825" s="383"/>
      <c r="AI825" s="383"/>
      <c r="AJ825" s="383"/>
      <c r="AK825" s="383"/>
      <c r="AL825" s="383"/>
      <c r="AM825" s="383"/>
      <c r="AN825" s="383"/>
      <c r="AO825" s="383"/>
      <c r="AP825" s="383"/>
      <c r="AQ825" s="383"/>
      <c r="AR825" s="383"/>
      <c r="AS825" s="383"/>
      <c r="AT825" s="383"/>
      <c r="AU825" s="383"/>
      <c r="AV825" s="383"/>
      <c r="AW825" s="383"/>
      <c r="AX825" s="383"/>
      <c r="AY825" s="383"/>
      <c r="AZ825" s="383"/>
      <c r="BA825" s="383"/>
      <c r="BB825" s="383"/>
      <c r="BC825" s="383"/>
      <c r="BD825" s="383"/>
      <c r="BE825" s="383"/>
      <c r="BF825" s="383"/>
      <c r="BG825" s="383"/>
      <c r="BH825" s="383"/>
      <c r="BI825" s="383"/>
      <c r="BJ825" s="383"/>
      <c r="BK825" s="383"/>
      <c r="BL825" s="383"/>
      <c r="BM825" s="383"/>
      <c r="BN825" s="383"/>
      <c r="BO825" s="383"/>
      <c r="BP825" s="383"/>
      <c r="BQ825" s="383"/>
      <c r="BR825" s="383"/>
    </row>
    <row r="826" spans="1:70" s="382" customFormat="1" ht="18" customHeight="1" hidden="1">
      <c r="A826" s="386"/>
      <c r="B826" s="386" t="s">
        <v>913</v>
      </c>
      <c r="C826" s="399"/>
      <c r="D826" s="399"/>
      <c r="E826" s="399"/>
      <c r="F826" s="399"/>
      <c r="G826" s="399"/>
      <c r="H826" s="399"/>
      <c r="I826" s="405"/>
      <c r="J826" s="371"/>
      <c r="K826" s="405">
        <v>0</v>
      </c>
      <c r="L826" s="404"/>
      <c r="M826" s="371"/>
      <c r="N826" s="371"/>
      <c r="O826" s="404"/>
      <c r="P826" s="404"/>
      <c r="Q826" s="404"/>
      <c r="R826" s="454"/>
      <c r="S826" s="415"/>
      <c r="T826" s="415"/>
      <c r="U826" s="415"/>
      <c r="V826" s="415"/>
      <c r="W826" s="415"/>
      <c r="X826" s="415"/>
      <c r="Y826" s="415"/>
      <c r="Z826" s="404"/>
      <c r="AA826" s="371"/>
      <c r="AC826" s="383"/>
      <c r="AD826" s="383"/>
      <c r="AE826" s="383"/>
      <c r="AF826" s="383"/>
      <c r="AG826" s="383"/>
      <c r="AH826" s="383"/>
      <c r="AI826" s="383"/>
      <c r="AJ826" s="383"/>
      <c r="AK826" s="383"/>
      <c r="AL826" s="383"/>
      <c r="AM826" s="383"/>
      <c r="AN826" s="383"/>
      <c r="AO826" s="383"/>
      <c r="AP826" s="383"/>
      <c r="AQ826" s="383"/>
      <c r="AR826" s="383"/>
      <c r="AS826" s="383"/>
      <c r="AT826" s="383"/>
      <c r="AU826" s="383"/>
      <c r="AV826" s="383"/>
      <c r="AW826" s="383"/>
      <c r="AX826" s="383"/>
      <c r="AY826" s="383"/>
      <c r="AZ826" s="383"/>
      <c r="BA826" s="383"/>
      <c r="BB826" s="383"/>
      <c r="BC826" s="383"/>
      <c r="BD826" s="383"/>
      <c r="BE826" s="383"/>
      <c r="BF826" s="383"/>
      <c r="BG826" s="383"/>
      <c r="BH826" s="383"/>
      <c r="BI826" s="383"/>
      <c r="BJ826" s="383"/>
      <c r="BK826" s="383"/>
      <c r="BL826" s="383"/>
      <c r="BM826" s="383"/>
      <c r="BN826" s="383"/>
      <c r="BO826" s="383"/>
      <c r="BP826" s="383"/>
      <c r="BQ826" s="383"/>
      <c r="BR826" s="383"/>
    </row>
    <row r="827" spans="1:70" s="382" customFormat="1" ht="4.5" customHeight="1">
      <c r="A827" s="386"/>
      <c r="B827" s="399"/>
      <c r="C827" s="399"/>
      <c r="D827" s="399"/>
      <c r="E827" s="399"/>
      <c r="F827" s="399"/>
      <c r="G827" s="399"/>
      <c r="H827" s="399"/>
      <c r="I827" s="404"/>
      <c r="J827" s="404"/>
      <c r="K827" s="404"/>
      <c r="L827" s="404"/>
      <c r="M827" s="404"/>
      <c r="N827" s="404"/>
      <c r="O827" s="404"/>
      <c r="P827" s="404"/>
      <c r="Q827" s="404"/>
      <c r="R827" s="464"/>
      <c r="S827" s="415"/>
      <c r="T827" s="415"/>
      <c r="U827" s="415"/>
      <c r="V827" s="415"/>
      <c r="W827" s="415"/>
      <c r="X827" s="415"/>
      <c r="Y827" s="415"/>
      <c r="Z827" s="404"/>
      <c r="AA827" s="371"/>
      <c r="AC827" s="383"/>
      <c r="AD827" s="383"/>
      <c r="AE827" s="383"/>
      <c r="AF827" s="383"/>
      <c r="AG827" s="383"/>
      <c r="AH827" s="383"/>
      <c r="AI827" s="383"/>
      <c r="AJ827" s="383"/>
      <c r="AK827" s="383"/>
      <c r="AL827" s="383"/>
      <c r="AM827" s="383"/>
      <c r="AN827" s="383"/>
      <c r="AO827" s="383"/>
      <c r="AP827" s="383"/>
      <c r="AQ827" s="383"/>
      <c r="AR827" s="383"/>
      <c r="AS827" s="383"/>
      <c r="AT827" s="383"/>
      <c r="AU827" s="383"/>
      <c r="AV827" s="383"/>
      <c r="AW827" s="383"/>
      <c r="AX827" s="383"/>
      <c r="AY827" s="383"/>
      <c r="AZ827" s="383"/>
      <c r="BA827" s="383"/>
      <c r="BB827" s="383"/>
      <c r="BC827" s="383"/>
      <c r="BD827" s="383"/>
      <c r="BE827" s="383"/>
      <c r="BF827" s="383"/>
      <c r="BG827" s="383"/>
      <c r="BH827" s="383"/>
      <c r="BI827" s="383"/>
      <c r="BJ827" s="383"/>
      <c r="BK827" s="383"/>
      <c r="BL827" s="383"/>
      <c r="BM827" s="383"/>
      <c r="BN827" s="383"/>
      <c r="BO827" s="383"/>
      <c r="BP827" s="383"/>
      <c r="BQ827" s="383"/>
      <c r="BR827" s="383"/>
    </row>
    <row r="828" spans="2:71" s="382" customFormat="1" ht="45" customHeight="1">
      <c r="B828" s="1566" t="s">
        <v>914</v>
      </c>
      <c r="C828" s="1566"/>
      <c r="D828" s="1566"/>
      <c r="E828" s="1566"/>
      <c r="F828" s="1566"/>
      <c r="G828" s="1566"/>
      <c r="H828" s="1566"/>
      <c r="I828" s="1566"/>
      <c r="J828" s="1566"/>
      <c r="K828" s="1566"/>
      <c r="L828" s="630"/>
      <c r="M828" s="630"/>
      <c r="N828" s="630"/>
      <c r="O828" s="630"/>
      <c r="P828" s="630"/>
      <c r="Q828" s="630"/>
      <c r="R828" s="464"/>
      <c r="S828" s="630"/>
      <c r="T828" s="630"/>
      <c r="U828" s="630"/>
      <c r="V828" s="630"/>
      <c r="W828" s="630"/>
      <c r="X828" s="630"/>
      <c r="Y828" s="630"/>
      <c r="Z828" s="630"/>
      <c r="AA828" s="381"/>
      <c r="AD828" s="383"/>
      <c r="AE828" s="383"/>
      <c r="AF828" s="383"/>
      <c r="AG828" s="383"/>
      <c r="AH828" s="383"/>
      <c r="AI828" s="383"/>
      <c r="AJ828" s="383"/>
      <c r="AK828" s="383"/>
      <c r="AL828" s="383"/>
      <c r="AM828" s="383"/>
      <c r="AN828" s="383"/>
      <c r="AO828" s="383"/>
      <c r="AP828" s="383"/>
      <c r="AQ828" s="383"/>
      <c r="AR828" s="383"/>
      <c r="AS828" s="383"/>
      <c r="AT828" s="383"/>
      <c r="AU828" s="383"/>
      <c r="AV828" s="383"/>
      <c r="AW828" s="383"/>
      <c r="AX828" s="383"/>
      <c r="AY828" s="383"/>
      <c r="AZ828" s="383"/>
      <c r="BA828" s="383"/>
      <c r="BB828" s="383"/>
      <c r="BC828" s="383"/>
      <c r="BD828" s="383"/>
      <c r="BE828" s="383"/>
      <c r="BF828" s="383"/>
      <c r="BG828" s="383"/>
      <c r="BH828" s="383"/>
      <c r="BI828" s="383"/>
      <c r="BJ828" s="383"/>
      <c r="BK828" s="383"/>
      <c r="BL828" s="383"/>
      <c r="BM828" s="383"/>
      <c r="BN828" s="383"/>
      <c r="BO828" s="383"/>
      <c r="BP828" s="383"/>
      <c r="BQ828" s="383"/>
      <c r="BR828" s="383"/>
      <c r="BS828" s="383"/>
    </row>
    <row r="829" spans="2:71" s="382" customFormat="1" ht="12.75">
      <c r="B829" s="442" t="s">
        <v>562</v>
      </c>
      <c r="C829" s="386" t="s">
        <v>915</v>
      </c>
      <c r="D829" s="386"/>
      <c r="E829" s="401"/>
      <c r="F829" s="401"/>
      <c r="G829" s="401"/>
      <c r="H829" s="401"/>
      <c r="I829" s="404"/>
      <c r="J829" s="404"/>
      <c r="K829" s="404"/>
      <c r="L829" s="404"/>
      <c r="M829" s="404"/>
      <c r="N829" s="404"/>
      <c r="O829" s="404"/>
      <c r="P829" s="404"/>
      <c r="Q829" s="404"/>
      <c r="R829" s="415"/>
      <c r="S829" s="415"/>
      <c r="T829" s="415"/>
      <c r="U829" s="415"/>
      <c r="V829" s="415"/>
      <c r="W829" s="415"/>
      <c r="X829" s="415"/>
      <c r="Y829" s="415"/>
      <c r="Z829" s="404"/>
      <c r="AA829" s="381"/>
      <c r="AD829" s="383"/>
      <c r="AE829" s="383"/>
      <c r="AF829" s="383"/>
      <c r="AG829" s="383"/>
      <c r="AH829" s="383"/>
      <c r="AI829" s="383"/>
      <c r="AJ829" s="383"/>
      <c r="AK829" s="383"/>
      <c r="AL829" s="383"/>
      <c r="AM829" s="383"/>
      <c r="AN829" s="383"/>
      <c r="AO829" s="383"/>
      <c r="AP829" s="383"/>
      <c r="AQ829" s="383"/>
      <c r="AR829" s="383"/>
      <c r="AS829" s="383"/>
      <c r="AT829" s="383"/>
      <c r="AU829" s="383"/>
      <c r="AV829" s="383"/>
      <c r="AW829" s="383"/>
      <c r="AX829" s="383"/>
      <c r="AY829" s="383"/>
      <c r="AZ829" s="383"/>
      <c r="BA829" s="383"/>
      <c r="BB829" s="383"/>
      <c r="BC829" s="383"/>
      <c r="BD829" s="383"/>
      <c r="BE829" s="383"/>
      <c r="BF829" s="383"/>
      <c r="BG829" s="383"/>
      <c r="BH829" s="383"/>
      <c r="BI829" s="383"/>
      <c r="BJ829" s="383"/>
      <c r="BK829" s="383"/>
      <c r="BL829" s="383"/>
      <c r="BM829" s="383"/>
      <c r="BN829" s="383"/>
      <c r="BO829" s="383"/>
      <c r="BP829" s="383"/>
      <c r="BQ829" s="383"/>
      <c r="BR829" s="383"/>
      <c r="BS829" s="383"/>
    </row>
    <row r="830" spans="1:71" s="382" customFormat="1" ht="4.5" customHeight="1">
      <c r="A830" s="386"/>
      <c r="B830" s="416"/>
      <c r="C830" s="417"/>
      <c r="D830" s="417"/>
      <c r="E830" s="401"/>
      <c r="F830" s="401"/>
      <c r="G830" s="401"/>
      <c r="H830" s="401"/>
      <c r="I830" s="404"/>
      <c r="J830" s="404"/>
      <c r="K830" s="404"/>
      <c r="L830" s="404"/>
      <c r="M830" s="404"/>
      <c r="N830" s="404"/>
      <c r="O830" s="404"/>
      <c r="P830" s="404"/>
      <c r="Q830" s="404"/>
      <c r="R830" s="415"/>
      <c r="S830" s="415"/>
      <c r="T830" s="415"/>
      <c r="U830" s="415"/>
      <c r="V830" s="415"/>
      <c r="W830" s="415"/>
      <c r="X830" s="415"/>
      <c r="Y830" s="415"/>
      <c r="Z830" s="404"/>
      <c r="AA830" s="381"/>
      <c r="AD830" s="383"/>
      <c r="AE830" s="383"/>
      <c r="AF830" s="383"/>
      <c r="AG830" s="383"/>
      <c r="AH830" s="383"/>
      <c r="AI830" s="383"/>
      <c r="AJ830" s="383"/>
      <c r="AK830" s="383"/>
      <c r="AL830" s="383"/>
      <c r="AM830" s="383"/>
      <c r="AN830" s="383"/>
      <c r="AO830" s="383"/>
      <c r="AP830" s="383"/>
      <c r="AQ830" s="383"/>
      <c r="AR830" s="383"/>
      <c r="AS830" s="383"/>
      <c r="AT830" s="383"/>
      <c r="AU830" s="383"/>
      <c r="AV830" s="383"/>
      <c r="AW830" s="383"/>
      <c r="AX830" s="383"/>
      <c r="AY830" s="383"/>
      <c r="AZ830" s="383"/>
      <c r="BA830" s="383"/>
      <c r="BB830" s="383"/>
      <c r="BC830" s="383"/>
      <c r="BD830" s="383"/>
      <c r="BE830" s="383"/>
      <c r="BF830" s="383"/>
      <c r="BG830" s="383"/>
      <c r="BH830" s="383"/>
      <c r="BI830" s="383"/>
      <c r="BJ830" s="383"/>
      <c r="BK830" s="383"/>
      <c r="BL830" s="383"/>
      <c r="BM830" s="383"/>
      <c r="BN830" s="383"/>
      <c r="BO830" s="383"/>
      <c r="BP830" s="383"/>
      <c r="BQ830" s="383"/>
      <c r="BR830" s="383"/>
      <c r="BS830" s="383"/>
    </row>
    <row r="831" spans="1:70" s="382" customFormat="1" ht="15" customHeight="1">
      <c r="A831" s="395"/>
      <c r="B831" s="395"/>
      <c r="C831" s="399"/>
      <c r="D831" s="399"/>
      <c r="E831" s="399"/>
      <c r="F831" s="399"/>
      <c r="G831" s="399"/>
      <c r="H831" s="399"/>
      <c r="K831" s="399" t="s">
        <v>540</v>
      </c>
      <c r="R831" s="394"/>
      <c r="S831" s="394"/>
      <c r="T831" s="394"/>
      <c r="U831" s="394"/>
      <c r="V831" s="394"/>
      <c r="W831" s="394"/>
      <c r="X831" s="394"/>
      <c r="Y831" s="394"/>
      <c r="AA831" s="371"/>
      <c r="AC831" s="383"/>
      <c r="AD831" s="383"/>
      <c r="AE831" s="383"/>
      <c r="AF831" s="383"/>
      <c r="AG831" s="383"/>
      <c r="AH831" s="383"/>
      <c r="AI831" s="383"/>
      <c r="AJ831" s="383"/>
      <c r="AK831" s="383"/>
      <c r="AL831" s="383"/>
      <c r="AM831" s="383"/>
      <c r="AN831" s="383"/>
      <c r="AO831" s="383"/>
      <c r="AP831" s="383"/>
      <c r="AQ831" s="383"/>
      <c r="AR831" s="383"/>
      <c r="AS831" s="383"/>
      <c r="AT831" s="383"/>
      <c r="AU831" s="383"/>
      <c r="AV831" s="383"/>
      <c r="AW831" s="383"/>
      <c r="AX831" s="383"/>
      <c r="AY831" s="383"/>
      <c r="AZ831" s="383"/>
      <c r="BA831" s="383"/>
      <c r="BB831" s="383"/>
      <c r="BC831" s="383"/>
      <c r="BD831" s="383"/>
      <c r="BE831" s="383"/>
      <c r="BF831" s="383"/>
      <c r="BG831" s="383"/>
      <c r="BH831" s="383"/>
      <c r="BI831" s="383"/>
      <c r="BJ831" s="383"/>
      <c r="BK831" s="383"/>
      <c r="BL831" s="383"/>
      <c r="BM831" s="383"/>
      <c r="BN831" s="383"/>
      <c r="BO831" s="383"/>
      <c r="BP831" s="383"/>
      <c r="BQ831" s="383"/>
      <c r="BR831" s="383"/>
    </row>
    <row r="832" spans="1:70" s="382" customFormat="1" ht="18" customHeight="1">
      <c r="A832" s="386"/>
      <c r="B832" s="416"/>
      <c r="C832" s="417"/>
      <c r="D832" s="417"/>
      <c r="E832" s="401"/>
      <c r="F832" s="401"/>
      <c r="G832" s="412" t="e">
        <f>CDKT!#REF!</f>
        <v>#REF!</v>
      </c>
      <c r="H832" s="412" t="e">
        <f>CDKT!#REF!</f>
        <v>#REF!</v>
      </c>
      <c r="I832" s="399" t="s">
        <v>457</v>
      </c>
      <c r="J832" s="399"/>
      <c r="K832" s="399" t="s">
        <v>458</v>
      </c>
      <c r="L832" s="404"/>
      <c r="M832" s="404"/>
      <c r="N832" s="404"/>
      <c r="O832" s="404"/>
      <c r="P832" s="404"/>
      <c r="Q832" s="404"/>
      <c r="R832" s="415"/>
      <c r="S832" s="415"/>
      <c r="T832" s="415"/>
      <c r="U832" s="415"/>
      <c r="V832" s="415"/>
      <c r="W832" s="415"/>
      <c r="X832" s="415"/>
      <c r="Y832" s="415"/>
      <c r="Z832" s="404"/>
      <c r="AC832" s="383"/>
      <c r="AD832" s="383"/>
      <c r="AE832" s="383"/>
      <c r="AF832" s="383"/>
      <c r="AG832" s="383"/>
      <c r="AH832" s="383"/>
      <c r="AI832" s="383"/>
      <c r="AJ832" s="383"/>
      <c r="AK832" s="383"/>
      <c r="AL832" s="383"/>
      <c r="AM832" s="383"/>
      <c r="AN832" s="383"/>
      <c r="AO832" s="383"/>
      <c r="AP832" s="383"/>
      <c r="AQ832" s="383"/>
      <c r="AR832" s="383"/>
      <c r="AS832" s="383"/>
      <c r="AT832" s="383"/>
      <c r="AU832" s="383"/>
      <c r="AV832" s="383"/>
      <c r="AW832" s="383"/>
      <c r="AX832" s="383"/>
      <c r="AY832" s="383"/>
      <c r="AZ832" s="383"/>
      <c r="BA832" s="383"/>
      <c r="BB832" s="383"/>
      <c r="BC832" s="383"/>
      <c r="BD832" s="383"/>
      <c r="BE832" s="383"/>
      <c r="BF832" s="383"/>
      <c r="BG832" s="383"/>
      <c r="BH832" s="383"/>
      <c r="BI832" s="383"/>
      <c r="BJ832" s="383"/>
      <c r="BK832" s="383"/>
      <c r="BL832" s="383"/>
      <c r="BM832" s="383"/>
      <c r="BN832" s="383"/>
      <c r="BO832" s="383"/>
      <c r="BP832" s="383"/>
      <c r="BQ832" s="383"/>
      <c r="BR832" s="383"/>
    </row>
    <row r="833" spans="2:70" s="382" customFormat="1" ht="18" customHeight="1">
      <c r="B833" s="386" t="s">
        <v>916</v>
      </c>
      <c r="C833" s="417"/>
      <c r="D833" s="417"/>
      <c r="E833" s="417"/>
      <c r="F833" s="417"/>
      <c r="G833" s="417"/>
      <c r="H833" s="417"/>
      <c r="I833" s="449">
        <f>SUM(G833:H833)</f>
        <v>0</v>
      </c>
      <c r="J833" s="449"/>
      <c r="K833" s="449">
        <v>695520000</v>
      </c>
      <c r="L833" s="404"/>
      <c r="M833" s="631"/>
      <c r="N833" s="404"/>
      <c r="O833" s="404"/>
      <c r="P833" s="404"/>
      <c r="Q833" s="404"/>
      <c r="R833" s="415"/>
      <c r="S833" s="415"/>
      <c r="T833" s="415"/>
      <c r="U833" s="415"/>
      <c r="V833" s="415"/>
      <c r="W833" s="415"/>
      <c r="X833" s="415"/>
      <c r="Y833" s="415"/>
      <c r="Z833" s="404"/>
      <c r="AC833" s="383"/>
      <c r="AD833" s="383"/>
      <c r="AE833" s="383"/>
      <c r="AF833" s="383"/>
      <c r="AG833" s="383"/>
      <c r="AH833" s="383"/>
      <c r="AI833" s="383"/>
      <c r="AJ833" s="383"/>
      <c r="AK833" s="383"/>
      <c r="AL833" s="383"/>
      <c r="AM833" s="383"/>
      <c r="AN833" s="383"/>
      <c r="AO833" s="383"/>
      <c r="AP833" s="383"/>
      <c r="AQ833" s="383"/>
      <c r="AR833" s="383"/>
      <c r="AS833" s="383"/>
      <c r="AT833" s="383"/>
      <c r="AU833" s="383"/>
      <c r="AV833" s="383"/>
      <c r="AW833" s="383"/>
      <c r="AX833" s="383"/>
      <c r="AY833" s="383"/>
      <c r="AZ833" s="383"/>
      <c r="BA833" s="383"/>
      <c r="BB833" s="383"/>
      <c r="BC833" s="383"/>
      <c r="BD833" s="383"/>
      <c r="BE833" s="383"/>
      <c r="BF833" s="383"/>
      <c r="BG833" s="383"/>
      <c r="BH833" s="383"/>
      <c r="BI833" s="383"/>
      <c r="BJ833" s="383"/>
      <c r="BK833" s="383"/>
      <c r="BL833" s="383"/>
      <c r="BM833" s="383"/>
      <c r="BN833" s="383"/>
      <c r="BO833" s="383"/>
      <c r="BP833" s="383"/>
      <c r="BQ833" s="383"/>
      <c r="BR833" s="383"/>
    </row>
    <row r="834" spans="2:70" s="382" customFormat="1" ht="27.75" customHeight="1">
      <c r="B834" s="1564" t="s">
        <v>917</v>
      </c>
      <c r="C834" s="1564"/>
      <c r="D834" s="1564"/>
      <c r="E834" s="1564"/>
      <c r="F834" s="1564"/>
      <c r="G834" s="448">
        <v>675154875</v>
      </c>
      <c r="H834" s="404"/>
      <c r="I834" s="449">
        <f>SUM(G834:H834)</f>
        <v>675154875</v>
      </c>
      <c r="J834" s="449"/>
      <c r="K834" s="449">
        <v>1259028000</v>
      </c>
      <c r="L834" s="404"/>
      <c r="M834" s="632"/>
      <c r="N834" s="404"/>
      <c r="O834" s="404"/>
      <c r="P834" s="404"/>
      <c r="Q834" s="404"/>
      <c r="R834" s="415"/>
      <c r="S834" s="415"/>
      <c r="T834" s="415"/>
      <c r="U834" s="415"/>
      <c r="V834" s="415"/>
      <c r="W834" s="415"/>
      <c r="X834" s="415"/>
      <c r="Y834" s="415"/>
      <c r="Z834" s="404"/>
      <c r="AA834" s="633"/>
      <c r="AC834" s="383"/>
      <c r="AD834" s="383"/>
      <c r="AE834" s="383"/>
      <c r="AF834" s="383"/>
      <c r="AG834" s="383"/>
      <c r="AH834" s="383"/>
      <c r="AI834" s="383"/>
      <c r="AJ834" s="383"/>
      <c r="AK834" s="383"/>
      <c r="AL834" s="383"/>
      <c r="AM834" s="383"/>
      <c r="AN834" s="383"/>
      <c r="AO834" s="383"/>
      <c r="AP834" s="383"/>
      <c r="AQ834" s="383"/>
      <c r="AR834" s="383"/>
      <c r="AS834" s="383"/>
      <c r="AT834" s="383"/>
      <c r="AU834" s="383"/>
      <c r="AV834" s="383"/>
      <c r="AW834" s="383"/>
      <c r="AX834" s="383"/>
      <c r="AY834" s="383"/>
      <c r="AZ834" s="383"/>
      <c r="BA834" s="383"/>
      <c r="BB834" s="383"/>
      <c r="BC834" s="383"/>
      <c r="BD834" s="383"/>
      <c r="BE834" s="383"/>
      <c r="BF834" s="383"/>
      <c r="BG834" s="383"/>
      <c r="BH834" s="383"/>
      <c r="BI834" s="383"/>
      <c r="BJ834" s="383"/>
      <c r="BK834" s="383"/>
      <c r="BL834" s="383"/>
      <c r="BM834" s="383"/>
      <c r="BN834" s="383"/>
      <c r="BO834" s="383"/>
      <c r="BP834" s="383"/>
      <c r="BQ834" s="383"/>
      <c r="BR834" s="383"/>
    </row>
    <row r="835" spans="2:70" s="382" customFormat="1" ht="18" customHeight="1" hidden="1">
      <c r="B835" s="386" t="s">
        <v>918</v>
      </c>
      <c r="C835" s="415"/>
      <c r="D835" s="415"/>
      <c r="E835" s="404"/>
      <c r="F835" s="404"/>
      <c r="G835" s="448"/>
      <c r="H835" s="404"/>
      <c r="I835" s="405">
        <v>0</v>
      </c>
      <c r="J835" s="403"/>
      <c r="K835" s="405">
        <v>0</v>
      </c>
      <c r="L835" s="404"/>
      <c r="M835" s="634"/>
      <c r="N835" s="404"/>
      <c r="O835" s="404"/>
      <c r="P835" s="404"/>
      <c r="Q835" s="404"/>
      <c r="R835" s="415"/>
      <c r="S835" s="415"/>
      <c r="T835" s="415"/>
      <c r="U835" s="415"/>
      <c r="V835" s="415"/>
      <c r="W835" s="415"/>
      <c r="X835" s="415"/>
      <c r="Y835" s="415"/>
      <c r="Z835" s="404"/>
      <c r="AC835" s="383"/>
      <c r="AD835" s="383"/>
      <c r="AE835" s="383"/>
      <c r="AF835" s="383"/>
      <c r="AG835" s="383"/>
      <c r="AH835" s="383"/>
      <c r="AI835" s="383"/>
      <c r="AJ835" s="383"/>
      <c r="AK835" s="383"/>
      <c r="AL835" s="383"/>
      <c r="AM835" s="383"/>
      <c r="AN835" s="383"/>
      <c r="AO835" s="383"/>
      <c r="AP835" s="383"/>
      <c r="AQ835" s="383"/>
      <c r="AR835" s="383"/>
      <c r="AS835" s="383"/>
      <c r="AT835" s="383"/>
      <c r="AU835" s="383"/>
      <c r="AV835" s="383"/>
      <c r="AW835" s="383"/>
      <c r="AX835" s="383"/>
      <c r="AY835" s="383"/>
      <c r="AZ835" s="383"/>
      <c r="BA835" s="383"/>
      <c r="BB835" s="383"/>
      <c r="BC835" s="383"/>
      <c r="BD835" s="383"/>
      <c r="BE835" s="383"/>
      <c r="BF835" s="383"/>
      <c r="BG835" s="383"/>
      <c r="BH835" s="383"/>
      <c r="BI835" s="383"/>
      <c r="BJ835" s="383"/>
      <c r="BK835" s="383"/>
      <c r="BL835" s="383"/>
      <c r="BM835" s="383"/>
      <c r="BN835" s="383"/>
      <c r="BO835" s="383"/>
      <c r="BP835" s="383"/>
      <c r="BQ835" s="383"/>
      <c r="BR835" s="383"/>
    </row>
    <row r="836" spans="3:70" s="382" customFormat="1" ht="18" customHeight="1" thickBot="1">
      <c r="C836" s="395" t="s">
        <v>283</v>
      </c>
      <c r="D836" s="395"/>
      <c r="E836" s="404"/>
      <c r="F836" s="404"/>
      <c r="G836" s="481">
        <f>SUM(G833:G835)</f>
        <v>675154875</v>
      </c>
      <c r="H836" s="481">
        <f>SUM(H833:H835)</f>
        <v>0</v>
      </c>
      <c r="I836" s="499">
        <f>SUM(I833:I835)</f>
        <v>675154875</v>
      </c>
      <c r="J836" s="403"/>
      <c r="K836" s="499">
        <f>SUM(K833:K835)</f>
        <v>1954548000</v>
      </c>
      <c r="L836" s="404"/>
      <c r="M836" s="634"/>
      <c r="N836" s="404"/>
      <c r="O836" s="404"/>
      <c r="P836" s="404"/>
      <c r="Q836" s="404"/>
      <c r="R836" s="415"/>
      <c r="S836" s="415"/>
      <c r="T836" s="415"/>
      <c r="U836" s="415"/>
      <c r="V836" s="415"/>
      <c r="W836" s="415"/>
      <c r="X836" s="415"/>
      <c r="Y836" s="415"/>
      <c r="Z836" s="404"/>
      <c r="AC836" s="383"/>
      <c r="AD836" s="383"/>
      <c r="AE836" s="383"/>
      <c r="AF836" s="383"/>
      <c r="AG836" s="383"/>
      <c r="AH836" s="383"/>
      <c r="AI836" s="383"/>
      <c r="AJ836" s="383"/>
      <c r="AK836" s="383"/>
      <c r="AL836" s="383"/>
      <c r="AM836" s="383"/>
      <c r="AN836" s="383"/>
      <c r="AO836" s="383"/>
      <c r="AP836" s="383"/>
      <c r="AQ836" s="383"/>
      <c r="AR836" s="383"/>
      <c r="AS836" s="383"/>
      <c r="AT836" s="383"/>
      <c r="AU836" s="383"/>
      <c r="AV836" s="383"/>
      <c r="AW836" s="383"/>
      <c r="AX836" s="383"/>
      <c r="AY836" s="383"/>
      <c r="AZ836" s="383"/>
      <c r="BA836" s="383"/>
      <c r="BB836" s="383"/>
      <c r="BC836" s="383"/>
      <c r="BD836" s="383"/>
      <c r="BE836" s="383"/>
      <c r="BF836" s="383"/>
      <c r="BG836" s="383"/>
      <c r="BH836" s="383"/>
      <c r="BI836" s="383"/>
      <c r="BJ836" s="383"/>
      <c r="BK836" s="383"/>
      <c r="BL836" s="383"/>
      <c r="BM836" s="383"/>
      <c r="BN836" s="383"/>
      <c r="BO836" s="383"/>
      <c r="BP836" s="383"/>
      <c r="BQ836" s="383"/>
      <c r="BR836" s="383"/>
    </row>
    <row r="837" spans="1:70" s="382" customFormat="1" ht="4.5" customHeight="1" thickTop="1">
      <c r="A837" s="386"/>
      <c r="B837" s="535"/>
      <c r="C837" s="404"/>
      <c r="D837" s="404"/>
      <c r="E837" s="404"/>
      <c r="F837" s="404"/>
      <c r="G837" s="404"/>
      <c r="H837" s="404"/>
      <c r="I837" s="404"/>
      <c r="J837" s="404"/>
      <c r="K837" s="404"/>
      <c r="L837" s="404"/>
      <c r="M837" s="634"/>
      <c r="N837" s="404"/>
      <c r="O837" s="404"/>
      <c r="P837" s="404"/>
      <c r="Q837" s="404"/>
      <c r="R837" s="415"/>
      <c r="S837" s="415"/>
      <c r="T837" s="415"/>
      <c r="U837" s="415"/>
      <c r="V837" s="415"/>
      <c r="W837" s="415"/>
      <c r="X837" s="415"/>
      <c r="Y837" s="415"/>
      <c r="Z837" s="404"/>
      <c r="AC837" s="383"/>
      <c r="AD837" s="383"/>
      <c r="AE837" s="383"/>
      <c r="AF837" s="383"/>
      <c r="AG837" s="383"/>
      <c r="AH837" s="383"/>
      <c r="AI837" s="383"/>
      <c r="AJ837" s="383"/>
      <c r="AK837" s="383"/>
      <c r="AL837" s="383"/>
      <c r="AM837" s="383"/>
      <c r="AN837" s="383"/>
      <c r="AO837" s="383"/>
      <c r="AP837" s="383"/>
      <c r="AQ837" s="383"/>
      <c r="AR837" s="383"/>
      <c r="AS837" s="383"/>
      <c r="AT837" s="383"/>
      <c r="AU837" s="383"/>
      <c r="AV837" s="383"/>
      <c r="AW837" s="383"/>
      <c r="AX837" s="383"/>
      <c r="AY837" s="383"/>
      <c r="AZ837" s="383"/>
      <c r="BA837" s="383"/>
      <c r="BB837" s="383"/>
      <c r="BC837" s="383"/>
      <c r="BD837" s="383"/>
      <c r="BE837" s="383"/>
      <c r="BF837" s="383"/>
      <c r="BG837" s="383"/>
      <c r="BH837" s="383"/>
      <c r="BI837" s="383"/>
      <c r="BJ837" s="383"/>
      <c r="BK837" s="383"/>
      <c r="BL837" s="383"/>
      <c r="BM837" s="383"/>
      <c r="BN837" s="383"/>
      <c r="BO837" s="383"/>
      <c r="BP837" s="383"/>
      <c r="BQ837" s="383"/>
      <c r="BR837" s="383"/>
    </row>
    <row r="838" spans="1:70" s="382" customFormat="1" ht="18" customHeight="1">
      <c r="A838" s="386"/>
      <c r="B838" s="535"/>
      <c r="C838" s="404"/>
      <c r="D838" s="404"/>
      <c r="E838" s="404"/>
      <c r="F838" s="404"/>
      <c r="G838" s="404"/>
      <c r="H838" s="404"/>
      <c r="I838" s="404"/>
      <c r="J838" s="404"/>
      <c r="K838" s="404"/>
      <c r="L838" s="404"/>
      <c r="M838" s="635"/>
      <c r="N838" s="404"/>
      <c r="O838" s="404"/>
      <c r="P838" s="404"/>
      <c r="Q838" s="404"/>
      <c r="R838" s="415"/>
      <c r="S838" s="415"/>
      <c r="T838" s="415"/>
      <c r="U838" s="415"/>
      <c r="V838" s="415"/>
      <c r="W838" s="415"/>
      <c r="X838" s="415"/>
      <c r="Y838" s="415"/>
      <c r="Z838" s="404"/>
      <c r="AC838" s="383"/>
      <c r="AD838" s="383"/>
      <c r="AE838" s="383"/>
      <c r="AF838" s="383"/>
      <c r="AG838" s="383"/>
      <c r="AH838" s="383"/>
      <c r="AI838" s="383"/>
      <c r="AJ838" s="383"/>
      <c r="AK838" s="383"/>
      <c r="AL838" s="383"/>
      <c r="AM838" s="383"/>
      <c r="AN838" s="383"/>
      <c r="AO838" s="383"/>
      <c r="AP838" s="383"/>
      <c r="AQ838" s="383"/>
      <c r="AR838" s="383"/>
      <c r="AS838" s="383"/>
      <c r="AT838" s="383"/>
      <c r="AU838" s="383"/>
      <c r="AV838" s="383"/>
      <c r="AW838" s="383"/>
      <c r="AX838" s="383"/>
      <c r="AY838" s="383"/>
      <c r="AZ838" s="383"/>
      <c r="BA838" s="383"/>
      <c r="BB838" s="383"/>
      <c r="BC838" s="383"/>
      <c r="BD838" s="383"/>
      <c r="BE838" s="383"/>
      <c r="BF838" s="383"/>
      <c r="BG838" s="383"/>
      <c r="BH838" s="383"/>
      <c r="BI838" s="383"/>
      <c r="BJ838" s="383"/>
      <c r="BK838" s="383"/>
      <c r="BL838" s="383"/>
      <c r="BM838" s="383"/>
      <c r="BN838" s="383"/>
      <c r="BO838" s="383"/>
      <c r="BP838" s="383"/>
      <c r="BQ838" s="383"/>
      <c r="BR838" s="383"/>
    </row>
    <row r="839" spans="1:71" s="404" customFormat="1" ht="18" customHeight="1">
      <c r="A839" s="391" t="s">
        <v>919</v>
      </c>
      <c r="B839" s="392" t="s">
        <v>920</v>
      </c>
      <c r="I839" s="483" t="s">
        <v>921</v>
      </c>
      <c r="M839" s="636"/>
      <c r="R839" s="415"/>
      <c r="S839" s="415"/>
      <c r="T839" s="415"/>
      <c r="U839" s="415"/>
      <c r="V839" s="415"/>
      <c r="W839" s="415"/>
      <c r="X839" s="415"/>
      <c r="Y839" s="415"/>
      <c r="AA839" s="381"/>
      <c r="AD839" s="436"/>
      <c r="AE839" s="436"/>
      <c r="AF839" s="436"/>
      <c r="AG839" s="436"/>
      <c r="AH839" s="436"/>
      <c r="AI839" s="436"/>
      <c r="AJ839" s="436"/>
      <c r="AK839" s="436"/>
      <c r="AL839" s="436"/>
      <c r="AM839" s="436"/>
      <c r="AN839" s="436"/>
      <c r="AO839" s="436"/>
      <c r="AP839" s="436"/>
      <c r="AQ839" s="436"/>
      <c r="AR839" s="436"/>
      <c r="AS839" s="436"/>
      <c r="AT839" s="436"/>
      <c r="AU839" s="436"/>
      <c r="AV839" s="436"/>
      <c r="AW839" s="436"/>
      <c r="AX839" s="436"/>
      <c r="AY839" s="436"/>
      <c r="AZ839" s="436"/>
      <c r="BA839" s="436"/>
      <c r="BB839" s="436"/>
      <c r="BC839" s="436"/>
      <c r="BD839" s="436"/>
      <c r="BE839" s="436"/>
      <c r="BF839" s="436"/>
      <c r="BG839" s="436"/>
      <c r="BH839" s="436"/>
      <c r="BI839" s="436"/>
      <c r="BJ839" s="436"/>
      <c r="BK839" s="436"/>
      <c r="BL839" s="436"/>
      <c r="BM839" s="436"/>
      <c r="BN839" s="436"/>
      <c r="BO839" s="436"/>
      <c r="BP839" s="436"/>
      <c r="BQ839" s="436"/>
      <c r="BR839" s="436"/>
      <c r="BS839" s="436"/>
    </row>
    <row r="840" spans="1:71" s="431" customFormat="1" ht="12.75">
      <c r="A840" s="376"/>
      <c r="R840" s="637"/>
      <c r="S840" s="637"/>
      <c r="T840" s="637"/>
      <c r="U840" s="637"/>
      <c r="V840" s="637"/>
      <c r="W840" s="637"/>
      <c r="X840" s="637"/>
      <c r="Y840" s="637"/>
      <c r="AA840" s="373"/>
      <c r="AD840" s="607"/>
      <c r="AE840" s="607"/>
      <c r="AF840" s="607"/>
      <c r="AG840" s="607"/>
      <c r="AH840" s="607"/>
      <c r="AI840" s="607"/>
      <c r="AJ840" s="607"/>
      <c r="AK840" s="607"/>
      <c r="AL840" s="607"/>
      <c r="AM840" s="607"/>
      <c r="AN840" s="607"/>
      <c r="AO840" s="607"/>
      <c r="AP840" s="607"/>
      <c r="AQ840" s="607"/>
      <c r="AR840" s="607"/>
      <c r="AS840" s="607"/>
      <c r="AT840" s="607"/>
      <c r="AU840" s="607"/>
      <c r="AV840" s="607"/>
      <c r="AW840" s="607"/>
      <c r="AX840" s="607"/>
      <c r="AY840" s="607"/>
      <c r="AZ840" s="607"/>
      <c r="BA840" s="607"/>
      <c r="BB840" s="607"/>
      <c r="BC840" s="607"/>
      <c r="BD840" s="607"/>
      <c r="BE840" s="607"/>
      <c r="BF840" s="607"/>
      <c r="BG840" s="607"/>
      <c r="BH840" s="607"/>
      <c r="BI840" s="607"/>
      <c r="BJ840" s="607"/>
      <c r="BK840" s="607"/>
      <c r="BL840" s="607"/>
      <c r="BM840" s="607"/>
      <c r="BN840" s="607"/>
      <c r="BO840" s="607"/>
      <c r="BP840" s="607"/>
      <c r="BQ840" s="607"/>
      <c r="BR840" s="607"/>
      <c r="BS840" s="607"/>
    </row>
    <row r="841" spans="1:71" s="382" customFormat="1" ht="18" customHeight="1" hidden="1">
      <c r="A841" s="391" t="s">
        <v>922</v>
      </c>
      <c r="B841" s="392" t="s">
        <v>923</v>
      </c>
      <c r="C841" s="393"/>
      <c r="D841" s="393"/>
      <c r="E841" s="404"/>
      <c r="F841" s="404"/>
      <c r="G841" s="404"/>
      <c r="H841" s="404"/>
      <c r="I841" s="396" t="s">
        <v>924</v>
      </c>
      <c r="J841" s="404"/>
      <c r="K841" s="404"/>
      <c r="L841" s="404"/>
      <c r="M841" s="404"/>
      <c r="N841" s="404"/>
      <c r="O841" s="404"/>
      <c r="P841" s="404"/>
      <c r="Q841" s="404"/>
      <c r="R841" s="415"/>
      <c r="S841" s="415"/>
      <c r="T841" s="415"/>
      <c r="U841" s="415"/>
      <c r="V841" s="415"/>
      <c r="W841" s="415"/>
      <c r="X841" s="415"/>
      <c r="Y841" s="415"/>
      <c r="Z841" s="404"/>
      <c r="AA841" s="381"/>
      <c r="AD841" s="383"/>
      <c r="AE841" s="383"/>
      <c r="AF841" s="383"/>
      <c r="AG841" s="383"/>
      <c r="AH841" s="383"/>
      <c r="AI841" s="383"/>
      <c r="AJ841" s="383"/>
      <c r="AK841" s="383"/>
      <c r="AL841" s="383"/>
      <c r="AM841" s="383"/>
      <c r="AN841" s="383"/>
      <c r="AO841" s="383"/>
      <c r="AP841" s="383"/>
      <c r="AQ841" s="383"/>
      <c r="AR841" s="383"/>
      <c r="AS841" s="383"/>
      <c r="AT841" s="383"/>
      <c r="AU841" s="383"/>
      <c r="AV841" s="383"/>
      <c r="AW841" s="383"/>
      <c r="AX841" s="383"/>
      <c r="AY841" s="383"/>
      <c r="AZ841" s="383"/>
      <c r="BA841" s="383"/>
      <c r="BB841" s="383"/>
      <c r="BC841" s="383"/>
      <c r="BD841" s="383"/>
      <c r="BE841" s="383"/>
      <c r="BF841" s="383"/>
      <c r="BG841" s="383"/>
      <c r="BH841" s="383"/>
      <c r="BI841" s="383"/>
      <c r="BJ841" s="383"/>
      <c r="BK841" s="383"/>
      <c r="BL841" s="383"/>
      <c r="BM841" s="383"/>
      <c r="BN841" s="383"/>
      <c r="BO841" s="383"/>
      <c r="BP841" s="383"/>
      <c r="BQ841" s="383"/>
      <c r="BR841" s="383"/>
      <c r="BS841" s="383"/>
    </row>
    <row r="842" spans="1:71" s="397" customFormat="1" ht="12.75" customHeight="1">
      <c r="A842" s="606" t="s">
        <v>387</v>
      </c>
      <c r="B842" s="579" t="s">
        <v>925</v>
      </c>
      <c r="C842" s="638"/>
      <c r="D842" s="638"/>
      <c r="E842" s="638"/>
      <c r="F842" s="638"/>
      <c r="G842" s="638"/>
      <c r="H842" s="638"/>
      <c r="I842" s="638"/>
      <c r="J842" s="638"/>
      <c r="K842" s="638"/>
      <c r="L842" s="638"/>
      <c r="M842" s="638"/>
      <c r="N842" s="638"/>
      <c r="O842" s="638"/>
      <c r="P842" s="638"/>
      <c r="Q842" s="638"/>
      <c r="R842" s="638"/>
      <c r="S842" s="638"/>
      <c r="T842" s="638"/>
      <c r="U842" s="638"/>
      <c r="V842" s="638"/>
      <c r="W842" s="638"/>
      <c r="X842" s="638"/>
      <c r="Y842" s="638"/>
      <c r="Z842" s="638"/>
      <c r="AA842" s="639"/>
      <c r="AD842" s="640"/>
      <c r="AE842" s="640"/>
      <c r="AF842" s="640"/>
      <c r="AG842" s="640"/>
      <c r="AH842" s="640"/>
      <c r="AI842" s="640"/>
      <c r="AJ842" s="640"/>
      <c r="AK842" s="640"/>
      <c r="AL842" s="640"/>
      <c r="AM842" s="640"/>
      <c r="AN842" s="640"/>
      <c r="AO842" s="640"/>
      <c r="AP842" s="640"/>
      <c r="AQ842" s="640"/>
      <c r="AR842" s="640"/>
      <c r="AS842" s="640"/>
      <c r="AT842" s="640"/>
      <c r="AU842" s="640"/>
      <c r="AV842" s="640"/>
      <c r="AW842" s="640"/>
      <c r="AX842" s="640"/>
      <c r="AY842" s="640"/>
      <c r="AZ842" s="640"/>
      <c r="BA842" s="640"/>
      <c r="BB842" s="640"/>
      <c r="BC842" s="640"/>
      <c r="BD842" s="640"/>
      <c r="BE842" s="640"/>
      <c r="BF842" s="640"/>
      <c r="BG842" s="640"/>
      <c r="BH842" s="640"/>
      <c r="BI842" s="640"/>
      <c r="BJ842" s="640"/>
      <c r="BK842" s="640"/>
      <c r="BL842" s="640"/>
      <c r="BM842" s="640"/>
      <c r="BN842" s="640"/>
      <c r="BO842" s="640"/>
      <c r="BP842" s="640"/>
      <c r="BQ842" s="640"/>
      <c r="BR842" s="640"/>
      <c r="BS842" s="640"/>
    </row>
    <row r="843" spans="2:71" s="382" customFormat="1" ht="4.5" customHeight="1" hidden="1">
      <c r="B843" s="641"/>
      <c r="C843" s="399"/>
      <c r="D843" s="399"/>
      <c r="E843" s="399"/>
      <c r="F843" s="399"/>
      <c r="G843" s="399"/>
      <c r="H843" s="399"/>
      <c r="I843" s="404"/>
      <c r="J843" s="404"/>
      <c r="K843" s="404"/>
      <c r="L843" s="404"/>
      <c r="M843" s="404"/>
      <c r="N843" s="404"/>
      <c r="O843" s="404"/>
      <c r="P843" s="404"/>
      <c r="Q843" s="404"/>
      <c r="R843" s="415"/>
      <c r="S843" s="415"/>
      <c r="T843" s="415"/>
      <c r="U843" s="415"/>
      <c r="V843" s="415"/>
      <c r="W843" s="415"/>
      <c r="X843" s="415"/>
      <c r="Y843" s="415"/>
      <c r="Z843" s="404"/>
      <c r="AA843" s="381"/>
      <c r="AD843" s="383"/>
      <c r="AE843" s="383"/>
      <c r="AF843" s="383"/>
      <c r="AG843" s="383"/>
      <c r="AH843" s="383"/>
      <c r="AI843" s="383"/>
      <c r="AJ843" s="383"/>
      <c r="AK843" s="383"/>
      <c r="AL843" s="383"/>
      <c r="AM843" s="383"/>
      <c r="AN843" s="383"/>
      <c r="AO843" s="383"/>
      <c r="AP843" s="383"/>
      <c r="AQ843" s="383"/>
      <c r="AR843" s="383"/>
      <c r="AS843" s="383"/>
      <c r="AT843" s="383"/>
      <c r="AU843" s="383"/>
      <c r="AV843" s="383"/>
      <c r="AW843" s="383"/>
      <c r="AX843" s="383"/>
      <c r="AY843" s="383"/>
      <c r="AZ843" s="383"/>
      <c r="BA843" s="383"/>
      <c r="BB843" s="383"/>
      <c r="BC843" s="383"/>
      <c r="BD843" s="383"/>
      <c r="BE843" s="383"/>
      <c r="BF843" s="383"/>
      <c r="BG843" s="383"/>
      <c r="BH843" s="383"/>
      <c r="BI843" s="383"/>
      <c r="BJ843" s="383"/>
      <c r="BK843" s="383"/>
      <c r="BL843" s="383"/>
      <c r="BM843" s="383"/>
      <c r="BN843" s="383"/>
      <c r="BO843" s="383"/>
      <c r="BP843" s="383"/>
      <c r="BQ843" s="383"/>
      <c r="BR843" s="383"/>
      <c r="BS843" s="383"/>
    </row>
    <row r="844" spans="1:71" s="382" customFormat="1" ht="18" customHeight="1" hidden="1">
      <c r="A844" s="391" t="s">
        <v>926</v>
      </c>
      <c r="B844" s="391" t="s">
        <v>927</v>
      </c>
      <c r="C844" s="399"/>
      <c r="D844" s="399"/>
      <c r="E844" s="401"/>
      <c r="F844" s="401"/>
      <c r="G844" s="401"/>
      <c r="H844" s="401"/>
      <c r="I844" s="396" t="s">
        <v>928</v>
      </c>
      <c r="J844" s="404"/>
      <c r="K844" s="404"/>
      <c r="L844" s="404"/>
      <c r="M844" s="404"/>
      <c r="N844" s="404"/>
      <c r="O844" s="404"/>
      <c r="P844" s="404"/>
      <c r="Q844" s="404"/>
      <c r="R844" s="415"/>
      <c r="S844" s="415"/>
      <c r="T844" s="415"/>
      <c r="U844" s="415"/>
      <c r="V844" s="415"/>
      <c r="W844" s="415"/>
      <c r="X844" s="415"/>
      <c r="Y844" s="415"/>
      <c r="Z844" s="404"/>
      <c r="AA844" s="381"/>
      <c r="AD844" s="383"/>
      <c r="AE844" s="383"/>
      <c r="AF844" s="383"/>
      <c r="AG844" s="383"/>
      <c r="AH844" s="383"/>
      <c r="AI844" s="383"/>
      <c r="AJ844" s="383"/>
      <c r="AK844" s="383"/>
      <c r="AL844" s="383"/>
      <c r="AM844" s="383"/>
      <c r="AN844" s="383"/>
      <c r="AO844" s="383"/>
      <c r="AP844" s="383"/>
      <c r="AQ844" s="383"/>
      <c r="AR844" s="383"/>
      <c r="AS844" s="383"/>
      <c r="AT844" s="383"/>
      <c r="AU844" s="383"/>
      <c r="AV844" s="383"/>
      <c r="AW844" s="383"/>
      <c r="AX844" s="383"/>
      <c r="AY844" s="383"/>
      <c r="AZ844" s="383"/>
      <c r="BA844" s="383"/>
      <c r="BB844" s="383"/>
      <c r="BC844" s="383"/>
      <c r="BD844" s="383"/>
      <c r="BE844" s="383"/>
      <c r="BF844" s="383"/>
      <c r="BG844" s="383"/>
      <c r="BH844" s="383"/>
      <c r="BI844" s="383"/>
      <c r="BJ844" s="383"/>
      <c r="BK844" s="383"/>
      <c r="BL844" s="383"/>
      <c r="BM844" s="383"/>
      <c r="BN844" s="383"/>
      <c r="BO844" s="383"/>
      <c r="BP844" s="383"/>
      <c r="BQ844" s="383"/>
      <c r="BR844" s="383"/>
      <c r="BS844" s="383"/>
    </row>
    <row r="845" spans="1:71" s="382" customFormat="1" ht="4.5" customHeight="1" hidden="1">
      <c r="A845" s="395"/>
      <c r="B845" s="395"/>
      <c r="C845" s="399"/>
      <c r="D845" s="399"/>
      <c r="E845" s="401"/>
      <c r="F845" s="401"/>
      <c r="G845" s="401"/>
      <c r="H845" s="401"/>
      <c r="I845" s="404"/>
      <c r="J845" s="404"/>
      <c r="K845" s="404"/>
      <c r="L845" s="404"/>
      <c r="M845" s="404"/>
      <c r="N845" s="404"/>
      <c r="O845" s="404"/>
      <c r="P845" s="404"/>
      <c r="Q845" s="404"/>
      <c r="R845" s="415"/>
      <c r="S845" s="415"/>
      <c r="T845" s="415"/>
      <c r="U845" s="415"/>
      <c r="V845" s="415"/>
      <c r="W845" s="415"/>
      <c r="X845" s="415"/>
      <c r="Y845" s="415"/>
      <c r="Z845" s="404"/>
      <c r="AA845" s="381"/>
      <c r="AD845" s="383"/>
      <c r="AE845" s="383"/>
      <c r="AF845" s="383"/>
      <c r="AG845" s="383"/>
      <c r="AH845" s="383"/>
      <c r="AI845" s="383"/>
      <c r="AJ845" s="383"/>
      <c r="AK845" s="383"/>
      <c r="AL845" s="383"/>
      <c r="AM845" s="383"/>
      <c r="AN845" s="383"/>
      <c r="AO845" s="383"/>
      <c r="AP845" s="383"/>
      <c r="AQ845" s="383"/>
      <c r="AR845" s="383"/>
      <c r="AS845" s="383"/>
      <c r="AT845" s="383"/>
      <c r="AU845" s="383"/>
      <c r="AV845" s="383"/>
      <c r="AW845" s="383"/>
      <c r="AX845" s="383"/>
      <c r="AY845" s="383"/>
      <c r="AZ845" s="383"/>
      <c r="BA845" s="383"/>
      <c r="BB845" s="383"/>
      <c r="BC845" s="383"/>
      <c r="BD845" s="383"/>
      <c r="BE845" s="383"/>
      <c r="BF845" s="383"/>
      <c r="BG845" s="383"/>
      <c r="BH845" s="383"/>
      <c r="BI845" s="383"/>
      <c r="BJ845" s="383"/>
      <c r="BK845" s="383"/>
      <c r="BL845" s="383"/>
      <c r="BM845" s="383"/>
      <c r="BN845" s="383"/>
      <c r="BO845" s="383"/>
      <c r="BP845" s="383"/>
      <c r="BQ845" s="383"/>
      <c r="BR845" s="383"/>
      <c r="BS845" s="383"/>
    </row>
    <row r="846" spans="2:71" s="382" customFormat="1" ht="18" customHeight="1" hidden="1">
      <c r="B846" s="642"/>
      <c r="C846" s="642"/>
      <c r="D846" s="623"/>
      <c r="E846" s="623"/>
      <c r="F846" s="623"/>
      <c r="G846" s="623"/>
      <c r="H846" s="623"/>
      <c r="I846" s="623"/>
      <c r="J846" s="623"/>
      <c r="K846" s="623"/>
      <c r="L846" s="623"/>
      <c r="M846" s="623"/>
      <c r="N846" s="623"/>
      <c r="O846" s="623"/>
      <c r="P846" s="623"/>
      <c r="Q846" s="623"/>
      <c r="R846" s="623"/>
      <c r="S846" s="623"/>
      <c r="T846" s="623"/>
      <c r="U846" s="623"/>
      <c r="V846" s="623"/>
      <c r="W846" s="623"/>
      <c r="X846" s="623"/>
      <c r="Y846" s="623"/>
      <c r="Z846" s="623"/>
      <c r="AA846" s="381"/>
      <c r="AD846" s="383"/>
      <c r="AE846" s="383"/>
      <c r="AF846" s="383"/>
      <c r="AG846" s="383"/>
      <c r="AH846" s="383"/>
      <c r="AI846" s="383"/>
      <c r="AJ846" s="383"/>
      <c r="AK846" s="383"/>
      <c r="AL846" s="383"/>
      <c r="AM846" s="383"/>
      <c r="AN846" s="383"/>
      <c r="AO846" s="383"/>
      <c r="AP846" s="383"/>
      <c r="AQ846" s="383"/>
      <c r="AR846" s="383"/>
      <c r="AS846" s="383"/>
      <c r="AT846" s="383"/>
      <c r="AU846" s="383"/>
      <c r="AV846" s="383"/>
      <c r="AW846" s="383"/>
      <c r="AX846" s="383"/>
      <c r="AY846" s="383"/>
      <c r="AZ846" s="383"/>
      <c r="BA846" s="383"/>
      <c r="BB846" s="383"/>
      <c r="BC846" s="383"/>
      <c r="BD846" s="383"/>
      <c r="BE846" s="383"/>
      <c r="BF846" s="383"/>
      <c r="BG846" s="383"/>
      <c r="BH846" s="383"/>
      <c r="BI846" s="383"/>
      <c r="BJ846" s="383"/>
      <c r="BK846" s="383"/>
      <c r="BL846" s="383"/>
      <c r="BM846" s="383"/>
      <c r="BN846" s="383"/>
      <c r="BO846" s="383"/>
      <c r="BP846" s="383"/>
      <c r="BQ846" s="383"/>
      <c r="BR846" s="383"/>
      <c r="BS846" s="383"/>
    </row>
    <row r="847" spans="2:71" s="382" customFormat="1" ht="18" customHeight="1" hidden="1">
      <c r="B847" s="642"/>
      <c r="C847" s="623"/>
      <c r="D847" s="623"/>
      <c r="E847" s="623"/>
      <c r="F847" s="623"/>
      <c r="G847" s="623"/>
      <c r="H847" s="623"/>
      <c r="I847" s="623"/>
      <c r="J847" s="623"/>
      <c r="K847" s="623"/>
      <c r="L847" s="623"/>
      <c r="M847" s="623"/>
      <c r="N847" s="623"/>
      <c r="O847" s="623"/>
      <c r="P847" s="623"/>
      <c r="Q847" s="623"/>
      <c r="R847" s="623"/>
      <c r="S847" s="623"/>
      <c r="T847" s="623"/>
      <c r="U847" s="623"/>
      <c r="V847" s="623"/>
      <c r="W847" s="623"/>
      <c r="X847" s="623"/>
      <c r="Y847" s="623"/>
      <c r="Z847" s="623"/>
      <c r="AA847" s="381"/>
      <c r="AD847" s="383"/>
      <c r="AE847" s="383"/>
      <c r="AF847" s="383"/>
      <c r="AG847" s="383"/>
      <c r="AH847" s="383"/>
      <c r="AI847" s="383"/>
      <c r="AJ847" s="383"/>
      <c r="AK847" s="383"/>
      <c r="AL847" s="383"/>
      <c r="AM847" s="383"/>
      <c r="AN847" s="383"/>
      <c r="AO847" s="383"/>
      <c r="AP847" s="383"/>
      <c r="AQ847" s="383"/>
      <c r="AR847" s="383"/>
      <c r="AS847" s="383"/>
      <c r="AT847" s="383"/>
      <c r="AU847" s="383"/>
      <c r="AV847" s="383"/>
      <c r="AW847" s="383"/>
      <c r="AX847" s="383"/>
      <c r="AY847" s="383"/>
      <c r="AZ847" s="383"/>
      <c r="BA847" s="383"/>
      <c r="BB847" s="383"/>
      <c r="BC847" s="383"/>
      <c r="BD847" s="383"/>
      <c r="BE847" s="383"/>
      <c r="BF847" s="383"/>
      <c r="BG847" s="383"/>
      <c r="BH847" s="383"/>
      <c r="BI847" s="383"/>
      <c r="BJ847" s="383"/>
      <c r="BK847" s="383"/>
      <c r="BL847" s="383"/>
      <c r="BM847" s="383"/>
      <c r="BN847" s="383"/>
      <c r="BO847" s="383"/>
      <c r="BP847" s="383"/>
      <c r="BQ847" s="383"/>
      <c r="BR847" s="383"/>
      <c r="BS847" s="383"/>
    </row>
    <row r="848" spans="2:71" s="382" customFormat="1" ht="18" customHeight="1" hidden="1">
      <c r="B848" s="643"/>
      <c r="C848" s="623"/>
      <c r="D848" s="623"/>
      <c r="E848" s="623"/>
      <c r="F848" s="623"/>
      <c r="G848" s="623"/>
      <c r="H848" s="623"/>
      <c r="I848" s="623"/>
      <c r="J848" s="623"/>
      <c r="K848" s="623"/>
      <c r="L848" s="623"/>
      <c r="M848" s="623"/>
      <c r="N848" s="623"/>
      <c r="O848" s="623"/>
      <c r="P848" s="623"/>
      <c r="Q848" s="623"/>
      <c r="R848" s="623"/>
      <c r="S848" s="623"/>
      <c r="T848" s="623"/>
      <c r="U848" s="623"/>
      <c r="V848" s="623"/>
      <c r="W848" s="623"/>
      <c r="X848" s="623"/>
      <c r="Y848" s="623"/>
      <c r="Z848" s="623"/>
      <c r="AA848" s="381"/>
      <c r="AD848" s="383"/>
      <c r="AE848" s="383"/>
      <c r="AF848" s="383"/>
      <c r="AG848" s="383"/>
      <c r="AH848" s="383"/>
      <c r="AI848" s="383"/>
      <c r="AJ848" s="383"/>
      <c r="AK848" s="383"/>
      <c r="AL848" s="383"/>
      <c r="AM848" s="383"/>
      <c r="AN848" s="383"/>
      <c r="AO848" s="383"/>
      <c r="AP848" s="383"/>
      <c r="AQ848" s="383"/>
      <c r="AR848" s="383"/>
      <c r="AS848" s="383"/>
      <c r="AT848" s="383"/>
      <c r="AU848" s="383"/>
      <c r="AV848" s="383"/>
      <c r="AW848" s="383"/>
      <c r="AX848" s="383"/>
      <c r="AY848" s="383"/>
      <c r="AZ848" s="383"/>
      <c r="BA848" s="383"/>
      <c r="BB848" s="383"/>
      <c r="BC848" s="383"/>
      <c r="BD848" s="383"/>
      <c r="BE848" s="383"/>
      <c r="BF848" s="383"/>
      <c r="BG848" s="383"/>
      <c r="BH848" s="383"/>
      <c r="BI848" s="383"/>
      <c r="BJ848" s="383"/>
      <c r="BK848" s="383"/>
      <c r="BL848" s="383"/>
      <c r="BM848" s="383"/>
      <c r="BN848" s="383"/>
      <c r="BO848" s="383"/>
      <c r="BP848" s="383"/>
      <c r="BQ848" s="383"/>
      <c r="BR848" s="383"/>
      <c r="BS848" s="383"/>
    </row>
    <row r="849" spans="2:71" s="382" customFormat="1" ht="18" customHeight="1" hidden="1">
      <c r="B849" s="643"/>
      <c r="C849" s="623"/>
      <c r="D849" s="623"/>
      <c r="E849" s="623"/>
      <c r="F849" s="623"/>
      <c r="G849" s="623"/>
      <c r="H849" s="623"/>
      <c r="I849" s="623"/>
      <c r="J849" s="623"/>
      <c r="K849" s="623"/>
      <c r="L849" s="623"/>
      <c r="M849" s="623"/>
      <c r="N849" s="623"/>
      <c r="O849" s="623"/>
      <c r="P849" s="623"/>
      <c r="Q849" s="623"/>
      <c r="R849" s="623"/>
      <c r="S849" s="623"/>
      <c r="T849" s="623"/>
      <c r="U849" s="623"/>
      <c r="V849" s="623"/>
      <c r="W849" s="623"/>
      <c r="X849" s="623"/>
      <c r="Y849" s="623"/>
      <c r="Z849" s="623"/>
      <c r="AA849" s="381"/>
      <c r="AD849" s="383"/>
      <c r="AE849" s="383"/>
      <c r="AF849" s="383"/>
      <c r="AG849" s="383"/>
      <c r="AH849" s="383"/>
      <c r="AI849" s="383"/>
      <c r="AJ849" s="383"/>
      <c r="AK849" s="383"/>
      <c r="AL849" s="383"/>
      <c r="AM849" s="383"/>
      <c r="AN849" s="383"/>
      <c r="AO849" s="383"/>
      <c r="AP849" s="383"/>
      <c r="AQ849" s="383"/>
      <c r="AR849" s="383"/>
      <c r="AS849" s="383"/>
      <c r="AT849" s="383"/>
      <c r="AU849" s="383"/>
      <c r="AV849" s="383"/>
      <c r="AW849" s="383"/>
      <c r="AX849" s="383"/>
      <c r="AY849" s="383"/>
      <c r="AZ849" s="383"/>
      <c r="BA849" s="383"/>
      <c r="BB849" s="383"/>
      <c r="BC849" s="383"/>
      <c r="BD849" s="383"/>
      <c r="BE849" s="383"/>
      <c r="BF849" s="383"/>
      <c r="BG849" s="383"/>
      <c r="BH849" s="383"/>
      <c r="BI849" s="383"/>
      <c r="BJ849" s="383"/>
      <c r="BK849" s="383"/>
      <c r="BL849" s="383"/>
      <c r="BM849" s="383"/>
      <c r="BN849" s="383"/>
      <c r="BO849" s="383"/>
      <c r="BP849" s="383"/>
      <c r="BQ849" s="383"/>
      <c r="BR849" s="383"/>
      <c r="BS849" s="383"/>
    </row>
    <row r="850" spans="2:71" s="382" customFormat="1" ht="18" customHeight="1" hidden="1">
      <c r="B850" s="643" t="s">
        <v>929</v>
      </c>
      <c r="C850" s="623"/>
      <c r="D850" s="623"/>
      <c r="E850" s="623"/>
      <c r="F850" s="623"/>
      <c r="G850" s="623"/>
      <c r="H850" s="623"/>
      <c r="I850" s="623"/>
      <c r="J850" s="623"/>
      <c r="K850" s="623"/>
      <c r="L850" s="623"/>
      <c r="M850" s="623"/>
      <c r="N850" s="623"/>
      <c r="O850" s="623"/>
      <c r="P850" s="623"/>
      <c r="Q850" s="623"/>
      <c r="R850" s="623"/>
      <c r="S850" s="623"/>
      <c r="T850" s="623"/>
      <c r="U850" s="623"/>
      <c r="V850" s="623"/>
      <c r="W850" s="623"/>
      <c r="X850" s="623"/>
      <c r="Y850" s="623"/>
      <c r="Z850" s="623"/>
      <c r="AA850" s="381"/>
      <c r="AD850" s="383"/>
      <c r="AE850" s="383"/>
      <c r="AF850" s="383"/>
      <c r="AG850" s="383"/>
      <c r="AH850" s="383"/>
      <c r="AI850" s="383"/>
      <c r="AJ850" s="383"/>
      <c r="AK850" s="383"/>
      <c r="AL850" s="383"/>
      <c r="AM850" s="383"/>
      <c r="AN850" s="383"/>
      <c r="AO850" s="383"/>
      <c r="AP850" s="383"/>
      <c r="AQ850" s="383"/>
      <c r="AR850" s="383"/>
      <c r="AS850" s="383"/>
      <c r="AT850" s="383"/>
      <c r="AU850" s="383"/>
      <c r="AV850" s="383"/>
      <c r="AW850" s="383"/>
      <c r="AX850" s="383"/>
      <c r="AY850" s="383"/>
      <c r="AZ850" s="383"/>
      <c r="BA850" s="383"/>
      <c r="BB850" s="383"/>
      <c r="BC850" s="383"/>
      <c r="BD850" s="383"/>
      <c r="BE850" s="383"/>
      <c r="BF850" s="383"/>
      <c r="BG850" s="383"/>
      <c r="BH850" s="383"/>
      <c r="BI850" s="383"/>
      <c r="BJ850" s="383"/>
      <c r="BK850" s="383"/>
      <c r="BL850" s="383"/>
      <c r="BM850" s="383"/>
      <c r="BN850" s="383"/>
      <c r="BO850" s="383"/>
      <c r="BP850" s="383"/>
      <c r="BQ850" s="383"/>
      <c r="BR850" s="383"/>
      <c r="BS850" s="383"/>
    </row>
    <row r="851" spans="2:71" s="382" customFormat="1" ht="4.5" customHeight="1" hidden="1">
      <c r="B851" s="386"/>
      <c r="C851" s="399"/>
      <c r="D851" s="399"/>
      <c r="E851" s="401"/>
      <c r="F851" s="401"/>
      <c r="G851" s="401"/>
      <c r="H851" s="401"/>
      <c r="I851" s="404"/>
      <c r="J851" s="404"/>
      <c r="K851" s="404"/>
      <c r="L851" s="404"/>
      <c r="M851" s="404"/>
      <c r="N851" s="404"/>
      <c r="O851" s="404"/>
      <c r="P851" s="404"/>
      <c r="Q851" s="404"/>
      <c r="R851" s="415"/>
      <c r="S851" s="415"/>
      <c r="T851" s="415"/>
      <c r="U851" s="415"/>
      <c r="V851" s="415"/>
      <c r="W851" s="415"/>
      <c r="X851" s="415"/>
      <c r="Y851" s="415"/>
      <c r="Z851" s="404"/>
      <c r="AA851" s="381"/>
      <c r="AD851" s="383"/>
      <c r="AE851" s="383"/>
      <c r="AF851" s="383"/>
      <c r="AG851" s="383"/>
      <c r="AH851" s="383"/>
      <c r="AI851" s="383"/>
      <c r="AJ851" s="383"/>
      <c r="AK851" s="383"/>
      <c r="AL851" s="383"/>
      <c r="AM851" s="383"/>
      <c r="AN851" s="383"/>
      <c r="AO851" s="383"/>
      <c r="AP851" s="383"/>
      <c r="AQ851" s="383"/>
      <c r="AR851" s="383"/>
      <c r="AS851" s="383"/>
      <c r="AT851" s="383"/>
      <c r="AU851" s="383"/>
      <c r="AV851" s="383"/>
      <c r="AW851" s="383"/>
      <c r="AX851" s="383"/>
      <c r="AY851" s="383"/>
      <c r="AZ851" s="383"/>
      <c r="BA851" s="383"/>
      <c r="BB851" s="383"/>
      <c r="BC851" s="383"/>
      <c r="BD851" s="383"/>
      <c r="BE851" s="383"/>
      <c r="BF851" s="383"/>
      <c r="BG851" s="383"/>
      <c r="BH851" s="383"/>
      <c r="BI851" s="383"/>
      <c r="BJ851" s="383"/>
      <c r="BK851" s="383"/>
      <c r="BL851" s="383"/>
      <c r="BM851" s="383"/>
      <c r="BN851" s="383"/>
      <c r="BO851" s="383"/>
      <c r="BP851" s="383"/>
      <c r="BQ851" s="383"/>
      <c r="BR851" s="383"/>
      <c r="BS851" s="383"/>
    </row>
    <row r="852" spans="1:71" s="382" customFormat="1" ht="18" customHeight="1" hidden="1">
      <c r="A852" s="386"/>
      <c r="B852" s="416"/>
      <c r="C852" s="417"/>
      <c r="D852" s="417"/>
      <c r="E852" s="416"/>
      <c r="F852" s="416"/>
      <c r="G852" s="416"/>
      <c r="H852" s="416"/>
      <c r="I852" s="400" t="s">
        <v>541</v>
      </c>
      <c r="J852" s="399"/>
      <c r="K852" s="400" t="s">
        <v>2</v>
      </c>
      <c r="L852" s="404"/>
      <c r="M852" s="404"/>
      <c r="N852" s="404"/>
      <c r="O852" s="404"/>
      <c r="P852" s="404"/>
      <c r="Q852" s="404"/>
      <c r="R852" s="415"/>
      <c r="S852" s="415"/>
      <c r="T852" s="415"/>
      <c r="U852" s="415"/>
      <c r="V852" s="415"/>
      <c r="W852" s="415"/>
      <c r="X852" s="415"/>
      <c r="Y852" s="415"/>
      <c r="Z852" s="404"/>
      <c r="AA852" s="381"/>
      <c r="AD852" s="383"/>
      <c r="AE852" s="383"/>
      <c r="AF852" s="383"/>
      <c r="AG852" s="383"/>
      <c r="AH852" s="383"/>
      <c r="AI852" s="383"/>
      <c r="AJ852" s="383"/>
      <c r="AK852" s="383"/>
      <c r="AL852" s="383"/>
      <c r="AM852" s="383"/>
      <c r="AN852" s="383"/>
      <c r="AO852" s="383"/>
      <c r="AP852" s="383"/>
      <c r="AQ852" s="383"/>
      <c r="AR852" s="383"/>
      <c r="AS852" s="383"/>
      <c r="AT852" s="383"/>
      <c r="AU852" s="383"/>
      <c r="AV852" s="383"/>
      <c r="AW852" s="383"/>
      <c r="AX852" s="383"/>
      <c r="AY852" s="383"/>
      <c r="AZ852" s="383"/>
      <c r="BA852" s="383"/>
      <c r="BB852" s="383"/>
      <c r="BC852" s="383"/>
      <c r="BD852" s="383"/>
      <c r="BE852" s="383"/>
      <c r="BF852" s="383"/>
      <c r="BG852" s="383"/>
      <c r="BH852" s="383"/>
      <c r="BI852" s="383"/>
      <c r="BJ852" s="383"/>
      <c r="BK852" s="383"/>
      <c r="BL852" s="383"/>
      <c r="BM852" s="383"/>
      <c r="BN852" s="383"/>
      <c r="BO852" s="383"/>
      <c r="BP852" s="383"/>
      <c r="BQ852" s="383"/>
      <c r="BR852" s="383"/>
      <c r="BS852" s="383"/>
    </row>
    <row r="853" spans="2:71" s="382" customFormat="1" ht="18" customHeight="1" hidden="1">
      <c r="B853" s="386" t="s">
        <v>930</v>
      </c>
      <c r="C853" s="417"/>
      <c r="D853" s="417"/>
      <c r="E853" s="417"/>
      <c r="F853" s="417"/>
      <c r="G853" s="417"/>
      <c r="H853" s="417"/>
      <c r="I853" s="405"/>
      <c r="J853" s="404"/>
      <c r="K853" s="405"/>
      <c r="L853" s="404"/>
      <c r="M853" s="404"/>
      <c r="N853" s="404"/>
      <c r="O853" s="404"/>
      <c r="P853" s="404"/>
      <c r="Q853" s="404"/>
      <c r="R853" s="415"/>
      <c r="S853" s="415"/>
      <c r="T853" s="415"/>
      <c r="U853" s="415"/>
      <c r="V853" s="415"/>
      <c r="W853" s="415"/>
      <c r="X853" s="415"/>
      <c r="Y853" s="415"/>
      <c r="Z853" s="404"/>
      <c r="AA853" s="381"/>
      <c r="AD853" s="383"/>
      <c r="AE853" s="383"/>
      <c r="AF853" s="383"/>
      <c r="AG853" s="383"/>
      <c r="AH853" s="383"/>
      <c r="AI853" s="383"/>
      <c r="AJ853" s="383"/>
      <c r="AK853" s="383"/>
      <c r="AL853" s="383"/>
      <c r="AM853" s="383"/>
      <c r="AN853" s="383"/>
      <c r="AO853" s="383"/>
      <c r="AP853" s="383"/>
      <c r="AQ853" s="383"/>
      <c r="AR853" s="383"/>
      <c r="AS853" s="383"/>
      <c r="AT853" s="383"/>
      <c r="AU853" s="383"/>
      <c r="AV853" s="383"/>
      <c r="AW853" s="383"/>
      <c r="AX853" s="383"/>
      <c r="AY853" s="383"/>
      <c r="AZ853" s="383"/>
      <c r="BA853" s="383"/>
      <c r="BB853" s="383"/>
      <c r="BC853" s="383"/>
      <c r="BD853" s="383"/>
      <c r="BE853" s="383"/>
      <c r="BF853" s="383"/>
      <c r="BG853" s="383"/>
      <c r="BH853" s="383"/>
      <c r="BI853" s="383"/>
      <c r="BJ853" s="383"/>
      <c r="BK853" s="383"/>
      <c r="BL853" s="383"/>
      <c r="BM853" s="383"/>
      <c r="BN853" s="383"/>
      <c r="BO853" s="383"/>
      <c r="BP853" s="383"/>
      <c r="BQ853" s="383"/>
      <c r="BR853" s="383"/>
      <c r="BS853" s="383"/>
    </row>
    <row r="854" spans="2:71" s="382" customFormat="1" ht="18" customHeight="1" hidden="1">
      <c r="B854" s="386" t="s">
        <v>931</v>
      </c>
      <c r="C854" s="415"/>
      <c r="D854" s="415"/>
      <c r="E854" s="415"/>
      <c r="F854" s="415"/>
      <c r="G854" s="415"/>
      <c r="H854" s="415"/>
      <c r="I854" s="405"/>
      <c r="J854" s="404"/>
      <c r="K854" s="405"/>
      <c r="L854" s="404"/>
      <c r="M854" s="404"/>
      <c r="N854" s="404"/>
      <c r="O854" s="404"/>
      <c r="P854" s="404"/>
      <c r="Q854" s="404"/>
      <c r="R854" s="415"/>
      <c r="S854" s="415"/>
      <c r="T854" s="415"/>
      <c r="U854" s="415"/>
      <c r="V854" s="415"/>
      <c r="W854" s="415"/>
      <c r="X854" s="415"/>
      <c r="Y854" s="415"/>
      <c r="Z854" s="404"/>
      <c r="AA854" s="381"/>
      <c r="AD854" s="383"/>
      <c r="AE854" s="383"/>
      <c r="AF854" s="383"/>
      <c r="AG854" s="383"/>
      <c r="AH854" s="383"/>
      <c r="AI854" s="383"/>
      <c r="AJ854" s="383"/>
      <c r="AK854" s="383"/>
      <c r="AL854" s="383"/>
      <c r="AM854" s="383"/>
      <c r="AN854" s="383"/>
      <c r="AO854" s="383"/>
      <c r="AP854" s="383"/>
      <c r="AQ854" s="383"/>
      <c r="AR854" s="383"/>
      <c r="AS854" s="383"/>
      <c r="AT854" s="383"/>
      <c r="AU854" s="383"/>
      <c r="AV854" s="383"/>
      <c r="AW854" s="383"/>
      <c r="AX854" s="383"/>
      <c r="AY854" s="383"/>
      <c r="AZ854" s="383"/>
      <c r="BA854" s="383"/>
      <c r="BB854" s="383"/>
      <c r="BC854" s="383"/>
      <c r="BD854" s="383"/>
      <c r="BE854" s="383"/>
      <c r="BF854" s="383"/>
      <c r="BG854" s="383"/>
      <c r="BH854" s="383"/>
      <c r="BI854" s="383"/>
      <c r="BJ854" s="383"/>
      <c r="BK854" s="383"/>
      <c r="BL854" s="383"/>
      <c r="BM854" s="383"/>
      <c r="BN854" s="383"/>
      <c r="BO854" s="383"/>
      <c r="BP854" s="383"/>
      <c r="BQ854" s="383"/>
      <c r="BR854" s="383"/>
      <c r="BS854" s="383"/>
    </row>
    <row r="855" spans="2:71" s="382" customFormat="1" ht="18" customHeight="1" hidden="1">
      <c r="B855" s="386" t="s">
        <v>932</v>
      </c>
      <c r="C855" s="417"/>
      <c r="D855" s="417"/>
      <c r="E855" s="417"/>
      <c r="F855" s="417"/>
      <c r="G855" s="417"/>
      <c r="H855" s="417"/>
      <c r="I855" s="405">
        <v>0</v>
      </c>
      <c r="J855" s="404"/>
      <c r="K855" s="405">
        <v>0</v>
      </c>
      <c r="L855" s="404"/>
      <c r="M855" s="404"/>
      <c r="N855" s="404"/>
      <c r="O855" s="404"/>
      <c r="P855" s="404"/>
      <c r="Q855" s="404"/>
      <c r="R855" s="415"/>
      <c r="S855" s="415"/>
      <c r="T855" s="415"/>
      <c r="U855" s="415"/>
      <c r="V855" s="415"/>
      <c r="W855" s="415"/>
      <c r="X855" s="415"/>
      <c r="Y855" s="415"/>
      <c r="Z855" s="404"/>
      <c r="AA855" s="381"/>
      <c r="AD855" s="383"/>
      <c r="AE855" s="383"/>
      <c r="AF855" s="383"/>
      <c r="AG855" s="383"/>
      <c r="AH855" s="383"/>
      <c r="AI855" s="383"/>
      <c r="AJ855" s="383"/>
      <c r="AK855" s="383"/>
      <c r="AL855" s="383"/>
      <c r="AM855" s="383"/>
      <c r="AN855" s="383"/>
      <c r="AO855" s="383"/>
      <c r="AP855" s="383"/>
      <c r="AQ855" s="383"/>
      <c r="AR855" s="383"/>
      <c r="AS855" s="383"/>
      <c r="AT855" s="383"/>
      <c r="AU855" s="383"/>
      <c r="AV855" s="383"/>
      <c r="AW855" s="383"/>
      <c r="AX855" s="383"/>
      <c r="AY855" s="383"/>
      <c r="AZ855" s="383"/>
      <c r="BA855" s="383"/>
      <c r="BB855" s="383"/>
      <c r="BC855" s="383"/>
      <c r="BD855" s="383"/>
      <c r="BE855" s="383"/>
      <c r="BF855" s="383"/>
      <c r="BG855" s="383"/>
      <c r="BH855" s="383"/>
      <c r="BI855" s="383"/>
      <c r="BJ855" s="383"/>
      <c r="BK855" s="383"/>
      <c r="BL855" s="383"/>
      <c r="BM855" s="383"/>
      <c r="BN855" s="383"/>
      <c r="BO855" s="383"/>
      <c r="BP855" s="383"/>
      <c r="BQ855" s="383"/>
      <c r="BR855" s="383"/>
      <c r="BS855" s="383"/>
    </row>
    <row r="856" spans="3:71" s="382" customFormat="1" ht="18" customHeight="1" hidden="1" thickBot="1">
      <c r="C856" s="395" t="s">
        <v>283</v>
      </c>
      <c r="D856" s="395"/>
      <c r="E856" s="416"/>
      <c r="F856" s="416"/>
      <c r="G856" s="416"/>
      <c r="H856" s="416"/>
      <c r="I856" s="456">
        <f>SUM(I853:I855)</f>
        <v>0</v>
      </c>
      <c r="J856" s="404"/>
      <c r="K856" s="419">
        <f>SUM(K853:K855)</f>
        <v>0</v>
      </c>
      <c r="L856" s="404"/>
      <c r="M856" s="404"/>
      <c r="N856" s="404"/>
      <c r="O856" s="404"/>
      <c r="P856" s="404"/>
      <c r="Q856" s="404"/>
      <c r="R856" s="415"/>
      <c r="S856" s="415"/>
      <c r="T856" s="415"/>
      <c r="U856" s="415"/>
      <c r="V856" s="415"/>
      <c r="W856" s="415"/>
      <c r="X856" s="415"/>
      <c r="Y856" s="415"/>
      <c r="Z856" s="404"/>
      <c r="AA856" s="381"/>
      <c r="AD856" s="383"/>
      <c r="AE856" s="383"/>
      <c r="AF856" s="383"/>
      <c r="AG856" s="383"/>
      <c r="AH856" s="383"/>
      <c r="AI856" s="383"/>
      <c r="AJ856" s="383"/>
      <c r="AK856" s="383"/>
      <c r="AL856" s="383"/>
      <c r="AM856" s="383"/>
      <c r="AN856" s="383"/>
      <c r="AO856" s="383"/>
      <c r="AP856" s="383"/>
      <c r="AQ856" s="383"/>
      <c r="AR856" s="383"/>
      <c r="AS856" s="383"/>
      <c r="AT856" s="383"/>
      <c r="AU856" s="383"/>
      <c r="AV856" s="383"/>
      <c r="AW856" s="383"/>
      <c r="AX856" s="383"/>
      <c r="AY856" s="383"/>
      <c r="AZ856" s="383"/>
      <c r="BA856" s="383"/>
      <c r="BB856" s="383"/>
      <c r="BC856" s="383"/>
      <c r="BD856" s="383"/>
      <c r="BE856" s="383"/>
      <c r="BF856" s="383"/>
      <c r="BG856" s="383"/>
      <c r="BH856" s="383"/>
      <c r="BI856" s="383"/>
      <c r="BJ856" s="383"/>
      <c r="BK856" s="383"/>
      <c r="BL856" s="383"/>
      <c r="BM856" s="383"/>
      <c r="BN856" s="383"/>
      <c r="BO856" s="383"/>
      <c r="BP856" s="383"/>
      <c r="BQ856" s="383"/>
      <c r="BR856" s="383"/>
      <c r="BS856" s="383"/>
    </row>
    <row r="857" spans="1:71" s="382" customFormat="1" ht="4.5" customHeight="1" hidden="1" thickTop="1">
      <c r="A857" s="386"/>
      <c r="B857" s="416"/>
      <c r="C857" s="417"/>
      <c r="D857" s="417"/>
      <c r="E857" s="416"/>
      <c r="F857" s="416"/>
      <c r="G857" s="416"/>
      <c r="H857" s="416"/>
      <c r="I857" s="404"/>
      <c r="J857" s="404"/>
      <c r="K857" s="404"/>
      <c r="L857" s="404"/>
      <c r="M857" s="404"/>
      <c r="N857" s="404"/>
      <c r="O857" s="404"/>
      <c r="P857" s="404"/>
      <c r="Q857" s="404"/>
      <c r="R857" s="415"/>
      <c r="S857" s="415"/>
      <c r="T857" s="415"/>
      <c r="U857" s="415"/>
      <c r="V857" s="415"/>
      <c r="W857" s="415"/>
      <c r="X857" s="415"/>
      <c r="Y857" s="415"/>
      <c r="Z857" s="404"/>
      <c r="AA857" s="381"/>
      <c r="AD857" s="383"/>
      <c r="AE857" s="383"/>
      <c r="AF857" s="383"/>
      <c r="AG857" s="383"/>
      <c r="AH857" s="383"/>
      <c r="AI857" s="383"/>
      <c r="AJ857" s="383"/>
      <c r="AK857" s="383"/>
      <c r="AL857" s="383"/>
      <c r="AM857" s="383"/>
      <c r="AN857" s="383"/>
      <c r="AO857" s="383"/>
      <c r="AP857" s="383"/>
      <c r="AQ857" s="383"/>
      <c r="AR857" s="383"/>
      <c r="AS857" s="383"/>
      <c r="AT857" s="383"/>
      <c r="AU857" s="383"/>
      <c r="AV857" s="383"/>
      <c r="AW857" s="383"/>
      <c r="AX857" s="383"/>
      <c r="AY857" s="383"/>
      <c r="AZ857" s="383"/>
      <c r="BA857" s="383"/>
      <c r="BB857" s="383"/>
      <c r="BC857" s="383"/>
      <c r="BD857" s="383"/>
      <c r="BE857" s="383"/>
      <c r="BF857" s="383"/>
      <c r="BG857" s="383"/>
      <c r="BH857" s="383"/>
      <c r="BI857" s="383"/>
      <c r="BJ857" s="383"/>
      <c r="BK857" s="383"/>
      <c r="BL857" s="383"/>
      <c r="BM857" s="383"/>
      <c r="BN857" s="383"/>
      <c r="BO857" s="383"/>
      <c r="BP857" s="383"/>
      <c r="BQ857" s="383"/>
      <c r="BR857" s="383"/>
      <c r="BS857" s="383"/>
    </row>
    <row r="858" spans="1:71" s="382" customFormat="1" ht="18" customHeight="1" hidden="1">
      <c r="A858" s="386"/>
      <c r="B858" s="416"/>
      <c r="C858" s="417"/>
      <c r="D858" s="417"/>
      <c r="E858" s="399" t="s">
        <v>446</v>
      </c>
      <c r="I858" s="371"/>
      <c r="J858" s="371"/>
      <c r="K858" s="371"/>
      <c r="L858" s="404"/>
      <c r="M858" s="404"/>
      <c r="N858" s="404"/>
      <c r="O858" s="404"/>
      <c r="P858" s="404"/>
      <c r="Q858" s="404"/>
      <c r="R858" s="415"/>
      <c r="S858" s="415"/>
      <c r="T858" s="415"/>
      <c r="U858" s="415"/>
      <c r="V858" s="415"/>
      <c r="W858" s="415"/>
      <c r="X858" s="415"/>
      <c r="Y858" s="415"/>
      <c r="Z858" s="404"/>
      <c r="AA858" s="381"/>
      <c r="AD858" s="383"/>
      <c r="AE858" s="383"/>
      <c r="AF858" s="383"/>
      <c r="AG858" s="383"/>
      <c r="AH858" s="383"/>
      <c r="AI858" s="383"/>
      <c r="AJ858" s="383"/>
      <c r="AK858" s="383"/>
      <c r="AL858" s="383"/>
      <c r="AM858" s="383"/>
      <c r="AN858" s="383"/>
      <c r="AO858" s="383"/>
      <c r="AP858" s="383"/>
      <c r="AQ858" s="383"/>
      <c r="AR858" s="383"/>
      <c r="AS858" s="383"/>
      <c r="AT858" s="383"/>
      <c r="AU858" s="383"/>
      <c r="AV858" s="383"/>
      <c r="AW858" s="383"/>
      <c r="AX858" s="383"/>
      <c r="AY858" s="383"/>
      <c r="AZ858" s="383"/>
      <c r="BA858" s="383"/>
      <c r="BB858" s="383"/>
      <c r="BC858" s="383"/>
      <c r="BD858" s="383"/>
      <c r="BE858" s="383"/>
      <c r="BF858" s="383"/>
      <c r="BG858" s="383"/>
      <c r="BH858" s="383"/>
      <c r="BI858" s="383"/>
      <c r="BJ858" s="383"/>
      <c r="BK858" s="383"/>
      <c r="BL858" s="383"/>
      <c r="BM858" s="383"/>
      <c r="BN858" s="383"/>
      <c r="BO858" s="383"/>
      <c r="BP858" s="383"/>
      <c r="BQ858" s="383"/>
      <c r="BR858" s="383"/>
      <c r="BS858" s="383"/>
    </row>
    <row r="859" spans="1:71" s="382" customFormat="1" ht="12.75" hidden="1">
      <c r="A859" s="386"/>
      <c r="B859" s="514" t="s">
        <v>933</v>
      </c>
      <c r="C859" s="417"/>
      <c r="D859" s="417"/>
      <c r="E859" s="416"/>
      <c r="F859" s="416"/>
      <c r="G859" s="416"/>
      <c r="H859" s="416"/>
      <c r="I859" s="404"/>
      <c r="J859" s="404"/>
      <c r="K859" s="404"/>
      <c r="L859" s="404"/>
      <c r="M859" s="404"/>
      <c r="N859" s="404"/>
      <c r="O859" s="404"/>
      <c r="P859" s="404"/>
      <c r="Q859" s="404"/>
      <c r="R859" s="415"/>
      <c r="S859" s="415"/>
      <c r="T859" s="415"/>
      <c r="U859" s="415"/>
      <c r="V859" s="415"/>
      <c r="W859" s="415"/>
      <c r="X859" s="415"/>
      <c r="Y859" s="415"/>
      <c r="Z859" s="404"/>
      <c r="AA859" s="381"/>
      <c r="AD859" s="383"/>
      <c r="AE859" s="383"/>
      <c r="AF859" s="383"/>
      <c r="AG859" s="383"/>
      <c r="AH859" s="383"/>
      <c r="AI859" s="383"/>
      <c r="AJ859" s="383"/>
      <c r="AK859" s="383"/>
      <c r="AL859" s="383"/>
      <c r="AM859" s="383"/>
      <c r="AN859" s="383"/>
      <c r="AO859" s="383"/>
      <c r="AP859" s="383"/>
      <c r="AQ859" s="383"/>
      <c r="AR859" s="383"/>
      <c r="AS859" s="383"/>
      <c r="AT859" s="383"/>
      <c r="AU859" s="383"/>
      <c r="AV859" s="383"/>
      <c r="AW859" s="383"/>
      <c r="AX859" s="383"/>
      <c r="AY859" s="383"/>
      <c r="AZ859" s="383"/>
      <c r="BA859" s="383"/>
      <c r="BB859" s="383"/>
      <c r="BC859" s="383"/>
      <c r="BD859" s="383"/>
      <c r="BE859" s="383"/>
      <c r="BF859" s="383"/>
      <c r="BG859" s="383"/>
      <c r="BH859" s="383"/>
      <c r="BI859" s="383"/>
      <c r="BJ859" s="383"/>
      <c r="BK859" s="383"/>
      <c r="BL859" s="383"/>
      <c r="BM859" s="383"/>
      <c r="BN859" s="383"/>
      <c r="BO859" s="383"/>
      <c r="BP859" s="383"/>
      <c r="BQ859" s="383"/>
      <c r="BR859" s="383"/>
      <c r="BS859" s="383"/>
    </row>
    <row r="860" spans="1:71" s="382" customFormat="1" ht="4.5" customHeight="1" hidden="1">
      <c r="A860" s="386"/>
      <c r="B860" s="514"/>
      <c r="C860" s="417"/>
      <c r="D860" s="417"/>
      <c r="E860" s="416"/>
      <c r="F860" s="416"/>
      <c r="G860" s="416"/>
      <c r="H860" s="416"/>
      <c r="I860" s="404"/>
      <c r="J860" s="404"/>
      <c r="K860" s="404"/>
      <c r="L860" s="404"/>
      <c r="M860" s="404"/>
      <c r="N860" s="404"/>
      <c r="O860" s="404"/>
      <c r="P860" s="404"/>
      <c r="Q860" s="404"/>
      <c r="R860" s="415"/>
      <c r="S860" s="415"/>
      <c r="T860" s="415"/>
      <c r="U860" s="415"/>
      <c r="V860" s="415"/>
      <c r="W860" s="415"/>
      <c r="X860" s="415"/>
      <c r="Y860" s="415"/>
      <c r="Z860" s="404"/>
      <c r="AA860" s="381"/>
      <c r="AD860" s="383"/>
      <c r="AE860" s="383"/>
      <c r="AF860" s="383"/>
      <c r="AG860" s="383"/>
      <c r="AH860" s="383"/>
      <c r="AI860" s="383"/>
      <c r="AJ860" s="383"/>
      <c r="AK860" s="383"/>
      <c r="AL860" s="383"/>
      <c r="AM860" s="383"/>
      <c r="AN860" s="383"/>
      <c r="AO860" s="383"/>
      <c r="AP860" s="383"/>
      <c r="AQ860" s="383"/>
      <c r="AR860" s="383"/>
      <c r="AS860" s="383"/>
      <c r="AT860" s="383"/>
      <c r="AU860" s="383"/>
      <c r="AV860" s="383"/>
      <c r="AW860" s="383"/>
      <c r="AX860" s="383"/>
      <c r="AY860" s="383"/>
      <c r="AZ860" s="383"/>
      <c r="BA860" s="383"/>
      <c r="BB860" s="383"/>
      <c r="BC860" s="383"/>
      <c r="BD860" s="383"/>
      <c r="BE860" s="383"/>
      <c r="BF860" s="383"/>
      <c r="BG860" s="383"/>
      <c r="BH860" s="383"/>
      <c r="BI860" s="383"/>
      <c r="BJ860" s="383"/>
      <c r="BK860" s="383"/>
      <c r="BL860" s="383"/>
      <c r="BM860" s="383"/>
      <c r="BN860" s="383"/>
      <c r="BO860" s="383"/>
      <c r="BP860" s="383"/>
      <c r="BQ860" s="383"/>
      <c r="BR860" s="383"/>
      <c r="BS860" s="383"/>
    </row>
    <row r="861" spans="1:71" s="382" customFormat="1" ht="18" customHeight="1" hidden="1">
      <c r="A861" s="395"/>
      <c r="B861" s="417"/>
      <c r="C861" s="417"/>
      <c r="D861" s="417"/>
      <c r="E861" s="417"/>
      <c r="F861" s="417"/>
      <c r="G861" s="417"/>
      <c r="H861" s="417"/>
      <c r="I861" s="400" t="s">
        <v>541</v>
      </c>
      <c r="J861" s="399"/>
      <c r="K861" s="400" t="s">
        <v>2</v>
      </c>
      <c r="L861" s="404"/>
      <c r="M861" s="404"/>
      <c r="N861" s="404"/>
      <c r="O861" s="404"/>
      <c r="P861" s="404"/>
      <c r="Q861" s="404"/>
      <c r="R861" s="415"/>
      <c r="S861" s="415"/>
      <c r="T861" s="415"/>
      <c r="U861" s="415"/>
      <c r="V861" s="415"/>
      <c r="W861" s="415"/>
      <c r="X861" s="415"/>
      <c r="Y861" s="415"/>
      <c r="Z861" s="404"/>
      <c r="AA861" s="381"/>
      <c r="AD861" s="383"/>
      <c r="AE861" s="383"/>
      <c r="AF861" s="383"/>
      <c r="AG861" s="383"/>
      <c r="AH861" s="383"/>
      <c r="AI861" s="383"/>
      <c r="AJ861" s="383"/>
      <c r="AK861" s="383"/>
      <c r="AL861" s="383"/>
      <c r="AM861" s="383"/>
      <c r="AN861" s="383"/>
      <c r="AO861" s="383"/>
      <c r="AP861" s="383"/>
      <c r="AQ861" s="383"/>
      <c r="AR861" s="383"/>
      <c r="AS861" s="383"/>
      <c r="AT861" s="383"/>
      <c r="AU861" s="383"/>
      <c r="AV861" s="383"/>
      <c r="AW861" s="383"/>
      <c r="AX861" s="383"/>
      <c r="AY861" s="383"/>
      <c r="AZ861" s="383"/>
      <c r="BA861" s="383"/>
      <c r="BB861" s="383"/>
      <c r="BC861" s="383"/>
      <c r="BD861" s="383"/>
      <c r="BE861" s="383"/>
      <c r="BF861" s="383"/>
      <c r="BG861" s="383"/>
      <c r="BH861" s="383"/>
      <c r="BI861" s="383"/>
      <c r="BJ861" s="383"/>
      <c r="BK861" s="383"/>
      <c r="BL861" s="383"/>
      <c r="BM861" s="383"/>
      <c r="BN861" s="383"/>
      <c r="BO861" s="383"/>
      <c r="BP861" s="383"/>
      <c r="BQ861" s="383"/>
      <c r="BR861" s="383"/>
      <c r="BS861" s="383"/>
    </row>
    <row r="862" spans="2:71" s="382" customFormat="1" ht="18" customHeight="1" hidden="1">
      <c r="B862" s="386" t="s">
        <v>934</v>
      </c>
      <c r="C862" s="415"/>
      <c r="D862" s="415"/>
      <c r="E862" s="415"/>
      <c r="F862" s="415"/>
      <c r="G862" s="415"/>
      <c r="H862" s="415"/>
      <c r="I862" s="403"/>
      <c r="J862" s="404"/>
      <c r="K862" s="403"/>
      <c r="L862" s="404"/>
      <c r="M862" s="404"/>
      <c r="N862" s="404"/>
      <c r="O862" s="404"/>
      <c r="P862" s="404"/>
      <c r="Q862" s="404"/>
      <c r="R862" s="415"/>
      <c r="S862" s="415"/>
      <c r="T862" s="415"/>
      <c r="U862" s="415"/>
      <c r="V862" s="415"/>
      <c r="W862" s="415"/>
      <c r="X862" s="415"/>
      <c r="Y862" s="415"/>
      <c r="Z862" s="404"/>
      <c r="AA862" s="381"/>
      <c r="AD862" s="383"/>
      <c r="AE862" s="383"/>
      <c r="AF862" s="383"/>
      <c r="AG862" s="383"/>
      <c r="AH862" s="383"/>
      <c r="AI862" s="383"/>
      <c r="AJ862" s="383"/>
      <c r="AK862" s="383"/>
      <c r="AL862" s="383"/>
      <c r="AM862" s="383"/>
      <c r="AN862" s="383"/>
      <c r="AO862" s="383"/>
      <c r="AP862" s="383"/>
      <c r="AQ862" s="383"/>
      <c r="AR862" s="383"/>
      <c r="AS862" s="383"/>
      <c r="AT862" s="383"/>
      <c r="AU862" s="383"/>
      <c r="AV862" s="383"/>
      <c r="AW862" s="383"/>
      <c r="AX862" s="383"/>
      <c r="AY862" s="383"/>
      <c r="AZ862" s="383"/>
      <c r="BA862" s="383"/>
      <c r="BB862" s="383"/>
      <c r="BC862" s="383"/>
      <c r="BD862" s="383"/>
      <c r="BE862" s="383"/>
      <c r="BF862" s="383"/>
      <c r="BG862" s="383"/>
      <c r="BH862" s="383"/>
      <c r="BI862" s="383"/>
      <c r="BJ862" s="383"/>
      <c r="BK862" s="383"/>
      <c r="BL862" s="383"/>
      <c r="BM862" s="383"/>
      <c r="BN862" s="383"/>
      <c r="BO862" s="383"/>
      <c r="BP862" s="383"/>
      <c r="BQ862" s="383"/>
      <c r="BR862" s="383"/>
      <c r="BS862" s="383"/>
    </row>
    <row r="863" spans="2:71" s="382" customFormat="1" ht="18" customHeight="1" hidden="1">
      <c r="B863" s="386" t="s">
        <v>935</v>
      </c>
      <c r="C863" s="415"/>
      <c r="D863" s="415"/>
      <c r="E863" s="415"/>
      <c r="F863" s="415"/>
      <c r="G863" s="415"/>
      <c r="H863" s="415"/>
      <c r="I863" s="403"/>
      <c r="J863" s="404"/>
      <c r="K863" s="403"/>
      <c r="L863" s="404"/>
      <c r="M863" s="404"/>
      <c r="N863" s="404"/>
      <c r="O863" s="404"/>
      <c r="P863" s="404"/>
      <c r="Q863" s="404"/>
      <c r="R863" s="415"/>
      <c r="S863" s="415"/>
      <c r="T863" s="415"/>
      <c r="U863" s="415"/>
      <c r="V863" s="415"/>
      <c r="W863" s="415"/>
      <c r="X863" s="415"/>
      <c r="Y863" s="415"/>
      <c r="Z863" s="404"/>
      <c r="AA863" s="381"/>
      <c r="AD863" s="383"/>
      <c r="AE863" s="383"/>
      <c r="AF863" s="383"/>
      <c r="AG863" s="383"/>
      <c r="AH863" s="383"/>
      <c r="AI863" s="383"/>
      <c r="AJ863" s="383"/>
      <c r="AK863" s="383"/>
      <c r="AL863" s="383"/>
      <c r="AM863" s="383"/>
      <c r="AN863" s="383"/>
      <c r="AO863" s="383"/>
      <c r="AP863" s="383"/>
      <c r="AQ863" s="383"/>
      <c r="AR863" s="383"/>
      <c r="AS863" s="383"/>
      <c r="AT863" s="383"/>
      <c r="AU863" s="383"/>
      <c r="AV863" s="383"/>
      <c r="AW863" s="383"/>
      <c r="AX863" s="383"/>
      <c r="AY863" s="383"/>
      <c r="AZ863" s="383"/>
      <c r="BA863" s="383"/>
      <c r="BB863" s="383"/>
      <c r="BC863" s="383"/>
      <c r="BD863" s="383"/>
      <c r="BE863" s="383"/>
      <c r="BF863" s="383"/>
      <c r="BG863" s="383"/>
      <c r="BH863" s="383"/>
      <c r="BI863" s="383"/>
      <c r="BJ863" s="383"/>
      <c r="BK863" s="383"/>
      <c r="BL863" s="383"/>
      <c r="BM863" s="383"/>
      <c r="BN863" s="383"/>
      <c r="BO863" s="383"/>
      <c r="BP863" s="383"/>
      <c r="BQ863" s="383"/>
      <c r="BR863" s="383"/>
      <c r="BS863" s="383"/>
    </row>
    <row r="864" spans="3:71" s="382" customFormat="1" ht="18" customHeight="1" hidden="1" thickBot="1">
      <c r="C864" s="395" t="s">
        <v>283</v>
      </c>
      <c r="D864" s="395"/>
      <c r="E864" s="417"/>
      <c r="F864" s="417"/>
      <c r="G864" s="417"/>
      <c r="H864" s="417"/>
      <c r="I864" s="644"/>
      <c r="J864" s="404"/>
      <c r="K864" s="644"/>
      <c r="L864" s="404"/>
      <c r="M864" s="404"/>
      <c r="N864" s="404"/>
      <c r="O864" s="404"/>
      <c r="P864" s="404"/>
      <c r="Q864" s="404"/>
      <c r="R864" s="415"/>
      <c r="S864" s="415"/>
      <c r="T864" s="415"/>
      <c r="U864" s="415"/>
      <c r="V864" s="415"/>
      <c r="W864" s="415"/>
      <c r="X864" s="415"/>
      <c r="Y864" s="415"/>
      <c r="Z864" s="404"/>
      <c r="AA864" s="381"/>
      <c r="AD864" s="383"/>
      <c r="AE864" s="383"/>
      <c r="AF864" s="383"/>
      <c r="AG864" s="383"/>
      <c r="AH864" s="383"/>
      <c r="AI864" s="383"/>
      <c r="AJ864" s="383"/>
      <c r="AK864" s="383"/>
      <c r="AL864" s="383"/>
      <c r="AM864" s="383"/>
      <c r="AN864" s="383"/>
      <c r="AO864" s="383"/>
      <c r="AP864" s="383"/>
      <c r="AQ864" s="383"/>
      <c r="AR864" s="383"/>
      <c r="AS864" s="383"/>
      <c r="AT864" s="383"/>
      <c r="AU864" s="383"/>
      <c r="AV864" s="383"/>
      <c r="AW864" s="383"/>
      <c r="AX864" s="383"/>
      <c r="AY864" s="383"/>
      <c r="AZ864" s="383"/>
      <c r="BA864" s="383"/>
      <c r="BB864" s="383"/>
      <c r="BC864" s="383"/>
      <c r="BD864" s="383"/>
      <c r="BE864" s="383"/>
      <c r="BF864" s="383"/>
      <c r="BG864" s="383"/>
      <c r="BH864" s="383"/>
      <c r="BI864" s="383"/>
      <c r="BJ864" s="383"/>
      <c r="BK864" s="383"/>
      <c r="BL864" s="383"/>
      <c r="BM864" s="383"/>
      <c r="BN864" s="383"/>
      <c r="BO864" s="383"/>
      <c r="BP864" s="383"/>
      <c r="BQ864" s="383"/>
      <c r="BR864" s="383"/>
      <c r="BS864" s="383"/>
    </row>
    <row r="865" spans="1:71" s="382" customFormat="1" ht="12.75" hidden="1">
      <c r="A865" s="386"/>
      <c r="B865" s="417"/>
      <c r="C865" s="417"/>
      <c r="D865" s="417"/>
      <c r="E865" s="417"/>
      <c r="F865" s="417"/>
      <c r="G865" s="417"/>
      <c r="H865" s="417"/>
      <c r="I865" s="404"/>
      <c r="J865" s="404"/>
      <c r="K865" s="404"/>
      <c r="L865" s="404"/>
      <c r="M865" s="404"/>
      <c r="N865" s="404"/>
      <c r="O865" s="404"/>
      <c r="P865" s="404"/>
      <c r="Q865" s="404"/>
      <c r="R865" s="415"/>
      <c r="S865" s="415"/>
      <c r="T865" s="415"/>
      <c r="U865" s="415"/>
      <c r="V865" s="415"/>
      <c r="W865" s="415"/>
      <c r="X865" s="415"/>
      <c r="Y865" s="415"/>
      <c r="Z865" s="404"/>
      <c r="AA865" s="381"/>
      <c r="AD865" s="383"/>
      <c r="AE865" s="383"/>
      <c r="AF865" s="383"/>
      <c r="AG865" s="383"/>
      <c r="AH865" s="383"/>
      <c r="AI865" s="383"/>
      <c r="AJ865" s="383"/>
      <c r="AK865" s="383"/>
      <c r="AL865" s="383"/>
      <c r="AM865" s="383"/>
      <c r="AN865" s="383"/>
      <c r="AO865" s="383"/>
      <c r="AP865" s="383"/>
      <c r="AQ865" s="383"/>
      <c r="AR865" s="383"/>
      <c r="AS865" s="383"/>
      <c r="AT865" s="383"/>
      <c r="AU865" s="383"/>
      <c r="AV865" s="383"/>
      <c r="AW865" s="383"/>
      <c r="AX865" s="383"/>
      <c r="AY865" s="383"/>
      <c r="AZ865" s="383"/>
      <c r="BA865" s="383"/>
      <c r="BB865" s="383"/>
      <c r="BC865" s="383"/>
      <c r="BD865" s="383"/>
      <c r="BE865" s="383"/>
      <c r="BF865" s="383"/>
      <c r="BG865" s="383"/>
      <c r="BH865" s="383"/>
      <c r="BI865" s="383"/>
      <c r="BJ865" s="383"/>
      <c r="BK865" s="383"/>
      <c r="BL865" s="383"/>
      <c r="BM865" s="383"/>
      <c r="BN865" s="383"/>
      <c r="BO865" s="383"/>
      <c r="BP865" s="383"/>
      <c r="BQ865" s="383"/>
      <c r="BR865" s="383"/>
      <c r="BS865" s="383"/>
    </row>
    <row r="866" spans="1:2" ht="12.75" hidden="1">
      <c r="A866" s="578" t="s">
        <v>936</v>
      </c>
      <c r="B866" s="579" t="s">
        <v>937</v>
      </c>
    </row>
    <row r="867" spans="1:71" s="431" customFormat="1" ht="12.75" hidden="1">
      <c r="A867" s="376"/>
      <c r="R867" s="637"/>
      <c r="S867" s="637"/>
      <c r="T867" s="637"/>
      <c r="U867" s="637"/>
      <c r="V867" s="637"/>
      <c r="W867" s="637"/>
      <c r="X867" s="637"/>
      <c r="Y867" s="637"/>
      <c r="AA867" s="373"/>
      <c r="AD867" s="607"/>
      <c r="AE867" s="607"/>
      <c r="AF867" s="607"/>
      <c r="AG867" s="607"/>
      <c r="AH867" s="607"/>
      <c r="AI867" s="607"/>
      <c r="AJ867" s="607"/>
      <c r="AK867" s="607"/>
      <c r="AL867" s="607"/>
      <c r="AM867" s="607"/>
      <c r="AN867" s="607"/>
      <c r="AO867" s="607"/>
      <c r="AP867" s="607"/>
      <c r="AQ867" s="607"/>
      <c r="AR867" s="607"/>
      <c r="AS867" s="607"/>
      <c r="AT867" s="607"/>
      <c r="AU867" s="607"/>
      <c r="AV867" s="607"/>
      <c r="AW867" s="607"/>
      <c r="AX867" s="607"/>
      <c r="AY867" s="607"/>
      <c r="AZ867" s="607"/>
      <c r="BA867" s="607"/>
      <c r="BB867" s="607"/>
      <c r="BC867" s="607"/>
      <c r="BD867" s="607"/>
      <c r="BE867" s="607"/>
      <c r="BF867" s="607"/>
      <c r="BG867" s="607"/>
      <c r="BH867" s="607"/>
      <c r="BI867" s="607"/>
      <c r="BJ867" s="607"/>
      <c r="BK867" s="607"/>
      <c r="BL867" s="607"/>
      <c r="BM867" s="607"/>
      <c r="BN867" s="607"/>
      <c r="BO867" s="607"/>
      <c r="BP867" s="607"/>
      <c r="BQ867" s="607"/>
      <c r="BR867" s="607"/>
      <c r="BS867" s="607"/>
    </row>
    <row r="869" ht="18" customHeight="1">
      <c r="K869" s="544" t="s">
        <v>540</v>
      </c>
    </row>
    <row r="870" spans="5:11" ht="18" customHeight="1">
      <c r="E870" s="626"/>
      <c r="I870" s="626" t="s">
        <v>938</v>
      </c>
      <c r="J870" s="645"/>
      <c r="K870" s="626" t="s">
        <v>283</v>
      </c>
    </row>
    <row r="871" spans="2:11" ht="18" customHeight="1">
      <c r="B871" s="404" t="s">
        <v>759</v>
      </c>
      <c r="C871" s="382"/>
      <c r="D871" s="382"/>
      <c r="E871" s="382"/>
      <c r="I871" s="449">
        <v>0</v>
      </c>
      <c r="J871" s="449"/>
      <c r="K871" s="449">
        <v>0</v>
      </c>
    </row>
    <row r="872" spans="2:11" ht="27.75" customHeight="1">
      <c r="B872" s="1567" t="s">
        <v>939</v>
      </c>
      <c r="C872" s="1567"/>
      <c r="D872" s="1567"/>
      <c r="E872" s="1567"/>
      <c r="I872" s="609">
        <v>-9047413839</v>
      </c>
      <c r="J872" s="449"/>
      <c r="K872" s="609">
        <f>SUM(I872:J872)</f>
        <v>-9047413839</v>
      </c>
    </row>
    <row r="873" spans="2:11" ht="18" customHeight="1">
      <c r="B873" s="431" t="s">
        <v>763</v>
      </c>
      <c r="E873" s="375"/>
      <c r="I873" s="646">
        <f>SUM(I871:I872)</f>
        <v>-9047413839</v>
      </c>
      <c r="J873" s="408"/>
      <c r="K873" s="646">
        <f>SUM(K871:K872)</f>
        <v>-9047413839</v>
      </c>
    </row>
    <row r="874" spans="2:11" ht="27.75" customHeight="1">
      <c r="B874" s="1562" t="s">
        <v>940</v>
      </c>
      <c r="C874" s="1562"/>
      <c r="D874" s="1562"/>
      <c r="E874" s="1562"/>
      <c r="I874" s="449">
        <v>-217233534</v>
      </c>
      <c r="J874" s="408"/>
      <c r="K874" s="646">
        <f>SUM(I874:J874)</f>
        <v>-217233534</v>
      </c>
    </row>
    <row r="875" spans="2:11" ht="18" customHeight="1" thickBot="1">
      <c r="B875" s="581"/>
      <c r="C875" s="581" t="s">
        <v>941</v>
      </c>
      <c r="D875" s="581"/>
      <c r="E875" s="581"/>
      <c r="I875" s="456">
        <f>SUM(I873:I874)</f>
        <v>-9264647373</v>
      </c>
      <c r="J875" s="400"/>
      <c r="K875" s="456">
        <f>SUM(K873:K874)</f>
        <v>-9264647373</v>
      </c>
    </row>
    <row r="876" ht="4.5" customHeight="1" thickTop="1"/>
    <row r="877" spans="9:11" ht="18" customHeight="1">
      <c r="I877" s="375">
        <f>I875+CDKT!D63</f>
        <v>-8950756918.026667</v>
      </c>
      <c r="K877" s="375">
        <f>K873+CDKT!E63</f>
        <v>-8663045209</v>
      </c>
    </row>
    <row r="878" ht="18" customHeight="1">
      <c r="B878" s="431" t="s">
        <v>942</v>
      </c>
    </row>
    <row r="880" ht="18" customHeight="1">
      <c r="K880" s="544" t="s">
        <v>540</v>
      </c>
    </row>
    <row r="881" spans="9:11" ht="18" customHeight="1">
      <c r="I881" s="400" t="s">
        <v>541</v>
      </c>
      <c r="J881" s="399"/>
      <c r="K881" s="400" t="s">
        <v>2</v>
      </c>
    </row>
    <row r="882" spans="2:11" ht="18" customHeight="1">
      <c r="B882" s="404" t="s">
        <v>943</v>
      </c>
      <c r="C882" s="382"/>
      <c r="I882" s="646">
        <v>9264647373</v>
      </c>
      <c r="J882" s="408"/>
      <c r="K882" s="646">
        <v>9047413839</v>
      </c>
    </row>
    <row r="883" spans="2:11" ht="18" customHeight="1" thickBot="1">
      <c r="B883" s="382"/>
      <c r="C883" s="396" t="s">
        <v>283</v>
      </c>
      <c r="I883" s="456">
        <v>9264647373</v>
      </c>
      <c r="J883" s="408"/>
      <c r="K883" s="456">
        <v>9047413839</v>
      </c>
    </row>
    <row r="884" ht="4.5" customHeight="1" thickTop="1"/>
  </sheetData>
  <sheetProtection/>
  <mergeCells count="49">
    <mergeCell ref="S280:U280"/>
    <mergeCell ref="W280:Y280"/>
    <mergeCell ref="S92:U92"/>
    <mergeCell ref="W92:Y92"/>
    <mergeCell ref="B9:Z9"/>
    <mergeCell ref="S60:U60"/>
    <mergeCell ref="W60:Y60"/>
    <mergeCell ref="S79:U79"/>
    <mergeCell ref="W79:Y79"/>
    <mergeCell ref="B116:F116"/>
    <mergeCell ref="B118:E118"/>
    <mergeCell ref="B126:E126"/>
    <mergeCell ref="B130:E130"/>
    <mergeCell ref="B132:F132"/>
    <mergeCell ref="B202:Z202"/>
    <mergeCell ref="P282:R282"/>
    <mergeCell ref="S294:U294"/>
    <mergeCell ref="W294:Y294"/>
    <mergeCell ref="B367:K367"/>
    <mergeCell ref="B369:K369"/>
    <mergeCell ref="C370:K370"/>
    <mergeCell ref="S308:U308"/>
    <mergeCell ref="W308:Y308"/>
    <mergeCell ref="B371:K371"/>
    <mergeCell ref="B372:K372"/>
    <mergeCell ref="B388:E388"/>
    <mergeCell ref="B390:F390"/>
    <mergeCell ref="B391:E391"/>
    <mergeCell ref="B430:E430"/>
    <mergeCell ref="B512:E512"/>
    <mergeCell ref="B467:E467"/>
    <mergeCell ref="B518:K518"/>
    <mergeCell ref="B519:K519"/>
    <mergeCell ref="S561:U561"/>
    <mergeCell ref="B468:E468"/>
    <mergeCell ref="B502:E502"/>
    <mergeCell ref="W561:Y561"/>
    <mergeCell ref="B550:D550"/>
    <mergeCell ref="B554:D554"/>
    <mergeCell ref="P563:R563"/>
    <mergeCell ref="B632:F632"/>
    <mergeCell ref="B633:F633"/>
    <mergeCell ref="B874:E874"/>
    <mergeCell ref="B634:E634"/>
    <mergeCell ref="B770:E770"/>
    <mergeCell ref="C797:K797"/>
    <mergeCell ref="B828:K828"/>
    <mergeCell ref="B834:F834"/>
    <mergeCell ref="B872:E872"/>
  </mergeCells>
  <conditionalFormatting sqref="AA44:AB44">
    <cfRule type="cellIs" priority="39" dxfId="6" operator="notEqual">
      <formula>0</formula>
    </cfRule>
  </conditionalFormatting>
  <conditionalFormatting sqref="AB815:AC815 AB839:AC65536 AA817:AB827 AA810:AB814 AA832:AB838 AA782:AB783 AB794:AC804 I781 K781 I794 K794 AA720:AA731 I700 I714 I729 I746 K746 I763 K763 I669 I684 I858 K858 AB568:AC593 AB598:AC628 AA594:AB597 AA643:AB643 AB558:AD558 AB559:AC560 AA561:AB567 AA546:AB557 AB521:AC522 AB532:AC532 AB541:AC544 AA533:AB540 AA523:AB531 I531 K531 I540 K540 K557 I599 K599 I614 K614 U568:U569 Y568:Y569 I658 E557 I557 AB506:AC506 AA507:AB507 I517 AA479:AB498 I476 K476 I485 K485 K496:K498 I496:I498 I505:I506 AB764:AC765 AB828:AC830 K505:K506 K517 K658 K669 K684 K700 K714 K729 AA500:AB505 AA509:AB520 AB630:AC642 AA645:AB660 AA662:AB671 AA673:AB686 AA688:AB702 AA704:AB716 AB718:AB731 AA718 AA733:AB748 AB767:AC781 AA785:AB793 AA750:AB763 AB806:AC808 AB470:AC478 AA470:AA476 I57:K57 AA455:AA459 I457 AA449:AA450 I437 I445 K445 AA427:AA437 I423 AA393:AA395 AB374:AC375 AB413:AC415 I382 I412 I121:K121 AB342:AC344 I341 I353 AD367:AE372 I365:I366 I368 K368 AB276:AC323 AB325:AC331 AA324:AB324 AA269:AB275 I262:K263 I276:K276 U286 Y286 U300 Y300 U326 Y326 K246:K247 AA185:AB190 AB163:AC173 AB183:AC184 AB191:AC231 I170:K170 I192:K192 I200:K200 I223:K223 AA134:AA136 AB153:AC153 I136:K136 AA119:AA121 AA115:AA116 AB112:AC113 AA37:AC46 AB47:AC100 AB32:AC36 AA12:AC31 AB1:AC11 M1:N1 I111:K111 I152:K152 I162:K162 I182:K182 K341 K353 K365:K366 K382 K412 K423 K437 K457 AB115:AC123 AB233:AC250 AB252:AC268 AB346:AC355 AB386:AC397 AA386 AB417:AC425 AB427:AC447 AB449:AC459 AB126:AC138 I46:K46 AA101:AC111 AA114:AC114 AA124:AC125 AA139:AC152 AA154:AC162 AA174:AC182 AA232:AC232 AA251:AC251 AA332:AC341 AA345:AC345 AA356:AC373 AA376:AC385 AA398:AC412 AA416:AC416 AA426:AC426 AA448:AC448 AA460:AC469 I639 K639 AA499:AC499 AA508:AC508 AA545:AC545 AA629:AC629 AA644:AC644 AA661:AC661 AA672:AC672 AA687:AC687 AA703:AC703 AA717:AC717 AA732:AC732 AA749:AC749 AA766:AC766 AA784:AC784 Z805:AA805 AA809:AC809 AA816:AC816 AA831:AC831">
    <cfRule type="cellIs" priority="38" dxfId="0" operator="notEqual">
      <formula>0</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Minh Hieu</dc:creator>
  <cp:keywords/>
  <dc:description/>
  <cp:lastModifiedBy>DELL</cp:lastModifiedBy>
  <cp:lastPrinted>2015-02-09T01:30:23Z</cp:lastPrinted>
  <dcterms:created xsi:type="dcterms:W3CDTF">2014-11-17T09:56:39Z</dcterms:created>
  <dcterms:modified xsi:type="dcterms:W3CDTF">2015-02-10T02:55:58Z</dcterms:modified>
  <cp:category/>
  <cp:version/>
  <cp:contentType/>
  <cp:contentStatus/>
</cp:coreProperties>
</file>