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b993f7f792434c01" /></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365" yWindow="450" windowWidth="15195" windowHeight="8325" tabRatio="668" firstSheet="1" activeTab="3"/>
  </bookViews>
  <sheets>
    <sheet name="BTDC 2014" sheetId="24" state="hidden" r:id="rId1"/>
    <sheet name="BCDKT" sheetId="21" r:id="rId2"/>
    <sheet name="KQKD" sheetId="22" r:id="rId3"/>
    <sheet name="LCTT (TT)" sheetId="34" r:id="rId4"/>
    <sheet name="LCTT" sheetId="30" state="hidden" r:id="rId5"/>
    <sheet name="p.14-15" sheetId="5" r:id="rId6"/>
    <sheet name="p.16" sheetId="8" r:id="rId7"/>
    <sheet name="p.17" sheetId="7" r:id="rId8"/>
    <sheet name="p.18" sheetId="25" r:id="rId9"/>
    <sheet name="p.19-21" sheetId="29" r:id="rId10"/>
    <sheet name="p.21-22(bo)" sheetId="28" state="hidden" r:id="rId11"/>
    <sheet name="p.22" sheetId="33" r:id="rId12"/>
    <sheet name="p.23-24" sheetId="31" r:id="rId13"/>
    <sheet name="LCTT-TT.nhap" sheetId="6" state="hidden" r:id="rId14"/>
    <sheet name="00000000" sheetId="9" state="veryHidden" r:id="rId15"/>
    <sheet name="10000000" sheetId="20" state="veryHidden" r:id="rId16"/>
    <sheet name="20000000" sheetId="23" state="veryHidden" r:id="rId17"/>
    <sheet name="SC 111,112" sheetId="35" r:id="rId18"/>
  </sheets>
  <externalReferences>
    <externalReference r:id="rId19"/>
    <externalReference r:id="rId20"/>
    <externalReference r:id="rId21"/>
    <externalReference r:id="rId22"/>
  </externalReferences>
  <definedNames>
    <definedName name="__a1" hidden="1">{"'Sheet1'!$L$16"}</definedName>
    <definedName name="__IntlFixup" hidden="1">TRUE</definedName>
    <definedName name="__NSO2" hidden="1">{"'Sheet1'!$L$16"}</definedName>
    <definedName name="_a1" hidden="1">{"'Sheet1'!$L$16"}</definedName>
    <definedName name="_Fill" localSheetId="4" hidden="1">#REF!</definedName>
    <definedName name="_Fill" localSheetId="3" hidden="1">#REF!</definedName>
    <definedName name="_Fill" localSheetId="11" hidden="1">#REF!</definedName>
    <definedName name="_Fill" localSheetId="12" hidden="1">#REF!</definedName>
    <definedName name="_Fill" hidden="1">#REF!</definedName>
    <definedName name="_xlnm._FilterDatabase" localSheetId="3" hidden="1">[1]Sheet1!#REF!</definedName>
    <definedName name="_xlnm._FilterDatabase" localSheetId="11" hidden="1">#REF!</definedName>
    <definedName name="_xlnm._FilterDatabase" hidden="1">[1]Sheet1!#REF!</definedName>
    <definedName name="_Key1" localSheetId="3" hidden="1">#REF!</definedName>
    <definedName name="_Key1" localSheetId="11" hidden="1">#REF!</definedName>
    <definedName name="_Key1" hidden="1">#REF!</definedName>
    <definedName name="_Key2" localSheetId="3" hidden="1">#REF!</definedName>
    <definedName name="_Key2" localSheetId="11" hidden="1">#REF!</definedName>
    <definedName name="_Key2" hidden="1">#REF!</definedName>
    <definedName name="_NSO2" hidden="1">{"'Sheet1'!$L$16"}</definedName>
    <definedName name="_Order1" hidden="1">255</definedName>
    <definedName name="_Order2" hidden="1">255</definedName>
    <definedName name="_Parse_Out" localSheetId="3" hidden="1">[2]Quantity!#REF!</definedName>
    <definedName name="_Parse_Out" hidden="1">[2]Quantity!#REF!</definedName>
    <definedName name="_Sort" localSheetId="3" hidden="1">#REF!</definedName>
    <definedName name="_Sort" localSheetId="11" hidden="1">#REF!</definedName>
    <definedName name="_Sort" hidden="1">#REF!</definedName>
    <definedName name="AS2DocOpenMode" hidden="1">"AS2DocumentEdit"</definedName>
    <definedName name="asss" hidden="1">{"'Sheet1'!$L$16"}</definedName>
    <definedName name="DWPRICE" localSheetId="3" hidden="1">[3]Quantity!#REF!</definedName>
    <definedName name="DWPRICE" hidden="1">[3]Quantity!#REF!</definedName>
    <definedName name="h" hidden="1">{"'Sheet1'!$L$16"}</definedName>
    <definedName name="HTML_CodePage" hidden="1">950</definedName>
    <definedName name="HTML_Control" localSheetId="1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1" hidden="1">{"'Sheet1'!$L$16"}</definedName>
    <definedName name="huy" hidden="1">{"'Sheet1'!$L$16"}</definedName>
    <definedName name="N" localSheetId="3" hidden="1">#REF!</definedName>
    <definedName name="N" hidden="1">#REF!</definedName>
    <definedName name="_xlnm.Print_Area" localSheetId="1">BCDKT!$A$1:$E$161</definedName>
    <definedName name="_xlnm.Print_Area" localSheetId="0">'BTDC 2014'!$A$4:$N$25</definedName>
    <definedName name="_xlnm.Print_Area" localSheetId="2">KQKD!$A$1:$E$40</definedName>
    <definedName name="_xlnm.Print_Area" localSheetId="4">LCTT!$A$1:$F$61</definedName>
    <definedName name="_xlnm.Print_Area" localSheetId="3">'LCTT (TT)'!$A$1:$F$54</definedName>
    <definedName name="_xlnm.Print_Area" localSheetId="13">'LCTT-TT.nhap'!$A$1:$D$50</definedName>
    <definedName name="_xlnm.Print_Area" localSheetId="5">'p.14-15'!$A$1:$F$124</definedName>
    <definedName name="_xlnm.Print_Area" localSheetId="6">p.16!$A$1:$G$32</definedName>
    <definedName name="_xlnm.Print_Area" localSheetId="7">p.17!$A$1:$F$48</definedName>
    <definedName name="_xlnm.Print_Area" localSheetId="8">p.18!$A$1:$H$45</definedName>
    <definedName name="_xlnm.Print_Area" localSheetId="9">'p.19-21'!$A$1:$E$158</definedName>
    <definedName name="_xlnm.Print_Area" localSheetId="10">'p.21-22(bo)'!$A$1:$E$91</definedName>
    <definedName name="_xlnm.Print_Area" localSheetId="11">p.22!$A$1:$J$30</definedName>
    <definedName name="_xlnm.Print_Area" localSheetId="12">'p.23-24'!$A$1:$F$76</definedName>
    <definedName name="_xlnm.Print_Titles" localSheetId="1">BCDKT!$1:$3</definedName>
    <definedName name="_xlnm.Print_Titles" localSheetId="5">'p.14-15'!$1:$5</definedName>
    <definedName name="_xlnm.Print_Titles" localSheetId="7">p.17!$1:$23</definedName>
    <definedName name="_xlnm.Print_Titles" localSheetId="9">'p.19-21'!$1:$5</definedName>
    <definedName name="_xlnm.Print_Titles" localSheetId="10">'p.21-22(bo)'!$1:$5</definedName>
    <definedName name="_xlnm.Print_Titles" localSheetId="12">'p.23-24'!$1:$5</definedName>
    <definedName name="t" hidden="1">{#N/A,#N/A,FALSE,"Chi tiÆt"}</definedName>
    <definedName name="TAN" hidden="1">{#N/A,#N/A,FALSE,"Chi tiÆt"}</definedName>
    <definedName name="TextRefCopyRangeCount" hidden="1">5</definedName>
    <definedName name="thanhthao" hidden="1">{#N/A,#N/A,FALSE,"Chi tiÆt"}</definedName>
    <definedName name="wrn.chi._.tiÆt." localSheetId="11" hidden="1">{#N/A,#N/A,FALSE,"Chi tiÆt"}</definedName>
    <definedName name="wrn.chi._.tiÆt." hidden="1">{#N/A,#N/A,FALSE,"Chi tiÆt"}</definedName>
  </definedNames>
  <calcPr calcId="144525" fullCalcOnLoad="1"/>
</workbook>
</file>

<file path=xl/calcChain.xml><?xml version="1.0" encoding="utf-8"?>
<calcChain xmlns="http://schemas.openxmlformats.org/spreadsheetml/2006/main">
  <c r="B67" i="31" l="1"/>
  <c r="F16" i="35"/>
  <c r="F22" i="35"/>
  <c r="F10" i="35"/>
  <c r="F20" i="35"/>
  <c r="F21" i="35"/>
  <c r="F23" i="35"/>
  <c r="E18" i="34"/>
  <c r="F8" i="35"/>
  <c r="F11" i="35"/>
  <c r="E17" i="34"/>
  <c r="B46" i="35"/>
  <c r="B47" i="35"/>
  <c r="B48" i="35"/>
  <c r="E12" i="34"/>
  <c r="E14" i="34"/>
  <c r="F82" i="5"/>
  <c r="D82" i="5"/>
  <c r="F65" i="5"/>
  <c r="C81" i="28"/>
  <c r="J80" i="5"/>
  <c r="I80" i="5"/>
  <c r="F52" i="5"/>
  <c r="D52" i="5"/>
  <c r="G52" i="5"/>
  <c r="H13" i="25"/>
  <c r="H14" i="25"/>
  <c r="H18" i="25"/>
  <c r="H19" i="25"/>
  <c r="H20" i="25"/>
  <c r="H21" i="25"/>
  <c r="H29" i="25"/>
  <c r="H30" i="25"/>
  <c r="H31" i="25"/>
  <c r="H32" i="25"/>
  <c r="H12" i="25"/>
  <c r="D80" i="5"/>
  <c r="D85" i="5"/>
  <c r="G85" i="5"/>
  <c r="H52" i="5"/>
  <c r="F36" i="5"/>
  <c r="D36" i="5"/>
  <c r="F9" i="34"/>
  <c r="E9" i="34"/>
  <c r="I32" i="28"/>
  <c r="C38" i="29"/>
  <c r="E7" i="29"/>
  <c r="C7" i="29"/>
  <c r="C62" i="28"/>
  <c r="K129" i="29"/>
  <c r="J133" i="29"/>
  <c r="K133" i="29"/>
  <c r="E84" i="29"/>
  <c r="C84" i="29"/>
  <c r="E69" i="29"/>
  <c r="G69" i="29"/>
  <c r="E61" i="29"/>
  <c r="C45" i="29"/>
  <c r="D26" i="28"/>
  <c r="C44" i="29"/>
  <c r="C26" i="28"/>
  <c r="E26" i="28"/>
  <c r="E45" i="29"/>
  <c r="E33" i="29"/>
  <c r="E47" i="29"/>
  <c r="E55" i="29"/>
  <c r="E63" i="29"/>
  <c r="E71" i="29"/>
  <c r="C33" i="29"/>
  <c r="C47" i="29"/>
  <c r="E36" i="29"/>
  <c r="G36" i="29"/>
  <c r="C36" i="29"/>
  <c r="F36" i="29"/>
  <c r="E40" i="29"/>
  <c r="G40" i="29"/>
  <c r="C40" i="29"/>
  <c r="F40" i="29"/>
  <c r="D39" i="7"/>
  <c r="D41" i="7"/>
  <c r="G41" i="7"/>
  <c r="D85" i="21"/>
  <c r="D113" i="21"/>
  <c r="D82" i="21"/>
  <c r="D19" i="22"/>
  <c r="D24" i="21"/>
  <c r="G24" i="21"/>
  <c r="D60" i="5"/>
  <c r="H60" i="5"/>
  <c r="D67" i="5"/>
  <c r="G67" i="5"/>
  <c r="P13" i="24"/>
  <c r="P14" i="24"/>
  <c r="P16" i="24"/>
  <c r="P18" i="24"/>
  <c r="P20" i="24"/>
  <c r="P22" i="24"/>
  <c r="P11" i="24"/>
  <c r="L23" i="24"/>
  <c r="P23" i="24"/>
  <c r="L21" i="24"/>
  <c r="C149" i="29"/>
  <c r="L19" i="24"/>
  <c r="L17" i="24"/>
  <c r="P17" i="24"/>
  <c r="L15" i="24"/>
  <c r="P15" i="24"/>
  <c r="L12" i="24"/>
  <c r="P21" i="24"/>
  <c r="P19" i="24"/>
  <c r="D20" i="22"/>
  <c r="H132" i="29"/>
  <c r="C58" i="29"/>
  <c r="D16" i="22"/>
  <c r="F19" i="34"/>
  <c r="E72" i="28"/>
  <c r="E71" i="28"/>
  <c r="C61" i="29"/>
  <c r="F61" i="29"/>
  <c r="F38" i="34"/>
  <c r="F29" i="34"/>
  <c r="E23" i="34"/>
  <c r="F2" i="34"/>
  <c r="A2" i="34"/>
  <c r="A1" i="34"/>
  <c r="F26" i="30"/>
  <c r="F40" i="34"/>
  <c r="F43" i="34"/>
  <c r="F16" i="30"/>
  <c r="F14" i="30"/>
  <c r="G25" i="21"/>
  <c r="H25" i="21"/>
  <c r="F46" i="30"/>
  <c r="F37" i="30"/>
  <c r="F23" i="30"/>
  <c r="F17" i="30"/>
  <c r="I128" i="29"/>
  <c r="C130" i="29"/>
  <c r="D15" i="5"/>
  <c r="G15" i="5"/>
  <c r="D86" i="28"/>
  <c r="D49" i="28"/>
  <c r="E49" i="28"/>
  <c r="C44" i="28"/>
  <c r="E31" i="28"/>
  <c r="D31" i="28"/>
  <c r="E67" i="28"/>
  <c r="F80" i="5"/>
  <c r="F85" i="5"/>
  <c r="E36" i="28"/>
  <c r="E35" i="28"/>
  <c r="D24" i="22"/>
  <c r="G36" i="25"/>
  <c r="E36" i="25"/>
  <c r="H98" i="21"/>
  <c r="H93" i="21"/>
  <c r="H87" i="21"/>
  <c r="E31" i="30"/>
  <c r="I23" i="30"/>
  <c r="E23" i="30"/>
  <c r="E17" i="30"/>
  <c r="H63" i="21"/>
  <c r="H61" i="21"/>
  <c r="H35" i="21"/>
  <c r="H32" i="21"/>
  <c r="E22" i="30"/>
  <c r="H28" i="21"/>
  <c r="E20" i="30"/>
  <c r="E14" i="30"/>
  <c r="H21" i="21"/>
  <c r="A68" i="21"/>
  <c r="D31" i="31"/>
  <c r="F12" i="33"/>
  <c r="D12" i="33"/>
  <c r="F13" i="33"/>
  <c r="D13" i="33"/>
  <c r="H13" i="33"/>
  <c r="D18" i="33"/>
  <c r="F116" i="5"/>
  <c r="D109" i="5"/>
  <c r="F17" i="7"/>
  <c r="A1" i="29"/>
  <c r="C22" i="29"/>
  <c r="E20" i="29"/>
  <c r="E26" i="29"/>
  <c r="E124" i="29"/>
  <c r="C124" i="29"/>
  <c r="E18" i="29"/>
  <c r="C10" i="29"/>
  <c r="C13" i="29"/>
  <c r="H13" i="29"/>
  <c r="E13" i="29"/>
  <c r="C20" i="29"/>
  <c r="C19" i="29"/>
  <c r="H45" i="25"/>
  <c r="F45" i="25"/>
  <c r="E40" i="25"/>
  <c r="J45" i="25"/>
  <c r="G41" i="25"/>
  <c r="E39" i="25"/>
  <c r="E19" i="29"/>
  <c r="C18" i="29"/>
  <c r="C25" i="29"/>
  <c r="C26" i="29"/>
  <c r="E25" i="29"/>
  <c r="D46" i="7"/>
  <c r="F46" i="7"/>
  <c r="F48" i="7"/>
  <c r="H48" i="7"/>
  <c r="D48" i="7"/>
  <c r="G48" i="7"/>
  <c r="D21" i="7"/>
  <c r="D16" i="7"/>
  <c r="F16" i="7"/>
  <c r="F15" i="7"/>
  <c r="D13" i="7"/>
  <c r="F10" i="7"/>
  <c r="F6" i="7"/>
  <c r="D124" i="5"/>
  <c r="F109" i="5"/>
  <c r="H109" i="5"/>
  <c r="G109" i="5"/>
  <c r="D24" i="5"/>
  <c r="G24" i="5"/>
  <c r="F22" i="5"/>
  <c r="F24" i="5"/>
  <c r="H24" i="5"/>
  <c r="F13" i="7"/>
  <c r="G13" i="7"/>
  <c r="G10" i="7"/>
  <c r="G15" i="7"/>
  <c r="D19" i="7"/>
  <c r="F19" i="7"/>
  <c r="G19" i="7"/>
  <c r="F21" i="7"/>
  <c r="F22" i="7"/>
  <c r="E45" i="21"/>
  <c r="A1" i="8"/>
  <c r="A1" i="33"/>
  <c r="D31" i="7"/>
  <c r="G31" i="7"/>
  <c r="K26" i="30"/>
  <c r="G38" i="7"/>
  <c r="G74" i="21"/>
  <c r="G75" i="21"/>
  <c r="G79" i="21"/>
  <c r="G82" i="21"/>
  <c r="G83" i="21"/>
  <c r="G84" i="21"/>
  <c r="G86" i="21"/>
  <c r="G87" i="21"/>
  <c r="G88" i="21"/>
  <c r="G91" i="21"/>
  <c r="G92" i="21"/>
  <c r="G93" i="21"/>
  <c r="G95" i="21"/>
  <c r="G96" i="21"/>
  <c r="G97" i="21"/>
  <c r="G98" i="21"/>
  <c r="G99" i="21"/>
  <c r="G101" i="21"/>
  <c r="G102" i="21"/>
  <c r="G105" i="21"/>
  <c r="G106" i="21"/>
  <c r="G107" i="21"/>
  <c r="G108" i="21"/>
  <c r="G109" i="21"/>
  <c r="G111" i="21"/>
  <c r="G112" i="21"/>
  <c r="G21" i="21"/>
  <c r="G23" i="21"/>
  <c r="G26" i="21"/>
  <c r="G28" i="21"/>
  <c r="G29" i="21"/>
  <c r="G30" i="21"/>
  <c r="G32" i="21"/>
  <c r="G33" i="21"/>
  <c r="G34" i="21"/>
  <c r="G35" i="21"/>
  <c r="G36" i="21"/>
  <c r="G38" i="21"/>
  <c r="G39" i="21"/>
  <c r="G40" i="21"/>
  <c r="G43" i="21"/>
  <c r="G44" i="21"/>
  <c r="G46" i="21"/>
  <c r="G47" i="21"/>
  <c r="G48" i="21"/>
  <c r="G49" i="21"/>
  <c r="G51" i="21"/>
  <c r="G52" i="21"/>
  <c r="G53" i="21"/>
  <c r="G55" i="21"/>
  <c r="G56" i="21"/>
  <c r="G57" i="21"/>
  <c r="G58" i="21"/>
  <c r="G59" i="21"/>
  <c r="G61" i="21"/>
  <c r="G62" i="21"/>
  <c r="G63" i="21"/>
  <c r="E34" i="31"/>
  <c r="E73" i="28"/>
  <c r="I130" i="29"/>
  <c r="I131" i="29"/>
  <c r="C133" i="29"/>
  <c r="I132" i="29"/>
  <c r="C134" i="29"/>
  <c r="F41" i="7"/>
  <c r="H41" i="7"/>
  <c r="G78" i="21"/>
  <c r="G22" i="21"/>
  <c r="G80" i="21"/>
  <c r="G110" i="21"/>
  <c r="G81" i="21"/>
  <c r="F22" i="25"/>
  <c r="N5" i="24"/>
  <c r="N6" i="24"/>
  <c r="D22" i="25"/>
  <c r="K22" i="25"/>
  <c r="C22" i="25"/>
  <c r="E22" i="25"/>
  <c r="L22" i="25"/>
  <c r="D114" i="5"/>
  <c r="H116" i="5"/>
  <c r="F11" i="33"/>
  <c r="J11" i="33"/>
  <c r="J12" i="33"/>
  <c r="H12" i="33"/>
  <c r="D38" i="31"/>
  <c r="F38" i="31"/>
  <c r="F19" i="33"/>
  <c r="J19" i="33"/>
  <c r="F18" i="33"/>
  <c r="J18" i="33"/>
  <c r="F17" i="33"/>
  <c r="J13" i="33"/>
  <c r="F7" i="33"/>
  <c r="J7" i="33"/>
  <c r="D7" i="33"/>
  <c r="H7" i="33"/>
  <c r="A4" i="33"/>
  <c r="I21" i="33"/>
  <c r="E18" i="33"/>
  <c r="I10" i="33"/>
  <c r="I15" i="33"/>
  <c r="H8" i="33"/>
  <c r="J8" i="33"/>
  <c r="C87" i="31"/>
  <c r="D37" i="31"/>
  <c r="F37" i="31"/>
  <c r="D36" i="31"/>
  <c r="F36" i="31"/>
  <c r="A2" i="31"/>
  <c r="A1" i="31"/>
  <c r="K24" i="30"/>
  <c r="B136" i="29"/>
  <c r="F23" i="8"/>
  <c r="E23" i="8"/>
  <c r="D23" i="8"/>
  <c r="G26" i="8"/>
  <c r="F14" i="8"/>
  <c r="E14" i="8"/>
  <c r="D14" i="8"/>
  <c r="G16" i="8"/>
  <c r="J24" i="30"/>
  <c r="K23" i="30"/>
  <c r="J23" i="30"/>
  <c r="F2" i="30"/>
  <c r="A2" i="30"/>
  <c r="A1" i="30"/>
  <c r="F2" i="5"/>
  <c r="F2" i="31"/>
  <c r="E2" i="22"/>
  <c r="I44" i="28"/>
  <c r="F44" i="28"/>
  <c r="H130" i="29"/>
  <c r="E86" i="28"/>
  <c r="D64" i="28"/>
  <c r="C64" i="28"/>
  <c r="D28" i="28"/>
  <c r="C28" i="28"/>
  <c r="E28" i="28"/>
  <c r="F28" i="28"/>
  <c r="J26" i="30"/>
  <c r="E29" i="8"/>
  <c r="D29" i="8"/>
  <c r="G12" i="8"/>
  <c r="G13" i="8"/>
  <c r="G15" i="8"/>
  <c r="F74" i="29"/>
  <c r="G19" i="8"/>
  <c r="G21" i="8"/>
  <c r="E13" i="30"/>
  <c r="G22" i="8"/>
  <c r="G23" i="8"/>
  <c r="G24" i="8"/>
  <c r="G25" i="8"/>
  <c r="G10" i="8"/>
  <c r="G17" i="25"/>
  <c r="H17" i="25"/>
  <c r="G16" i="25"/>
  <c r="H16" i="25"/>
  <c r="G28" i="25"/>
  <c r="H28" i="25"/>
  <c r="G27" i="25"/>
  <c r="H27" i="25"/>
  <c r="E70" i="28"/>
  <c r="E69" i="28"/>
  <c r="E77" i="29"/>
  <c r="G77" i="29"/>
  <c r="F124" i="5"/>
  <c r="H124" i="5"/>
  <c r="H85" i="5"/>
  <c r="E63" i="28"/>
  <c r="E27" i="28"/>
  <c r="E1" i="22"/>
  <c r="G1" i="8"/>
  <c r="F1" i="7"/>
  <c r="H1" i="25"/>
  <c r="E89" i="29"/>
  <c r="E96" i="29"/>
  <c r="C89" i="29"/>
  <c r="H131" i="29"/>
  <c r="K134" i="29"/>
  <c r="A2" i="29"/>
  <c r="D8" i="5"/>
  <c r="D57" i="5"/>
  <c r="D111" i="5"/>
  <c r="F8" i="5"/>
  <c r="C53" i="29"/>
  <c r="E53" i="29"/>
  <c r="G53" i="29"/>
  <c r="G61" i="29"/>
  <c r="C69" i="29"/>
  <c r="F69" i="29"/>
  <c r="C77" i="29"/>
  <c r="F77" i="29"/>
  <c r="C111" i="29"/>
  <c r="C113" i="29"/>
  <c r="C120" i="29"/>
  <c r="E120" i="29"/>
  <c r="E136" i="29"/>
  <c r="E20" i="21"/>
  <c r="H36" i="5"/>
  <c r="E31" i="21"/>
  <c r="D31" i="21"/>
  <c r="F20" i="8"/>
  <c r="F27" i="8"/>
  <c r="E90" i="21"/>
  <c r="E76" i="21"/>
  <c r="E87" i="28"/>
  <c r="E88" i="28"/>
  <c r="E103" i="21"/>
  <c r="E116" i="21"/>
  <c r="E12" i="21"/>
  <c r="E16" i="21"/>
  <c r="E10" i="21"/>
  <c r="E65" i="21"/>
  <c r="E27" i="21"/>
  <c r="E42" i="21"/>
  <c r="E41" i="21"/>
  <c r="E54" i="21"/>
  <c r="E60" i="21"/>
  <c r="D116" i="21"/>
  <c r="D45" i="21"/>
  <c r="G45" i="21"/>
  <c r="D50" i="21"/>
  <c r="G50" i="21"/>
  <c r="D60" i="21"/>
  <c r="D12" i="21"/>
  <c r="D16" i="21"/>
  <c r="D27" i="21"/>
  <c r="C103" i="28"/>
  <c r="D13" i="22"/>
  <c r="D71" i="21"/>
  <c r="D142" i="21"/>
  <c r="E71" i="21"/>
  <c r="C20" i="8"/>
  <c r="D11" i="8"/>
  <c r="D17" i="8"/>
  <c r="E11" i="8"/>
  <c r="F11" i="8"/>
  <c r="F17" i="8"/>
  <c r="F30" i="8"/>
  <c r="C11" i="8"/>
  <c r="D96" i="5"/>
  <c r="G96" i="5"/>
  <c r="D98" i="5"/>
  <c r="F96" i="5"/>
  <c r="H96" i="5"/>
  <c r="F98" i="5"/>
  <c r="E13" i="22"/>
  <c r="E24" i="22"/>
  <c r="A6" i="6"/>
  <c r="A6" i="34"/>
  <c r="A48" i="6"/>
  <c r="A1" i="28"/>
  <c r="A2" i="28"/>
  <c r="A32" i="22"/>
  <c r="A46" i="34"/>
  <c r="A1" i="25"/>
  <c r="C14" i="8"/>
  <c r="C17" i="8"/>
  <c r="H10" i="8"/>
  <c r="G124" i="5"/>
  <c r="F15" i="5"/>
  <c r="H15" i="5"/>
  <c r="A2" i="6"/>
  <c r="C9" i="6"/>
  <c r="D9" i="6"/>
  <c r="F67" i="5"/>
  <c r="H67" i="5"/>
  <c r="C27" i="8"/>
  <c r="C29" i="8"/>
  <c r="F29" i="8"/>
  <c r="H19" i="8"/>
  <c r="D18" i="6"/>
  <c r="D27" i="6"/>
  <c r="C18" i="6"/>
  <c r="D35" i="6"/>
  <c r="C27" i="6"/>
  <c r="C35" i="6"/>
  <c r="A3" i="6"/>
  <c r="A2" i="5"/>
  <c r="A1" i="6"/>
  <c r="A1" i="5"/>
  <c r="A2" i="25"/>
  <c r="C71" i="21"/>
  <c r="B71" i="21"/>
  <c r="F31" i="7"/>
  <c r="H31" i="7"/>
  <c r="A2" i="7"/>
  <c r="A1" i="7"/>
  <c r="A2" i="8"/>
  <c r="A2" i="33"/>
  <c r="A1" i="22"/>
  <c r="A2" i="22"/>
  <c r="E20" i="8"/>
  <c r="E27" i="8"/>
  <c r="D20" i="8"/>
  <c r="D42" i="21"/>
  <c r="D44" i="28"/>
  <c r="E44" i="28"/>
  <c r="B3" i="6"/>
  <c r="E142" i="21"/>
  <c r="D54" i="21"/>
  <c r="E45" i="28"/>
  <c r="G44" i="28"/>
  <c r="E17" i="8"/>
  <c r="J17" i="33"/>
  <c r="F10" i="33"/>
  <c r="J10" i="33"/>
  <c r="J15" i="33"/>
  <c r="C108" i="29"/>
  <c r="E108" i="29"/>
  <c r="G2" i="8"/>
  <c r="F2" i="7"/>
  <c r="H2" i="25"/>
  <c r="D30" i="31"/>
  <c r="F30" i="31"/>
  <c r="G85" i="21"/>
  <c r="H18" i="33"/>
  <c r="F31" i="31"/>
  <c r="E2" i="28"/>
  <c r="D36" i="6"/>
  <c r="D39" i="6"/>
  <c r="C36" i="6"/>
  <c r="E41" i="34"/>
  <c r="F56" i="34"/>
  <c r="H136" i="29"/>
  <c r="E37" i="34"/>
  <c r="E38" i="34"/>
  <c r="E45" i="30"/>
  <c r="E46" i="30"/>
  <c r="A53" i="30"/>
  <c r="A5" i="30"/>
  <c r="C24" i="25"/>
  <c r="J22" i="25"/>
  <c r="F24" i="25"/>
  <c r="F33" i="25"/>
  <c r="M22" i="25"/>
  <c r="E46" i="28"/>
  <c r="D81" i="28"/>
  <c r="E81" i="28"/>
  <c r="E100" i="21"/>
  <c r="E121" i="21"/>
  <c r="E164" i="21"/>
  <c r="K25" i="30"/>
  <c r="E26" i="30"/>
  <c r="H31" i="21"/>
  <c r="D29" i="28"/>
  <c r="E15" i="22"/>
  <c r="E21" i="22"/>
  <c r="E25" i="22"/>
  <c r="E65" i="30"/>
  <c r="E48" i="30"/>
  <c r="G14" i="8"/>
  <c r="C37" i="6"/>
  <c r="C39" i="6"/>
  <c r="E39" i="6"/>
  <c r="D2" i="6"/>
  <c r="F1" i="34"/>
  <c r="H60" i="21"/>
  <c r="H16" i="21"/>
  <c r="E25" i="34"/>
  <c r="G31" i="21"/>
  <c r="C29" i="28"/>
  <c r="C32" i="28"/>
  <c r="D116" i="5"/>
  <c r="G116" i="5"/>
  <c r="I26" i="30"/>
  <c r="C132" i="29"/>
  <c r="F132" i="29"/>
  <c r="J25" i="30"/>
  <c r="F1" i="5"/>
  <c r="D34" i="31"/>
  <c r="G11" i="8"/>
  <c r="G29" i="8"/>
  <c r="H29" i="8"/>
  <c r="E88" i="29"/>
  <c r="E24" i="25"/>
  <c r="E33" i="25"/>
  <c r="E50" i="25"/>
  <c r="C55" i="29"/>
  <c r="C63" i="29"/>
  <c r="C127" i="29"/>
  <c r="C65" i="28"/>
  <c r="E127" i="29"/>
  <c r="E116" i="29"/>
  <c r="D19" i="5"/>
  <c r="D28" i="5"/>
  <c r="D38" i="5"/>
  <c r="F19" i="5"/>
  <c r="F28" i="5"/>
  <c r="F38" i="5"/>
  <c r="E2" i="29"/>
  <c r="F99" i="5"/>
  <c r="H99" i="5"/>
  <c r="D99" i="5"/>
  <c r="G99" i="5"/>
  <c r="E73" i="21"/>
  <c r="J21" i="33"/>
  <c r="D41" i="21"/>
  <c r="G41" i="21"/>
  <c r="E37" i="21"/>
  <c r="D37" i="21"/>
  <c r="F15" i="33"/>
  <c r="A50" i="6"/>
  <c r="E64" i="28"/>
  <c r="F64" i="28"/>
  <c r="F57" i="5"/>
  <c r="F87" i="5"/>
  <c r="E16" i="29"/>
  <c r="F34" i="31"/>
  <c r="F21" i="33"/>
  <c r="G34" i="31"/>
  <c r="J2" i="33"/>
  <c r="C71" i="29"/>
  <c r="E34" i="28"/>
  <c r="D76" i="21"/>
  <c r="E50" i="28"/>
  <c r="D11" i="33"/>
  <c r="H11" i="33"/>
  <c r="G104" i="21"/>
  <c r="D20" i="21"/>
  <c r="H20" i="21"/>
  <c r="E19" i="30"/>
  <c r="D15" i="22"/>
  <c r="D21" i="22"/>
  <c r="D25" i="22"/>
  <c r="F53" i="29"/>
  <c r="G94" i="21"/>
  <c r="D17" i="33"/>
  <c r="D90" i="21"/>
  <c r="H90" i="21"/>
  <c r="J1" i="33"/>
  <c r="G60" i="21"/>
  <c r="G27" i="21"/>
  <c r="D27" i="8"/>
  <c r="G113" i="21"/>
  <c r="D103" i="21"/>
  <c r="E33" i="28"/>
  <c r="D30" i="8"/>
  <c r="G77" i="21"/>
  <c r="D29" i="31"/>
  <c r="F29" i="31"/>
  <c r="G54" i="21"/>
  <c r="D10" i="33"/>
  <c r="C33" i="25"/>
  <c r="C50" i="25"/>
  <c r="F1" i="30"/>
  <c r="L33" i="25"/>
  <c r="H76" i="21"/>
  <c r="E21" i="30"/>
  <c r="E146" i="29"/>
  <c r="C116" i="29"/>
  <c r="C146" i="29"/>
  <c r="F118" i="5"/>
  <c r="F24" i="7"/>
  <c r="F33" i="7"/>
  <c r="F43" i="7"/>
  <c r="F101" i="5"/>
  <c r="F88" i="28"/>
  <c r="G37" i="21"/>
  <c r="F111" i="5"/>
  <c r="G20" i="21"/>
  <c r="F1" i="31"/>
  <c r="G90" i="21"/>
  <c r="H17" i="33"/>
  <c r="H10" i="33"/>
  <c r="H15" i="33"/>
  <c r="D15" i="33"/>
  <c r="E28" i="31"/>
  <c r="D100" i="21"/>
  <c r="G103" i="21"/>
  <c r="J33" i="25"/>
  <c r="G100" i="21"/>
  <c r="E37" i="28"/>
  <c r="I24" i="30"/>
  <c r="D28" i="22"/>
  <c r="G25" i="25"/>
  <c r="D32" i="28"/>
  <c r="C119" i="29"/>
  <c r="C123" i="29"/>
  <c r="C125" i="29"/>
  <c r="D29" i="22"/>
  <c r="H25" i="25"/>
  <c r="E19" i="34"/>
  <c r="C87" i="29"/>
  <c r="E11" i="30"/>
  <c r="H28" i="22"/>
  <c r="E32" i="28"/>
  <c r="E38" i="28"/>
  <c r="F38" i="28"/>
  <c r="E87" i="29"/>
  <c r="E100" i="29"/>
  <c r="E103" i="29"/>
  <c r="G103" i="29"/>
  <c r="F11" i="30"/>
  <c r="F18" i="30"/>
  <c r="F27" i="30"/>
  <c r="F47" i="30"/>
  <c r="F50" i="30"/>
  <c r="F66" i="30"/>
  <c r="E28" i="22"/>
  <c r="E119" i="29"/>
  <c r="E123" i="29"/>
  <c r="E125" i="29"/>
  <c r="E29" i="22"/>
  <c r="F50" i="25"/>
  <c r="M33" i="25"/>
  <c r="E47" i="28"/>
  <c r="E30" i="8"/>
  <c r="G27" i="8"/>
  <c r="H27" i="8"/>
  <c r="G17" i="8"/>
  <c r="C30" i="8"/>
  <c r="G30" i="8"/>
  <c r="H30" i="8"/>
  <c r="E1" i="28"/>
  <c r="E1" i="29"/>
  <c r="I25" i="30"/>
  <c r="E51" i="28"/>
  <c r="F51" i="28"/>
  <c r="E29" i="28"/>
  <c r="F26" i="28"/>
  <c r="K45" i="25"/>
  <c r="G39" i="25"/>
  <c r="G43" i="25"/>
  <c r="G42" i="25"/>
  <c r="D73" i="21"/>
  <c r="D10" i="21"/>
  <c r="D65" i="21"/>
  <c r="F71" i="5"/>
  <c r="G76" i="21"/>
  <c r="E33" i="30"/>
  <c r="G36" i="5"/>
  <c r="G42" i="21"/>
  <c r="D87" i="5"/>
  <c r="G15" i="25"/>
  <c r="G26" i="25"/>
  <c r="H26" i="25"/>
  <c r="D71" i="5"/>
  <c r="G20" i="8"/>
  <c r="D24" i="25"/>
  <c r="D33" i="25"/>
  <c r="I24" i="8"/>
  <c r="E83" i="28"/>
  <c r="E84" i="28"/>
  <c r="F84" i="28"/>
  <c r="D22" i="7"/>
  <c r="G40" i="25"/>
  <c r="E43" i="25"/>
  <c r="E42" i="25"/>
  <c r="E45" i="25"/>
  <c r="E41" i="25"/>
  <c r="E28" i="34"/>
  <c r="E29" i="34"/>
  <c r="E40" i="34"/>
  <c r="E43" i="34"/>
  <c r="E56" i="34"/>
  <c r="E16" i="30"/>
  <c r="E36" i="30"/>
  <c r="L129" i="29"/>
  <c r="P12" i="24"/>
  <c r="P25" i="24"/>
  <c r="D32" i="31"/>
  <c r="D19" i="33"/>
  <c r="C43" i="29"/>
  <c r="F43" i="29"/>
  <c r="D62" i="28"/>
  <c r="E43" i="29"/>
  <c r="G43" i="29"/>
  <c r="J134" i="29"/>
  <c r="E18" i="30"/>
  <c r="E27" i="30"/>
  <c r="E62" i="28"/>
  <c r="D65" i="28"/>
  <c r="H19" i="33"/>
  <c r="H21" i="33"/>
  <c r="D21" i="33"/>
  <c r="D50" i="25"/>
  <c r="K33" i="25"/>
  <c r="H15" i="25"/>
  <c r="G22" i="25"/>
  <c r="G45" i="25"/>
  <c r="F47" i="28"/>
  <c r="F32" i="31"/>
  <c r="D28" i="31"/>
  <c r="F28" i="31"/>
  <c r="G28" i="31"/>
  <c r="L133" i="29"/>
  <c r="L134" i="29"/>
  <c r="I129" i="29"/>
  <c r="D118" i="5"/>
  <c r="D24" i="7"/>
  <c r="D33" i="7"/>
  <c r="D43" i="7"/>
  <c r="D101" i="5"/>
  <c r="C16" i="29"/>
  <c r="E37" i="30"/>
  <c r="E47" i="30"/>
  <c r="E50" i="30"/>
  <c r="E66" i="30"/>
  <c r="G73" i="21"/>
  <c r="D121" i="21"/>
  <c r="D164" i="21"/>
  <c r="I37" i="28"/>
  <c r="I38" i="28"/>
  <c r="I35" i="28"/>
  <c r="I36" i="28"/>
  <c r="F29" i="28"/>
  <c r="G32" i="8"/>
  <c r="H17" i="8"/>
  <c r="C99" i="29"/>
  <c r="C96" i="29"/>
  <c r="C88" i="29"/>
  <c r="C100" i="29"/>
  <c r="C103" i="29"/>
  <c r="F103" i="29"/>
  <c r="C131" i="29"/>
  <c r="C136" i="29"/>
  <c r="I136" i="29"/>
  <c r="I137" i="29"/>
  <c r="N22" i="25"/>
  <c r="G24" i="25"/>
  <c r="H22" i="25"/>
  <c r="I22" i="25"/>
  <c r="E65" i="28"/>
  <c r="F62" i="28"/>
  <c r="F136" i="29"/>
  <c r="H137" i="29"/>
  <c r="D67" i="28"/>
  <c r="G70" i="28"/>
  <c r="G33" i="25"/>
  <c r="H24" i="25"/>
  <c r="H50" i="25"/>
  <c r="N33" i="25"/>
  <c r="H33" i="25"/>
  <c r="I33" i="25"/>
  <c r="C67" i="28"/>
  <c r="C68" i="28"/>
  <c r="D68" i="28"/>
  <c r="E68" i="28"/>
  <c r="E74" i="28"/>
  <c r="F74" i="28"/>
</calcChain>
</file>

<file path=xl/sharedStrings.xml><?xml version="1.0" encoding="utf-8"?>
<sst xmlns="http://schemas.openxmlformats.org/spreadsheetml/2006/main" count="951" uniqueCount="698">
  <si>
    <t>Ảnh hưởng đến KQHĐKD</t>
  </si>
  <si>
    <t>Tại ngày đầu năm</t>
  </si>
  <si>
    <t>b) Chi tiết vốn đầu tư của chủ sở hữu</t>
  </si>
  <si>
    <t>c) Các giao dịch về vốn với các chủ sở hữu và phân phối cổ tức, lợi nhuận</t>
  </si>
  <si>
    <t>01</t>
  </si>
  <si>
    <t>02</t>
  </si>
  <si>
    <t>05</t>
  </si>
  <si>
    <t>06</t>
  </si>
  <si>
    <t>STT</t>
  </si>
  <si>
    <t>TC</t>
  </si>
  <si>
    <t>TK No</t>
  </si>
  <si>
    <t>TK Co</t>
  </si>
  <si>
    <t>TK</t>
  </si>
  <si>
    <t>V.03</t>
  </si>
  <si>
    <t>V.04</t>
  </si>
  <si>
    <t>V.05</t>
  </si>
  <si>
    <t>Nội dung nghiệp vụ</t>
  </si>
  <si>
    <t>Đ/C trên bảng CĐKT</t>
  </si>
  <si>
    <t>Ý kiến khách hàng</t>
  </si>
  <si>
    <t>Số tiền</t>
  </si>
  <si>
    <t>Chỉ tiêu</t>
  </si>
  <si>
    <t>Tăng (giảm)</t>
  </si>
  <si>
    <t>Nội dung</t>
  </si>
  <si>
    <t>Ngày</t>
  </si>
  <si>
    <t>Đơn vị tính: VND</t>
  </si>
  <si>
    <t>TÀI SẢN</t>
  </si>
  <si>
    <t>Mã số</t>
  </si>
  <si>
    <t>Thuyết minh</t>
  </si>
  <si>
    <t>I. Tiền và các khoản tương đương tiền</t>
  </si>
  <si>
    <t xml:space="preserve">1. Tiền </t>
  </si>
  <si>
    <t>2. Các khoản tương đương tiền</t>
  </si>
  <si>
    <t>II. Các khoản đầu tư tài chính ngắn hạn</t>
  </si>
  <si>
    <t>1. Phải thu khách hàng</t>
  </si>
  <si>
    <t>2. Trả trước cho người bán</t>
  </si>
  <si>
    <t>3. Phải thu nội bộ ngắn hạn</t>
  </si>
  <si>
    <t>IV. Hàng tồn kho</t>
  </si>
  <si>
    <t>1. Hàng tồn kho</t>
  </si>
  <si>
    <t xml:space="preserve">2. Dự phòng giảm giá hàng tồn kho </t>
  </si>
  <si>
    <t>V. Tài sản ngắn hạn khác</t>
  </si>
  <si>
    <t>1. Chi phí trả trước ngắn hạn</t>
  </si>
  <si>
    <t>2. Thuế GTGT được khấu trừ</t>
  </si>
  <si>
    <t>I. Các khoản phải thu dài hạn</t>
  </si>
  <si>
    <t>II. Tài sản cố định</t>
  </si>
  <si>
    <t>1. Tài sản cố định hữu hình</t>
  </si>
  <si>
    <t xml:space="preserve">   - Nguyên giá</t>
  </si>
  <si>
    <t xml:space="preserve">   - Giá trị hao mòn luỹ kế</t>
  </si>
  <si>
    <t>III. Bất động sản đầu tư</t>
  </si>
  <si>
    <t>IV. Các khoản đầu tư tài chính dài hạn</t>
  </si>
  <si>
    <t>1. Đầu tư vào công ty con</t>
  </si>
  <si>
    <t>2. Đầu tư vào công ty liên kết, liên doanh</t>
  </si>
  <si>
    <t>V. Tài sản dài hạn khác</t>
  </si>
  <si>
    <t>1. Chi phí trả trước dài hạn</t>
  </si>
  <si>
    <t>2. Tài sản thuế thu nhập hoãn lại</t>
  </si>
  <si>
    <t>NGUỒN VỐN</t>
  </si>
  <si>
    <t>I. Nợ ngắn hạn</t>
  </si>
  <si>
    <t>1. Vay và nợ ngắn hạn</t>
  </si>
  <si>
    <t>7. Phải trả nội bộ</t>
  </si>
  <si>
    <t>8. Phải trả theo tiến độ kế hoạch hợp đồng xây dựng</t>
  </si>
  <si>
    <t>II. Nợ dài hạn</t>
  </si>
  <si>
    <t>1. Phải trả dài hạn người bán</t>
  </si>
  <si>
    <t>2. Phải trả dài hạn nội bộ</t>
  </si>
  <si>
    <t>5. Thuế thu nhập hoãn lại phải trả</t>
  </si>
  <si>
    <t>7. Dự phòng phải trả dài hạn</t>
  </si>
  <si>
    <t>I. Vốn chủ sở hữu</t>
  </si>
  <si>
    <t>1. Vốn đầu tư của chủ sở hữu</t>
  </si>
  <si>
    <t>2. Thặng dư vốn cổ phần</t>
  </si>
  <si>
    <t>3. Vốn khác của chủ sở hữu</t>
  </si>
  <si>
    <t>4. Cổ phiếu quỹ (*)</t>
  </si>
  <si>
    <t>5. Chênh lệch đánh giá lại tài sản</t>
  </si>
  <si>
    <t>11. Nguồn vốn đầu tư XDCB</t>
  </si>
  <si>
    <t>II. Nguồn kinh phí, quỹ khác</t>
  </si>
  <si>
    <t xml:space="preserve">2. Nguồn kinh phí </t>
  </si>
  <si>
    <t>3. Nguồn kinh phí đã hình thành TSCĐ</t>
  </si>
  <si>
    <t>CÁC CHỈ TIÊU NGOÀI BẢNG CÂN ĐỐI KẾ TOÁN</t>
  </si>
  <si>
    <t>1. Tài sản thuê ngoài</t>
  </si>
  <si>
    <t>2. Vật tư, hàng hóa nhận giữ hộ, nhận gia công</t>
  </si>
  <si>
    <t>3. Hàng hóa nhận bán hộ, nhận ký gửi</t>
  </si>
  <si>
    <t>4. Nợ khó đòi đã xử lý</t>
  </si>
  <si>
    <t>Đơn vị tính:VND</t>
  </si>
  <si>
    <t>CHỈ TIÊU</t>
  </si>
  <si>
    <t>1. Doanh thu bán hàng và cung cấp dịch vụ</t>
  </si>
  <si>
    <t>4. Giá vốn hàng bán</t>
  </si>
  <si>
    <t>6. Doanh thu hoạt động tài chính</t>
  </si>
  <si>
    <t>7. Chi phí tài chính</t>
  </si>
  <si>
    <t xml:space="preserve">Trong đó : Chi phí lãi vay </t>
  </si>
  <si>
    <t>8. Chi phí bán hàng</t>
  </si>
  <si>
    <t>9. Chi phí quản lý doanh nghiệp</t>
  </si>
  <si>
    <t>11. Thu nhập khác</t>
  </si>
  <si>
    <t>12. Chi phí khác</t>
  </si>
  <si>
    <t>13. Lợi nhuận khác</t>
  </si>
  <si>
    <t>15. Chi phí thuế thu nhập doanh nghiệp hiện hành</t>
  </si>
  <si>
    <t>16. Chi phí thuế thu nhập doanh nghiệp hoãn lại</t>
  </si>
  <si>
    <t>17. Lợi nhuận sau thuế thu nhập doanh nghiệp</t>
  </si>
  <si>
    <t>I. Lưu chuyển tiền từ hoạt động kinh doanh</t>
  </si>
  <si>
    <t>II. Lưu chuyển tiền thuần từ hoạt động đầu tư</t>
  </si>
  <si>
    <t>III. Lưu chuyển tiền thuần từ hoạt động tài chính</t>
  </si>
  <si>
    <t>Tiền và tương đương tiền tồn đầu kỳ</t>
  </si>
  <si>
    <t>Ảnh hưởng của thay đổi tỷ giá hối đoái quy đổi ngoại tệ</t>
  </si>
  <si>
    <t xml:space="preserve">                 Cộng</t>
  </si>
  <si>
    <t xml:space="preserve">                 Cộng giá gốc hàng tồn kho</t>
  </si>
  <si>
    <t xml:space="preserve">                  Cộng</t>
  </si>
  <si>
    <t xml:space="preserve">               Cộng</t>
  </si>
  <si>
    <t>Tổng cộng</t>
  </si>
  <si>
    <t xml:space="preserve">A. Tài sản ngắn hạn </t>
  </si>
  <si>
    <t xml:space="preserve">B. Tài sản dài hạn </t>
  </si>
  <si>
    <t xml:space="preserve">   - Giá trị hao mòn luỹ kế </t>
  </si>
  <si>
    <t xml:space="preserve">TỔNG CỘNG TÀI SẢN </t>
  </si>
  <si>
    <t xml:space="preserve">A. Nợ phải trả </t>
  </si>
  <si>
    <t xml:space="preserve">B. Vốn chủ sở hữu </t>
  </si>
  <si>
    <t xml:space="preserve">TỔNG CỘNG NGUỒN VỐN </t>
  </si>
  <si>
    <t>III. Các khoản phải thu ngắn hạn</t>
  </si>
  <si>
    <t>6. Dự toán chi sự nghiệp, dự án</t>
  </si>
  <si>
    <t xml:space="preserve">10. Lợi nhuận thuần từ hoạt động kinh doanh </t>
  </si>
  <si>
    <t xml:space="preserve">14. Tổng lợi nhuận kế toán trước thuế </t>
  </si>
  <si>
    <t xml:space="preserve">Lưu chuyển tiền thuần trong kỳ </t>
  </si>
  <si>
    <t xml:space="preserve">Tiền và tương đương tiền tồn cuối kỳ </t>
  </si>
  <si>
    <t>2. Các khoản giảm trừ doanh thu</t>
  </si>
  <si>
    <t>Lưu chuyển tiền thuần từ hoạt động đầu tư</t>
  </si>
  <si>
    <t>Lưu chuyển tiền thuần từ hoạt động tài chính</t>
  </si>
  <si>
    <t>Nguyên giá TSCĐ hữu hình</t>
  </si>
  <si>
    <t>Số dư đầu năm</t>
  </si>
  <si>
    <t>Giá trị hao mòn luỹ kế</t>
  </si>
  <si>
    <t>Giá trị còn lại của TSCĐ hữu hình</t>
  </si>
  <si>
    <t>9. Quỹ khác thuộc vốn chủ sở hữu</t>
  </si>
  <si>
    <t>V.01</t>
  </si>
  <si>
    <t>V.02</t>
  </si>
  <si>
    <t>V.06</t>
  </si>
  <si>
    <t>V.09</t>
  </si>
  <si>
    <t>V.10</t>
  </si>
  <si>
    <t>VND</t>
  </si>
  <si>
    <t>Cộng</t>
  </si>
  <si>
    <t>BẢN THUYẾT MINH BÁO CÁO TÀI CHÍNH (tiếp theo)</t>
  </si>
  <si>
    <t xml:space="preserve">   - EUR</t>
  </si>
  <si>
    <t>03</t>
  </si>
  <si>
    <t>04</t>
  </si>
  <si>
    <t>07</t>
  </si>
  <si>
    <t>5.Tiền chi đầu tư góp vốn vào đơn vị khác</t>
  </si>
  <si>
    <t>1.Tiền thu bán hàng, cung cấp dịch vụ và doanh thu khác</t>
  </si>
  <si>
    <t>2.Tiền chi trả cho người cung cấp hàng hoá và dịch vụ</t>
  </si>
  <si>
    <t>3.Tiền chi trả cho người lao động</t>
  </si>
  <si>
    <t>4.Tiền chi trả lãi vay</t>
  </si>
  <si>
    <t>5.Tiền chi nộp thuế Thu nhập doanh nghiệp</t>
  </si>
  <si>
    <t>6.Tiền thu khác từ hoạt động kinh doanh</t>
  </si>
  <si>
    <t>7.Tiền chi khác cho hoạt động kinh doanh</t>
  </si>
  <si>
    <t>7.Tiền thu lãi cho vay, cổ tức và lợi nhuận được chia</t>
  </si>
  <si>
    <t>Doanh thu bán hàng</t>
  </si>
  <si>
    <t>Thặng dư 
vốn cổ phần</t>
  </si>
  <si>
    <t>Quỹ đầu tư 
phát triển</t>
  </si>
  <si>
    <t>Quỹ dự phòng 
tài chính</t>
  </si>
  <si>
    <t>d) Cổ phiếu</t>
  </si>
  <si>
    <t>Thuế giá trị gia tăng đầu ra</t>
  </si>
  <si>
    <t>Thuế thu nhập cá nhân</t>
  </si>
  <si>
    <t>Kinh phí công đoàn</t>
  </si>
  <si>
    <t>Cổ tức phải trả</t>
  </si>
  <si>
    <t>Các khoản phải trả, phải nộp ngắn hạn khác</t>
  </si>
  <si>
    <t xml:space="preserve">Nguyên liệu, vật liệu </t>
  </si>
  <si>
    <t xml:space="preserve">Công cụ, dụng cụ </t>
  </si>
  <si>
    <t>Chi phí sản xuất, kinh doanh dở dang</t>
  </si>
  <si>
    <t xml:space="preserve">Thành phẩm </t>
  </si>
  <si>
    <t>Vốn đầu tư của chủ sở hữu</t>
  </si>
  <si>
    <t>Số lượng cổ phiếu được phép phát hành</t>
  </si>
  <si>
    <t>Số lượng cổ phiếu đã được phát hành và góp vốn đầy đủ</t>
  </si>
  <si>
    <t xml:space="preserve">- Cổ phiếu phổ thông </t>
  </si>
  <si>
    <t>- Cổ phiếu ưu đãi</t>
  </si>
  <si>
    <t>Số lượng cổ phiếu đang lưu hành</t>
  </si>
  <si>
    <t>Giá vốn của dịch vụ đã cung cấp</t>
  </si>
  <si>
    <t>Lãi tiền gửi, tiền cho vay</t>
  </si>
  <si>
    <t>+ Các khoản điều chỉnh tăng</t>
  </si>
  <si>
    <t>+ Các khoản điều chỉnh giảm</t>
  </si>
  <si>
    <t>Chi phí nguyên liệu, vật liệu</t>
  </si>
  <si>
    <t>Chi phí nhân công</t>
  </si>
  <si>
    <t>Chi phí khấu hao TSCĐ</t>
  </si>
  <si>
    <t>Chi phí dịch vụ mua ngoài</t>
  </si>
  <si>
    <t>Chi phí khác bằng tiền</t>
  </si>
  <si>
    <t>Dự phòng giảm giá hàng tồn kho</t>
  </si>
  <si>
    <t>Giá trị thuần có thể thực hiện được của hàng tồn kho</t>
  </si>
  <si>
    <t>Lưu chuyển tiền thuần từ hoạt động kinh doanh</t>
  </si>
  <si>
    <t>Số lượng cổ phiếu được mua lại</t>
  </si>
  <si>
    <t>VI.01</t>
  </si>
  <si>
    <t>VI.02</t>
  </si>
  <si>
    <t>VI.03</t>
  </si>
  <si>
    <t>VI.05</t>
  </si>
  <si>
    <t>VI.06</t>
  </si>
  <si>
    <t>VI.07</t>
  </si>
  <si>
    <t>2. Dự phòng giảm giá đầu tư ngắn hạn</t>
  </si>
  <si>
    <t>2.Tiền thu từ thanh lý, nhượng bán TSCĐ và các TSDH khác</t>
  </si>
  <si>
    <t>1.Tiền chi để mua sắm, xây dựng TSCĐ và các TSDH khác</t>
  </si>
  <si>
    <t>1.Tiền thu từ phát hành cổ phiếu, nhận vốn góp của chủ sở hữu</t>
  </si>
  <si>
    <t>2.Tiền chi trả vốn góp cho các chủ sở hữu, mua lại cổ phiếu của doanh nghiệp phát hành</t>
  </si>
  <si>
    <t>3.Tiền vay ngắn hạn, dài hạn nhận được</t>
  </si>
  <si>
    <t>4.Tiền chi trả nợ gốc vay</t>
  </si>
  <si>
    <t>6.Cổ tức, lợi nhuận đã trả cho chủ sở hữu</t>
  </si>
  <si>
    <t>1. Lợi nhuận trước thuế</t>
  </si>
  <si>
    <t>08</t>
  </si>
  <si>
    <t>09</t>
  </si>
  <si>
    <t>3. Lợi nhuận (lỗ) từ hoạt động kinh doanh trước những thay đổi vốn lưu động</t>
  </si>
  <si>
    <t>3.Tiền chi cho vay, mua các công cụ nợ của đơn vị khác</t>
  </si>
  <si>
    <t>6.Tiền thu hồi đầu tư góp vốn vào đơn vị khác</t>
  </si>
  <si>
    <t>Tiền và tương đương tiền đầu kỳ</t>
  </si>
  <si>
    <t xml:space="preserve">Tiền và tương đương tiền cuối kỳ </t>
  </si>
  <si>
    <t>Số tiền Nợ</t>
  </si>
  <si>
    <t>Số tiền Có</t>
  </si>
  <si>
    <r>
      <t>3.</t>
    </r>
    <r>
      <rPr>
        <sz val="11"/>
        <rFont val="Times New Roman"/>
        <family val="1"/>
      </rPr>
      <t>Tiền chi cho vay, mua các công cụ nợ của đơn vị khác</t>
    </r>
  </si>
  <si>
    <t xml:space="preserve">Tiền mặt </t>
  </si>
  <si>
    <t xml:space="preserve">Tiền gửi ngân hàng </t>
  </si>
  <si>
    <t>- Thanh lý, nhượng bán</t>
  </si>
  <si>
    <t>- Quỹ đầu tư phát triển</t>
  </si>
  <si>
    <t>- Quỹ dự phòng tài chính</t>
  </si>
  <si>
    <t>- Quỹ khen thưởng phúc lợi</t>
  </si>
  <si>
    <t>Vốn góp của các đối tượng khác</t>
  </si>
  <si>
    <t>Doanh thu cung cấp dịch vụ</t>
  </si>
  <si>
    <t>Tổng lợi nhuận kế toán trước thuế</t>
  </si>
  <si>
    <t>Tổng lợi nhuận tính thuế</t>
  </si>
  <si>
    <t>Thuế suất thuế thu nhập doanh nghiệp</t>
  </si>
  <si>
    <t>Lợi nhuận kế toán sau thuế thu nhập doanh nghiệp</t>
  </si>
  <si>
    <t>Các khoản điều chỉnh tăng hoặc giảm lợi nhuận kế toán để xác định lợi nhuận hoặc lỗ phân bổ cho CĐ sở hữu CP phổ thông</t>
  </si>
  <si>
    <t xml:space="preserve">CP phổ thông đang lưu hành bình quân trong kỳ </t>
  </si>
  <si>
    <r>
      <t>4.</t>
    </r>
    <r>
      <rPr>
        <sz val="11"/>
        <rFont val="Times New Roman"/>
        <family val="1"/>
      </rPr>
      <t xml:space="preserve">Tiền thu hồi cho vay, bán lại công cụ nợ của đơn vị khác </t>
    </r>
  </si>
  <si>
    <t>Nhà cửa, 
vật kiến trúc</t>
  </si>
  <si>
    <t>Thiết bị 
dụng cụ quản lý</t>
  </si>
  <si>
    <t>BÁO CÁO LƯU CHUYỂN TIỀN TỆ GIỮA NIÊN ĐỘ</t>
  </si>
  <si>
    <t xml:space="preserve">Người lập biểu                                          Kế toán trưởng                                     Tổng Giám đốc          </t>
  </si>
  <si>
    <t>Tạm ứng</t>
  </si>
  <si>
    <t>- Điều động nội bộ</t>
  </si>
  <si>
    <t>Vốn góp 
của chủ sở hữu</t>
  </si>
  <si>
    <t>Thu từ thanh lý, nhượng bán TSCĐ</t>
  </si>
  <si>
    <t>Thu nhập khác</t>
  </si>
  <si>
    <t>Chi phí khác</t>
  </si>
  <si>
    <t>III. Lưu chuyển tiền từ hoạt động tài chính</t>
  </si>
  <si>
    <t>II. Lưu chuyển tiền từ hoạt động đầu tư</t>
  </si>
  <si>
    <t xml:space="preserve">2. Điều chỉnh cho các khoản </t>
  </si>
  <si>
    <t>1. Tiền thu từ phát hành cổ phiếu, nhận vốn góp của chủ sở hữu</t>
  </si>
  <si>
    <t>2. Tiền chi trả vốn góp cho các chủ sở hữu, mua lại cổ phiếu của doanh nghiệp phát hành</t>
  </si>
  <si>
    <t xml:space="preserve">5. Tiền chi trả nợ thuê tài chính </t>
  </si>
  <si>
    <t>- Khấu hao tài sản cố định</t>
  </si>
  <si>
    <t xml:space="preserve">- Các khoản dự phòng </t>
  </si>
  <si>
    <t>- Lãi, lỗ chênh lệch tỷ giá hối đoái chưa thực hiện</t>
  </si>
  <si>
    <t>- Lãi, lỗ từ hoạt động đầu tư</t>
  </si>
  <si>
    <t>- Chi phí lãi vay</t>
  </si>
  <si>
    <t>- Tăng, giảm các khoản phải thu</t>
  </si>
  <si>
    <t>- Tăng, giảm hàng tồn kho</t>
  </si>
  <si>
    <t>- Tăng, giảm chi phí trả trước</t>
  </si>
  <si>
    <t>- Tiền lãi vay đã trả</t>
  </si>
  <si>
    <t xml:space="preserve">- Thuế thu nhập doanh nghiệp đã nộp </t>
  </si>
  <si>
    <t>- Tiền thu khác từ hoạt động kinh doanh</t>
  </si>
  <si>
    <t>- Tiền chi khác từ hoạt động kinh doanh</t>
  </si>
  <si>
    <t>Tăng /(Giảm khác)</t>
  </si>
  <si>
    <t>Hàng hóa</t>
  </si>
  <si>
    <t>CIT</t>
  </si>
  <si>
    <t>Dư đầu</t>
  </si>
  <si>
    <t>PS tăng</t>
  </si>
  <si>
    <t>PS giảm</t>
  </si>
  <si>
    <t>Dư cuối</t>
  </si>
  <si>
    <t>Co tuc phai tra</t>
  </si>
  <si>
    <t>Trong kỳ, Công ty có phát sinh các nghiệp vụ quan trọng với các bên liên quan như sau:</t>
  </si>
  <si>
    <t>BÁO CÁO TÀI CHÍNH</t>
  </si>
  <si>
    <t>BẢNG CÂN ĐỐI KẾ TOÁN</t>
  </si>
  <si>
    <t>BÁO CÁO KẾT QUẢ HOẠT ĐỘNG KINH DOANH</t>
  </si>
  <si>
    <t>BÁO CÁO LƯU CHUYỂN TIỀN TỆ</t>
  </si>
  <si>
    <t>3. Các khoản phải thu khác</t>
  </si>
  <si>
    <t xml:space="preserve">4. Dự phòng phải thu ngắn hạn khó đòi </t>
  </si>
  <si>
    <t>9. Dự phòng phải trả ngắn hạn</t>
  </si>
  <si>
    <t>1. Dự phòng trợ cấp mất việc làm</t>
  </si>
  <si>
    <t>3. Chênh lệch tỷ giá hối đoái</t>
  </si>
  <si>
    <t>3.Tiền thu lãi cho vay, cổ tức và lợi nhuận được chia</t>
  </si>
  <si>
    <t>Số dư đầu năm trước</t>
  </si>
  <si>
    <t xml:space="preserve"> - Quỹ đầu tư phát triển</t>
  </si>
  <si>
    <t xml:space="preserve"> - Quỹ dự phòng tài chính</t>
  </si>
  <si>
    <t xml:space="preserve"> - Quỹ khen thưởng phúc lợi</t>
  </si>
  <si>
    <t>Số dư cuối năm trước</t>
  </si>
  <si>
    <t>Tăng vốn trong năm trước</t>
  </si>
  <si>
    <t>Tỷ lệ</t>
  </si>
  <si>
    <t>+ Chênh lệch vĩnh viễn:</t>
  </si>
  <si>
    <t>+ Chênh lệch tạm thời được khấu trừ:</t>
  </si>
  <si>
    <t xml:space="preserve">  Chi phí thuế TNDN các năm trước theo Quyết toán thuế</t>
  </si>
  <si>
    <t xml:space="preserve">  Cổ tức, lợi nhuận được chia</t>
  </si>
  <si>
    <t xml:space="preserve">   Dự phòng công nợ phải thu khó đòi </t>
  </si>
  <si>
    <t>b/ Bảng tính thuế thu nhập doanh nghiệp hoãn lại:</t>
  </si>
  <si>
    <t>Công ty đã ghi nhận chi phí thuế thu nhập doanh nghiệp hoãn lại và tài sản thuế thu nhập doanh nghiệp hoãn lại trong năm báo cáo như sau:</t>
  </si>
  <si>
    <t>Chênh lệch tạm thời được khấu trừ</t>
  </si>
  <si>
    <t>Ký quỹ, ký cược ngắn hạn</t>
  </si>
  <si>
    <t>Phân phối lợi nhuận năm trước</t>
  </si>
  <si>
    <t xml:space="preserve"> - Chia cổ tức năm trước</t>
  </si>
  <si>
    <t>Tăng/(Giảm) khác</t>
  </si>
  <si>
    <t>Chi phí/(thu nhập) thuế TNDN hoãn lại</t>
  </si>
  <si>
    <t xml:space="preserve">   Chi phí không được khấu trừ</t>
  </si>
  <si>
    <t xml:space="preserve">   Các khoản phạt vi phạm</t>
  </si>
  <si>
    <t>Một phần Dự phòng công nợ phải thu khó đòi Công ty TNHH MTV Thương mại và Vận tải Petrolimex</t>
  </si>
  <si>
    <t xml:space="preserve">Cổ tức, lợi nhuận đã chia </t>
  </si>
  <si>
    <t>V.08</t>
  </si>
  <si>
    <t xml:space="preserve">- Tăng khác </t>
  </si>
  <si>
    <t>- Tăng khác</t>
  </si>
  <si>
    <t>Lợi nhuận sau thuế
chưa phân phối</t>
  </si>
  <si>
    <t>Xăng dầu</t>
  </si>
  <si>
    <t>Kinh doanh</t>
  </si>
  <si>
    <t>Tổng Tài sản</t>
  </si>
  <si>
    <t>Tổng Nợ phải trả</t>
  </si>
  <si>
    <t>Kết quả bộ phận</t>
  </si>
  <si>
    <t>Kết quả hoạt động kinh doanh</t>
  </si>
  <si>
    <t>Tài sản bộ phận</t>
  </si>
  <si>
    <t>Các khoản đầu tư</t>
  </si>
  <si>
    <t>Tài sản không phân bổ</t>
  </si>
  <si>
    <t>Nợ phải trả bộ phận</t>
  </si>
  <si>
    <t>Nợ phải trả không phân bổ</t>
  </si>
  <si>
    <t>a. Báo cáo bộ phận theo lĩnh vực kinh doanh (tiếp theo)</t>
  </si>
  <si>
    <t>Công ty chỉ hoạt động trong khu vực địa lý Việt Nam.</t>
  </si>
  <si>
    <t>Doanh thu thuần từ bán hàng ra bên ngoài</t>
  </si>
  <si>
    <t xml:space="preserve">Doanh thu thuần từ bán hàng cho các bộ phận khác </t>
  </si>
  <si>
    <t>Lợi nhuận gộp</t>
  </si>
  <si>
    <t>Chi phí bán hàng &amp; CPQL</t>
  </si>
  <si>
    <t>Doanh thu tài chính</t>
  </si>
  <si>
    <t>Chi phí tài chính</t>
  </si>
  <si>
    <t>CP thuế TNDN</t>
  </si>
  <si>
    <t>Tổng lợi nhuận sau thuế</t>
  </si>
  <si>
    <t>Báo cáo theo bộ phận bao gồm bộ phận theo lĩnh vực kinh doanh hoặc một bộ phận theo khu vực địa lý.</t>
  </si>
  <si>
    <t>Bộ phận theo lĩnh vực kinh doanh: Là một bộ phận có thể phân biệt được của một doanh nghiệp tham gia vào quá trình sản xuất hoặc cung cấp sản phẩm, dịch vụ riêng lẻ, một nhóm các sản phẩm hoặc các dịch vụ có liên quan mà bộ phận này chịu rủi ro và lợi ích kinh tế khác với các bộ phận kinh doanh khác.</t>
  </si>
  <si>
    <t>Bộ phận theo khu vực địa lý: Là một bộ phận có thể phân biệt được của một doanh nghiệp tham gia vào quá trình sản xuất hoặc cung cấp sản phẩm, dịch vụ trong phạm vi một môi trường kinh tế cụ thể mà bộ phận này có chịu rủi ro và lợi ích kinh tế khác với các bộ phận kinh doanh trong các môi trường kinh tế khác.</t>
  </si>
  <si>
    <t>Tài sản tài chính</t>
  </si>
  <si>
    <t>Phải thu khách hàng và phải thu khác</t>
  </si>
  <si>
    <t>Phải trả người bán và phải trả khác</t>
  </si>
  <si>
    <t>Chi phí phải trả</t>
  </si>
  <si>
    <t>Các khoản vay</t>
  </si>
  <si>
    <t>Rủi ro thị trường</t>
  </si>
  <si>
    <t>Rủi ro lãi suất</t>
  </si>
  <si>
    <t>Rủi ro tín dụng</t>
  </si>
  <si>
    <t>Phải thu khách hàng</t>
  </si>
  <si>
    <t xml:space="preserve">Việc quản lý rủi ro tín dụng khách hàng của Công ty dựa trên các chính sách, thủ tục và quy trình kiểm soát của Công ty có liên quan đến việc quản lý rủi ro tín dụng khách hàng. </t>
  </si>
  <si>
    <t>Các khoản phải thu khách hàng chưa trả thường xuyên được theo dõi. Các phân tích về khả năng lập dự phòng được thực hiện tại ngày lập báo cáo trên cơ sở từng khách hàng đối với các khách hàng lớn. Trên cơ sở này, Công ty không có rủi ro tập trung về tín dụng.</t>
  </si>
  <si>
    <t>Tiền gửi ngân hàng</t>
  </si>
  <si>
    <t>Phần lớn tiền gửi ngân hàng của Công ty được gửi tại các ngân hàng lớn có uy tín ở Việt Nam. Công ty nhận thấy mức độ tập trung rủi ro tín dụng đối với tiền gửi ngân hàng là thấp.</t>
  </si>
  <si>
    <t>Quản lý rủi ro vốn</t>
  </si>
  <si>
    <t>Thông tin thời hạn đáo hạn của nợ phải trả tài chính của Công ty dựa trên các giá trị thanh toán chưa chiết khấu theo hợp đồng như sau:</t>
  </si>
  <si>
    <t>Phải trả người bán</t>
  </si>
  <si>
    <t>Phải trả khác</t>
  </si>
  <si>
    <t>Số đầu năm</t>
  </si>
  <si>
    <t>- Mua trong kỳ</t>
  </si>
  <si>
    <t>Bảng tính thuế thu nhập doanh nghiệp hiện hành:</t>
  </si>
  <si>
    <t>Giá trị ghi sổ</t>
  </si>
  <si>
    <t>- Chia cổ tức cho chủ sở hữu</t>
  </si>
  <si>
    <t>KTPL</t>
  </si>
  <si>
    <t>2. Đầu tư dài hạn khác</t>
  </si>
  <si>
    <t xml:space="preserve">3. Dự phòng giảm giá đầu tư tài chính dài hạn </t>
  </si>
  <si>
    <t>3. Quỹ đầu tư phát triển</t>
  </si>
  <si>
    <t>4. Quỹ dự phòng tài chính</t>
  </si>
  <si>
    <t>5. Lợi nhuận sau thuế chưa phân phối</t>
  </si>
  <si>
    <t>Từ 01/01/2013
đến 30/06/2013</t>
  </si>
  <si>
    <t>- Quỹ thưởng Ban điều hành</t>
  </si>
  <si>
    <t>Bảo hiểm xã hội, BHYT, BHTN</t>
  </si>
  <si>
    <t>CỘNG</t>
  </si>
  <si>
    <t>V.07</t>
  </si>
  <si>
    <t>Chi phí thuế TNDN hiện hành</t>
  </si>
  <si>
    <t>1. Vay và nợ dài hạn</t>
  </si>
  <si>
    <t xml:space="preserve">  1. Ngoại tệ các loại - USD</t>
  </si>
  <si>
    <t xml:space="preserve">3. Doanh thu thuần bán hàng và cung cấp
    dịch vụ </t>
  </si>
  <si>
    <t xml:space="preserve">5. Lợi nhuận gộp về bán hàng và cung cấp
    dịch vụ </t>
  </si>
  <si>
    <t>1. Tiền vay ngắn hạn, dài hạn nhận được</t>
  </si>
  <si>
    <t>2. Tiền chi trả nợ gốc vay</t>
  </si>
  <si>
    <t>Tiền và các khoản tương đương tiền</t>
  </si>
  <si>
    <t>1.</t>
  </si>
  <si>
    <t>V.</t>
  </si>
  <si>
    <t>THÔNG TIN BỔ SUNG CHO CÁC KHOẢN MỤC TRÌNH BÀY TRONG BẢNG CÂN ĐỐI KẾ TOÁN</t>
  </si>
  <si>
    <t xml:space="preserve">2. </t>
  </si>
  <si>
    <t>Hàng tồn kho</t>
  </si>
  <si>
    <t>Tài sản ngắn hạn khác</t>
  </si>
  <si>
    <t xml:space="preserve">5. </t>
  </si>
  <si>
    <t>Tăng, giảm tài sản cố định hữu hình</t>
  </si>
  <si>
    <t>- Giảm khác (*)</t>
  </si>
  <si>
    <t>7.</t>
  </si>
  <si>
    <t>Thuế và các khoản phải nộp Nhà nước</t>
  </si>
  <si>
    <t>10.</t>
  </si>
  <si>
    <t>Các khoản phải trả, phải nộp khác</t>
  </si>
  <si>
    <t>11.</t>
  </si>
  <si>
    <t>Vốn chủ sở hữu</t>
  </si>
  <si>
    <t>THÔNG TIN BỔ SUNG CHO CÁC KHOẢN MỤC TRÌNH BÀY TRONG BÁO CÁO KẾT QUẢ HOẠT ĐỘNG KINH DOANH</t>
  </si>
  <si>
    <t xml:space="preserve">VI. </t>
  </si>
  <si>
    <t xml:space="preserve">1. </t>
  </si>
  <si>
    <t>* Mệnh giá cổ phiếu đang lưu hành: 10.000 đồng/cổ phiếu</t>
  </si>
  <si>
    <t>Giá vốn hàng bán</t>
  </si>
  <si>
    <t>Doanh thu hoạt động tài chính</t>
  </si>
  <si>
    <t>Chi phí thuế thu nhập doanh nghiệp hiện hành</t>
  </si>
  <si>
    <t>Chi phí sản xuất kinh doanh theo yếu tố</t>
  </si>
  <si>
    <t xml:space="preserve">VIII. NHỮNG THÔNG TIN KHÁC </t>
  </si>
  <si>
    <t>Lương, thưởng và các khoản phúc lợi khác</t>
  </si>
  <si>
    <t>Thông tin về các bên liên quan</t>
  </si>
  <si>
    <t>Báo cáo bộ phận</t>
  </si>
  <si>
    <t>a) Báo cáo bộ phận theo lĩnh vực kinh doanh</t>
  </si>
  <si>
    <t>Giá vốn</t>
  </si>
  <si>
    <t>b) Báo cáo bộ phận theo khu vực địa lý</t>
  </si>
  <si>
    <t>4.</t>
  </si>
  <si>
    <t>Tài sản đảm bảo</t>
  </si>
  <si>
    <t>Rủi ro tín dụng là rủi ro mà đối tác sẽ không thực hiện các nghĩa vụ của mình theo quy định của một công cụ tài chính hoặc hợp đồng khách hàng, dẫn đến tổn thất về tài chính. Công ty có rủi ro tín dụng từ các hoạt động kinh doanh của mình (chủ yếu đối với các khoản phải thu khách hàng) và từ hoạt động tài chính của mình bao gồm cả tiền gửi ngân hàng và các công cụ tài chính khác.</t>
  </si>
  <si>
    <t>6.</t>
  </si>
  <si>
    <t>Rủi ro thanh khoản</t>
  </si>
  <si>
    <t>Từ 01 năm
trở xuống</t>
  </si>
  <si>
    <t>Từ 01 năm
đến 05 năm</t>
  </si>
  <si>
    <t>Rủi ro thị trường là rủi ro mà giá trị hợp lý hoặc các luồng tiền trong tương lai của công cụ tài chính sẽ biến động theo những thay đổi của giá thị trường. Rủi ro thị trường bao gồm 3 loại : Rủi ro ngoại tệ, rủi ro lãi suất và rủi ro về giá khác.</t>
  </si>
  <si>
    <t>Rủi ro ngoại tệ</t>
  </si>
  <si>
    <t>Rủi ro ngoại tệ là rủi ro mà giá trị hợp lý hoặc các luồng tiền trong tương lai của công cụ tài chính sẽ biến động theo những thay đổi của tỷ giá hối đoái.</t>
  </si>
  <si>
    <t>Công ty không có rủi ro ngoại tệ trọng yếu do việc mua và bán hàng hóa, dịch vụ được thực hiện chủ yếu bằng đơn vị tiền tệ là Đồng Việt Nam.</t>
  </si>
  <si>
    <t>Công ty quản lý rủi ro lãi suất bằng cách theo dõi chặt chẽ tình hình thị trường có liên quan để xác định chính sách lãi suất hợp lý có lợi cho các mục đích quản lý giới hạn rủi ro của Công ty.</t>
  </si>
  <si>
    <t>Công ty không thực hiện phân tích độ nhạy đối với lãi suất vì rủi ro do thay đổi lãi suất tại ngày lập báo cáo là không đáng kể.</t>
  </si>
  <si>
    <t>Rủi ro về giá khác</t>
  </si>
  <si>
    <t>Rủi ro về giá khác là rủi ro mà giá trị hợp lý hoặc các luồng tiền trong tương lai của một công cụ tài chính sẽ biến động theo những thay đổi của giá thị trường ngoài thay đổi của lãi suất và tỷ giá hối đoái.</t>
  </si>
  <si>
    <t xml:space="preserve">Công ty quản trị nguồn vốn nhằm đảm bảo rằng Công ty có thể vừa hoạt động liên tục vừa tối đa hóa lợi ích của các cổ đông thông qua tối ưu hóa số dư nguồn vốn và công nợ. </t>
  </si>
  <si>
    <t>Các cổ phiếu do Công ty nắm giữ có thể bị ảnh hưởng bởi các rủi ro về giá trị tương lai của cổ phiếu đầu tư. Công ty quản lý rủi ro về giá cổ phiếu bằng cách thiết lập hạn mức đầu tư và đa dạng hóa danh mục đầu tư.</t>
  </si>
  <si>
    <t>8.</t>
  </si>
  <si>
    <t>3.</t>
  </si>
  <si>
    <t>Công cụ tài chính</t>
  </si>
  <si>
    <t>Giá trị hợp lý</t>
  </si>
  <si>
    <t>Tài sản tài chính sẵn sàng để bán</t>
  </si>
  <si>
    <t>Nợ phải trả tài chính</t>
  </si>
  <si>
    <t>Giá trị hợp lý của các tài sản tài chính và nợ phải trả tài chính được phản ánh theo giá trị mà công cụ tài chính có thể được chuyển đổi trong một giao dịch hiện tại giữa các bên có đầy đủ hiểu biết và mong muốn giao dịch.</t>
  </si>
  <si>
    <t>Phương pháp và giả định sau đây được sử dụng để ước tính giá trị hợp lý:</t>
  </si>
  <si>
    <t>Tiền mặt, tiền gửi ngân hàng, các khoản phải thu khách hàng, phải trả người bán và nợ phải trả ngắn hạn khác phần lớn xấp xỉ với giá trị ghi sổ do kỳ hạn ngắn hạn của những công cụ này.</t>
  </si>
  <si>
    <t xml:space="preserve">Giá trị hợp lý của các khoản vay có lãi suất cố định hoặc thả nổi không xác định được do không có đủ thông tin để áp dụng các mô hình định giá phù hợp. </t>
  </si>
  <si>
    <t>Các khoản ký quỹ, ký cược</t>
  </si>
  <si>
    <t>3. Thuế và các khoản phải trả Nhà nước</t>
  </si>
  <si>
    <t>4. Phải trả công nhân viên</t>
  </si>
  <si>
    <t>5. Chi phí phải trả</t>
  </si>
  <si>
    <t>6. Các khoản phải trả, phải nộp khác</t>
  </si>
  <si>
    <t>7. Quỹ khen thưởng và phúc lợi</t>
  </si>
  <si>
    <t>Thuế và các khoản phải thu Nhà nước</t>
  </si>
  <si>
    <t xml:space="preserve">  Chi phí dự phòng được trừ (do Công ty con đã
   giải thể)</t>
  </si>
  <si>
    <t>Giá vốn của hàng hóa đã bán</t>
  </si>
  <si>
    <t>Số liệu so sánh</t>
  </si>
  <si>
    <t>Từ 01/01/2014
đến 30/06/2014</t>
  </si>
  <si>
    <t>-</t>
  </si>
  <si>
    <t>NTC</t>
  </si>
  <si>
    <t>Người soát xét 1</t>
  </si>
  <si>
    <t>CÁC BÚT TOÁN ĐỀ NGHỊ ĐIỀU CHỈNH</t>
  </si>
  <si>
    <t xml:space="preserve">Nội dung:              </t>
  </si>
  <si>
    <t>Người thực hiện</t>
  </si>
  <si>
    <t xml:space="preserve">Ngày khóa sổ : </t>
  </si>
  <si>
    <t>Ngày</t>
  </si>
  <si>
    <t>Tên</t>
  </si>
  <si>
    <t xml:space="preserve">Khách hàng : </t>
  </si>
  <si>
    <t>B360 -1/1</t>
  </si>
  <si>
    <t>AASCN</t>
  </si>
  <si>
    <t>Người soát xét 2</t>
  </si>
  <si>
    <t xml:space="preserve">Từ năm tài chính 2014, thuế thu nhập doanh nghiệp phải nộp được xác định với thuế suất là 22% trên thu nhập chịu thuế, trước năm 2014 là 25%. </t>
  </si>
  <si>
    <t>Máy móc
thiết bị</t>
  </si>
  <si>
    <r>
      <t xml:space="preserve">Phân phối lợi nhuận </t>
    </r>
    <r>
      <rPr>
        <i/>
        <sz val="10.75"/>
        <color indexed="8"/>
        <rFont val="Times New Roman"/>
        <family val="1"/>
      </rPr>
      <t>(*)</t>
    </r>
  </si>
  <si>
    <t>9.</t>
  </si>
  <si>
    <t>CÔNG TY CỔ PHẦN TAXI GAS</t>
  </si>
  <si>
    <t>CÔNG TY CỔ PHẦN TAXI GAS SÀI GÒN PETROLIMEX</t>
  </si>
  <si>
    <t>178/6 Điện Biên Phủ, P.21, Q. Bình Thạnh, TP. HCM</t>
  </si>
  <si>
    <t>2. Tài sản cố định vô hình</t>
  </si>
  <si>
    <t>3. Chi phí xây dựng cơ bản dở dang</t>
  </si>
  <si>
    <t>1. Phải trả dài hạn khác</t>
  </si>
  <si>
    <t>2. Doanh thu chưa thực hiện</t>
  </si>
  <si>
    <t>Lỗ trong năm trước</t>
  </si>
  <si>
    <t>Công ty CP Gas Petrolimex</t>
  </si>
  <si>
    <t>Công ty Xăng Dầu KV 2</t>
  </si>
  <si>
    <t>Công ty Petajico Hà Nội</t>
  </si>
  <si>
    <t>1. Đầu tư tài chính ngắn hạn</t>
  </si>
  <si>
    <t>1. Phải trả cho người bán</t>
  </si>
  <si>
    <t>2. Người mua trả tiền trước</t>
  </si>
  <si>
    <t>2. Tài sản dài hạn khác</t>
  </si>
  <si>
    <t>V.11</t>
  </si>
  <si>
    <t>2.</t>
  </si>
  <si>
    <t>Các khoản đầu tư tài chính ngắn hạn</t>
  </si>
  <si>
    <t xml:space="preserve">Cộng </t>
  </si>
  <si>
    <t>Đầu tư tài chính ngắn hạn (*)</t>
  </si>
  <si>
    <t>5.</t>
  </si>
  <si>
    <t>Chi phí trả trước ngắn hạn</t>
  </si>
  <si>
    <t>Chi phí sửa chữa bảo dưỡng</t>
  </si>
  <si>
    <t>Vật tư thay thế</t>
  </si>
  <si>
    <t>Chi phí bảo hiểm</t>
  </si>
  <si>
    <t>Chi phí trả trước ngắn hạn khác</t>
  </si>
  <si>
    <t>Tài sản cố định vô hình</t>
  </si>
  <si>
    <t>Phần mềm máy</t>
  </si>
  <si>
    <t>vi tính</t>
  </si>
  <si>
    <t>Nguyên giá TSCĐ vô hình</t>
  </si>
  <si>
    <t>Giá trị còn lại của TSCĐ vô hình</t>
  </si>
  <si>
    <t>Phải trả dài hạn khác</t>
  </si>
  <si>
    <t>Nhận ký quỹ, ký cược dài hạn</t>
  </si>
  <si>
    <t xml:space="preserve">  - Công ty CP Tập Đoàn Hiệp Đồng Tâm</t>
  </si>
  <si>
    <t xml:space="preserve">  - Công ty CP Tân Tân</t>
  </si>
  <si>
    <t xml:space="preserve">  - Công ty TNHH XD SXTM Lê Hoàn</t>
  </si>
  <si>
    <t xml:space="preserve">  - Công ty CP Kết cấu Thép Thành Long Vineco</t>
  </si>
  <si>
    <t xml:space="preserve">  - Công ty TNHH Hoàng Đạt</t>
  </si>
  <si>
    <t>Lãi cơ bản trên cổ phiếu</t>
  </si>
  <si>
    <t>VI.04</t>
  </si>
  <si>
    <t>Quyết toán thuế của Công ty sẽ chịu sự kiểm tra của cơ quan thuế. Do việc áp dụng luật và các quy định về thuế đối với nhiều loại giao dịch khác nhau có thể được giải thích theo nhiều cách khác nhau, số thuế được trình bày trên Báo cáo tài chính có thể bị thay đổi theo quyết định của cơ quan thuế.</t>
  </si>
  <si>
    <t>Các khoản tương đương tiền (*)</t>
  </si>
  <si>
    <t>ký quỹ dài hạn</t>
  </si>
  <si>
    <t>Rủi ro lãi suất là rủi ro mà giá trị hợp lý hoặc các luồng tiền trong tương lai của một công cụ tài chính sẽ biến động do thay đổi lãi suất thị trường. Rủi ro về thay đổi lãi suất thị trường của Công ty chủ yếu liên quan đến các các khoản vay chịu lãi suất đã được ký kết với các ngân hàng. Trong kỳ, Công ty không có đi vay nên không chịu ảnh hưởng của loại rủi ro này.</t>
  </si>
  <si>
    <t>Rủi ro thanh khoản là rủi ro Công ty gặp khó khăn trong việc đáp ứng các nghĩa vụ tài chính do tình trạng thiếu vốn. Rủi ro thanh khoản của Công ty phát sinh chủ yếu do không tương xứng trong các kỳ hạn của tài sản tài chính và các khoản phải trả tài chính.</t>
  </si>
  <si>
    <t>Công ty giám sát rủi ro thanh khoản bằng việc duy trì tỷ lệ tiền mặt và các khoản tương đương tiền ở mức mà Ban Giám đốc cho là đủ để hỗ trợ tài chính cho các hoạt động kinh doanh của Công ty và để giảm thiểu ảnh hưởng của những thay đổi các luồng tiền.</t>
  </si>
  <si>
    <t xml:space="preserve">  Nguyễn Thị Thủy                                 </t>
  </si>
  <si>
    <t xml:space="preserve"> Nguyễn Thị Thủy                                      </t>
  </si>
  <si>
    <t xml:space="preserve">Người lập biểu                                       </t>
  </si>
  <si>
    <t xml:space="preserve"> Kế toán trưởng                                            </t>
  </si>
  <si>
    <t xml:space="preserve">  Người lập biểu                                              </t>
  </si>
  <si>
    <t xml:space="preserve">  Nguyễn Thị Thủy                              </t>
  </si>
  <si>
    <t xml:space="preserve">  Nguyễn Thị Thủy                             </t>
  </si>
  <si>
    <t>2. Thuế và các khoản phải thu Nhà nước</t>
  </si>
  <si>
    <t>3. Tài sản ngắn hạn khác</t>
  </si>
  <si>
    <t>1. Cổ tức, lợi nhuận đã trả cho chủ sở hữu</t>
  </si>
  <si>
    <t>1.Tiền thu từ thanh lý, nhượng bán TSCĐ và các TSDH khác</t>
  </si>
  <si>
    <t xml:space="preserve">2.Tiền thu hồi cho vay, bán lại các công cụ nợ của đơn vị khác </t>
  </si>
  <si>
    <t>Lợi nhuận/(Lỗ) phân bổ cho CĐ sở hữu CP phổ thông</t>
  </si>
  <si>
    <t>18. Lãi/(Lỗ) cơ bản trên cổ phiếu</t>
  </si>
  <si>
    <t xml:space="preserve">Lãi/(Lỗ) cơ bản trên cổ phiếu </t>
  </si>
  <si>
    <t>Công ty CP Vận tải và dịch vụ Petrolimex Sài Gòn</t>
  </si>
  <si>
    <t>Công ty CP TM &amp; Vận tải Petrolimex Hà Nội</t>
  </si>
  <si>
    <t>(*) Là các khoản tiền gửi có kỳ hạn 1 tháng tại Ngân hàng TMCP Xăng Dầu Petrolimex - CN Sài Gòn.</t>
  </si>
  <si>
    <t>Giá trị còn lại của TSCĐ thanh lý</t>
  </si>
  <si>
    <t>Dịch vụ vận tải</t>
  </si>
  <si>
    <t>Taxi (*)</t>
  </si>
  <si>
    <t>Taxi</t>
  </si>
  <si>
    <t>Hoạt động kinh doanh chủ yếu của Công ty là kinh doanh xăng dầu và dịch vụ vận tải Taxi, do đó báo cáo tài chính bộ phận trong năm được phân theo lĩnh vực kinh doanh như sau:</t>
  </si>
  <si>
    <t xml:space="preserve"> Lê Đình Nam</t>
  </si>
  <si>
    <t>Hương</t>
  </si>
  <si>
    <t>- Các khoản điều chỉnh tăng</t>
  </si>
  <si>
    <t xml:space="preserve">  Kế toán trưởng                                  </t>
  </si>
  <si>
    <t>BẢNG CÂN ĐỐI KẾ TOÁN (tiếp theo)</t>
  </si>
  <si>
    <t>Các khoản điều chỉnh tăng, giảm lợi nhuận kế toán để xác định lợi nhuận chịu thuế TNDN</t>
  </si>
  <si>
    <t xml:space="preserve">  Nguyễn Thị Thủy                                     Nguyễn Thị Thủy                                   Lê Đình Nam</t>
  </si>
  <si>
    <t>TM</t>
  </si>
  <si>
    <t>- Tăng, giảm các khoản phải trả (không kể lãi vay phải
trả, thuế thu nhập doanh nghiệp phải nộp )</t>
  </si>
  <si>
    <t xml:space="preserve">Q.Giám đốc </t>
  </si>
  <si>
    <t xml:space="preserve"> Kế toán trưởng</t>
  </si>
  <si>
    <t xml:space="preserve">  Nguyễn Thị Thủy                                                                       </t>
  </si>
  <si>
    <t xml:space="preserve">Nguyễn Thị Thủy </t>
  </si>
  <si>
    <t>Lê Đình Nam</t>
  </si>
  <si>
    <t xml:space="preserve">   Người lập biểu                                                                                            </t>
  </si>
  <si>
    <t>Số dư đầu năm nay</t>
  </si>
  <si>
    <t>2. Tiền chi trả cho người cung cấp hàng hóa và dịch vụ</t>
  </si>
  <si>
    <t>3. Tiền chi trả cho người lao động</t>
  </si>
  <si>
    <t>4. Tiền chi trả lãi vay</t>
  </si>
  <si>
    <t xml:space="preserve">5. Tiền chi nộp thuế thu nhập doanh nghiệp </t>
  </si>
  <si>
    <t>(Theo phương pháp trực tiếp)</t>
  </si>
  <si>
    <t>4. Tiền thu khác từ hoạt động kinh doanh</t>
  </si>
  <si>
    <t>5. Tiền chi khác cho hoạt động kinh doanh</t>
  </si>
  <si>
    <t>2.Tiền chi cho vay, mua các công cụ nợ của đơn vị khác</t>
  </si>
  <si>
    <t>Đ/C chuyển khoản tiền lương NVXD từ TK 642 sang TK 641 do đơn vị hạch toán nhầm</t>
  </si>
  <si>
    <t>CPBH</t>
  </si>
  <si>
    <t>CPQL</t>
  </si>
  <si>
    <t>Đ/C tiền lương Taxi từ TK 641 sang TK 642 do đơn vị hạch toán nhầm</t>
  </si>
  <si>
    <t>Trích trước phí kiểm toán 6 tháng cuối năm 2014</t>
  </si>
  <si>
    <t>Kết chuyển tiền phí kiểm toán 6 tháng đầu năm 2014 sang CPQL</t>
  </si>
  <si>
    <t>Trích bổ sung tiền thuế TNCN thù lao HĐQT quý 4 /2014 do trích thiếu</t>
  </si>
  <si>
    <t>(Xem bảng tính đính kèm)</t>
  </si>
  <si>
    <t>TNTC</t>
  </si>
  <si>
    <t>Ghi nhận bổ sung lãi tiền gửi có kỳ hạn đến 31/12/2014</t>
  </si>
  <si>
    <t>Thuy</t>
  </si>
  <si>
    <t>Tại ngày 31 tháng 12 năm 2014</t>
  </si>
  <si>
    <t>Cho năm tài chính kết thúc ngày 31/12/2014</t>
  </si>
  <si>
    <t>Năm nay</t>
  </si>
  <si>
    <t>Năm trước</t>
  </si>
  <si>
    <t>Năm 2014</t>
  </si>
  <si>
    <t>Số dư cuối năm nay</t>
  </si>
  <si>
    <t xml:space="preserve"> - Vốn góp đầu năm </t>
  </si>
  <si>
    <t xml:space="preserve"> - Vốn góp tăng trong năm</t>
  </si>
  <si>
    <t xml:space="preserve"> - Vốn góp giảm trong năm</t>
  </si>
  <si>
    <t xml:space="preserve"> - Vốn góp cuối năm</t>
  </si>
  <si>
    <t xml:space="preserve">Kết quả bộ phận cho năm tài chính kết thúc ngày 31/12/2014 như sau: </t>
  </si>
  <si>
    <t xml:space="preserve">Tài sản bộ phận và nợ bộ phận tại ngày 31/12/2014 như sau: </t>
  </si>
  <si>
    <t>Kết quả bộ phận cho năm tài chính kết thúc ngày 31/12/2013 như sau:</t>
  </si>
  <si>
    <t>(*) Là tiền gửi có kỳ hạn 12 tháng theo Hợp đồng số HD07.2014-LVS ngày 21/06/2014  tại Ngân hàng TMCP Xăng Dầu Petrolimex - CN Sài Gòn.</t>
  </si>
  <si>
    <t>Thuế Thu nhập doanh nghiệp nộp thừa</t>
  </si>
  <si>
    <t>Số tăng trong năm</t>
  </si>
  <si>
    <t>Số giảm trong năm</t>
  </si>
  <si>
    <t>Số dư cuối năm</t>
  </si>
  <si>
    <t>- Khấu hao trong năm</t>
  </si>
  <si>
    <t>Tại ngày cuối năm</t>
  </si>
  <si>
    <t>Các loại thuế khác</t>
  </si>
  <si>
    <t>Doanh thu bán hàng và cung cấp dịch vụ</t>
  </si>
  <si>
    <t>VI.08</t>
  </si>
  <si>
    <t>VI.09</t>
  </si>
  <si>
    <t>Các khoản giảm trừ doanh thu</t>
  </si>
  <si>
    <t>Chiết khấu thương mại</t>
  </si>
  <si>
    <t>Doanh thu thuần bán hàng và cung cấp dịch vụ</t>
  </si>
  <si>
    <t>Lãi chênh lệch tỷ giá</t>
  </si>
  <si>
    <t>Công ty không thế chấp tài sản cũng như không nắm giữ tài sản đảm bảo nào của đơn vị khác vào ngày 01/01/2014 và vào ngày 31/12/2014.</t>
  </si>
  <si>
    <t xml:space="preserve">Số liệu so sánh là số liệu trên Báo cáo tài chính cho năm tài chính kết thúc ngày 31 tháng 12 năm 2013 đã được Công ty TNHH Kiểm toán Đông Á kiểm toán. </t>
  </si>
  <si>
    <t>(*) Trong năm 2014 , Công ty đã bán thanh lý 100% xe ô tô là tài sản cố định tham gia cung cấp dịch vụ taxi. Tại ngày 31/12/2014 Công ty đã tạm dừng cung cấp dịch vụ vận tải Taxi.</t>
  </si>
  <si>
    <t xml:space="preserve">              + Chuyển lỗ của các năm trước</t>
  </si>
  <si>
    <t xml:space="preserve">Tài sản bộ phận và nợ bộ phận tại ngày 31/12/2013: </t>
  </si>
  <si>
    <t xml:space="preserve">Giám đốc          </t>
  </si>
  <si>
    <t xml:space="preserve">  Người lập biểu                                          Kế toán trưởng                                      Giám đốc                   </t>
  </si>
  <si>
    <t xml:space="preserve">Giám đốc </t>
  </si>
  <si>
    <t>Giám đốc</t>
  </si>
  <si>
    <t>Giá trị hợp lý của các chứng khoán niêm yết được xác định trên cơ sở giá giao dịch trên thị trường chứng khoán. Đối với các chứng khoán chưa niêm yết thì giá trị hợp lý được xác định trên cơ sở giá giao dịch bình quân trên thị trường giao dịch của các công ty đại chúng chưa niêm yết (UpCoM) đối với các công ty đã đăng ký giao dịch trên thị trường giao dịch của các công ty đại chúng chưa niêm yết (UpCoM), hoặc giá trung bình trên cơ sở giá giao dịch được cung cấp tối thiểu bởi ba công ty chứng khoán tại thời điểm 31/12/2014 đối với các công ty chưa đăng ký giao dịch trên thị trường giao dịch của các công ty đại chúng. Các chứng khoán không có giá tham khảo từ các nguồn tin cậy thì giá trị hợp lý được lấy theo giá trị ghi sổ.</t>
  </si>
  <si>
    <t>(*)Ghi chú: CP hoạt động p/b theo</t>
  </si>
  <si>
    <t>Công ty đang trong giai đoạn tái cấu trúc: Theo biên bản Đại Hội cổ đông ngày 09/05/2014, Ủy quyền cho Hội đồng quản trị xem xét quyết định phương án tái cấu trúc Công ty. Công ty đã bán thanh lý xong 100% xe ô tô là tài sản cố định tham gia cung cấp dịch vụ taxi. Tại ngày 31/12/2014 Công ty đã tạm dừng cung cấp dịch vụ vận tải Taxi. Hiện công ty chỉ còn hoạt động Đại lý kinh doanh xăng dầu, tuy nhiên hoạt động này cũng rất hạn chế (chỉ bán buôn). Do đó công ty không lập báo cáo bộ phận.</t>
  </si>
  <si>
    <t>1.Tiền thu từ thanh lý, nhượng bán TSCĐ và
    các TSDH khác</t>
  </si>
  <si>
    <t>1. Tiền thu từ bán hàng, cung cấp dịch vụ và
     doanh thu khác</t>
  </si>
  <si>
    <t xml:space="preserve">3.Tiền thu hồi cho vay, bán lại các công cụ nợ của
    đơn vị khác </t>
  </si>
  <si>
    <t xml:space="preserve">Lưu chuyển tiền thuần trong năm </t>
  </si>
  <si>
    <t>Tiền và tương đương tiền đầu năm</t>
  </si>
  <si>
    <t>Tiền và tương đương tiền cuối năm</t>
  </si>
  <si>
    <t xml:space="preserve">    - Nguyên giá TSCĐ cuối năm đã khấu hao hết nhưng vẫn còn sử dụng:</t>
  </si>
  <si>
    <t>Phương tiện 
vận tải</t>
  </si>
  <si>
    <t>Lợi nhuận trong năm nay</t>
  </si>
  <si>
    <t>- Các khoản điều chỉnh giảm:</t>
  </si>
  <si>
    <t>Thu nhập của thành viên Hội đồng Quản trị và Ban Giám đốc trong năm như sau:</t>
  </si>
  <si>
    <t>Công ty đang trong giai đoạn tái cấu trúc: Theo biên bản Đại Hội cổ đông ngày 09/05/2014, Ủy quyền cho Hội đồng quản trị xem xét quyết định phương án tái cấu trúc Công ty. Công ty đã bán thanh lý xong 100% xe ô tô là tài sản cố định tham gia cung cấp dịch vụ taxi. Tại ngày 31/12/2014 Công ty đã tạm dừng cung cấp dịch vụ vận tải Taxi. Hiện công ty chỉ còn hoạt động Đại lý kinh doanh xăng dầu, tuy nhiên hoạt động này cũng rất hạn chế (chỉ bán buôn). Do đó Công ty không lập báo cáo bộ phận.</t>
  </si>
  <si>
    <t>Số cuối năm</t>
  </si>
  <si>
    <t xml:space="preserve">10. </t>
  </si>
  <si>
    <t>Trả trước cho người bán</t>
  </si>
  <si>
    <t>Các khoản phải thu khác (b)</t>
  </si>
  <si>
    <t>Dự phòng phải thu ngắn hạn khó đòi (c)</t>
  </si>
  <si>
    <t>Công ty CP Tập Đoàn Hiệp Đồng Tâm</t>
  </si>
  <si>
    <t>Công ty CP Tân Tân</t>
  </si>
  <si>
    <t>Công ty TNHH XD SXTM Lê Hoàn</t>
  </si>
  <si>
    <t>Công ty CP Kết cấu Thép Thành Long Vineco</t>
  </si>
  <si>
    <t>Công ty TNHH Hoàng Đạt</t>
  </si>
  <si>
    <t>(b) Chi tiết các khoản phải thu ngắn hạn khác:</t>
  </si>
  <si>
    <t>Lãi dự thu NH TMCP Xăng dầu Petrolimex</t>
  </si>
  <si>
    <t>Tổng cộng</t>
  </si>
  <si>
    <t xml:space="preserve">  - Các đối tượng khác</t>
  </si>
  <si>
    <t>a) Bảng đối chiếu biến động của vốn chủ sở hữu</t>
  </si>
  <si>
    <t>(*)</t>
  </si>
  <si>
    <t>(**)</t>
  </si>
  <si>
    <t>Các đối tượng khác</t>
  </si>
  <si>
    <t xml:space="preserve">(*) Là các khoản Công nợ phải thu khách hàng khó đòi đã có quyết định của tòa án, không có khả năng thu hồi và đã được trích lập dự phòng 100%. </t>
  </si>
  <si>
    <t xml:space="preserve">(**) Là các khoản công nợ phải thu khách hàng khó đòi đã quá hạn thanh toán trên 03 năm và đã được trích lập dự phòng 100%. </t>
  </si>
  <si>
    <t xml:space="preserve">(*) Là các khoản công nợ phải thu khó đòi đã quá hạn thanh toán trên 03 năm và đã được trích lập dự phòng 100%. </t>
  </si>
  <si>
    <t xml:space="preserve">  - Các đối tượng khác (a)</t>
  </si>
  <si>
    <t xml:space="preserve">  - Các đối tượng khác (b)</t>
  </si>
  <si>
    <t>Trong đó:</t>
  </si>
  <si>
    <t>131&amp;138</t>
  </si>
  <si>
    <t>Khách hàng lẻ</t>
  </si>
  <si>
    <t>Ứng tiền án phí</t>
  </si>
  <si>
    <t>Phải thu phòng kinh doanh Gas</t>
  </si>
  <si>
    <t>Công ty Bảo hiểm  Petrolimex Gia Định</t>
  </si>
  <si>
    <t>Nguyễn Trần Tuấn</t>
  </si>
  <si>
    <t>Sum of dauky</t>
  </si>
  <si>
    <t>Sum of cuoiky</t>
  </si>
  <si>
    <t>1111</t>
  </si>
  <si>
    <t>1121</t>
  </si>
  <si>
    <t>1131</t>
  </si>
  <si>
    <t>1281</t>
  </si>
  <si>
    <t>1312</t>
  </si>
  <si>
    <t>1317</t>
  </si>
  <si>
    <t>1318</t>
  </si>
  <si>
    <t>1331</t>
  </si>
  <si>
    <t>1388</t>
  </si>
  <si>
    <t>1412</t>
  </si>
  <si>
    <t>14212</t>
  </si>
  <si>
    <t>14216</t>
  </si>
  <si>
    <t>14228</t>
  </si>
  <si>
    <t>3311</t>
  </si>
  <si>
    <t>3313</t>
  </si>
  <si>
    <t>33311</t>
  </si>
  <si>
    <t>33381</t>
  </si>
  <si>
    <t>33388</t>
  </si>
  <si>
    <t>33421</t>
  </si>
  <si>
    <t>33422</t>
  </si>
  <si>
    <t>3352</t>
  </si>
  <si>
    <t>3382</t>
  </si>
  <si>
    <t>3383</t>
  </si>
  <si>
    <t>3388</t>
  </si>
  <si>
    <t>3389</t>
  </si>
  <si>
    <t>344</t>
  </si>
  <si>
    <t>351</t>
  </si>
  <si>
    <t>3531</t>
  </si>
  <si>
    <t>3532</t>
  </si>
  <si>
    <t>5151</t>
  </si>
  <si>
    <t>63230</t>
  </si>
  <si>
    <t>63232</t>
  </si>
  <si>
    <t>63234</t>
  </si>
  <si>
    <t>63239</t>
  </si>
  <si>
    <t>63258</t>
  </si>
  <si>
    <t>64111</t>
  </si>
  <si>
    <t>64113</t>
  </si>
  <si>
    <t>64213</t>
  </si>
  <si>
    <t>7111</t>
  </si>
  <si>
    <t>7118</t>
  </si>
  <si>
    <t>8111</t>
  </si>
  <si>
    <t>Grand Total</t>
  </si>
  <si>
    <t>Hoàn thuế</t>
  </si>
  <si>
    <t>Nhận bồi thường</t>
  </si>
  <si>
    <t>Nhận và Thu hồi ký quỹ, cược</t>
  </si>
  <si>
    <t>Nhận thường, nhận từ cấp trên</t>
  </si>
  <si>
    <t>Thu khác</t>
  </si>
  <si>
    <t>Nộp phạt</t>
  </si>
  <si>
    <t>Nộp thuế</t>
  </si>
  <si>
    <t>Thuê đất</t>
  </si>
  <si>
    <t>Chi bồi thường</t>
  </si>
  <si>
    <t>Nộp phí, lệ phí</t>
  </si>
  <si>
    <t>Chi phúc lợi</t>
  </si>
  <si>
    <t>Chi trả và chi ký quỹ, cược</t>
  </si>
  <si>
    <t>Chi khác</t>
  </si>
  <si>
    <t>4.Tiền chi đầu tư góp vốn vào đơn vị khác</t>
  </si>
  <si>
    <t>5.Tiền thu hồi đầu tư góp vốn vào đơn vị khác</t>
  </si>
  <si>
    <t>6.Tiền thu lãi cho vay, cổ tức và lợi nhuận được chia</t>
  </si>
  <si>
    <t>Thành phố Hồ Chí Minh, ngày 16 tháng 03 năm 2015</t>
  </si>
  <si>
    <t>DNTN Gara Sửa chữa Ôtô Khánh Ngọc</t>
  </si>
  <si>
    <t>Công ty TNHH Xây Dựng Dân Dụng Và CN DELTA</t>
  </si>
  <si>
    <t>Công ty CP Truyền Thông ADTEC</t>
  </si>
  <si>
    <t xml:space="preserve">  - DNTN Gara Sửa chữa Ôtô Khánh Ngọc</t>
  </si>
  <si>
    <t>Các khoản phải thu</t>
  </si>
  <si>
    <t>Phải thu khách hàng (a)</t>
  </si>
  <si>
    <t>(a) Chi tiết công nợ phải thu khách hàng:</t>
  </si>
  <si>
    <t>(c) Chi tiết các khoản dự phòng phải thu khó đòi:</t>
  </si>
</sst>
</file>

<file path=xl/styles.xml><?xml version="1.0" encoding="utf-8"?>
<styleSheet xmlns="http://schemas.openxmlformats.org/spreadsheetml/2006/main" xmlns:mc="http://schemas.openxmlformats.org/markup-compatibility/2006" xmlns:x14ac="http://schemas.microsoft.com/office/spreadsheetml/2009/9/ac" mc:Ignorable="x14ac">
  <numFmts count="1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7" formatCode="_-* #,##0.00\ _₫_-;\-* #,##0.00\ _₫_-;_-* &quot;-&quot;??\ _₫_-;_-@_-"/>
    <numFmt numFmtId="168" formatCode="&quot;£&quot;#,##0.00;[Red]\-&quot;£&quot;#,##0.00"/>
    <numFmt numFmtId="169" formatCode="_-* #,##0_-;\-* #,##0_-;_-* &quot;-&quot;_-;_-@_-"/>
    <numFmt numFmtId="170" formatCode="_-* #,##0.00_-;\-* #,##0.00_-;_-* &quot;-&quot;??_-;_-@_-"/>
    <numFmt numFmtId="171" formatCode="_(* #,##0_);_(* \(#,##0\);_(* &quot;-&quot;??_);_(@_)"/>
    <numFmt numFmtId="172" formatCode="&quot;\&quot;#,##0;[Red]&quot;\&quot;\-#,##0"/>
    <numFmt numFmtId="173" formatCode="&quot;\&quot;#,##0.00;[Red]&quot;\&quot;\-#,##0.00"/>
    <numFmt numFmtId="174" formatCode="\$#,##0\ ;\(\$#,##0\)"/>
    <numFmt numFmtId="175" formatCode="_(* #,##0.000_);_(* \(#,##0.000\);_(* &quot;-&quot;??_);_(@_)"/>
    <numFmt numFmtId="176" formatCode="_-&quot;$&quot;* #,##0_-;\-&quot;$&quot;* #,##0_-;_-&quot;$&quot;* &quot;-&quot;_-;_-@_-"/>
    <numFmt numFmtId="177" formatCode="_-&quot;$&quot;* #,##0.00_-;\-&quot;$&quot;* #,##0.00_-;_-&quot;$&quot;* &quot;-&quot;??_-;_-@_-"/>
    <numFmt numFmtId="178" formatCode="_(* #,##0.000_);_(* \(#,##0.000\);_(* &quot;-&quot;???_);_(@_)"/>
    <numFmt numFmtId="179" formatCode="_(* #,##0_);_(* \(#,##0\);_(* &quot;-&quot;?_);_(@_)"/>
    <numFmt numFmtId="180" formatCode="0.0%"/>
    <numFmt numFmtId="181" formatCode="dd/mm/yyyy;@"/>
    <numFmt numFmtId="182" formatCode="##.##%"/>
    <numFmt numFmtId="183" formatCode="0.000%"/>
    <numFmt numFmtId="184" formatCode="0.000_);\(0.000\)"/>
    <numFmt numFmtId="185" formatCode="#,##0.0_);\(#,##0.0\)"/>
    <numFmt numFmtId="186" formatCode="_(* #,##0.0000_);_(* \(#,##0.0000\);_(* &quot;-&quot;??_);_(@_)"/>
    <numFmt numFmtId="187" formatCode="0.0%;[Red]\(0.0%\)"/>
    <numFmt numFmtId="188" formatCode="_ * #,##0.00_)&quot;£&quot;_ ;_ * \(#,##0.00\)&quot;£&quot;_ ;_ * &quot;-&quot;??_)&quot;£&quot;_ ;_ @_ "/>
    <numFmt numFmtId="189" formatCode="0.0%;\(0.0%\)"/>
    <numFmt numFmtId="190" formatCode="##,###.##"/>
    <numFmt numFmtId="191" formatCode="#0.##"/>
    <numFmt numFmtId="192" formatCode="#,##0_)_%;\(#,##0\)_%;"/>
    <numFmt numFmtId="193" formatCode="_._.* #,##0.0_)_%;_._.* \(#,##0.0\)_%"/>
    <numFmt numFmtId="194" formatCode="#,##0.0_)_%;\(#,##0.0\)_%;\ \ .0_)_%"/>
    <numFmt numFmtId="195" formatCode="_._.* #,##0.00_)_%;_._.* \(#,##0.00\)_%"/>
    <numFmt numFmtId="196" formatCode="#,##0.00_)_%;\(#,##0.00\)_%;\ \ .00_)_%"/>
    <numFmt numFmtId="197" formatCode="_._.* #,##0.000_)_%;_._.* \(#,##0.000\)_%"/>
    <numFmt numFmtId="198" formatCode="#,##0.000_)_%;\(#,##0.000\)_%;\ \ .000_)_%"/>
    <numFmt numFmtId="199" formatCode="#,##0;\(#,##0\)"/>
    <numFmt numFmtId="200" formatCode="_-* #,##0.00\ _V_N_D_-;\-* #,##0.00\ _V_N_D_-;_-* &quot;-&quot;??\ _V_N_D_-;_-@_-"/>
    <numFmt numFmtId="201" formatCode="_._.* \(#,##0\)_%;_._.* #,##0_)_%;_._.* 0_)_%;_._.@_)_%"/>
    <numFmt numFmtId="202" formatCode="_._.&quot;$&quot;* \(#,##0\)_%;_._.&quot;$&quot;* #,##0_)_%;_._.&quot;$&quot;* 0_)_%;_._.@_)_%"/>
    <numFmt numFmtId="203" formatCode="* \(#,##0\);* #,##0_);&quot;-&quot;??_);@"/>
    <numFmt numFmtId="204" formatCode="##,##0%"/>
    <numFmt numFmtId="205" formatCode="#,###%"/>
    <numFmt numFmtId="206" formatCode="##.##"/>
    <numFmt numFmtId="207" formatCode="###,###"/>
    <numFmt numFmtId="208" formatCode="###.###"/>
    <numFmt numFmtId="209" formatCode="##,###.####"/>
    <numFmt numFmtId="210" formatCode="&quot;$&quot;* #,##0_)_%;&quot;$&quot;* \(#,##0\)_%;&quot;$&quot;* &quot;-&quot;??_)_%;@_)_%"/>
    <numFmt numFmtId="211" formatCode="_._.&quot;$&quot;* #,##0.0_)_%;_._.&quot;$&quot;* \(#,##0.0\)_%"/>
    <numFmt numFmtId="212" formatCode="&quot;$&quot;* #,##0.0_)_%;&quot;$&quot;* \(#,##0.0\)_%;&quot;$&quot;* \ .0_)_%"/>
    <numFmt numFmtId="213" formatCode="_._.&quot;$&quot;* #,##0.00_)_%;_._.&quot;$&quot;* \(#,##0.00\)_%"/>
    <numFmt numFmtId="214" formatCode="&quot;$&quot;* #,##0.00_)_%;&quot;$&quot;* \(#,##0.00\)_%;&quot;$&quot;* \ .00_)_%"/>
    <numFmt numFmtId="215" formatCode="_._.&quot;$&quot;* #,##0.000_)_%;_._.&quot;$&quot;* \(#,##0.000\)_%"/>
    <numFmt numFmtId="216" formatCode="&quot;$&quot;* #,##0.000_)_%;&quot;$&quot;* \(#,##0.000\)_%;&quot;$&quot;* \ .000_)_%"/>
    <numFmt numFmtId="217" formatCode="\t0.00%"/>
    <numFmt numFmtId="218" formatCode="##,##0.##"/>
    <numFmt numFmtId="219" formatCode="* #,##0_);* \(#,##0\);&quot;-&quot;??_);@"/>
    <numFmt numFmtId="220" formatCode="\U\S\$#,##0.00;\(\U\S\$#,##0.00\)"/>
    <numFmt numFmtId="221" formatCode="_-* #,##0\ _D_M_-;\-* #,##0\ _D_M_-;_-* &quot;-&quot;\ _D_M_-;_-@_-"/>
    <numFmt numFmtId="222" formatCode="_-* #,##0.00\ _D_M_-;\-* #,##0.00\ _D_M_-;_-* &quot;-&quot;??\ _D_M_-;_-@_-"/>
    <numFmt numFmtId="223" formatCode="\t#\ ??/??"/>
    <numFmt numFmtId="224" formatCode="_([$€-2]* #,##0.00_);_([$€-2]* \(#,##0.00\);_([$€-2]* &quot;-&quot;??_)"/>
    <numFmt numFmtId="225" formatCode="#."/>
    <numFmt numFmtId="226" formatCode=";;;"/>
    <numFmt numFmtId="227" formatCode="#,##0\ &quot;$&quot;_);[Red]\(#,##0\ &quot;$&quot;\)"/>
    <numFmt numFmtId="228" formatCode="&quot;$&quot;###,0&quot;.&quot;00_);[Red]\(&quot;$&quot;###,0&quot;.&quot;00\)"/>
    <numFmt numFmtId="229" formatCode="0_)%;\(0\)%"/>
    <numFmt numFmtId="230" formatCode="_._._(* 0_)%;_._.* \(0\)%"/>
    <numFmt numFmtId="231" formatCode="_(0_)%;\(0\)%"/>
    <numFmt numFmtId="232" formatCode="0%_);\(0%\)"/>
    <numFmt numFmtId="233" formatCode="#,##0.000_);\(#,##0.000\)"/>
    <numFmt numFmtId="234" formatCode="_(0.0_)%;\(0.0\)%"/>
    <numFmt numFmtId="235" formatCode="_._._(* 0.0_)%;_._.* \(0.0\)%"/>
    <numFmt numFmtId="236" formatCode="_(0.00_)%;\(0.00\)%"/>
    <numFmt numFmtId="237" formatCode="_._._(* 0.00_)%;_._.* \(0.00\)%"/>
    <numFmt numFmtId="238" formatCode="_(0.000_)%;\(0.000\)%"/>
    <numFmt numFmtId="239" formatCode="_._._(* 0.000_)%;_._.* \(0.000\)%"/>
    <numFmt numFmtId="240" formatCode="#,##0.00\ &quot;F&quot;;[Red]\-#,##0.00\ &quot;F&quot;"/>
    <numFmt numFmtId="241" formatCode="&quot;\&quot;#,##0;[Red]\-&quot;\&quot;#,##0"/>
    <numFmt numFmtId="242" formatCode="#,##0\ &quot;F&quot;;\-#,##0\ &quot;F&quot;"/>
    <numFmt numFmtId="243" formatCode="#,##0\ &quot;F&quot;;[Red]\-#,##0\ &quot;F&quot;"/>
    <numFmt numFmtId="244" formatCode="_-* #,##0\ &quot;F&quot;_-;\-* #,##0\ &quot;F&quot;_-;_-* &quot;-&quot;\ &quot;F&quot;_-;_-@_-"/>
    <numFmt numFmtId="245" formatCode="&quot;L.&quot;\ #,##0;[Red]\-&quot;L.&quot;\ #,##0"/>
    <numFmt numFmtId="246" formatCode="&quot;L.&quot;\ #,##0.00;[Red]\-&quot;L.&quot;\ #,##0.00"/>
    <numFmt numFmtId="247" formatCode="#,##0.00\ &quot;F&quot;;\-#,##0.00\ &quot;F&quot;"/>
    <numFmt numFmtId="248" formatCode="_-* #,##0\ &quot;DM&quot;_-;\-* #,##0\ &quot;DM&quot;_-;_-* &quot;-&quot;\ &quot;DM&quot;_-;_-@_-"/>
    <numFmt numFmtId="249" formatCode="_-* #,##0.00\ &quot;DM&quot;_-;\-* #,##0.00\ &quot;DM&quot;_-;_-* &quot;-&quot;??\ &quot;DM&quot;_-;_-@_-"/>
    <numFmt numFmtId="250" formatCode="_ * #,##0.00_ ;_ * \-#,##0.00_ ;_ * &quot;-&quot;??_ ;_ @_ "/>
    <numFmt numFmtId="251" formatCode="_-&quot;ñ&quot;* #,##0_-;\-&quot;ñ&quot;* #,##0_-;_-&quot;ñ&quot;* &quot;-&quot;_-;_-@_-"/>
    <numFmt numFmtId="252" formatCode="_(* #,##0_);_(* \(#,##0\);_(* \-??_);_(@_)"/>
    <numFmt numFmtId="253" formatCode="\£#,##0.00;[Red]&quot;-£&quot;#,##0.00"/>
    <numFmt numFmtId="254" formatCode="&quot;?&quot;#,##0;&quot;?&quot;\-#,##0"/>
    <numFmt numFmtId="255" formatCode="00.000"/>
    <numFmt numFmtId="256" formatCode="_-* #,##0\ _B_F_-;\-* #,##0\ _B_F_-;_-* &quot;-&quot;\ _B_F_-;_-@_-"/>
    <numFmt numFmtId="257" formatCode="_-* #,##0\ &quot;TT$&quot;_-;\-* #,##0\ &quot;TT$&quot;_-;_-* &quot;-&quot;\ &quot;TT$&quot;_-;_-@_-"/>
    <numFmt numFmtId="258" formatCode="_(&quot;TT$&quot;* #,##0_);_(&quot;TT$&quot;* \(#,##0\);_(&quot;TT$&quot;* &quot;-&quot;_);_(@_)"/>
    <numFmt numFmtId="259" formatCode="_-&quot;TT$&quot;* #,##0_-;\-&quot;TT$&quot;* #,##0_-;_-&quot;TT$&quot;* &quot;-&quot;_-;_-@_-"/>
    <numFmt numFmtId="260" formatCode="_-* #,##0.00\ _F_-;\-* #,##0.00\ _F_-;_-* &quot;-&quot;??\ _F_-;_-@_-"/>
    <numFmt numFmtId="261" formatCode="_-* #,##0.00\ _ñ_-;\-* #,##0.00\ _ñ_-;_-* &quot;-&quot;??\ _ñ_-;_-@_-"/>
    <numFmt numFmtId="262" formatCode="_(&quot;TT$&quot;\ * #,##0_);_(&quot;TT$&quot;\ * \(#,##0\);_(&quot;TT$&quot;\ * &quot;-&quot;_);_(@_)"/>
    <numFmt numFmtId="263" formatCode="_-* #,##0\ &quot;ñ&quot;_-;\-* #,##0\ &quot;ñ&quot;_-;_-* &quot;-&quot;\ &quot;ñ&quot;_-;_-@_-"/>
    <numFmt numFmtId="264" formatCode="_-* #,##0\ _V_N_D_-;\-* #,##0\ _V_N_D_-;_-* &quot;-&quot;\ _V_N_D_-;_-@_-"/>
    <numFmt numFmtId="265" formatCode="_ * #,##0_ ;_ * \-#,##0_ ;_ * &quot;-&quot;_ ;_ @_ "/>
    <numFmt numFmtId="266" formatCode="_-* #,##0\ _F_-;\-* #,##0\ _F_-;_-* &quot;-&quot;\ _F_-;_-@_-"/>
    <numFmt numFmtId="267" formatCode="_-* #,##0\ _$_-;\-* #,##0\ _$_-;_-* &quot;-&quot;\ _$_-;_-@_-"/>
    <numFmt numFmtId="268" formatCode="_-* #,##0\ _ñ_-;\-* #,##0\ _ñ_-;_-* &quot;-&quot;\ _ñ_-;_-@_-"/>
    <numFmt numFmtId="269" formatCode="&quot;SFr.&quot;\ #,##0.00;[Red]&quot;SFr.&quot;\ \-#,##0.00"/>
    <numFmt numFmtId="270" formatCode="&quot;SFr.&quot;\ #,##0.00;&quot;SFr.&quot;\ \-#,##0.00"/>
    <numFmt numFmtId="271" formatCode="_ &quot;SFr.&quot;\ * #,##0_ ;_ &quot;SFr.&quot;\ * \-#,##0_ ;_ &quot;SFr.&quot;\ * &quot;-&quot;_ ;_ @_ "/>
    <numFmt numFmtId="272" formatCode="_ &quot;\&quot;* #,##0.00_ ;_ &quot;\&quot;* \-#,##0.00_ ;_ &quot;\&quot;* &quot;-&quot;??_ ;_ @_ "/>
    <numFmt numFmtId="273" formatCode="_(* #,##0.0000_);_(* \(#,##0.0000\);_(* \-??_);_(@_)"/>
    <numFmt numFmtId="274" formatCode="_ * #,##0.00_)\£_ ;_ * \(#,##0.00&quot;)£&quot;_ ;_ * \-??_)\£_ ;_ @_ "/>
    <numFmt numFmtId="275" formatCode="_-\$* #,##0.00_-;&quot;-$&quot;* #,##0.00_-;_-\$* \-??_-;_-@_-"/>
    <numFmt numFmtId="276" formatCode="_-* #,##0.00\ &quot;F&quot;_-;\-* #,##0.00\ &quot;F&quot;_-;_-* &quot;-&quot;??\ &quot;F&quot;_-;_-@_-"/>
    <numFmt numFmtId="277" formatCode="#,##0_)_%;\(#,##0\)_%"/>
    <numFmt numFmtId="278" formatCode="#,##0.0_)_%;\(#,##0.0\)_%;.0_)_%"/>
    <numFmt numFmtId="279" formatCode="#,##0.00_)_%;\(#,##0.00\)_%;.00_)_%"/>
    <numFmt numFmtId="280" formatCode="#,##0.000_)_%;\(#,##0.000\)_%;.000_)_%"/>
    <numFmt numFmtId="281" formatCode="_(* #,##0.00_);_(* \(#,##0.00\);_(* \-??_);_(@_)"/>
    <numFmt numFmtId="282" formatCode="_-* #,##0.00\ _₫_-;\-* #,##0.00\ _₫_-;_-* \-??\ _₫_-;_-@_-"/>
    <numFmt numFmtId="283" formatCode="_._.\$* \(#,##0\)_%;_._.\$* #,##0_)_%;_._.\$* 0_)_%;_._.@_)_%"/>
    <numFmt numFmtId="284" formatCode="* \(#,##0\);* #,##0_);\-??_);@"/>
    <numFmt numFmtId="285" formatCode="\$* #,##0_)_%;\$* \(#,##0\)_%;\$* \-??_)_%;@_)_%"/>
    <numFmt numFmtId="286" formatCode="_._.\$* #,##0.0_)_%;_._.\$* \(#,##0.0\)_%"/>
    <numFmt numFmtId="287" formatCode="\$* #,##0.0_)_%;\$* \(#,##0.0\)_%;\$* \ .0_)_%"/>
    <numFmt numFmtId="288" formatCode="_._.\$* #,##0.00_)_%;_._.\$* \(#,##0.00\)_%"/>
    <numFmt numFmtId="289" formatCode="\$* #,##0.00_)_%;\$* \(#,##0.00\)_%;\$* \ .00_)_%"/>
    <numFmt numFmtId="290" formatCode="_._.\$* #,##0.000_)_%;_._.\$* \(#,##0.000\)_%"/>
    <numFmt numFmtId="291" formatCode="\$* #,##0.000_)_%;\$* \(#,##0.000\)_%;\$* \ .000_)_%"/>
    <numFmt numFmtId="292" formatCode="_(\$* #,##0.00_);_(\$* \(#,##0.00\);_(\$* \-??_);_(@_)"/>
    <numFmt numFmtId="293" formatCode="\$#,##0\ ;&quot;($&quot;#,##0\)"/>
    <numFmt numFmtId="294" formatCode="_-* #,##0\ _B_F_-;\-* #,##0\ _B_F_-;_-* &quot;- &quot;_B_F_-;_-@_-"/>
    <numFmt numFmtId="295" formatCode="* #,##0_);* \(#,##0\);\-??_);@"/>
    <numFmt numFmtId="296" formatCode="&quot;US$&quot;#,##0.00;&quot;(US$&quot;#,##0.00\)"/>
    <numFmt numFmtId="297" formatCode="_([$€-2]* #,##0.00_);_([$€-2]* \(#,##0.00\);_([$€-2]* \-??_)"/>
    <numFmt numFmtId="298" formatCode="_-[$€]* #,##0.00_-;\-[$€]* #,##0.00_-;_-[$€]* &quot;-&quot;??_-;_-@_-"/>
    <numFmt numFmtId="299" formatCode="0#####"/>
    <numFmt numFmtId="300" formatCode="&quot;F &quot;#,##0;[Red]&quot;-F &quot;#,##0"/>
    <numFmt numFmtId="301" formatCode="#,##0.00&quot; F&quot;;[Red]\-#,##0.00&quot; F&quot;"/>
    <numFmt numFmtId="302" formatCode="\\#,##0;[Red]&quot;-\&quot;#,##0"/>
    <numFmt numFmtId="303" formatCode="#,##0&quot; F&quot;;\-#,##0&quot; F&quot;"/>
    <numFmt numFmtId="304" formatCode="#,##0&quot; F&quot;;[Red]\-#,##0&quot; F&quot;"/>
    <numFmt numFmtId="305" formatCode="_-* #,##0&quot; F&quot;_-;\-* #,##0&quot; F&quot;_-;_-* &quot;- F&quot;_-;_-@_-"/>
    <numFmt numFmtId="306" formatCode="#,##0.00&quot; F&quot;;\-#,##0.00&quot; F&quot;"/>
    <numFmt numFmtId="307" formatCode="\$#,##0_);&quot;($&quot;#,##0\)"/>
    <numFmt numFmtId="308" formatCode="\$#,##0_);[Red]&quot;($&quot;#,##0\)"/>
    <numFmt numFmtId="309" formatCode="_(* #\!\,##0_);_(* &quot;\&quot;\!\(#\!\,##0&quot;\&quot;\!\);_(* &quot;-&quot;_);_(@_)"/>
  </numFmts>
  <fonts count="267">
    <font>
      <sz val="12"/>
      <name val="VNI-Times"/>
    </font>
    <font>
      <sz val="11"/>
      <color indexed="8"/>
      <name val="Calibri"/>
      <family val="2"/>
    </font>
    <font>
      <sz val="12"/>
      <name val="VNI-Times"/>
    </font>
    <font>
      <sz val="10"/>
      <name val="Arial"/>
      <family val="2"/>
    </font>
    <font>
      <b/>
      <sz val="18"/>
      <name val="Arial"/>
      <family val="2"/>
    </font>
    <font>
      <b/>
      <sz val="12"/>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0"/>
      <name val="VNI-Times"/>
    </font>
    <font>
      <sz val="12"/>
      <name val="바탕체"/>
      <family val="3"/>
    </font>
    <font>
      <b/>
      <sz val="11"/>
      <name val="Times New Roman"/>
      <family val="1"/>
    </font>
    <font>
      <sz val="11"/>
      <name val="Times New Roman"/>
      <family val="1"/>
    </font>
    <font>
      <b/>
      <i/>
      <sz val="11"/>
      <name val="Times New Roman"/>
      <family val="1"/>
    </font>
    <font>
      <i/>
      <sz val="11"/>
      <name val="Times New Roman"/>
      <family val="1"/>
    </font>
    <font>
      <b/>
      <sz val="14"/>
      <name val="Times New Roman"/>
      <family val="1"/>
    </font>
    <font>
      <b/>
      <sz val="10"/>
      <name val="Times New Roman"/>
      <family val="1"/>
    </font>
    <font>
      <b/>
      <sz val="10.5"/>
      <name val="Times New Roman"/>
      <family val="1"/>
    </font>
    <font>
      <sz val="10.5"/>
      <name val="Times New Roman"/>
      <family val="1"/>
    </font>
    <font>
      <sz val="8"/>
      <name val="Times New Roman"/>
      <family val="1"/>
    </font>
    <font>
      <sz val="12"/>
      <name val="Times New Roman"/>
      <family val="1"/>
    </font>
    <font>
      <sz val="10"/>
      <name val="MS Sans Serif"/>
      <family val="2"/>
    </font>
    <font>
      <sz val="11"/>
      <color indexed="9"/>
      <name val="Calibri"/>
      <family val="2"/>
    </font>
    <font>
      <sz val="10"/>
      <name val="Times New Roman"/>
      <family val="1"/>
    </font>
    <font>
      <b/>
      <sz val="10"/>
      <name val="SVNtimes new roman"/>
      <family val="2"/>
    </font>
    <font>
      <sz val="9"/>
      <name val="ﾀﾞｯﾁ"/>
      <family val="3"/>
      <charset val="128"/>
    </font>
    <font>
      <sz val="12"/>
      <name val="VNtimes new roman"/>
      <family val="2"/>
    </font>
    <font>
      <sz val="11"/>
      <name val="??"/>
      <family val="3"/>
    </font>
    <font>
      <sz val="10"/>
      <name val="?? ??"/>
      <family val="1"/>
      <charset val="136"/>
    </font>
    <font>
      <sz val="13"/>
      <name val=".VnTime"/>
      <family val="2"/>
    </font>
    <font>
      <sz val="16"/>
      <name val="AngsanaUPC"/>
      <family val="3"/>
    </font>
    <font>
      <sz val="12"/>
      <name val="????"/>
      <family val="1"/>
      <charset val="136"/>
    </font>
    <font>
      <sz val="12"/>
      <name val="Courier"/>
      <family val="3"/>
    </font>
    <font>
      <sz val="12"/>
      <name val="???"/>
      <family val="1"/>
    </font>
    <font>
      <sz val="12"/>
      <name val="|??¢¥¢¬¨Ï"/>
      <family val="1"/>
      <charset val="129"/>
    </font>
    <font>
      <sz val="10"/>
      <name val="Helv"/>
      <family val="2"/>
    </font>
    <font>
      <sz val="10"/>
      <color indexed="8"/>
      <name val="Arial"/>
      <family val="2"/>
    </font>
    <font>
      <sz val="11"/>
      <name val="–¾’©"/>
      <family val="1"/>
      <charset val="128"/>
    </font>
    <font>
      <sz val="11"/>
      <name val="돋움"/>
      <family val="3"/>
      <charset val="129"/>
    </font>
    <font>
      <b/>
      <u/>
      <sz val="14"/>
      <color indexed="8"/>
      <name val=".VnBook-AntiquaH"/>
      <family val="2"/>
    </font>
    <font>
      <b/>
      <i/>
      <sz val="10"/>
      <name val=".VnTimeH"/>
      <family val="2"/>
    </font>
    <font>
      <sz val="10"/>
      <name val="VnTimes"/>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9"/>
      <name val="ＭＳ ゴシック"/>
      <family val="3"/>
      <charset val="128"/>
    </font>
    <font>
      <sz val="12"/>
      <name val="¹ÙÅÁÃ¼"/>
      <family val="1"/>
      <charset val="129"/>
    </font>
    <font>
      <sz val="10"/>
      <name val="Helv"/>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sz val="10"/>
      <name val="VNI-Aptima"/>
    </font>
    <font>
      <b/>
      <sz val="8"/>
      <name val="Arial"/>
      <family val="2"/>
    </font>
    <font>
      <sz val="9"/>
      <name val="Arial"/>
      <family val="2"/>
    </font>
    <font>
      <u val="singleAccounting"/>
      <sz val="11"/>
      <name val="Times New Roman"/>
      <family val="1"/>
    </font>
    <font>
      <b/>
      <sz val="16"/>
      <name val="Times New Roman"/>
      <family val="1"/>
    </font>
    <font>
      <sz val="10"/>
      <name val="MS Serif"/>
      <family val="1"/>
    </font>
    <font>
      <sz val="10"/>
      <name val="Courier"/>
      <family val="3"/>
    </font>
    <font>
      <b/>
      <sz val="10"/>
      <name val="VNI-Helve-Condense"/>
    </font>
    <font>
      <sz val="11"/>
      <color indexed="12"/>
      <name val="Times New Roman"/>
      <family val="1"/>
    </font>
    <font>
      <sz val="11"/>
      <name val="VNcentury Gothic"/>
    </font>
    <font>
      <b/>
      <sz val="15"/>
      <name val="VNcentury Gothic"/>
    </font>
    <font>
      <sz val="12"/>
      <name val="SVNtimes new roman"/>
      <family val="2"/>
    </font>
    <font>
      <sz val="10"/>
      <name val="SVNtimes new roman"/>
      <family val="2"/>
    </font>
    <font>
      <b/>
      <sz val="10"/>
      <name val="Arial"/>
      <family val="2"/>
    </font>
    <font>
      <sz val="12"/>
      <name val="Arial"/>
      <family val="2"/>
    </font>
    <font>
      <b/>
      <sz val="11"/>
      <color indexed="8"/>
      <name val="Calibri"/>
      <family val="2"/>
    </font>
    <font>
      <sz val="10"/>
      <color indexed="16"/>
      <name val="MS Serif"/>
      <family val="1"/>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8"/>
      <name val="Arial"/>
      <family val="2"/>
    </font>
    <font>
      <b/>
      <sz val="12"/>
      <name val=".VnBook-AntiquaH"/>
      <family val="2"/>
    </font>
    <font>
      <b/>
      <sz val="12"/>
      <name val="Helv"/>
      <family val="2"/>
    </font>
    <font>
      <b/>
      <sz val="1"/>
      <color indexed="8"/>
      <name val="Courier"/>
      <family val="3"/>
    </font>
    <font>
      <b/>
      <sz val="10"/>
      <name val=".VnTime"/>
      <family val="2"/>
    </font>
    <font>
      <b/>
      <sz val="14"/>
      <name val=".VnTimeH"/>
      <family val="2"/>
    </font>
    <font>
      <sz val="10"/>
      <name val="Tahoma"/>
      <family val="2"/>
    </font>
    <font>
      <b/>
      <sz val="11"/>
      <name val="Helv"/>
      <family val="2"/>
    </font>
    <font>
      <sz val="7"/>
      <name val="Small Fonts"/>
      <family val="2"/>
    </font>
    <font>
      <b/>
      <sz val="12"/>
      <name val="VN-NTime"/>
      <family val="2"/>
    </font>
    <font>
      <sz val="12"/>
      <color indexed="8"/>
      <name val="Times New Roman"/>
      <family val="1"/>
    </font>
    <font>
      <sz val="10"/>
      <name val="Tms Rmn"/>
      <family val="1"/>
    </font>
    <font>
      <b/>
      <sz val="10"/>
      <name val="MS Sans Serif"/>
      <family val="2"/>
    </font>
    <font>
      <b/>
      <sz val="18"/>
      <color indexed="62"/>
      <name val="Cambria"/>
      <family val="2"/>
    </font>
    <font>
      <b/>
      <sz val="10"/>
      <name val="Tahoma"/>
      <family val="2"/>
    </font>
    <font>
      <b/>
      <sz val="8"/>
      <color indexed="8"/>
      <name val="Helv"/>
      <family val="2"/>
    </font>
    <font>
      <sz val="10"/>
      <name val="Symbol"/>
      <family val="1"/>
      <charset val="2"/>
    </font>
    <font>
      <sz val="12"/>
      <name val=".VnTime"/>
      <family val="2"/>
    </font>
    <font>
      <sz val="12"/>
      <name val="VNTime"/>
      <family val="2"/>
    </font>
    <font>
      <sz val="12"/>
      <name val="VNTime"/>
    </font>
    <font>
      <b/>
      <sz val="10"/>
      <color indexed="10"/>
      <name val="Arial"/>
      <family val="2"/>
    </font>
    <font>
      <sz val="10"/>
      <name val="VNtimes new roman"/>
      <family val="2"/>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sz val="14"/>
      <name val=".VnArial"/>
      <family val="2"/>
    </font>
    <font>
      <sz val="12"/>
      <name val="바탕체"/>
      <family val="1"/>
    </font>
    <font>
      <sz val="10"/>
      <name val=".VnArial"/>
      <family val="1"/>
    </font>
    <font>
      <sz val="10"/>
      <name val="明朝"/>
      <family val="1"/>
      <charset val="128"/>
    </font>
    <font>
      <sz val="14"/>
      <name val="Terminal"/>
      <family val="3"/>
      <charset val="128"/>
    </font>
    <font>
      <u/>
      <sz val="12"/>
      <color indexed="36"/>
      <name val="VNI-Times"/>
    </font>
    <font>
      <sz val="10"/>
      <name val=" "/>
      <family val="1"/>
      <charset val="136"/>
    </font>
    <font>
      <sz val="11"/>
      <name val="VNI-Times"/>
    </font>
    <font>
      <i/>
      <sz val="10.5"/>
      <name val="Times New Roman"/>
      <family val="1"/>
    </font>
    <font>
      <b/>
      <i/>
      <sz val="10.5"/>
      <name val="Times New Roman"/>
      <family val="1"/>
    </font>
    <font>
      <sz val="10"/>
      <name val="VNI-Helve"/>
    </font>
    <font>
      <sz val="10"/>
      <color indexed="12"/>
      <name val="Times New Roman"/>
      <family val="1"/>
    </font>
    <font>
      <b/>
      <sz val="10"/>
      <color indexed="12"/>
      <name val="Times New Roman"/>
      <family val="1"/>
    </font>
    <font>
      <b/>
      <sz val="10"/>
      <name val="SVNtimes new roman"/>
      <family val="2"/>
      <charset val="1"/>
    </font>
    <font>
      <sz val="10"/>
      <name val="Lucida Sans"/>
      <family val="2"/>
    </font>
    <font>
      <sz val="10"/>
      <name val="Arial"/>
      <family val="2"/>
      <charset val="1"/>
    </font>
    <font>
      <sz val="12"/>
      <name val="|??´¸ⓒ"/>
      <family val="1"/>
      <charset val="129"/>
    </font>
    <font>
      <sz val="10"/>
      <name val="Arial"/>
      <family val="2"/>
      <charset val="163"/>
    </font>
    <font>
      <sz val="10"/>
      <name val="MS Sans Serif"/>
      <family val="2"/>
      <charset val="1"/>
    </font>
    <font>
      <sz val="10"/>
      <color indexed="8"/>
      <name val="Arial"/>
      <family val="2"/>
      <charset val="1"/>
    </font>
    <font>
      <b/>
      <u/>
      <sz val="14"/>
      <color indexed="8"/>
      <name val=".VnBook-AntiquaH"/>
      <family val="2"/>
      <charset val="1"/>
    </font>
    <font>
      <b/>
      <i/>
      <sz val="10"/>
      <name val=".VnTimeH"/>
      <family val="2"/>
      <charset val="1"/>
    </font>
    <font>
      <sz val="10"/>
      <name val="VnTimes"/>
      <family val="2"/>
      <charset val="1"/>
    </font>
    <font>
      <sz val="12"/>
      <color indexed="8"/>
      <name val="¹ÙÅÁÃ¼"/>
      <family val="1"/>
      <charset val="129"/>
    </font>
    <font>
      <i/>
      <sz val="12"/>
      <color indexed="8"/>
      <name val=".VnBook-AntiquaH"/>
      <family val="2"/>
      <charset val="1"/>
    </font>
    <font>
      <b/>
      <sz val="12"/>
      <color indexed="8"/>
      <name val=".VnBook-Antiqua"/>
      <family val="2"/>
      <charset val="1"/>
    </font>
    <font>
      <i/>
      <sz val="12"/>
      <color indexed="8"/>
      <name val=".VnBook-Antiqua"/>
      <family val="2"/>
      <charset val="1"/>
    </font>
    <font>
      <sz val="11"/>
      <color indexed="8"/>
      <name val="Calibri"/>
      <family val="2"/>
      <charset val="1"/>
    </font>
    <font>
      <sz val="11"/>
      <color indexed="9"/>
      <name val="Calibri"/>
      <family val="2"/>
      <charset val="1"/>
    </font>
    <font>
      <sz val="12"/>
      <name val="¹ÙÅÁÃ¼"/>
      <charset val="129"/>
    </font>
    <font>
      <sz val="11"/>
      <color indexed="20"/>
      <name val="Calibri"/>
      <family val="2"/>
    </font>
    <font>
      <sz val="12"/>
      <name val="Tms Rmn"/>
    </font>
    <font>
      <b/>
      <sz val="11"/>
      <color indexed="52"/>
      <name val="Calibri"/>
      <family val="2"/>
    </font>
    <font>
      <b/>
      <sz val="10"/>
      <name val="Arial"/>
      <family val="2"/>
      <charset val="1"/>
    </font>
    <font>
      <b/>
      <sz val="8"/>
      <color indexed="12"/>
      <name val="Arial"/>
      <family val="2"/>
      <charset val="1"/>
    </font>
    <font>
      <sz val="8"/>
      <color indexed="8"/>
      <name val="Arial"/>
      <family val="2"/>
      <charset val="1"/>
    </font>
    <font>
      <b/>
      <sz val="11"/>
      <name val="Arial"/>
      <family val="2"/>
      <charset val="1"/>
    </font>
    <font>
      <sz val="11"/>
      <color indexed="8"/>
      <name val="Arial"/>
      <family val="2"/>
    </font>
    <font>
      <sz val="10"/>
      <name val="VNI-Centur"/>
    </font>
    <font>
      <sz val="10"/>
      <name val="Times New Roman"/>
      <family val="1"/>
      <charset val="1"/>
    </font>
    <font>
      <b/>
      <sz val="16"/>
      <name val="Times New Roman"/>
      <family val="1"/>
      <charset val="1"/>
    </font>
    <font>
      <sz val="11"/>
      <color indexed="12"/>
      <name val="Times New Roman"/>
      <family val="1"/>
      <charset val="1"/>
    </font>
    <font>
      <sz val="11"/>
      <name val="VNcentury Gothic"/>
      <family val="2"/>
      <charset val="1"/>
    </font>
    <font>
      <b/>
      <sz val="15"/>
      <name val="VNcentury Gothic"/>
      <family val="2"/>
      <charset val="1"/>
    </font>
    <font>
      <sz val="12"/>
      <name val="SVNtimes new roman"/>
      <family val="2"/>
      <charset val="1"/>
    </font>
    <font>
      <sz val="12"/>
      <color indexed="8"/>
      <name val="Times New Roman"/>
      <family val="2"/>
    </font>
    <font>
      <sz val="12"/>
      <color indexed="8"/>
      <name val="Times New Roman"/>
      <family val="2"/>
      <charset val="1"/>
    </font>
    <font>
      <sz val="8"/>
      <name val="SVNtimes new roman"/>
      <family val="2"/>
      <charset val="1"/>
    </font>
    <font>
      <b/>
      <sz val="11"/>
      <color indexed="9"/>
      <name val="Calibri"/>
      <family val="2"/>
    </font>
    <font>
      <sz val="10"/>
      <name val="SVNtimes new roman"/>
      <family val="2"/>
      <charset val="1"/>
    </font>
    <font>
      <b/>
      <sz val="11"/>
      <color indexed="8"/>
      <name val="Calibri"/>
      <family val="2"/>
      <charset val="1"/>
    </font>
    <font>
      <i/>
      <sz val="11"/>
      <color indexed="23"/>
      <name val="Calibri"/>
      <family val="2"/>
    </font>
    <font>
      <sz val="18"/>
      <color indexed="24"/>
      <name val="Times New Roman"/>
      <family val="1"/>
      <charset val="1"/>
    </font>
    <font>
      <sz val="8"/>
      <color indexed="24"/>
      <name val="Times New Roman"/>
      <family val="1"/>
      <charset val="1"/>
    </font>
    <font>
      <i/>
      <sz val="12"/>
      <color indexed="24"/>
      <name val="Times New Roman"/>
      <family val="1"/>
      <charset val="1"/>
    </font>
    <font>
      <sz val="12"/>
      <color indexed="24"/>
      <name val="Arial"/>
      <family val="2"/>
      <charset val="1"/>
    </font>
    <font>
      <sz val="8"/>
      <color indexed="24"/>
      <name val="Arial"/>
      <family val="2"/>
      <charset val="1"/>
    </font>
    <font>
      <i/>
      <sz val="12"/>
      <color indexed="24"/>
      <name val="Arial"/>
      <family val="2"/>
      <charset val="1"/>
    </font>
    <font>
      <sz val="11"/>
      <color indexed="17"/>
      <name val="Calibri"/>
      <family val="2"/>
    </font>
    <font>
      <sz val="8"/>
      <name val="Arial"/>
      <family val="2"/>
      <charset val="1"/>
    </font>
    <font>
      <b/>
      <sz val="12"/>
      <name val="Arial"/>
      <family val="2"/>
      <charset val="1"/>
    </font>
    <font>
      <b/>
      <sz val="11"/>
      <color indexed="56"/>
      <name val="Calibri"/>
      <family val="2"/>
    </font>
    <font>
      <b/>
      <sz val="1"/>
      <color indexed="8"/>
      <name val="Courier New"/>
      <family val="3"/>
      <charset val="1"/>
    </font>
    <font>
      <b/>
      <sz val="10"/>
      <name val=".VnTime"/>
      <family val="2"/>
      <charset val="1"/>
    </font>
    <font>
      <b/>
      <sz val="14"/>
      <name val=".VnTimeH"/>
      <family val="2"/>
      <charset val="1"/>
    </font>
    <font>
      <sz val="10"/>
      <name val="Tahoma"/>
      <family val="2"/>
      <charset val="1"/>
    </font>
    <font>
      <sz val="11"/>
      <color indexed="62"/>
      <name val="Calibri"/>
      <family val="2"/>
    </font>
    <font>
      <b/>
      <sz val="11"/>
      <color indexed="56"/>
      <name val="VNI-Helve-Condense"/>
    </font>
    <font>
      <sz val="11"/>
      <name val="VNI-Helve-Condense"/>
    </font>
    <font>
      <sz val="11"/>
      <color indexed="52"/>
      <name val="Calibri"/>
      <family val="2"/>
    </font>
    <font>
      <sz val="9"/>
      <name val="VNI-Helve-Condense"/>
    </font>
    <font>
      <sz val="11"/>
      <color indexed="60"/>
      <name val="Calibri"/>
      <family val="2"/>
    </font>
    <font>
      <sz val="7"/>
      <name val="Small Fonts"/>
      <family val="2"/>
      <charset val="1"/>
    </font>
    <font>
      <sz val="10"/>
      <name val=".VnTime"/>
      <family val="2"/>
      <charset val="1"/>
    </font>
    <font>
      <sz val="12"/>
      <color indexed="64"/>
      <name val="Tahoma"/>
      <family val="2"/>
    </font>
    <font>
      <b/>
      <sz val="11"/>
      <color indexed="63"/>
      <name val="Calibri"/>
      <family val="2"/>
    </font>
    <font>
      <sz val="12"/>
      <color indexed="8"/>
      <name val="Times New Roman"/>
      <family val="1"/>
      <charset val="1"/>
    </font>
    <font>
      <sz val="12"/>
      <name val="Arial"/>
      <family val="2"/>
      <charset val="1"/>
    </font>
    <font>
      <b/>
      <sz val="10"/>
      <name val="MS Sans Serif"/>
      <family val="2"/>
      <charset val="1"/>
    </font>
    <font>
      <b/>
      <sz val="18"/>
      <color indexed="62"/>
      <name val="Cambria"/>
      <family val="2"/>
      <charset val="1"/>
    </font>
    <font>
      <b/>
      <sz val="10"/>
      <name val="Tahoma"/>
      <family val="2"/>
      <charset val="1"/>
    </font>
    <font>
      <sz val="13"/>
      <name val=".VnTime"/>
      <family val="2"/>
      <charset val="1"/>
    </font>
    <font>
      <sz val="12"/>
      <name val=".VnTime"/>
      <family val="2"/>
      <charset val="1"/>
    </font>
    <font>
      <b/>
      <sz val="10"/>
      <color indexed="10"/>
      <name val="Arial"/>
      <family val="2"/>
      <charset val="1"/>
    </font>
    <font>
      <b/>
      <sz val="18"/>
      <color indexed="56"/>
      <name val="Cambria"/>
      <family val="2"/>
    </font>
    <font>
      <sz val="8"/>
      <name val="VNI-Helve"/>
    </font>
    <font>
      <sz val="12"/>
      <name val="VNTime"/>
      <family val="2"/>
      <charset val="1"/>
    </font>
    <font>
      <sz val="10"/>
      <name val="VNtimes new roman"/>
      <family val="2"/>
      <charset val="1"/>
    </font>
    <font>
      <b/>
      <sz val="8"/>
      <name val="VN Helvetica"/>
      <charset val="1"/>
    </font>
    <font>
      <sz val="9"/>
      <name val=".VnTime"/>
      <family val="2"/>
      <charset val="1"/>
    </font>
    <font>
      <b/>
      <sz val="12"/>
      <name val=".VnTime"/>
      <family val="2"/>
      <charset val="1"/>
    </font>
    <font>
      <b/>
      <sz val="10"/>
      <name val="VN AvantGBook"/>
      <charset val="1"/>
    </font>
    <font>
      <b/>
      <sz val="16"/>
      <name val=".VnTime"/>
      <family val="2"/>
      <charset val="1"/>
    </font>
    <font>
      <sz val="11"/>
      <color indexed="10"/>
      <name val="Calibri"/>
      <family val="2"/>
    </font>
    <font>
      <sz val="14"/>
      <name val=".VnArial"/>
      <family val="2"/>
      <charset val="1"/>
    </font>
    <font>
      <sz val="14"/>
      <name val="Cordia New"/>
      <family val="2"/>
    </font>
    <font>
      <sz val="9"/>
      <name val="Trebuchet MS"/>
      <family val="2"/>
    </font>
    <font>
      <sz val="10"/>
      <name val="VNI-Times"/>
      <family val="1"/>
    </font>
    <font>
      <sz val="11"/>
      <name val="VNI-Times"/>
      <family val="1"/>
    </font>
    <font>
      <sz val="10"/>
      <name val="명조"/>
      <family val="3"/>
      <charset val="129"/>
    </font>
    <font>
      <u/>
      <sz val="12"/>
      <color indexed="12"/>
      <name val="Times New Roman"/>
      <family val="1"/>
    </font>
    <font>
      <sz val="10.5"/>
      <color indexed="10"/>
      <name val="Times New Roman"/>
      <family val="1"/>
    </font>
    <font>
      <b/>
      <sz val="10.5"/>
      <color indexed="10"/>
      <name val="Times New Roman"/>
      <family val="1"/>
    </font>
    <font>
      <b/>
      <sz val="10.75"/>
      <name val="Times New Roman"/>
      <family val="1"/>
    </font>
    <font>
      <sz val="10.75"/>
      <name val="Times New Roman"/>
      <family val="1"/>
    </font>
    <font>
      <sz val="10.75"/>
      <color indexed="10"/>
      <name val="Times New Roman"/>
      <family val="1"/>
    </font>
    <font>
      <i/>
      <sz val="10.75"/>
      <name val="Times New Roman"/>
      <family val="1"/>
    </font>
    <font>
      <i/>
      <sz val="10.75"/>
      <color indexed="10"/>
      <name val="Times New Roman"/>
      <family val="1"/>
    </font>
    <font>
      <b/>
      <i/>
      <sz val="10.75"/>
      <color indexed="10"/>
      <name val="Times New Roman"/>
      <family val="1"/>
    </font>
    <font>
      <b/>
      <i/>
      <sz val="10.75"/>
      <name val="Times New Roman"/>
      <family val="1"/>
    </font>
    <font>
      <b/>
      <sz val="10.75"/>
      <color indexed="10"/>
      <name val="Times New Roman"/>
      <family val="1"/>
    </font>
    <font>
      <u val="singleAccounting"/>
      <sz val="10.75"/>
      <name val="Times New Roman"/>
      <family val="1"/>
    </font>
    <font>
      <i/>
      <sz val="10.75"/>
      <color indexed="8"/>
      <name val="Times New Roman"/>
      <family val="1"/>
    </font>
    <font>
      <sz val="10.75"/>
      <color indexed="8"/>
      <name val="Times New Roman"/>
      <family val="1"/>
    </font>
    <font>
      <b/>
      <sz val="10.75"/>
      <color indexed="8"/>
      <name val="Times New Roman"/>
      <family val="1"/>
    </font>
    <font>
      <sz val="10.75"/>
      <color indexed="12"/>
      <name val="Times New Roman"/>
      <family val="1"/>
    </font>
    <font>
      <sz val="8"/>
      <color indexed="40"/>
      <name val="Times New Roman"/>
      <family val="1"/>
    </font>
    <font>
      <b/>
      <sz val="8"/>
      <color indexed="40"/>
      <name val="Times New Roman"/>
      <family val="1"/>
    </font>
    <font>
      <sz val="10"/>
      <color indexed="56"/>
      <name val="Times New Roman"/>
      <family val="1"/>
    </font>
    <font>
      <b/>
      <sz val="10.75"/>
      <color indexed="56"/>
      <name val="Times New Roman"/>
      <family val="1"/>
    </font>
    <font>
      <sz val="10.75"/>
      <color indexed="56"/>
      <name val="Times New Roman"/>
      <family val="1"/>
    </font>
    <font>
      <i/>
      <sz val="10.75"/>
      <color indexed="56"/>
      <name val="Times New Roman"/>
      <family val="1"/>
    </font>
    <font>
      <b/>
      <sz val="10"/>
      <color indexed="56"/>
      <name val="Times New Roman"/>
      <family val="1"/>
    </font>
    <font>
      <sz val="10"/>
      <color indexed="62"/>
      <name val="Times New Roman"/>
      <family val="1"/>
    </font>
    <font>
      <b/>
      <sz val="10"/>
      <color indexed="62"/>
      <name val="Times New Roman"/>
      <family val="1"/>
    </font>
    <font>
      <i/>
      <sz val="10"/>
      <color indexed="62"/>
      <name val="Times New Roman"/>
      <family val="1"/>
    </font>
    <font>
      <sz val="8"/>
      <name val="VNI-Times"/>
    </font>
    <font>
      <b/>
      <sz val="13"/>
      <name val="Times New Roman"/>
      <family val="1"/>
    </font>
    <font>
      <i/>
      <sz val="10"/>
      <name val="VNI-Times"/>
    </font>
    <font>
      <b/>
      <i/>
      <sz val="10"/>
      <name val="VNI-Times"/>
    </font>
    <font>
      <sz val="10.5"/>
      <name val="VNI-Times"/>
    </font>
    <font>
      <sz val="10.75"/>
      <name val="Times New Roman"/>
      <family val="1"/>
      <charset val="163"/>
    </font>
    <font>
      <i/>
      <sz val="10.75"/>
      <name val="Times New Roman"/>
      <family val="1"/>
      <charset val="163"/>
    </font>
    <font>
      <sz val="11"/>
      <color indexed="10"/>
      <name val="Times New Roman"/>
      <family val="1"/>
    </font>
    <font>
      <sz val="11"/>
      <color indexed="56"/>
      <name val="Times New Roman"/>
      <family val="1"/>
    </font>
    <font>
      <sz val="10"/>
      <color indexed="56"/>
      <name val="Times New Roman"/>
      <family val="1"/>
    </font>
    <font>
      <sz val="11"/>
      <color indexed="8"/>
      <name val="Times New Roman"/>
      <family val="1"/>
    </font>
    <font>
      <sz val="8"/>
      <color indexed="56"/>
      <name val="Times New Roman"/>
      <family val="1"/>
    </font>
    <font>
      <sz val="10.75"/>
      <color indexed="10"/>
      <name val="Times New Roman"/>
      <family val="1"/>
    </font>
    <font>
      <i/>
      <sz val="10"/>
      <color indexed="56"/>
      <name val="Times New Roman"/>
      <family val="1"/>
    </font>
    <font>
      <b/>
      <sz val="10.75"/>
      <color indexed="10"/>
      <name val="Times New Roman"/>
      <family val="1"/>
    </font>
    <font>
      <i/>
      <sz val="10.75"/>
      <color indexed="10"/>
      <name val="Times New Roman"/>
      <family val="1"/>
    </font>
    <font>
      <sz val="10.5"/>
      <color indexed="10"/>
      <name val="VNI-Times"/>
    </font>
    <font>
      <sz val="10"/>
      <color indexed="10"/>
      <name val="Times New Roman"/>
      <family val="1"/>
    </font>
    <font>
      <b/>
      <sz val="10"/>
      <color indexed="10"/>
      <name val="Times New Roman"/>
      <family val="1"/>
    </font>
    <font>
      <i/>
      <sz val="10"/>
      <color indexed="30"/>
      <name val="Times New Roman"/>
      <family val="1"/>
      <charset val="163"/>
    </font>
    <font>
      <sz val="8"/>
      <color indexed="10"/>
      <name val="Times New Roman"/>
      <family val="1"/>
    </font>
    <font>
      <i/>
      <sz val="9"/>
      <color indexed="10"/>
      <name val="Times New Roman"/>
      <family val="1"/>
      <charset val="163"/>
    </font>
    <font>
      <b/>
      <sz val="8"/>
      <color indexed="56"/>
      <name val="Times New Roman"/>
      <family val="1"/>
      <charset val="163"/>
    </font>
    <font>
      <sz val="10.75"/>
      <color indexed="56"/>
      <name val="Times New Roman"/>
      <family val="1"/>
    </font>
    <font>
      <i/>
      <sz val="9"/>
      <color indexed="56"/>
      <name val="Times New Roman"/>
      <family val="1"/>
      <charset val="163"/>
    </font>
    <font>
      <sz val="8"/>
      <color indexed="56"/>
      <name val="Times New Roman"/>
      <family val="1"/>
    </font>
    <font>
      <sz val="12"/>
      <color indexed="56"/>
      <name val="VNI-Times"/>
    </font>
    <font>
      <i/>
      <sz val="11"/>
      <color indexed="56"/>
      <name val="Times New Roman"/>
      <family val="1"/>
    </font>
    <font>
      <sz val="11"/>
      <color indexed="56"/>
      <name val="Times New Roman"/>
      <family val="1"/>
    </font>
    <font>
      <b/>
      <i/>
      <sz val="11"/>
      <color indexed="56"/>
      <name val="Times New Roman"/>
      <family val="1"/>
    </font>
    <font>
      <sz val="11"/>
      <color indexed="62"/>
      <name val="Times New Roman"/>
      <family val="1"/>
    </font>
    <font>
      <sz val="11"/>
      <color indexed="10"/>
      <name val="Times New Roman"/>
      <family val="1"/>
    </font>
    <font>
      <b/>
      <i/>
      <sz val="10.75"/>
      <color indexed="8"/>
      <name val="Times New Roman"/>
      <family val="1"/>
    </font>
    <font>
      <sz val="11"/>
      <color theme="1"/>
      <name val="Arial"/>
      <family val="2"/>
    </font>
  </fonts>
  <fills count="63">
    <fill>
      <patternFill patternType="none"/>
    </fill>
    <fill>
      <patternFill patternType="gray125"/>
    </fill>
    <fill>
      <patternFill patternType="solid">
        <fgColor indexed="22"/>
        <bgColor indexed="64"/>
      </patternFill>
    </fill>
    <fill>
      <patternFill patternType="solid">
        <fgColor indexed="22"/>
        <b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31"/>
      </patternFill>
    </fill>
    <fill>
      <patternFill patternType="solid">
        <fgColor indexed="31"/>
        <bgColor indexed="29"/>
      </patternFill>
    </fill>
    <fill>
      <patternFill patternType="solid">
        <fgColor indexed="44"/>
        <bgColor indexed="44"/>
      </patternFill>
    </fill>
    <fill>
      <patternFill patternType="solid">
        <fgColor indexed="44"/>
        <bgColor indexed="31"/>
      </patternFill>
    </fill>
    <fill>
      <patternFill patternType="solid">
        <fgColor indexed="10"/>
      </patternFill>
    </fill>
    <fill>
      <patternFill patternType="solid">
        <fgColor indexed="26"/>
        <bgColor indexed="26"/>
      </patternFill>
    </fill>
    <fill>
      <patternFill patternType="solid">
        <fgColor indexed="26"/>
        <bgColor indexed="9"/>
      </patternFill>
    </fill>
    <fill>
      <patternFill patternType="solid">
        <fgColor indexed="22"/>
        <bgColor indexed="22"/>
      </patternFill>
    </fill>
    <fill>
      <patternFill patternType="solid">
        <fgColor indexed="55"/>
        <bgColor indexed="55"/>
      </patternFill>
    </fill>
    <fill>
      <patternFill patternType="solid">
        <fgColor indexed="55"/>
        <bgColor indexed="23"/>
      </patternFill>
    </fill>
    <fill>
      <patternFill patternType="solid">
        <fgColor indexed="57"/>
      </patternFill>
    </fill>
    <fill>
      <patternFill patternType="solid">
        <fgColor indexed="42"/>
        <bgColor indexed="42"/>
      </patternFill>
    </fill>
    <fill>
      <patternFill patternType="solid">
        <fgColor indexed="42"/>
        <bgColor indexed="27"/>
      </patternFill>
    </fill>
    <fill>
      <patternFill patternType="solid">
        <fgColor indexed="27"/>
        <bgColor indexed="27"/>
      </patternFill>
    </fill>
    <fill>
      <patternFill patternType="solid">
        <fgColor indexed="27"/>
        <bgColor indexed="41"/>
      </patternFill>
    </fill>
    <fill>
      <patternFill patternType="solid">
        <fgColor indexed="53"/>
      </patternFill>
    </fill>
    <fill>
      <patternFill patternType="solid">
        <fgColor indexed="47"/>
        <bgColor indexed="47"/>
      </patternFill>
    </fill>
    <fill>
      <patternFill patternType="solid">
        <fgColor indexed="47"/>
        <bgColor indexed="29"/>
      </patternFill>
    </fill>
    <fill>
      <patternFill patternType="solid">
        <fgColor indexed="22"/>
      </patternFill>
    </fill>
    <fill>
      <patternFill patternType="solid">
        <fgColor indexed="55"/>
      </patternFill>
    </fill>
    <fill>
      <patternFill patternType="lightUp">
        <fgColor indexed="9"/>
        <bgColor indexed="55"/>
      </patternFill>
    </fill>
    <fill>
      <patternFill patternType="solid">
        <fgColor indexed="46"/>
        <bgColor indexed="22"/>
      </patternFill>
    </fill>
    <fill>
      <patternFill patternType="lightUp">
        <fgColor indexed="9"/>
        <bgColor indexed="29"/>
      </patternFill>
    </fill>
    <fill>
      <patternFill patternType="solid">
        <fgColor indexed="45"/>
        <bgColor indexed="47"/>
      </patternFill>
    </fill>
    <fill>
      <patternFill patternType="lightUp">
        <fgColor indexed="9"/>
        <bgColor indexed="22"/>
      </patternFill>
    </fill>
    <fill>
      <patternFill patternType="solid">
        <fgColor indexed="29"/>
        <bgColor indexed="22"/>
      </patternFill>
    </fill>
    <fill>
      <patternFill patternType="solid">
        <fgColor indexed="9"/>
        <bgColor indexed="64"/>
      </patternFill>
    </fill>
    <fill>
      <patternFill patternType="solid">
        <fgColor indexed="9"/>
        <bgColor indexed="26"/>
      </patternFill>
    </fill>
    <fill>
      <patternFill patternType="solid">
        <fgColor indexed="27"/>
        <bgColor indexed="64"/>
      </patternFill>
    </fill>
    <fill>
      <patternFill patternType="solid">
        <fgColor indexed="40"/>
        <bgColor indexed="64"/>
      </patternFill>
    </fill>
    <fill>
      <patternFill patternType="solid">
        <fgColor indexed="40"/>
        <bgColor indexed="49"/>
      </patternFill>
    </fill>
    <fill>
      <patternFill patternType="solid">
        <fgColor indexed="26"/>
        <bgColor indexed="64"/>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43"/>
      </patternFill>
    </fill>
    <fill>
      <patternFill patternType="solid">
        <fgColor indexed="26"/>
      </patternFill>
    </fill>
    <fill>
      <patternFill patternType="solid">
        <fgColor indexed="58"/>
        <bgColor indexed="64"/>
      </patternFill>
    </fill>
    <fill>
      <patternFill patternType="solid">
        <fgColor indexed="35"/>
        <bgColor indexed="64"/>
      </patternFill>
    </fill>
    <fill>
      <patternFill patternType="solid">
        <fgColor indexed="15"/>
        <bgColor indexed="35"/>
      </patternFill>
    </fill>
    <fill>
      <patternFill patternType="gray125">
        <fgColor indexed="35"/>
      </patternFill>
    </fill>
    <fill>
      <patternFill patternType="solid">
        <fgColor indexed="41"/>
        <bgColor indexed="27"/>
      </patternFill>
    </fill>
    <fill>
      <patternFill patternType="solid">
        <fgColor indexed="9"/>
        <bgColor indexed="10"/>
      </patternFill>
    </fill>
    <fill>
      <patternFill patternType="solid">
        <fgColor indexed="43"/>
        <bgColor indexed="64"/>
      </patternFill>
    </fill>
  </fills>
  <borders count="85">
    <border>
      <left/>
      <right/>
      <top/>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uble">
        <color indexed="64"/>
      </top>
      <bottom style="hair">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8"/>
      </top>
      <bottom/>
      <diagonal/>
    </border>
    <border>
      <left/>
      <right/>
      <top style="thin">
        <color indexed="64"/>
      </top>
      <bottom style="double">
        <color indexed="64"/>
      </bottom>
      <diagonal/>
    </border>
    <border>
      <left/>
      <right/>
      <top style="thin">
        <color indexed="8"/>
      </top>
      <bottom style="double">
        <color indexed="8"/>
      </bottom>
      <diagonal/>
    </border>
    <border>
      <left style="thin">
        <color indexed="64"/>
      </left>
      <right/>
      <top/>
      <bottom/>
      <diagonal/>
    </border>
    <border>
      <left style="thin">
        <color indexed="8"/>
      </left>
      <right/>
      <top/>
      <bottom/>
      <diagonal/>
    </border>
    <border>
      <left/>
      <right/>
      <top style="double">
        <color indexed="64"/>
      </top>
      <bottom style="double">
        <color indexed="64"/>
      </bottom>
      <diagonal/>
    </border>
    <border>
      <left/>
      <right/>
      <top style="double">
        <color indexed="8"/>
      </top>
      <bottom style="double">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medium">
        <color indexed="64"/>
      </bottom>
      <diagonal/>
    </border>
    <border>
      <left/>
      <right/>
      <top/>
      <bottom style="medium">
        <color indexed="8"/>
      </bottom>
      <diagonal/>
    </border>
    <border>
      <left/>
      <right/>
      <top/>
      <bottom style="medium">
        <color indexed="30"/>
      </bottom>
      <diagonal/>
    </border>
    <border>
      <left/>
      <right/>
      <top/>
      <bottom style="thin">
        <color indexed="64"/>
      </bottom>
      <diagonal/>
    </border>
    <border>
      <left/>
      <right/>
      <top/>
      <bottom style="thin">
        <color indexed="8"/>
      </bottom>
      <diagonal/>
    </border>
    <border>
      <left/>
      <right/>
      <top/>
      <bottom style="double">
        <color indexed="52"/>
      </bottom>
      <diagonal/>
    </border>
    <border>
      <left/>
      <right/>
      <top/>
      <bottom style="hair">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hair">
        <color indexed="64"/>
      </top>
      <bottom style="hair">
        <color indexed="64"/>
      </bottom>
      <diagonal/>
    </border>
    <border>
      <left/>
      <right/>
      <top style="hair">
        <color indexed="8"/>
      </top>
      <bottom style="hair">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style="medium">
        <color indexed="0"/>
      </right>
      <top/>
      <bottom/>
      <diagonal/>
    </border>
    <border>
      <left/>
      <right style="medium">
        <color indexed="8"/>
      </right>
      <top/>
      <bottom/>
      <diagonal/>
    </border>
    <border>
      <left/>
      <right/>
      <top style="double">
        <color indexed="64"/>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8"/>
      </left>
      <right style="thin">
        <color indexed="8"/>
      </right>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bottom/>
      <diagonal/>
    </border>
    <border>
      <left/>
      <right/>
      <top style="thin">
        <color indexed="64"/>
      </top>
      <bottom style="medium">
        <color indexed="64"/>
      </bottom>
      <diagonal/>
    </border>
    <border>
      <left style="double">
        <color indexed="64"/>
      </left>
      <right/>
      <top/>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style="double">
        <color indexed="64"/>
      </bottom>
      <diagonal/>
    </border>
    <border>
      <left/>
      <right style="double">
        <color indexed="64"/>
      </right>
      <top style="double">
        <color indexed="64"/>
      </top>
      <bottom style="thin">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double">
        <color indexed="64"/>
      </right>
      <top style="double">
        <color indexed="64"/>
      </top>
      <bottom/>
      <diagonal/>
    </border>
    <border>
      <left/>
      <right style="double">
        <color indexed="64"/>
      </right>
      <top/>
      <bottom style="thin">
        <color indexed="64"/>
      </bottom>
      <diagonal/>
    </border>
  </borders>
  <cellStyleXfs count="1483">
    <xf numFmtId="0" fontId="0" fillId="0" borderId="0"/>
    <xf numFmtId="251" fontId="2" fillId="0" borderId="0" applyFont="0" applyFill="0" applyBorder="0" applyAlignment="0" applyProtection="0"/>
    <xf numFmtId="182" fontId="25" fillId="0" borderId="1">
      <alignment horizontal="center"/>
      <protection hidden="1"/>
    </xf>
    <xf numFmtId="182" fontId="120" fillId="0" borderId="2">
      <alignment horizontal="center"/>
      <protection hidden="1"/>
    </xf>
    <xf numFmtId="182" fontId="25" fillId="0" borderId="1">
      <alignment horizontal="center"/>
      <protection hidden="1"/>
    </xf>
    <xf numFmtId="182" fontId="25" fillId="0" borderId="1">
      <alignment horizontal="center"/>
      <protection hidden="1"/>
    </xf>
    <xf numFmtId="182" fontId="120" fillId="0" borderId="2">
      <alignment horizontal="center"/>
      <protection hidden="1"/>
    </xf>
    <xf numFmtId="38" fontId="26" fillId="0" borderId="0" applyFont="0" applyFill="0" applyBorder="0" applyAlignment="0" applyProtection="0"/>
    <xf numFmtId="171" fontId="27" fillId="0" borderId="3" applyFont="0" applyBorder="0"/>
    <xf numFmtId="252" fontId="121" fillId="0" borderId="0" applyBorder="0"/>
    <xf numFmtId="183" fontId="28" fillId="0" borderId="0" applyFont="0" applyFill="0" applyBorder="0" applyAlignment="0" applyProtection="0"/>
    <xf numFmtId="0" fontId="29" fillId="0" borderId="0" applyFont="0" applyFill="0" applyBorder="0" applyAlignment="0" applyProtection="0"/>
    <xf numFmtId="168" fontId="30" fillId="0" borderId="0" applyFont="0" applyFill="0" applyBorder="0" applyAlignment="0" applyProtection="0"/>
    <xf numFmtId="253" fontId="121" fillId="0" borderId="0" applyFill="0" applyBorder="0" applyAlignment="0" applyProtection="0"/>
    <xf numFmtId="168" fontId="30" fillId="0" borderId="0" applyFont="0" applyFill="0" applyBorder="0" applyAlignment="0" applyProtection="0"/>
    <xf numFmtId="254" fontId="28" fillId="0" borderId="0" applyFont="0" applyFill="0" applyBorder="0" applyAlignment="0" applyProtection="0"/>
    <xf numFmtId="183" fontId="121" fillId="0" borderId="0" applyFill="0" applyBorder="0" applyAlignment="0" applyProtection="0"/>
    <xf numFmtId="183" fontId="28" fillId="0" borderId="0" applyFont="0" applyFill="0" applyBorder="0" applyAlignment="0" applyProtection="0"/>
    <xf numFmtId="183" fontId="121" fillId="0" borderId="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255" fontId="28" fillId="0" borderId="0" applyFont="0" applyFill="0" applyBorder="0" applyAlignment="0" applyProtection="0"/>
    <xf numFmtId="255" fontId="28" fillId="0" borderId="0" applyFont="0" applyFill="0" applyBorder="0" applyAlignment="0" applyProtection="0"/>
    <xf numFmtId="0" fontId="3" fillId="0" borderId="0" applyNumberFormat="0" applyFill="0" applyBorder="0" applyAlignment="0" applyProtection="0"/>
    <xf numFmtId="0" fontId="122" fillId="0" borderId="0" applyNumberFormat="0" applyFill="0" applyBorder="0" applyAlignment="0" applyProtection="0"/>
    <xf numFmtId="0" fontId="3" fillId="0" borderId="0" applyNumberFormat="0" applyFill="0" applyBorder="0" applyAlignment="0" applyProtection="0"/>
    <xf numFmtId="43" fontId="3" fillId="0" borderId="0" applyFont="0" applyFill="0" applyBorder="0" applyAlignment="0" applyProtection="0"/>
    <xf numFmtId="42" fontId="31" fillId="0" borderId="0" applyFont="0" applyFill="0" applyBorder="0" applyAlignment="0" applyProtection="0"/>
    <xf numFmtId="44" fontId="31" fillId="0" borderId="0" applyFont="0" applyFill="0" applyBorder="0" applyAlignment="0" applyProtection="0"/>
    <xf numFmtId="41" fontId="3" fillId="0" borderId="0" applyFont="0" applyFill="0" applyBorder="0" applyAlignment="0" applyProtection="0"/>
    <xf numFmtId="169" fontId="32" fillId="0" borderId="0" applyFont="0" applyFill="0" applyBorder="0" applyAlignment="0" applyProtection="0"/>
    <xf numFmtId="170" fontId="32" fillId="0" borderId="0" applyFont="0" applyFill="0" applyBorder="0" applyAlignment="0" applyProtection="0"/>
    <xf numFmtId="6" fontId="33" fillId="0" borderId="0" applyFont="0" applyFill="0" applyBorder="0" applyAlignment="0" applyProtection="0"/>
    <xf numFmtId="0" fontId="3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5" fillId="0" borderId="0"/>
    <xf numFmtId="0" fontId="123" fillId="0" borderId="0"/>
    <xf numFmtId="0" fontId="3" fillId="0" borderId="0" applyNumberFormat="0" applyFill="0" applyBorder="0" applyAlignment="0" applyProtection="0"/>
    <xf numFmtId="0" fontId="122" fillId="0" borderId="0" applyNumberFormat="0" applyFill="0" applyBorder="0" applyAlignment="0" applyProtection="0"/>
    <xf numFmtId="0" fontId="3" fillId="0" borderId="0" applyNumberFormat="0" applyFill="0" applyBorder="0" applyAlignment="0" applyProtection="0"/>
    <xf numFmtId="0" fontId="3" fillId="0" borderId="0"/>
    <xf numFmtId="0" fontId="122" fillId="0" borderId="0"/>
    <xf numFmtId="0" fontId="3" fillId="0" borderId="0"/>
    <xf numFmtId="0" fontId="124" fillId="0" borderId="0"/>
    <xf numFmtId="0" fontId="3" fillId="0" borderId="0"/>
    <xf numFmtId="256" fontId="3" fillId="0" borderId="0" applyFont="0" applyFill="0" applyBorder="0" applyAlignment="0" applyProtection="0"/>
    <xf numFmtId="0" fontId="22" fillId="0" borderId="0"/>
    <xf numFmtId="0" fontId="125" fillId="0" borderId="0"/>
    <xf numFmtId="0" fontId="22" fillId="0" borderId="0"/>
    <xf numFmtId="244" fontId="2" fillId="0" borderId="0" applyFont="0" applyFill="0" applyBorder="0" applyAlignment="0" applyProtection="0"/>
    <xf numFmtId="257" fontId="10" fillId="0" borderId="0" applyFont="0" applyFill="0" applyBorder="0" applyAlignment="0" applyProtection="0"/>
    <xf numFmtId="0" fontId="36" fillId="0" borderId="0"/>
    <xf numFmtId="0" fontId="122" fillId="0" borderId="0"/>
    <xf numFmtId="176" fontId="10" fillId="0" borderId="0" applyFont="0" applyFill="0" applyBorder="0" applyAlignment="0" applyProtection="0"/>
    <xf numFmtId="0" fontId="37" fillId="0" borderId="0">
      <alignment vertical="top"/>
    </xf>
    <xf numFmtId="0" fontId="126" fillId="0" borderId="0">
      <alignment vertical="top"/>
    </xf>
    <xf numFmtId="0" fontId="22" fillId="0" borderId="0"/>
    <xf numFmtId="0" fontId="22" fillId="0" borderId="0"/>
    <xf numFmtId="0" fontId="125" fillId="0" borderId="0"/>
    <xf numFmtId="0" fontId="22" fillId="0" borderId="0"/>
    <xf numFmtId="0" fontId="22" fillId="0" borderId="0"/>
    <xf numFmtId="0" fontId="125" fillId="0" borderId="0"/>
    <xf numFmtId="0" fontId="22" fillId="0" borderId="0"/>
    <xf numFmtId="0" fontId="125" fillId="0" borderId="0"/>
    <xf numFmtId="0" fontId="22" fillId="0" borderId="0"/>
    <xf numFmtId="0" fontId="125" fillId="0" borderId="0"/>
    <xf numFmtId="0" fontId="36" fillId="0" borderId="0"/>
    <xf numFmtId="0" fontId="122" fillId="0" borderId="0"/>
    <xf numFmtId="258" fontId="10" fillId="0" borderId="0" applyFont="0" applyFill="0" applyBorder="0" applyAlignment="0" applyProtection="0"/>
    <xf numFmtId="259" fontId="2" fillId="0" borderId="0" applyFont="0" applyFill="0" applyBorder="0" applyAlignment="0" applyProtection="0"/>
    <xf numFmtId="259" fontId="2" fillId="0" borderId="0" applyFont="0" applyFill="0" applyBorder="0" applyAlignment="0" applyProtection="0"/>
    <xf numFmtId="251" fontId="2" fillId="0" borderId="0" applyFont="0" applyFill="0" applyBorder="0" applyAlignment="0" applyProtection="0"/>
    <xf numFmtId="170" fontId="2" fillId="0" borderId="0" applyFont="0" applyFill="0" applyBorder="0" applyAlignment="0" applyProtection="0"/>
    <xf numFmtId="200" fontId="10" fillId="0" borderId="0" applyFont="0" applyFill="0" applyBorder="0" applyAlignment="0" applyProtection="0"/>
    <xf numFmtId="25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5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43"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61"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69" fontId="2" fillId="0" borderId="0" applyFont="0" applyFill="0" applyBorder="0" applyAlignment="0" applyProtection="0"/>
    <xf numFmtId="258" fontId="10" fillId="0" borderId="0" applyFont="0" applyFill="0" applyBorder="0" applyAlignment="0" applyProtection="0"/>
    <xf numFmtId="244" fontId="2" fillId="0" borderId="0" applyFont="0" applyFill="0" applyBorder="0" applyAlignment="0" applyProtection="0"/>
    <xf numFmtId="257" fontId="10" fillId="0" borderId="0" applyFont="0" applyFill="0" applyBorder="0" applyAlignment="0" applyProtection="0"/>
    <xf numFmtId="258" fontId="10" fillId="0" borderId="0" applyFont="0" applyFill="0" applyBorder="0" applyAlignment="0" applyProtection="0"/>
    <xf numFmtId="42" fontId="10" fillId="0" borderId="0" applyFont="0" applyFill="0" applyBorder="0" applyAlignment="0" applyProtection="0"/>
    <xf numFmtId="244" fontId="10" fillId="0" borderId="0" applyFont="0" applyFill="0" applyBorder="0" applyAlignment="0" applyProtection="0"/>
    <xf numFmtId="244" fontId="2" fillId="0" borderId="0" applyFont="0" applyFill="0" applyBorder="0" applyAlignment="0" applyProtection="0"/>
    <xf numFmtId="262" fontId="10" fillId="0" borderId="0" applyFont="0" applyFill="0" applyBorder="0" applyAlignment="0" applyProtection="0"/>
    <xf numFmtId="244" fontId="2" fillId="0" borderId="0" applyFont="0" applyFill="0" applyBorder="0" applyAlignment="0" applyProtection="0"/>
    <xf numFmtId="262" fontId="10" fillId="0" borderId="0" applyFont="0" applyFill="0" applyBorder="0" applyAlignment="0" applyProtection="0"/>
    <xf numFmtId="262" fontId="10" fillId="0" borderId="0" applyFont="0" applyFill="0" applyBorder="0" applyAlignment="0" applyProtection="0"/>
    <xf numFmtId="262" fontId="10" fillId="0" borderId="0" applyFont="0" applyFill="0" applyBorder="0" applyAlignment="0" applyProtection="0"/>
    <xf numFmtId="244" fontId="10" fillId="0" borderId="0" applyFont="0" applyFill="0" applyBorder="0" applyAlignment="0" applyProtection="0"/>
    <xf numFmtId="263"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200" fontId="10" fillId="0" borderId="0" applyFont="0" applyFill="0" applyBorder="0" applyAlignment="0" applyProtection="0"/>
    <xf numFmtId="25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5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43"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61" fontId="10" fillId="0" borderId="0" applyFont="0" applyFill="0" applyBorder="0" applyAlignment="0" applyProtection="0"/>
    <xf numFmtId="170" fontId="2"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264" fontId="10" fillId="0" borderId="0" applyFont="0" applyFill="0" applyBorder="0" applyAlignment="0" applyProtection="0"/>
    <xf numFmtId="265"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4" fontId="10" fillId="0" borderId="0" applyFont="0" applyFill="0" applyBorder="0" applyAlignment="0" applyProtection="0"/>
    <xf numFmtId="264" fontId="10" fillId="0" borderId="0" applyFont="0" applyFill="0" applyBorder="0" applyAlignment="0" applyProtection="0"/>
    <xf numFmtId="265" fontId="10" fillId="0" borderId="0" applyFont="0" applyFill="0" applyBorder="0" applyAlignment="0" applyProtection="0"/>
    <xf numFmtId="266" fontId="2" fillId="0" borderId="0" applyFont="0" applyFill="0" applyBorder="0" applyAlignment="0" applyProtection="0"/>
    <xf numFmtId="41" fontId="10" fillId="0" borderId="0" applyFont="0" applyFill="0" applyBorder="0" applyAlignment="0" applyProtection="0"/>
    <xf numFmtId="267"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41" fontId="10" fillId="0" borderId="0" applyFont="0" applyFill="0" applyBorder="0" applyAlignment="0" applyProtection="0"/>
    <xf numFmtId="264"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8" fontId="10" fillId="0" borderId="0" applyFont="0" applyFill="0" applyBorder="0" applyAlignment="0" applyProtection="0"/>
    <xf numFmtId="41" fontId="10" fillId="0" borderId="0" applyFont="0" applyFill="0" applyBorder="0" applyAlignment="0" applyProtection="0"/>
    <xf numFmtId="169" fontId="10" fillId="0" borderId="0" applyFont="0" applyFill="0" applyBorder="0" applyAlignment="0" applyProtection="0"/>
    <xf numFmtId="41" fontId="10" fillId="0" borderId="0" applyFont="0" applyFill="0" applyBorder="0" applyAlignment="0" applyProtection="0"/>
    <xf numFmtId="169" fontId="10" fillId="0" borderId="0" applyFont="0" applyFill="0" applyBorder="0" applyAlignment="0" applyProtection="0"/>
    <xf numFmtId="244" fontId="2" fillId="0" borderId="0" applyFont="0" applyFill="0" applyBorder="0" applyAlignment="0" applyProtection="0"/>
    <xf numFmtId="257" fontId="10" fillId="0" borderId="0" applyFont="0" applyFill="0" applyBorder="0" applyAlignment="0" applyProtection="0"/>
    <xf numFmtId="258" fontId="10" fillId="0" borderId="0" applyFont="0" applyFill="0" applyBorder="0" applyAlignment="0" applyProtection="0"/>
    <xf numFmtId="42" fontId="10" fillId="0" borderId="0" applyFont="0" applyFill="0" applyBorder="0" applyAlignment="0" applyProtection="0"/>
    <xf numFmtId="244" fontId="10" fillId="0" borderId="0" applyFont="0" applyFill="0" applyBorder="0" applyAlignment="0" applyProtection="0"/>
    <xf numFmtId="244" fontId="2" fillId="0" borderId="0" applyFont="0" applyFill="0" applyBorder="0" applyAlignment="0" applyProtection="0"/>
    <xf numFmtId="262" fontId="10" fillId="0" borderId="0" applyFont="0" applyFill="0" applyBorder="0" applyAlignment="0" applyProtection="0"/>
    <xf numFmtId="244" fontId="2" fillId="0" borderId="0" applyFont="0" applyFill="0" applyBorder="0" applyAlignment="0" applyProtection="0"/>
    <xf numFmtId="262" fontId="10" fillId="0" borderId="0" applyFont="0" applyFill="0" applyBorder="0" applyAlignment="0" applyProtection="0"/>
    <xf numFmtId="262" fontId="10" fillId="0" borderId="0" applyFont="0" applyFill="0" applyBorder="0" applyAlignment="0" applyProtection="0"/>
    <xf numFmtId="262" fontId="10" fillId="0" borderId="0" applyFont="0" applyFill="0" applyBorder="0" applyAlignment="0" applyProtection="0"/>
    <xf numFmtId="244" fontId="10" fillId="0" borderId="0" applyFont="0" applyFill="0" applyBorder="0" applyAlignment="0" applyProtection="0"/>
    <xf numFmtId="263" fontId="10" fillId="0" borderId="0" applyFont="0" applyFill="0" applyBorder="0" applyAlignment="0" applyProtection="0"/>
    <xf numFmtId="169" fontId="2"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0" fontId="2" fillId="0" borderId="0" applyFont="0" applyFill="0" applyBorder="0" applyAlignment="0" applyProtection="0"/>
    <xf numFmtId="264" fontId="10" fillId="0" borderId="0" applyFont="0" applyFill="0" applyBorder="0" applyAlignment="0" applyProtection="0"/>
    <xf numFmtId="265"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4" fontId="10" fillId="0" borderId="0" applyFont="0" applyFill="0" applyBorder="0" applyAlignment="0" applyProtection="0"/>
    <xf numFmtId="264" fontId="10" fillId="0" borderId="0" applyFont="0" applyFill="0" applyBorder="0" applyAlignment="0" applyProtection="0"/>
    <xf numFmtId="265" fontId="10" fillId="0" borderId="0" applyFont="0" applyFill="0" applyBorder="0" applyAlignment="0" applyProtection="0"/>
    <xf numFmtId="266" fontId="2" fillId="0" borderId="0" applyFont="0" applyFill="0" applyBorder="0" applyAlignment="0" applyProtection="0"/>
    <xf numFmtId="41" fontId="10" fillId="0" borderId="0" applyFont="0" applyFill="0" applyBorder="0" applyAlignment="0" applyProtection="0"/>
    <xf numFmtId="267"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41" fontId="10" fillId="0" borderId="0" applyFont="0" applyFill="0" applyBorder="0" applyAlignment="0" applyProtection="0"/>
    <xf numFmtId="264"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8" fontId="10" fillId="0" borderId="0" applyFont="0" applyFill="0" applyBorder="0" applyAlignment="0" applyProtection="0"/>
    <xf numFmtId="41" fontId="10" fillId="0" borderId="0" applyFont="0" applyFill="0" applyBorder="0" applyAlignment="0" applyProtection="0"/>
    <xf numFmtId="169" fontId="10" fillId="0" borderId="0" applyFont="0" applyFill="0" applyBorder="0" applyAlignment="0" applyProtection="0"/>
    <xf numFmtId="41" fontId="10" fillId="0" borderId="0" applyFont="0" applyFill="0" applyBorder="0" applyAlignment="0" applyProtection="0"/>
    <xf numFmtId="169" fontId="10" fillId="0" borderId="0" applyFont="0" applyFill="0" applyBorder="0" applyAlignment="0" applyProtection="0"/>
    <xf numFmtId="200" fontId="10" fillId="0" borderId="0" applyFont="0" applyFill="0" applyBorder="0" applyAlignment="0" applyProtection="0"/>
    <xf numFmtId="25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5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43"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61"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69" fontId="2" fillId="0" borderId="0" applyFont="0" applyFill="0" applyBorder="0" applyAlignment="0" applyProtection="0"/>
    <xf numFmtId="259" fontId="2" fillId="0" borderId="0" applyFont="0" applyFill="0" applyBorder="0" applyAlignment="0" applyProtection="0"/>
    <xf numFmtId="259" fontId="2" fillId="0" borderId="0" applyFont="0" applyFill="0" applyBorder="0" applyAlignment="0" applyProtection="0"/>
    <xf numFmtId="251" fontId="2" fillId="0" borderId="0" applyFont="0" applyFill="0" applyBorder="0" applyAlignment="0" applyProtection="0"/>
    <xf numFmtId="258" fontId="10" fillId="0" borderId="0" applyFont="0" applyFill="0" applyBorder="0" applyAlignment="0" applyProtection="0"/>
    <xf numFmtId="42" fontId="10" fillId="0" borderId="0" applyFont="0" applyFill="0" applyBorder="0" applyAlignment="0" applyProtection="0"/>
    <xf numFmtId="0" fontId="37" fillId="0" borderId="0">
      <alignment vertical="top"/>
    </xf>
    <xf numFmtId="0" fontId="126" fillId="0" borderId="0">
      <alignment vertical="top"/>
    </xf>
    <xf numFmtId="244" fontId="10" fillId="0" borderId="0" applyFont="0" applyFill="0" applyBorder="0" applyAlignment="0" applyProtection="0"/>
    <xf numFmtId="244" fontId="2" fillId="0" borderId="0" applyFont="0" applyFill="0" applyBorder="0" applyAlignment="0" applyProtection="0"/>
    <xf numFmtId="262" fontId="10" fillId="0" borderId="0" applyFont="0" applyFill="0" applyBorder="0" applyAlignment="0" applyProtection="0"/>
    <xf numFmtId="244" fontId="2" fillId="0" borderId="0" applyFont="0" applyFill="0" applyBorder="0" applyAlignment="0" applyProtection="0"/>
    <xf numFmtId="262" fontId="10" fillId="0" borderId="0" applyFont="0" applyFill="0" applyBorder="0" applyAlignment="0" applyProtection="0"/>
    <xf numFmtId="262" fontId="10" fillId="0" borderId="0" applyFont="0" applyFill="0" applyBorder="0" applyAlignment="0" applyProtection="0"/>
    <xf numFmtId="262" fontId="10" fillId="0" borderId="0" applyFont="0" applyFill="0" applyBorder="0" applyAlignment="0" applyProtection="0"/>
    <xf numFmtId="244" fontId="10" fillId="0" borderId="0" applyFont="0" applyFill="0" applyBorder="0" applyAlignment="0" applyProtection="0"/>
    <xf numFmtId="176" fontId="10" fillId="0" borderId="0" applyFont="0" applyFill="0" applyBorder="0" applyAlignment="0" applyProtection="0"/>
    <xf numFmtId="263" fontId="10" fillId="0" borderId="0" applyFont="0" applyFill="0" applyBorder="0" applyAlignment="0" applyProtection="0"/>
    <xf numFmtId="0" fontId="36" fillId="0" borderId="0"/>
    <xf numFmtId="176" fontId="10" fillId="0" borderId="0" applyFont="0" applyFill="0" applyBorder="0" applyAlignment="0" applyProtection="0"/>
    <xf numFmtId="169" fontId="2" fillId="0" borderId="0" applyFont="0" applyFill="0" applyBorder="0" applyAlignment="0" applyProtection="0"/>
    <xf numFmtId="264" fontId="10" fillId="0" borderId="0" applyFont="0" applyFill="0" applyBorder="0" applyAlignment="0" applyProtection="0"/>
    <xf numFmtId="265"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4" fontId="10" fillId="0" borderId="0" applyFont="0" applyFill="0" applyBorder="0" applyAlignment="0" applyProtection="0"/>
    <xf numFmtId="264" fontId="10" fillId="0" borderId="0" applyFont="0" applyFill="0" applyBorder="0" applyAlignment="0" applyProtection="0"/>
    <xf numFmtId="265" fontId="10" fillId="0" borderId="0" applyFont="0" applyFill="0" applyBorder="0" applyAlignment="0" applyProtection="0"/>
    <xf numFmtId="266" fontId="2" fillId="0" borderId="0" applyFont="0" applyFill="0" applyBorder="0" applyAlignment="0" applyProtection="0"/>
    <xf numFmtId="41" fontId="10" fillId="0" borderId="0" applyFont="0" applyFill="0" applyBorder="0" applyAlignment="0" applyProtection="0"/>
    <xf numFmtId="267"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41" fontId="10" fillId="0" borderId="0" applyFont="0" applyFill="0" applyBorder="0" applyAlignment="0" applyProtection="0"/>
    <xf numFmtId="264"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8" fontId="10" fillId="0" borderId="0" applyFont="0" applyFill="0" applyBorder="0" applyAlignment="0" applyProtection="0"/>
    <xf numFmtId="41" fontId="10" fillId="0" borderId="0" applyFont="0" applyFill="0" applyBorder="0" applyAlignment="0" applyProtection="0"/>
    <xf numFmtId="169" fontId="10" fillId="0" borderId="0" applyFont="0" applyFill="0" applyBorder="0" applyAlignment="0" applyProtection="0"/>
    <xf numFmtId="41" fontId="10" fillId="0" borderId="0" applyFont="0" applyFill="0" applyBorder="0" applyAlignment="0" applyProtection="0"/>
    <xf numFmtId="169" fontId="10" fillId="0" borderId="0" applyFont="0" applyFill="0" applyBorder="0" applyAlignment="0" applyProtection="0"/>
    <xf numFmtId="200" fontId="10" fillId="0" borderId="0" applyFont="0" applyFill="0" applyBorder="0" applyAlignment="0" applyProtection="0"/>
    <xf numFmtId="25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5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260" fontId="10" fillId="0" borderId="0" applyFont="0" applyFill="0" applyBorder="0" applyAlignment="0" applyProtection="0"/>
    <xf numFmtId="43"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00" fontId="10" fillId="0" borderId="0" applyFont="0" applyFill="0" applyBorder="0" applyAlignment="0" applyProtection="0"/>
    <xf numFmtId="260" fontId="10" fillId="0" borderId="0" applyFont="0" applyFill="0" applyBorder="0" applyAlignment="0" applyProtection="0"/>
    <xf numFmtId="261"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259" fontId="2" fillId="0" borderId="0" applyFont="0" applyFill="0" applyBorder="0" applyAlignment="0" applyProtection="0"/>
    <xf numFmtId="259" fontId="2" fillId="0" borderId="0" applyFont="0" applyFill="0" applyBorder="0" applyAlignment="0" applyProtection="0"/>
    <xf numFmtId="251" fontId="2" fillId="0" borderId="0" applyFont="0" applyFill="0" applyBorder="0" applyAlignment="0" applyProtection="0"/>
    <xf numFmtId="170" fontId="2" fillId="0" borderId="0" applyFont="0" applyFill="0" applyBorder="0" applyAlignment="0" applyProtection="0"/>
    <xf numFmtId="176" fontId="10" fillId="0" borderId="0" applyFont="0" applyFill="0" applyBorder="0" applyAlignment="0" applyProtection="0"/>
    <xf numFmtId="0" fontId="22" fillId="0" borderId="0"/>
    <xf numFmtId="0" fontId="125" fillId="0" borderId="0"/>
    <xf numFmtId="0" fontId="22" fillId="0" borderId="0"/>
    <xf numFmtId="0" fontId="22" fillId="0" borderId="0"/>
    <xf numFmtId="0" fontId="125" fillId="0" borderId="0"/>
    <xf numFmtId="0" fontId="22" fillId="0" borderId="0"/>
    <xf numFmtId="0" fontId="125" fillId="0" borderId="0"/>
    <xf numFmtId="0" fontId="22" fillId="0" borderId="0"/>
    <xf numFmtId="0" fontId="125" fillId="0" borderId="0"/>
    <xf numFmtId="0" fontId="22" fillId="0" borderId="0"/>
    <xf numFmtId="0" fontId="125" fillId="0" borderId="0"/>
    <xf numFmtId="0" fontId="22" fillId="0" borderId="0"/>
    <xf numFmtId="0" fontId="22" fillId="0" borderId="0"/>
    <xf numFmtId="0" fontId="125" fillId="0" borderId="0"/>
    <xf numFmtId="0" fontId="22" fillId="0" borderId="0"/>
    <xf numFmtId="0" fontId="125" fillId="0" borderId="0"/>
    <xf numFmtId="0" fontId="22" fillId="0" borderId="0"/>
    <xf numFmtId="0" fontId="125" fillId="0" borderId="0"/>
    <xf numFmtId="176" fontId="10" fillId="0" borderId="0" applyFont="0" applyFill="0" applyBorder="0" applyAlignment="0" applyProtection="0"/>
    <xf numFmtId="0" fontId="36" fillId="0" borderId="0"/>
    <xf numFmtId="0" fontId="38" fillId="0" borderId="0"/>
    <xf numFmtId="0" fontId="111" fillId="0" borderId="0"/>
    <xf numFmtId="0" fontId="3" fillId="0" borderId="0"/>
    <xf numFmtId="0" fontId="39" fillId="0" borderId="0"/>
    <xf numFmtId="0" fontId="39" fillId="0" borderId="0"/>
    <xf numFmtId="0" fontId="22" fillId="0" borderId="0"/>
    <xf numFmtId="0" fontId="39" fillId="0" borderId="0"/>
    <xf numFmtId="0" fontId="40" fillId="2" borderId="0"/>
    <xf numFmtId="0" fontId="127" fillId="3" borderId="0"/>
    <xf numFmtId="171" fontId="41" fillId="0" borderId="0">
      <alignment horizontal="centerContinuous"/>
    </xf>
    <xf numFmtId="252" fontId="128" fillId="0" borderId="0">
      <alignment horizontal="center"/>
    </xf>
    <xf numFmtId="0" fontId="42" fillId="0" borderId="0"/>
    <xf numFmtId="0" fontId="129" fillId="0" borderId="0"/>
    <xf numFmtId="9" fontId="130" fillId="0" borderId="0" applyBorder="0" applyAlignment="0" applyProtection="0"/>
    <xf numFmtId="0" fontId="43" fillId="2" borderId="0"/>
    <xf numFmtId="0" fontId="131" fillId="3" borderId="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4" fillId="2" borderId="0"/>
    <xf numFmtId="0" fontId="132" fillId="3" borderId="0"/>
    <xf numFmtId="0" fontId="45" fillId="0" borderId="0">
      <alignment wrapText="1"/>
    </xf>
    <xf numFmtId="0" fontId="133" fillId="0" borderId="0">
      <alignment wrapText="1"/>
    </xf>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 fillId="19" borderId="0" applyNumberFormat="0" applyBorder="0" applyAlignment="0" applyProtection="0"/>
    <xf numFmtId="0" fontId="134" fillId="20" borderId="0" applyNumberFormat="0" applyBorder="0" applyAlignment="0" applyProtection="0"/>
    <xf numFmtId="0" fontId="1" fillId="19" borderId="0" applyNumberFormat="0" applyBorder="0" applyAlignment="0" applyProtection="0"/>
    <xf numFmtId="0" fontId="134" fillId="20" borderId="0" applyNumberFormat="0" applyBorder="0" applyAlignment="0" applyProtection="0"/>
    <xf numFmtId="0" fontId="23" fillId="21" borderId="0" applyNumberFormat="0" applyBorder="0" applyAlignment="0" applyProtection="0"/>
    <xf numFmtId="0" fontId="135" fillId="22"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1" fillId="24" borderId="0" applyNumberFormat="0" applyBorder="0" applyAlignment="0" applyProtection="0"/>
    <xf numFmtId="0" fontId="134" fillId="25" borderId="0" applyNumberFormat="0" applyBorder="0" applyAlignment="0" applyProtection="0"/>
    <xf numFmtId="0" fontId="1" fillId="26" borderId="0" applyNumberFormat="0" applyBorder="0" applyAlignment="0" applyProtection="0"/>
    <xf numFmtId="0" fontId="134" fillId="3" borderId="0" applyNumberFormat="0" applyBorder="0" applyAlignment="0" applyProtection="0"/>
    <xf numFmtId="0" fontId="23" fillId="27" borderId="0" applyNumberFormat="0" applyBorder="0" applyAlignment="0" applyProtection="0"/>
    <xf numFmtId="0" fontId="135" fillId="2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34" fillId="25" borderId="0" applyNumberFormat="0" applyBorder="0" applyAlignment="0" applyProtection="0"/>
    <xf numFmtId="0" fontId="1" fillId="30" borderId="0" applyNumberFormat="0" applyBorder="0" applyAlignment="0" applyProtection="0"/>
    <xf numFmtId="0" fontId="134" fillId="31" borderId="0" applyNumberFormat="0" applyBorder="0" applyAlignment="0" applyProtection="0"/>
    <xf numFmtId="0" fontId="23" fillId="26" borderId="0" applyNumberFormat="0" applyBorder="0" applyAlignment="0" applyProtection="0"/>
    <xf numFmtId="0" fontId="135" fillId="3"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1" fillId="19" borderId="0" applyNumberFormat="0" applyBorder="0" applyAlignment="0" applyProtection="0"/>
    <xf numFmtId="0" fontId="134" fillId="20" borderId="0" applyNumberFormat="0" applyBorder="0" applyAlignment="0" applyProtection="0"/>
    <xf numFmtId="0" fontId="1" fillId="26" borderId="0" applyNumberFormat="0" applyBorder="0" applyAlignment="0" applyProtection="0"/>
    <xf numFmtId="0" fontId="134" fillId="3" borderId="0" applyNumberFormat="0" applyBorder="0" applyAlignment="0" applyProtection="0"/>
    <xf numFmtId="0" fontId="23" fillId="26" borderId="0" applyNumberFormat="0" applyBorder="0" applyAlignment="0" applyProtection="0"/>
    <xf numFmtId="0" fontId="135" fillId="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1" fillId="32" borderId="0" applyNumberFormat="0" applyBorder="0" applyAlignment="0" applyProtection="0"/>
    <xf numFmtId="0" fontId="134" fillId="33" borderId="0" applyNumberFormat="0" applyBorder="0" applyAlignment="0" applyProtection="0"/>
    <xf numFmtId="0" fontId="1" fillId="19" borderId="0" applyNumberFormat="0" applyBorder="0" applyAlignment="0" applyProtection="0"/>
    <xf numFmtId="0" fontId="134" fillId="20" borderId="0" applyNumberFormat="0" applyBorder="0" applyAlignment="0" applyProtection="0"/>
    <xf numFmtId="0" fontId="23" fillId="21" borderId="0" applyNumberFormat="0" applyBorder="0" applyAlignment="0" applyProtection="0"/>
    <xf numFmtId="0" fontId="135" fillId="2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1" fillId="24" borderId="0" applyNumberFormat="0" applyBorder="0" applyAlignment="0" applyProtection="0"/>
    <xf numFmtId="0" fontId="134" fillId="25" borderId="0" applyNumberFormat="0" applyBorder="0" applyAlignment="0" applyProtection="0"/>
    <xf numFmtId="0" fontId="1" fillId="35" borderId="0" applyNumberFormat="0" applyBorder="0" applyAlignment="0" applyProtection="0"/>
    <xf numFmtId="0" fontId="134" fillId="36" borderId="0" applyNumberFormat="0" applyBorder="0" applyAlignment="0" applyProtection="0"/>
    <xf numFmtId="0" fontId="23" fillId="35" borderId="0" applyNumberFormat="0" applyBorder="0" applyAlignment="0" applyProtection="0"/>
    <xf numFmtId="0" fontId="135" fillId="36"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269" fontId="3" fillId="0" borderId="0" applyFont="0" applyFill="0" applyBorder="0" applyAlignment="0" applyProtection="0"/>
    <xf numFmtId="0" fontId="46" fillId="0" borderId="0" applyFont="0" applyFill="0" applyBorder="0" applyAlignment="0" applyProtection="0"/>
    <xf numFmtId="270" fontId="2" fillId="0" borderId="0" applyFont="0" applyFill="0" applyBorder="0" applyAlignment="0" applyProtection="0"/>
    <xf numFmtId="271" fontId="3" fillId="0" borderId="0" applyFont="0" applyFill="0" applyBorder="0" applyAlignment="0" applyProtection="0"/>
    <xf numFmtId="0" fontId="46" fillId="0" borderId="0" applyFont="0" applyFill="0" applyBorder="0" applyAlignment="0" applyProtection="0"/>
    <xf numFmtId="272" fontId="136" fillId="0" borderId="0" applyFont="0" applyFill="0" applyBorder="0" applyAlignment="0" applyProtection="0"/>
    <xf numFmtId="0" fontId="47" fillId="0" borderId="4" applyFont="0" applyFill="0" applyBorder="0" applyAlignment="0" applyProtection="0">
      <alignment horizontal="center" vertical="center"/>
    </xf>
    <xf numFmtId="0" fontId="20" fillId="0" borderId="0">
      <alignment horizontal="center" wrapText="1"/>
      <protection locked="0"/>
    </xf>
    <xf numFmtId="265" fontId="136" fillId="0" borderId="0" applyFont="0" applyFill="0" applyBorder="0" applyAlignment="0" applyProtection="0"/>
    <xf numFmtId="0" fontId="46" fillId="0" borderId="0" applyFont="0" applyFill="0" applyBorder="0" applyAlignment="0" applyProtection="0"/>
    <xf numFmtId="265" fontId="136" fillId="0" borderId="0" applyFont="0" applyFill="0" applyBorder="0" applyAlignment="0" applyProtection="0"/>
    <xf numFmtId="250" fontId="136" fillId="0" borderId="0" applyFont="0" applyFill="0" applyBorder="0" applyAlignment="0" applyProtection="0"/>
    <xf numFmtId="0" fontId="46" fillId="0" borderId="0" applyFont="0" applyFill="0" applyBorder="0" applyAlignment="0" applyProtection="0"/>
    <xf numFmtId="250" fontId="136" fillId="0" borderId="0" applyFont="0" applyFill="0" applyBorder="0" applyAlignment="0" applyProtection="0"/>
    <xf numFmtId="259" fontId="2" fillId="0" borderId="0" applyFont="0" applyFill="0" applyBorder="0" applyAlignment="0" applyProtection="0"/>
    <xf numFmtId="0" fontId="137" fillId="5" borderId="0" applyNumberFormat="0" applyBorder="0" applyAlignment="0" applyProtection="0"/>
    <xf numFmtId="0" fontId="137" fillId="5" borderId="0" applyNumberFormat="0" applyBorder="0" applyAlignment="0" applyProtection="0"/>
    <xf numFmtId="184" fontId="3" fillId="0" borderId="0">
      <alignment horizontal="right"/>
    </xf>
    <xf numFmtId="184" fontId="122" fillId="0" borderId="0">
      <alignment horizontal="right"/>
    </xf>
    <xf numFmtId="184" fontId="124" fillId="0" borderId="0">
      <alignment horizontal="right"/>
    </xf>
    <xf numFmtId="0" fontId="138" fillId="0" borderId="0" applyNumberFormat="0" applyFill="0" applyBorder="0" applyAlignment="0" applyProtection="0"/>
    <xf numFmtId="0" fontId="46" fillId="0" borderId="0"/>
    <xf numFmtId="0" fontId="24" fillId="0" borderId="0"/>
    <xf numFmtId="0" fontId="46" fillId="0" borderId="0"/>
    <xf numFmtId="0" fontId="48" fillId="0" borderId="0"/>
    <xf numFmtId="0" fontId="3" fillId="0" borderId="0" applyFill="0" applyBorder="0" applyAlignment="0"/>
    <xf numFmtId="0" fontId="122" fillId="0" borderId="0" applyFill="0" applyBorder="0" applyAlignment="0"/>
    <xf numFmtId="0" fontId="3" fillId="0" borderId="0" applyFill="0" applyBorder="0" applyAlignment="0"/>
    <xf numFmtId="0" fontId="124" fillId="0" borderId="0" applyFill="0" applyBorder="0" applyAlignment="0"/>
    <xf numFmtId="185" fontId="49" fillId="0" borderId="0" applyFill="0" applyBorder="0" applyAlignment="0"/>
    <xf numFmtId="185" fontId="122" fillId="0" borderId="0" applyFill="0" applyBorder="0" applyAlignment="0"/>
    <xf numFmtId="186" fontId="49" fillId="0" borderId="0" applyFill="0" applyBorder="0" applyAlignment="0"/>
    <xf numFmtId="273" fontId="122" fillId="0" borderId="0" applyFill="0" applyBorder="0" applyAlignment="0"/>
    <xf numFmtId="187" fontId="49" fillId="0" borderId="0" applyFill="0" applyBorder="0" applyAlignment="0"/>
    <xf numFmtId="187" fontId="122" fillId="0" borderId="0" applyFill="0" applyBorder="0" applyAlignment="0"/>
    <xf numFmtId="188" fontId="3" fillId="0" borderId="0" applyFill="0" applyBorder="0" applyAlignment="0"/>
    <xf numFmtId="274" fontId="122" fillId="0" borderId="0" applyFill="0" applyBorder="0" applyAlignment="0"/>
    <xf numFmtId="188" fontId="3" fillId="0" borderId="0" applyFill="0" applyBorder="0" applyAlignment="0"/>
    <xf numFmtId="188" fontId="124" fillId="0" borderId="0" applyFill="0" applyBorder="0" applyAlignment="0"/>
    <xf numFmtId="177" fontId="49" fillId="0" borderId="0" applyFill="0" applyBorder="0" applyAlignment="0"/>
    <xf numFmtId="275" fontId="122" fillId="0" borderId="0" applyFill="0" applyBorder="0" applyAlignment="0"/>
    <xf numFmtId="189" fontId="49" fillId="0" borderId="0" applyFill="0" applyBorder="0" applyAlignment="0"/>
    <xf numFmtId="189" fontId="122" fillId="0" borderId="0" applyFill="0" applyBorder="0" applyAlignment="0"/>
    <xf numFmtId="185" fontId="49" fillId="0" borderId="0" applyFill="0" applyBorder="0" applyAlignment="0"/>
    <xf numFmtId="185" fontId="122" fillId="0" borderId="0" applyFill="0" applyBorder="0" applyAlignment="0"/>
    <xf numFmtId="0" fontId="139" fillId="37" borderId="5" applyNumberFormat="0" applyAlignment="0" applyProtection="0"/>
    <xf numFmtId="0" fontId="139" fillId="37" borderId="5" applyNumberFormat="0" applyAlignment="0" applyProtection="0"/>
    <xf numFmtId="0" fontId="50" fillId="0" borderId="0"/>
    <xf numFmtId="0" fontId="140" fillId="0" borderId="0"/>
    <xf numFmtId="190" fontId="51" fillId="0" borderId="6" applyBorder="0"/>
    <xf numFmtId="190" fontId="141" fillId="0" borderId="0" applyBorder="0"/>
    <xf numFmtId="190" fontId="52" fillId="0" borderId="7">
      <protection locked="0"/>
    </xf>
    <xf numFmtId="190" fontId="142" fillId="0" borderId="8">
      <protection locked="0"/>
    </xf>
    <xf numFmtId="0" fontId="53" fillId="0" borderId="0" applyFill="0" applyBorder="0" applyProtection="0">
      <alignment horizontal="center"/>
      <protection locked="0"/>
    </xf>
    <xf numFmtId="0" fontId="143" fillId="0" borderId="0" applyFill="0" applyBorder="0" applyProtection="0">
      <alignment horizontal="center"/>
    </xf>
    <xf numFmtId="276" fontId="10" fillId="0" borderId="0" applyFont="0" applyFill="0" applyBorder="0" applyAlignment="0" applyProtection="0"/>
    <xf numFmtId="3" fontId="10" fillId="0" borderId="9"/>
    <xf numFmtId="3" fontId="152" fillId="0" borderId="9"/>
    <xf numFmtId="3" fontId="153" fillId="0" borderId="2"/>
    <xf numFmtId="3" fontId="10" fillId="0" borderId="9"/>
    <xf numFmtId="3" fontId="2" fillId="0" borderId="9"/>
    <xf numFmtId="256" fontId="10" fillId="0" borderId="0" applyFont="0" applyFill="0" applyBorder="0" applyAlignment="0" applyProtection="0"/>
    <xf numFmtId="294" fontId="121" fillId="0" borderId="0" applyFill="0" applyBorder="0" applyAlignment="0" applyProtection="0"/>
    <xf numFmtId="3" fontId="10" fillId="0" borderId="9"/>
    <xf numFmtId="3" fontId="2" fillId="0" borderId="2"/>
    <xf numFmtId="3" fontId="2" fillId="0" borderId="9"/>
    <xf numFmtId="0" fontId="2" fillId="0" borderId="0" applyProtection="0"/>
    <xf numFmtId="256" fontId="3" fillId="0" borderId="0" applyFont="0" applyFill="0" applyBorder="0" applyAlignment="0" applyProtection="0"/>
    <xf numFmtId="3" fontId="2" fillId="0" borderId="9"/>
    <xf numFmtId="170" fontId="2" fillId="0" borderId="0" applyFont="0" applyFill="0" applyBorder="0" applyAlignment="0" applyProtection="0"/>
    <xf numFmtId="3" fontId="2" fillId="0" borderId="9"/>
    <xf numFmtId="191" fontId="54" fillId="0" borderId="7"/>
    <xf numFmtId="191" fontId="154" fillId="0" borderId="8"/>
    <xf numFmtId="0" fontId="155" fillId="38" borderId="10" applyNumberFormat="0" applyAlignment="0" applyProtection="0"/>
    <xf numFmtId="0" fontId="155" fillId="38" borderId="10" applyNumberFormat="0" applyAlignment="0" applyProtection="0"/>
    <xf numFmtId="1" fontId="55" fillId="0" borderId="11" applyBorder="0"/>
    <xf numFmtId="1" fontId="55" fillId="0" borderId="0" applyBorder="0"/>
    <xf numFmtId="0" fontId="56" fillId="0" borderId="12">
      <alignment horizontal="center"/>
    </xf>
    <xf numFmtId="43" fontId="2" fillId="0" borderId="0" applyFont="0" applyFill="0" applyBorder="0" applyAlignment="0" applyProtection="0"/>
    <xf numFmtId="192" fontId="3" fillId="0" borderId="0" applyFont="0" applyFill="0" applyBorder="0" applyAlignment="0" applyProtection="0"/>
    <xf numFmtId="277" fontId="121" fillId="0" borderId="0" applyFill="0" applyBorder="0" applyAlignment="0" applyProtection="0"/>
    <xf numFmtId="192" fontId="3" fillId="0" borderId="0" applyFont="0" applyFill="0" applyBorder="0" applyAlignment="0" applyProtection="0"/>
    <xf numFmtId="192" fontId="124" fillId="0" borderId="0" applyFont="0" applyFill="0" applyBorder="0" applyAlignment="0" applyProtection="0"/>
    <xf numFmtId="41" fontId="2" fillId="0" borderId="0" applyFont="0" applyFill="0" applyBorder="0" applyAlignment="0" applyProtection="0"/>
    <xf numFmtId="169" fontId="2" fillId="0" borderId="0" applyFont="0" applyFill="0" applyBorder="0" applyAlignment="0" applyProtection="0"/>
    <xf numFmtId="177" fontId="49" fillId="0" borderId="0" applyFont="0" applyFill="0" applyBorder="0" applyAlignment="0" applyProtection="0"/>
    <xf numFmtId="275" fontId="121" fillId="0" borderId="0" applyFill="0" applyBorder="0" applyAlignment="0" applyProtection="0"/>
    <xf numFmtId="193" fontId="13" fillId="0" borderId="0" applyFont="0" applyFill="0" applyBorder="0" applyAlignment="0" applyProtection="0"/>
    <xf numFmtId="193" fontId="121" fillId="0" borderId="0" applyFill="0" applyBorder="0" applyAlignment="0" applyProtection="0"/>
    <xf numFmtId="194" fontId="57" fillId="0" borderId="0" applyFont="0" applyFill="0" applyBorder="0" applyAlignment="0" applyProtection="0"/>
    <xf numFmtId="278" fontId="121" fillId="0" borderId="0" applyFill="0" applyBorder="0" applyAlignment="0" applyProtection="0"/>
    <xf numFmtId="195" fontId="58" fillId="0" borderId="0" applyFont="0" applyFill="0" applyBorder="0" applyAlignment="0" applyProtection="0"/>
    <xf numFmtId="195" fontId="121" fillId="0" borderId="0" applyFill="0" applyBorder="0" applyAlignment="0" applyProtection="0"/>
    <xf numFmtId="196" fontId="57" fillId="0" borderId="0" applyFont="0" applyFill="0" applyBorder="0" applyAlignment="0" applyProtection="0"/>
    <xf numFmtId="279" fontId="121" fillId="0" borderId="0" applyFill="0" applyBorder="0" applyAlignment="0" applyProtection="0"/>
    <xf numFmtId="197" fontId="58" fillId="0" borderId="0" applyFont="0" applyFill="0" applyBorder="0" applyAlignment="0" applyProtection="0"/>
    <xf numFmtId="197" fontId="121" fillId="0" borderId="0" applyFill="0" applyBorder="0" applyAlignment="0" applyProtection="0"/>
    <xf numFmtId="198" fontId="57" fillId="0" borderId="0" applyFont="0" applyFill="0" applyBorder="0" applyAlignment="0" applyProtection="0"/>
    <xf numFmtId="280" fontId="121" fillId="0" borderId="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81" fontId="22" fillId="0" borderId="0" applyFill="0" applyBorder="0" applyAlignment="0" applyProtection="0"/>
    <xf numFmtId="43" fontId="2" fillId="0" borderId="0" applyFont="0" applyFill="0" applyBorder="0" applyAlignment="0" applyProtection="0"/>
    <xf numFmtId="281" fontId="121" fillId="0" borderId="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44"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282" fontId="121" fillId="0" borderId="0" applyFill="0" applyBorder="0" applyAlignment="0" applyProtection="0"/>
    <xf numFmtId="167"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281" fontId="121" fillId="0" borderId="0" applyFill="0" applyBorder="0" applyAlignment="0" applyProtection="0"/>
    <xf numFmtId="43" fontId="144" fillId="0" borderId="0" applyFont="0" applyFill="0" applyBorder="0" applyAlignment="0" applyProtection="0"/>
    <xf numFmtId="43" fontId="2" fillId="0" borderId="0" applyFont="0" applyFill="0" applyBorder="0" applyAlignment="0" applyProtection="0"/>
    <xf numFmtId="43" fontId="145" fillId="0" borderId="0" applyFont="0" applyFill="0" applyBorder="0" applyAlignment="0" applyProtection="0"/>
    <xf numFmtId="281" fontId="121" fillId="0" borderId="0" applyFill="0" applyBorder="0" applyAlignment="0" applyProtection="0"/>
    <xf numFmtId="43" fontId="10" fillId="0" borderId="0" applyFont="0" applyFill="0" applyBorder="0" applyAlignment="0" applyProtection="0"/>
    <xf numFmtId="281" fontId="121" fillId="0" borderId="0" applyFill="0" applyBorder="0" applyAlignment="0" applyProtection="0"/>
    <xf numFmtId="43" fontId="3" fillId="0" borderId="0" applyFont="0" applyFill="0" applyBorder="0" applyAlignment="0" applyProtection="0"/>
    <xf numFmtId="170" fontId="2"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199" fontId="24" fillId="0" borderId="0"/>
    <xf numFmtId="199" fontId="146" fillId="0" borderId="0"/>
    <xf numFmtId="3" fontId="3" fillId="0" borderId="0" applyFont="0" applyFill="0" applyBorder="0" applyAlignment="0" applyProtection="0"/>
    <xf numFmtId="3" fontId="121" fillId="0" borderId="0" applyFill="0" applyBorder="0" applyAlignment="0" applyProtection="0"/>
    <xf numFmtId="0" fontId="59" fillId="0" borderId="0" applyNumberFormat="0" applyFill="0" applyBorder="0" applyAlignment="0" applyProtection="0"/>
    <xf numFmtId="0" fontId="147" fillId="0" borderId="0" applyNumberFormat="0" applyFill="0" applyBorder="0" applyAlignment="0" applyProtection="0"/>
    <xf numFmtId="0" fontId="60" fillId="0" borderId="0" applyNumberFormat="0" applyAlignment="0">
      <alignment horizontal="left"/>
    </xf>
    <xf numFmtId="0" fontId="61" fillId="0" borderId="0" applyNumberFormat="0" applyAlignment="0"/>
    <xf numFmtId="200" fontId="62" fillId="0" borderId="0" applyFont="0" applyFill="0" applyBorder="0" applyAlignment="0" applyProtection="0"/>
    <xf numFmtId="201" fontId="63" fillId="0" borderId="0" applyFill="0" applyBorder="0" applyProtection="0"/>
    <xf numFmtId="201" fontId="148" fillId="0" borderId="0" applyFill="0" applyBorder="0" applyProtection="0"/>
    <xf numFmtId="202" fontId="13" fillId="0" borderId="0" applyFont="0" applyFill="0" applyBorder="0" applyAlignment="0" applyProtection="0"/>
    <xf numFmtId="283" fontId="121" fillId="0" borderId="0" applyFill="0" applyBorder="0" applyAlignment="0" applyProtection="0"/>
    <xf numFmtId="203" fontId="24" fillId="0" borderId="0" applyFill="0" applyBorder="0" applyProtection="0"/>
    <xf numFmtId="284" fontId="146" fillId="0" borderId="0" applyFill="0" applyBorder="0" applyProtection="0"/>
    <xf numFmtId="203" fontId="24" fillId="0" borderId="13" applyFill="0" applyProtection="0"/>
    <xf numFmtId="284" fontId="146" fillId="0" borderId="14" applyFill="0" applyProtection="0"/>
    <xf numFmtId="203" fontId="24" fillId="0" borderId="15" applyFill="0" applyProtection="0"/>
    <xf numFmtId="284" fontId="146" fillId="0" borderId="16" applyFill="0" applyProtection="0"/>
    <xf numFmtId="204" fontId="64" fillId="0" borderId="0">
      <protection locked="0"/>
    </xf>
    <xf numFmtId="204" fontId="149" fillId="0" borderId="0">
      <protection locked="0"/>
    </xf>
    <xf numFmtId="205" fontId="64" fillId="0" borderId="0">
      <protection locked="0"/>
    </xf>
    <xf numFmtId="205" fontId="149" fillId="0" borderId="0">
      <protection locked="0"/>
    </xf>
    <xf numFmtId="206" fontId="65" fillId="0" borderId="17">
      <protection locked="0"/>
    </xf>
    <xf numFmtId="206" fontId="150" fillId="0" borderId="18">
      <protection locked="0"/>
    </xf>
    <xf numFmtId="207" fontId="64" fillId="0" borderId="0">
      <protection locked="0"/>
    </xf>
    <xf numFmtId="207" fontId="149" fillId="0" borderId="0">
      <protection locked="0"/>
    </xf>
    <xf numFmtId="208" fontId="64" fillId="0" borderId="0">
      <protection locked="0"/>
    </xf>
    <xf numFmtId="208" fontId="149" fillId="0" borderId="0">
      <protection locked="0"/>
    </xf>
    <xf numFmtId="207" fontId="64" fillId="0" borderId="0" applyNumberFormat="0">
      <protection locked="0"/>
    </xf>
    <xf numFmtId="0" fontId="149" fillId="0" borderId="0" applyNumberFormat="0">
      <protection locked="0"/>
    </xf>
    <xf numFmtId="207" fontId="64" fillId="0" borderId="0">
      <protection locked="0"/>
    </xf>
    <xf numFmtId="207" fontId="149" fillId="0" borderId="0">
      <protection locked="0"/>
    </xf>
    <xf numFmtId="190" fontId="66" fillId="0" borderId="1"/>
    <xf numFmtId="190" fontId="151" fillId="0" borderId="2"/>
    <xf numFmtId="209" fontId="66" fillId="0" borderId="1"/>
    <xf numFmtId="209" fontId="151" fillId="0" borderId="2"/>
    <xf numFmtId="210" fontId="3" fillId="0" borderId="0" applyFont="0" applyFill="0" applyBorder="0" applyAlignment="0" applyProtection="0"/>
    <xf numFmtId="285" fontId="121" fillId="0" borderId="0" applyFill="0" applyBorder="0" applyAlignment="0" applyProtection="0"/>
    <xf numFmtId="210" fontId="3" fillId="0" borderId="0" applyFont="0" applyFill="0" applyBorder="0" applyAlignment="0" applyProtection="0"/>
    <xf numFmtId="210" fontId="124" fillId="0" borderId="0" applyFont="0" applyFill="0" applyBorder="0" applyAlignment="0" applyProtection="0"/>
    <xf numFmtId="185" fontId="49" fillId="0" borderId="0" applyFont="0" applyFill="0" applyBorder="0" applyAlignment="0" applyProtection="0"/>
    <xf numFmtId="185" fontId="121" fillId="0" borderId="0" applyFill="0" applyBorder="0" applyAlignment="0" applyProtection="0"/>
    <xf numFmtId="211" fontId="58" fillId="0" borderId="0" applyFont="0" applyFill="0" applyBorder="0" applyAlignment="0" applyProtection="0"/>
    <xf numFmtId="286" fontId="121" fillId="0" borderId="0" applyFill="0" applyBorder="0" applyAlignment="0" applyProtection="0"/>
    <xf numFmtId="212" fontId="57" fillId="0" borderId="0" applyFont="0" applyFill="0" applyBorder="0" applyAlignment="0" applyProtection="0"/>
    <xf numFmtId="287" fontId="121" fillId="0" borderId="0" applyFill="0" applyBorder="0" applyAlignment="0" applyProtection="0"/>
    <xf numFmtId="213" fontId="58" fillId="0" borderId="0" applyFont="0" applyFill="0" applyBorder="0" applyAlignment="0" applyProtection="0"/>
    <xf numFmtId="288" fontId="121" fillId="0" borderId="0" applyFill="0" applyBorder="0" applyAlignment="0" applyProtection="0"/>
    <xf numFmtId="214" fontId="57" fillId="0" borderId="0" applyFont="0" applyFill="0" applyBorder="0" applyAlignment="0" applyProtection="0"/>
    <xf numFmtId="289" fontId="121" fillId="0" borderId="0" applyFill="0" applyBorder="0" applyAlignment="0" applyProtection="0"/>
    <xf numFmtId="215" fontId="58" fillId="0" borderId="0" applyFont="0" applyFill="0" applyBorder="0" applyAlignment="0" applyProtection="0"/>
    <xf numFmtId="290" fontId="121" fillId="0" borderId="0" applyFill="0" applyBorder="0" applyAlignment="0" applyProtection="0"/>
    <xf numFmtId="216" fontId="57" fillId="0" borderId="0" applyFont="0" applyFill="0" applyBorder="0" applyAlignment="0" applyProtection="0"/>
    <xf numFmtId="291" fontId="121" fillId="0" borderId="0" applyFill="0" applyBorder="0" applyAlignment="0" applyProtection="0"/>
    <xf numFmtId="44" fontId="152" fillId="0" borderId="0" applyFont="0" applyFill="0" applyBorder="0" applyAlignment="0" applyProtection="0"/>
    <xf numFmtId="292" fontId="121" fillId="0" borderId="0" applyFill="0" applyBorder="0" applyAlignment="0" applyProtection="0"/>
    <xf numFmtId="44" fontId="3" fillId="0" borderId="0" applyFont="0" applyFill="0" applyBorder="0" applyAlignment="0" applyProtection="0"/>
    <xf numFmtId="292" fontId="121" fillId="0" borderId="0" applyFill="0" applyBorder="0" applyAlignment="0" applyProtection="0"/>
    <xf numFmtId="292" fontId="121" fillId="0" borderId="0" applyFill="0" applyBorder="0" applyAlignment="0" applyProtection="0"/>
    <xf numFmtId="174" fontId="3" fillId="0" borderId="0" applyFont="0" applyFill="0" applyBorder="0" applyAlignment="0" applyProtection="0"/>
    <xf numFmtId="293" fontId="121" fillId="0" borderId="0" applyFill="0" applyBorder="0" applyAlignment="0" applyProtection="0"/>
    <xf numFmtId="217" fontId="3" fillId="0" borderId="0"/>
    <xf numFmtId="217" fontId="122" fillId="0" borderId="0"/>
    <xf numFmtId="190" fontId="25" fillId="0" borderId="1">
      <alignment horizontal="center"/>
      <protection hidden="1"/>
    </xf>
    <xf numFmtId="190" fontId="120" fillId="0" borderId="2">
      <alignment horizontal="center"/>
      <protection hidden="1"/>
    </xf>
    <xf numFmtId="218" fontId="67" fillId="0" borderId="1">
      <alignment horizontal="center"/>
      <protection hidden="1"/>
    </xf>
    <xf numFmtId="218" fontId="156" fillId="0" borderId="2">
      <alignment horizontal="center"/>
      <protection hidden="1"/>
    </xf>
    <xf numFmtId="218" fontId="67" fillId="0" borderId="1">
      <alignment horizontal="center"/>
      <protection hidden="1"/>
    </xf>
    <xf numFmtId="190" fontId="25" fillId="0" borderId="1">
      <alignment horizontal="center"/>
      <protection hidden="1"/>
    </xf>
    <xf numFmtId="190" fontId="25" fillId="0" borderId="1">
      <alignment horizontal="center"/>
      <protection hidden="1"/>
    </xf>
    <xf numFmtId="190" fontId="120" fillId="0" borderId="2">
      <alignment horizontal="center"/>
      <protection hidden="1"/>
    </xf>
    <xf numFmtId="2" fontId="25" fillId="0" borderId="1">
      <alignment horizontal="center"/>
      <protection hidden="1"/>
    </xf>
    <xf numFmtId="2" fontId="120" fillId="0" borderId="2">
      <alignment horizontal="center"/>
      <protection hidden="1"/>
    </xf>
    <xf numFmtId="0" fontId="68" fillId="2" borderId="0" applyNumberFormat="0" applyFont="0" applyFill="0" applyBorder="0" applyProtection="0">
      <alignment horizontal="left"/>
    </xf>
    <xf numFmtId="0" fontId="121" fillId="0" borderId="0" applyNumberFormat="0" applyFill="0" applyBorder="0" applyProtection="0">
      <alignment horizontal="left"/>
    </xf>
    <xf numFmtId="0" fontId="68" fillId="2" borderId="0" applyNumberFormat="0" applyFont="0" applyFill="0" applyBorder="0" applyProtection="0">
      <alignment horizontal="left"/>
    </xf>
    <xf numFmtId="0" fontId="3" fillId="0" borderId="0" applyFont="0" applyFill="0" applyBorder="0" applyAlignment="0" applyProtection="0"/>
    <xf numFmtId="0" fontId="121" fillId="0" borderId="0" applyFill="0" applyBorder="0" applyAlignment="0" applyProtection="0"/>
    <xf numFmtId="14" fontId="37" fillId="0" borderId="0" applyFill="0" applyBorder="0" applyAlignment="0"/>
    <xf numFmtId="14" fontId="126" fillId="0" borderId="0" applyFill="0" applyBorder="0" applyAlignment="0"/>
    <xf numFmtId="0" fontId="69" fillId="0" borderId="0" applyProtection="0"/>
    <xf numFmtId="219" fontId="24" fillId="0" borderId="0" applyFill="0" applyBorder="0" applyProtection="0"/>
    <xf numFmtId="295" fontId="146" fillId="0" borderId="0" applyFill="0" applyBorder="0" applyProtection="0"/>
    <xf numFmtId="219" fontId="24" fillId="0" borderId="13" applyFill="0" applyProtection="0"/>
    <xf numFmtId="295" fontId="146" fillId="0" borderId="14" applyFill="0" applyProtection="0"/>
    <xf numFmtId="219" fontId="24" fillId="0" borderId="15" applyFill="0" applyProtection="0"/>
    <xf numFmtId="295" fontId="146" fillId="0" borderId="16" applyFill="0" applyProtection="0"/>
    <xf numFmtId="220" fontId="3" fillId="0" borderId="19">
      <alignment vertical="center"/>
    </xf>
    <xf numFmtId="296" fontId="122" fillId="0" borderId="20">
      <alignment vertical="center"/>
    </xf>
    <xf numFmtId="221" fontId="3" fillId="0" borderId="0" applyFont="0" applyFill="0" applyBorder="0" applyAlignment="0" applyProtection="0"/>
    <xf numFmtId="222" fontId="3" fillId="0" borderId="0" applyFont="0" applyFill="0" applyBorder="0" applyAlignment="0" applyProtection="0"/>
    <xf numFmtId="223" fontId="3" fillId="0" borderId="0"/>
    <xf numFmtId="223" fontId="122" fillId="0" borderId="0"/>
    <xf numFmtId="3" fontId="96" fillId="0" borderId="0" applyFont="0" applyBorder="0" applyAlignment="0"/>
    <xf numFmtId="0" fontId="70" fillId="39" borderId="0" applyNumberFormat="0" applyBorder="0" applyAlignment="0" applyProtection="0"/>
    <xf numFmtId="0" fontId="157" fillId="40" borderId="0" applyNumberFormat="0" applyBorder="0" applyAlignment="0" applyProtection="0"/>
    <xf numFmtId="0" fontId="70" fillId="41" borderId="0" applyNumberFormat="0" applyBorder="0" applyAlignment="0" applyProtection="0"/>
    <xf numFmtId="0" fontId="157" fillId="42" borderId="0" applyNumberFormat="0" applyBorder="0" applyAlignment="0" applyProtection="0"/>
    <xf numFmtId="0" fontId="70" fillId="43" borderId="0" applyNumberFormat="0" applyBorder="0" applyAlignment="0" applyProtection="0"/>
    <xf numFmtId="0" fontId="157" fillId="44" borderId="0" applyNumberFormat="0" applyBorder="0" applyAlignment="0" applyProtection="0"/>
    <xf numFmtId="177" fontId="49" fillId="0" borderId="0" applyFill="0" applyBorder="0" applyAlignment="0"/>
    <xf numFmtId="275" fontId="122" fillId="0" borderId="0" applyFill="0" applyBorder="0" applyAlignment="0"/>
    <xf numFmtId="185" fontId="49" fillId="0" borderId="0" applyFill="0" applyBorder="0" applyAlignment="0"/>
    <xf numFmtId="185" fontId="122" fillId="0" borderId="0" applyFill="0" applyBorder="0" applyAlignment="0"/>
    <xf numFmtId="177" fontId="49" fillId="0" borderId="0" applyFill="0" applyBorder="0" applyAlignment="0"/>
    <xf numFmtId="275" fontId="122" fillId="0" borderId="0" applyFill="0" applyBorder="0" applyAlignment="0"/>
    <xf numFmtId="189" fontId="49" fillId="0" borderId="0" applyFill="0" applyBorder="0" applyAlignment="0"/>
    <xf numFmtId="189" fontId="122" fillId="0" borderId="0" applyFill="0" applyBorder="0" applyAlignment="0"/>
    <xf numFmtId="185" fontId="49" fillId="0" borderId="0" applyFill="0" applyBorder="0" applyAlignment="0"/>
    <xf numFmtId="185" fontId="122" fillId="0" borderId="0" applyFill="0" applyBorder="0" applyAlignment="0"/>
    <xf numFmtId="0" fontId="71" fillId="0" borderId="0" applyNumberFormat="0" applyAlignment="0">
      <alignment horizontal="left"/>
    </xf>
    <xf numFmtId="224" fontId="1" fillId="0" borderId="0" applyFont="0" applyFill="0" applyBorder="0" applyAlignment="0" applyProtection="0"/>
    <xf numFmtId="297" fontId="121" fillId="0" borderId="0" applyFill="0" applyBorder="0" applyAlignment="0" applyProtection="0"/>
    <xf numFmtId="224" fontId="1" fillId="0" borderId="0" applyFont="0" applyFill="0" applyBorder="0" applyAlignment="0" applyProtection="0"/>
    <xf numFmtId="298" fontId="3" fillId="0" borderId="0" applyFont="0" applyFill="0" applyBorder="0" applyAlignment="0" applyProtection="0"/>
    <xf numFmtId="281" fontId="1" fillId="0" borderId="0"/>
    <xf numFmtId="0" fontId="1" fillId="0" borderId="0"/>
    <xf numFmtId="0" fontId="158" fillId="0" borderId="0" applyNumberFormat="0" applyFill="0" applyBorder="0" applyAlignment="0" applyProtection="0"/>
    <xf numFmtId="0" fontId="158" fillId="0" borderId="0" applyNumberFormat="0" applyFill="0" applyBorder="0" applyAlignment="0" applyProtection="0"/>
    <xf numFmtId="3" fontId="96" fillId="0" borderId="0" applyFont="0" applyBorder="0" applyAlignment="0"/>
    <xf numFmtId="0" fontId="72" fillId="0" borderId="0" applyProtection="0"/>
    <xf numFmtId="0" fontId="159" fillId="0" borderId="0" applyProtection="0"/>
    <xf numFmtId="0" fontId="73" fillId="0" borderId="0" applyProtection="0"/>
    <xf numFmtId="0" fontId="160" fillId="0" borderId="0" applyProtection="0"/>
    <xf numFmtId="0" fontId="74" fillId="0" borderId="0" applyProtection="0"/>
    <xf numFmtId="0" fontId="161" fillId="0" borderId="0" applyProtection="0"/>
    <xf numFmtId="0" fontId="75" fillId="0" borderId="0" applyProtection="0"/>
    <xf numFmtId="0" fontId="162" fillId="0" borderId="0" applyProtection="0"/>
    <xf numFmtId="0" fontId="76" fillId="0" borderId="0" applyNumberFormat="0" applyFont="0" applyFill="0" applyBorder="0" applyAlignment="0" applyProtection="0"/>
    <xf numFmtId="0" fontId="121" fillId="0" borderId="0" applyNumberFormat="0" applyFill="0" applyBorder="0" applyAlignment="0" applyProtection="0"/>
    <xf numFmtId="0" fontId="77" fillId="0" borderId="0" applyProtection="0"/>
    <xf numFmtId="0" fontId="163" fillId="0" borderId="0" applyProtection="0"/>
    <xf numFmtId="0" fontId="78" fillId="0" borderId="0" applyProtection="0"/>
    <xf numFmtId="0" fontId="164" fillId="0" borderId="0" applyProtection="0"/>
    <xf numFmtId="2" fontId="3" fillId="0" borderId="0" applyFont="0" applyFill="0" applyBorder="0" applyAlignment="0" applyProtection="0"/>
    <xf numFmtId="2" fontId="121" fillId="0" borderId="0" applyFill="0" applyBorder="0" applyAlignment="0" applyProtection="0"/>
    <xf numFmtId="0" fontId="165" fillId="6" borderId="0" applyNumberFormat="0" applyBorder="0" applyAlignment="0" applyProtection="0"/>
    <xf numFmtId="0" fontId="165" fillId="6" borderId="0" applyNumberFormat="0" applyBorder="0" applyAlignment="0" applyProtection="0"/>
    <xf numFmtId="38" fontId="79" fillId="45" borderId="0" applyNumberFormat="0" applyBorder="0" applyAlignment="0" applyProtection="0"/>
    <xf numFmtId="0" fontId="166" fillId="46" borderId="0" applyNumberFormat="0" applyBorder="0" applyAlignment="0" applyProtection="0"/>
    <xf numFmtId="0" fontId="80" fillId="0" borderId="0" applyNumberFormat="0" applyFont="0" applyBorder="0" applyAlignment="0">
      <alignment horizontal="left" vertical="center"/>
    </xf>
    <xf numFmtId="0" fontId="121" fillId="0" borderId="0" applyNumberFormat="0" applyBorder="0" applyAlignment="0"/>
    <xf numFmtId="0" fontId="81" fillId="0" borderId="0">
      <alignment horizontal="left"/>
    </xf>
    <xf numFmtId="0" fontId="167" fillId="0" borderId="0">
      <alignment horizontal="left"/>
    </xf>
    <xf numFmtId="0" fontId="5" fillId="0" borderId="21" applyNumberFormat="0" applyAlignment="0" applyProtection="0">
      <alignment horizontal="left" vertical="center"/>
    </xf>
    <xf numFmtId="0" fontId="167" fillId="0" borderId="22" applyNumberFormat="0" applyAlignment="0" applyProtection="0"/>
    <xf numFmtId="0" fontId="5" fillId="0" borderId="23">
      <alignment horizontal="left" vertical="center"/>
    </xf>
    <xf numFmtId="0" fontId="167" fillId="0" borderId="24">
      <alignment horizontal="left" vertical="center"/>
    </xf>
    <xf numFmtId="14" fontId="68" fillId="47" borderId="25">
      <alignment horizontal="center" vertical="center" wrapText="1"/>
    </xf>
    <xf numFmtId="0" fontId="4" fillId="0" borderId="0" applyNumberFormat="0" applyFill="0" applyBorder="0" applyAlignment="0" applyProtection="0"/>
    <xf numFmtId="14" fontId="140" fillId="33" borderId="26">
      <alignment horizontal="center" vertical="center" wrapText="1"/>
    </xf>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14" fontId="68" fillId="47" borderId="25">
      <alignment horizontal="center" vertical="center" wrapText="1"/>
    </xf>
    <xf numFmtId="0" fontId="53" fillId="0" borderId="0" applyFill="0" applyAlignment="0" applyProtection="0">
      <protection locked="0"/>
    </xf>
    <xf numFmtId="0" fontId="143" fillId="0" borderId="0" applyFill="0" applyAlignment="0" applyProtection="0"/>
    <xf numFmtId="0" fontId="53" fillId="0" borderId="28" applyFill="0" applyAlignment="0" applyProtection="0">
      <protection locked="0"/>
    </xf>
    <xf numFmtId="0" fontId="143" fillId="0" borderId="29" applyFill="0" applyAlignment="0" applyProtection="0"/>
    <xf numFmtId="225" fontId="82" fillId="0" borderId="0">
      <protection locked="0"/>
    </xf>
    <xf numFmtId="225" fontId="169" fillId="0" borderId="0">
      <protection locked="0"/>
    </xf>
    <xf numFmtId="225" fontId="82" fillId="0" borderId="0">
      <protection locked="0"/>
    </xf>
    <xf numFmtId="0" fontId="4" fillId="0" borderId="0" applyProtection="0"/>
    <xf numFmtId="0" fontId="4" fillId="0" borderId="0" applyProtection="0"/>
    <xf numFmtId="225" fontId="82" fillId="0" borderId="0">
      <protection locked="0"/>
    </xf>
    <xf numFmtId="225" fontId="169" fillId="0" borderId="0">
      <protection locked="0"/>
    </xf>
    <xf numFmtId="225" fontId="82" fillId="0" borderId="0">
      <protection locked="0"/>
    </xf>
    <xf numFmtId="0" fontId="5" fillId="0" borderId="0" applyProtection="0"/>
    <xf numFmtId="0" fontId="5" fillId="0" borderId="0" applyProtection="0"/>
    <xf numFmtId="5" fontId="83" fillId="48" borderId="9" applyNumberFormat="0" applyAlignment="0">
      <alignment horizontal="left" vertical="top"/>
    </xf>
    <xf numFmtId="0" fontId="170" fillId="49" borderId="2" applyNumberFormat="0" applyAlignment="0"/>
    <xf numFmtId="226" fontId="47" fillId="0" borderId="0" applyFont="0" applyFill="0" applyBorder="0" applyAlignment="0" applyProtection="0">
      <alignment horizontal="center" vertical="center"/>
    </xf>
    <xf numFmtId="49" fontId="84" fillId="0" borderId="9">
      <alignment vertical="center"/>
    </xf>
    <xf numFmtId="49" fontId="171" fillId="0" borderId="2">
      <alignment vertical="center"/>
    </xf>
    <xf numFmtId="41" fontId="10" fillId="0" borderId="0" applyFont="0" applyFill="0" applyBorder="0" applyAlignment="0" applyProtection="0"/>
    <xf numFmtId="0" fontId="85" fillId="50" borderId="0">
      <alignment horizontal="left" wrapText="1" indent="2"/>
    </xf>
    <xf numFmtId="0" fontId="172" fillId="25" borderId="0">
      <alignment horizontal="left" wrapText="1" indent="2"/>
    </xf>
    <xf numFmtId="10" fontId="79" fillId="45" borderId="9" applyNumberFormat="0" applyBorder="0" applyAlignment="0" applyProtection="0"/>
    <xf numFmtId="0" fontId="166" fillId="46" borderId="0" applyNumberFormat="0" applyBorder="0" applyAlignment="0" applyProtection="0"/>
    <xf numFmtId="0" fontId="173" fillId="9" borderId="5" applyNumberFormat="0" applyAlignment="0" applyProtection="0"/>
    <xf numFmtId="0" fontId="173" fillId="9" borderId="5" applyNumberFormat="0" applyAlignment="0" applyProtection="0"/>
    <xf numFmtId="0" fontId="2" fillId="51" borderId="0"/>
    <xf numFmtId="0" fontId="174" fillId="0" borderId="7" applyNumberFormat="0" applyFont="0" applyFill="0" applyAlignment="0" applyProtection="0">
      <alignment horizontal="center"/>
    </xf>
    <xf numFmtId="49" fontId="175" fillId="0" borderId="9" applyNumberFormat="0" applyFont="0" applyFill="0" applyAlignment="0" applyProtection="0">
      <alignment horizontal="center" vertical="center" wrapText="1"/>
    </xf>
    <xf numFmtId="299" fontId="114" fillId="52" borderId="7">
      <alignment horizontal="center"/>
    </xf>
    <xf numFmtId="0" fontId="22" fillId="0" borderId="0"/>
    <xf numFmtId="0" fontId="125" fillId="0" borderId="0"/>
    <xf numFmtId="0" fontId="22" fillId="0" borderId="0"/>
    <xf numFmtId="0" fontId="22" fillId="0" borderId="0"/>
    <xf numFmtId="0" fontId="125" fillId="0" borderId="0"/>
    <xf numFmtId="0" fontId="22" fillId="0" borderId="0"/>
    <xf numFmtId="3" fontId="114" fillId="0" borderId="23">
      <alignment horizontal="centerContinuous"/>
    </xf>
    <xf numFmtId="177" fontId="49" fillId="0" borderId="0" applyFill="0" applyBorder="0" applyAlignment="0"/>
    <xf numFmtId="275" fontId="122" fillId="0" borderId="0" applyFill="0" applyBorder="0" applyAlignment="0"/>
    <xf numFmtId="185" fontId="49" fillId="0" borderId="0" applyFill="0" applyBorder="0" applyAlignment="0"/>
    <xf numFmtId="185" fontId="122" fillId="0" borderId="0" applyFill="0" applyBorder="0" applyAlignment="0"/>
    <xf numFmtId="177" fontId="49" fillId="0" borderId="0" applyFill="0" applyBorder="0" applyAlignment="0"/>
    <xf numFmtId="275" fontId="122" fillId="0" borderId="0" applyFill="0" applyBorder="0" applyAlignment="0"/>
    <xf numFmtId="189" fontId="49" fillId="0" borderId="0" applyFill="0" applyBorder="0" applyAlignment="0"/>
    <xf numFmtId="189" fontId="122" fillId="0" borderId="0" applyFill="0" applyBorder="0" applyAlignment="0"/>
    <xf numFmtId="185" fontId="49" fillId="0" borderId="0" applyFill="0" applyBorder="0" applyAlignment="0"/>
    <xf numFmtId="185" fontId="122" fillId="0" borderId="0" applyFill="0" applyBorder="0" applyAlignment="0"/>
    <xf numFmtId="0" fontId="176" fillId="0" borderId="30" applyNumberFormat="0" applyFill="0" applyAlignment="0" applyProtection="0"/>
    <xf numFmtId="0" fontId="176" fillId="0" borderId="30" applyNumberFormat="0" applyFill="0" applyAlignment="0" applyProtection="0"/>
    <xf numFmtId="0" fontId="2" fillId="53" borderId="0"/>
    <xf numFmtId="190" fontId="79" fillId="0" borderId="6" applyFont="0"/>
    <xf numFmtId="190" fontId="121" fillId="0" borderId="31"/>
    <xf numFmtId="3" fontId="3" fillId="0" borderId="32"/>
    <xf numFmtId="3" fontId="122" fillId="0" borderId="33"/>
    <xf numFmtId="0" fontId="47" fillId="0" borderId="0" applyFont="0" applyFill="0" applyBorder="0" applyProtection="0">
      <alignment horizontal="center" vertical="center"/>
    </xf>
    <xf numFmtId="38" fontId="22" fillId="0" borderId="0" applyFont="0" applyFill="0" applyBorder="0" applyAlignment="0" applyProtection="0"/>
    <xf numFmtId="4" fontId="49"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0" fontId="86" fillId="0" borderId="25"/>
    <xf numFmtId="0" fontId="143" fillId="0" borderId="26"/>
    <xf numFmtId="176" fontId="3" fillId="0" borderId="0" applyFont="0" applyFill="0" applyBorder="0" applyAlignment="0" applyProtection="0"/>
    <xf numFmtId="177" fontId="3" fillId="0" borderId="0" applyFont="0" applyFill="0" applyBorder="0" applyAlignment="0" applyProtection="0"/>
    <xf numFmtId="227" fontId="22" fillId="0" borderId="0" applyFont="0" applyFill="0" applyBorder="0" applyAlignment="0" applyProtection="0"/>
    <xf numFmtId="228" fontId="2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69" fillId="0" borderId="0" applyNumberFormat="0" applyFont="0" applyFill="0" applyAlignment="0"/>
    <xf numFmtId="0" fontId="121" fillId="0" borderId="0" applyNumberFormat="0" applyFill="0" applyAlignment="0"/>
    <xf numFmtId="4" fontId="177" fillId="0" borderId="7" applyBorder="0"/>
    <xf numFmtId="4" fontId="177" fillId="0" borderId="7" applyBorder="0"/>
    <xf numFmtId="0" fontId="66" fillId="0" borderId="0">
      <alignment horizontal="justify" vertical="top"/>
    </xf>
    <xf numFmtId="0" fontId="151" fillId="0" borderId="0">
      <alignment horizontal="justify" vertical="top"/>
    </xf>
    <xf numFmtId="0" fontId="178" fillId="54" borderId="0" applyNumberFormat="0" applyBorder="0" applyAlignment="0" applyProtection="0"/>
    <xf numFmtId="0" fontId="178" fillId="54" borderId="0" applyNumberFormat="0" applyBorder="0" applyAlignment="0" applyProtection="0"/>
    <xf numFmtId="0" fontId="24" fillId="0" borderId="0"/>
    <xf numFmtId="0" fontId="146" fillId="0" borderId="0"/>
    <xf numFmtId="37" fontId="87" fillId="0" borderId="0"/>
    <xf numFmtId="37" fontId="179" fillId="0" borderId="0"/>
    <xf numFmtId="0" fontId="88" fillId="0" borderId="9" applyNumberFormat="0" applyFont="0" applyFill="0" applyBorder="0" applyAlignment="0">
      <alignment horizontal="center"/>
    </xf>
    <xf numFmtId="0" fontId="121" fillId="0" borderId="0" applyNumberFormat="0" applyFill="0" applyBorder="0" applyAlignment="0"/>
    <xf numFmtId="0" fontId="48" fillId="0" borderId="0"/>
    <xf numFmtId="300" fontId="180" fillId="0" borderId="0"/>
    <xf numFmtId="0" fontId="48" fillId="0" borderId="0"/>
    <xf numFmtId="0" fontId="48" fillId="0" borderId="0"/>
    <xf numFmtId="0" fontId="48" fillId="0" borderId="0"/>
    <xf numFmtId="0" fontId="8" fillId="0" borderId="0"/>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266" fillId="0" borderId="0"/>
    <xf numFmtId="0" fontId="52" fillId="0" borderId="0" applyNumberFormat="0" applyFill="0" applyBorder="0" applyAlignment="0" applyProtection="0">
      <alignment vertical="top"/>
    </xf>
    <xf numFmtId="0" fontId="266" fillId="0" borderId="0"/>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266" fillId="0" borderId="0"/>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266" fillId="0" borderId="0"/>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266" fillId="0" borderId="0"/>
    <xf numFmtId="0" fontId="52" fillId="0" borderId="0" applyNumberFormat="0" applyFill="0" applyBorder="0" applyAlignment="0" applyProtection="0">
      <alignment vertical="top"/>
    </xf>
    <xf numFmtId="0" fontId="266" fillId="0" borderId="0"/>
    <xf numFmtId="0" fontId="3" fillId="0" borderId="0"/>
    <xf numFmtId="3" fontId="2" fillId="0" borderId="9"/>
    <xf numFmtId="0" fontId="52" fillId="0" borderId="0" applyNumberFormat="0" applyFill="0" applyBorder="0" applyAlignment="0" applyProtection="0">
      <alignment vertical="top"/>
    </xf>
    <xf numFmtId="3" fontId="153" fillId="0" borderId="2"/>
    <xf numFmtId="0" fontId="3" fillId="0" borderId="0"/>
    <xf numFmtId="0" fontId="3" fillId="0" borderId="0"/>
    <xf numFmtId="0" fontId="3" fillId="0" borderId="0"/>
    <xf numFmtId="0" fontId="3" fillId="0" borderId="0"/>
    <xf numFmtId="0" fontId="3" fillId="0" borderId="0"/>
    <xf numFmtId="0" fontId="3" fillId="0" borderId="0"/>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2" fillId="0" borderId="0"/>
    <xf numFmtId="0" fontId="3" fillId="0" borderId="0"/>
    <xf numFmtId="3" fontId="2" fillId="0" borderId="9"/>
    <xf numFmtId="188" fontId="3" fillId="0" borderId="0" applyFont="0" applyFill="0" applyBorder="0" applyAlignment="0" applyProtection="0"/>
    <xf numFmtId="0" fontId="2" fillId="0" borderId="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2" fillId="0" borderId="0"/>
    <xf numFmtId="188" fontId="3" fillId="0" borderId="0" applyFont="0" applyFill="0" applyBorder="0" applyAlignment="0" applyProtection="0"/>
    <xf numFmtId="0" fontId="266" fillId="0" borderId="0"/>
    <xf numFmtId="188" fontId="3" fillId="0" borderId="0" applyFont="0" applyFill="0" applyBorder="0" applyAlignment="0" applyProtection="0"/>
    <xf numFmtId="188" fontId="3" fillId="0" borderId="0" applyFont="0" applyFill="0" applyBorder="0" applyAlignment="0" applyProtection="0"/>
    <xf numFmtId="0" fontId="52" fillId="0" borderId="0" applyNumberFormat="0" applyFill="0" applyBorder="0" applyAlignment="0" applyProtection="0">
      <alignment vertical="top"/>
    </xf>
    <xf numFmtId="3" fontId="153" fillId="0" borderId="2"/>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37" fillId="0" borderId="0">
      <alignment vertical="top"/>
    </xf>
    <xf numFmtId="0" fontId="145" fillId="0" borderId="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0" fontId="2" fillId="0" borderId="0"/>
    <xf numFmtId="186" fontId="3" fillId="0" borderId="0" applyFont="0" applyFill="0" applyBorder="0" applyAlignment="0" applyProtection="0"/>
    <xf numFmtId="0" fontId="2" fillId="0" borderId="0"/>
    <xf numFmtId="256" fontId="3" fillId="0" borderId="0" applyFont="0" applyFill="0" applyBorder="0" applyAlignment="0" applyProtection="0"/>
    <xf numFmtId="3" fontId="10" fillId="0" borderId="9"/>
    <xf numFmtId="0" fontId="22" fillId="0" borderId="0"/>
    <xf numFmtId="0" fontId="2" fillId="0" borderId="0"/>
    <xf numFmtId="0" fontId="2" fillId="0" borderId="0"/>
    <xf numFmtId="0" fontId="52" fillId="0" borderId="0" applyNumberFormat="0" applyFill="0" applyBorder="0" applyAlignment="0" applyProtection="0">
      <alignment vertical="top"/>
    </xf>
    <xf numFmtId="3" fontId="153" fillId="0" borderId="2"/>
    <xf numFmtId="3" fontId="152" fillId="0" borderId="9"/>
    <xf numFmtId="0" fontId="266" fillId="0" borderId="0"/>
    <xf numFmtId="0" fontId="52" fillId="0" borderId="0" applyNumberFormat="0" applyFill="0" applyBorder="0" applyAlignment="0" applyProtection="0">
      <alignment vertical="top"/>
    </xf>
    <xf numFmtId="0" fontId="2" fillId="0" borderId="0" applyProtection="0"/>
    <xf numFmtId="0" fontId="2" fillId="0" borderId="0" applyProtection="0"/>
    <xf numFmtId="0" fontId="52" fillId="0" borderId="0" applyNumberFormat="0" applyFill="0" applyBorder="0" applyAlignment="0" applyProtection="0">
      <alignment vertical="top"/>
    </xf>
    <xf numFmtId="0" fontId="122" fillId="0" borderId="0"/>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266" fillId="0" borderId="0"/>
    <xf numFmtId="0" fontId="52"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2" fillId="0" borderId="0"/>
    <xf numFmtId="0" fontId="22" fillId="0" borderId="0"/>
    <xf numFmtId="0" fontId="2" fillId="0" borderId="0"/>
    <xf numFmtId="0" fontId="10" fillId="0" borderId="0"/>
    <xf numFmtId="0" fontId="2" fillId="0" borderId="0"/>
    <xf numFmtId="0" fontId="10" fillId="0" borderId="0"/>
    <xf numFmtId="0" fontId="10" fillId="0" borderId="0"/>
    <xf numFmtId="0" fontId="3" fillId="0" borderId="0"/>
    <xf numFmtId="0" fontId="10" fillId="0" borderId="0"/>
    <xf numFmtId="0" fontId="2" fillId="0" borderId="0"/>
    <xf numFmtId="0" fontId="10" fillId="0" borderId="0"/>
    <xf numFmtId="0" fontId="49" fillId="45" borderId="0"/>
    <xf numFmtId="0" fontId="3" fillId="55" borderId="34" applyNumberFormat="0" applyFont="0" applyAlignment="0" applyProtection="0"/>
    <xf numFmtId="0" fontId="3" fillId="55" borderId="34" applyNumberFormat="0" applyFont="0" applyAlignment="0" applyProtection="0"/>
    <xf numFmtId="0" fontId="10" fillId="55" borderId="34" applyNumberFormat="0" applyFont="0" applyAlignment="0" applyProtection="0"/>
    <xf numFmtId="0" fontId="10" fillId="55" borderId="34" applyNumberFormat="0" applyFont="0" applyAlignment="0" applyProtection="0"/>
    <xf numFmtId="0" fontId="2" fillId="55" borderId="34" applyNumberFormat="0" applyFont="0" applyAlignment="0" applyProtection="0"/>
    <xf numFmtId="0" fontId="181" fillId="55" borderId="34" applyNumberFormat="0" applyFont="0" applyAlignment="0" applyProtection="0"/>
    <xf numFmtId="170" fontId="38" fillId="0" borderId="0" applyFont="0" applyFill="0" applyBorder="0" applyAlignment="0" applyProtection="0"/>
    <xf numFmtId="169" fontId="38" fillId="0" borderId="0" applyFont="0" applyFill="0" applyBorder="0" applyAlignment="0" applyProtection="0"/>
    <xf numFmtId="0" fontId="53" fillId="0" borderId="0" applyNumberFormat="0" applyFill="0" applyBorder="0" applyAlignment="0" applyProtection="0"/>
    <xf numFmtId="0" fontId="143" fillId="0" borderId="0" applyNumberFormat="0" applyFill="0" applyBorder="0" applyAlignment="0" applyProtection="0"/>
    <xf numFmtId="0" fontId="3" fillId="0" borderId="0" applyFont="0" applyFill="0" applyBorder="0" applyAlignment="0" applyProtection="0"/>
    <xf numFmtId="0" fontId="24" fillId="0" borderId="0"/>
    <xf numFmtId="0" fontId="182" fillId="37" borderId="35" applyNumberFormat="0" applyAlignment="0" applyProtection="0"/>
    <xf numFmtId="0" fontId="182" fillId="37" borderId="35" applyNumberFormat="0" applyAlignment="0" applyProtection="0"/>
    <xf numFmtId="0" fontId="89" fillId="45" borderId="0"/>
    <xf numFmtId="0" fontId="183" fillId="46" borderId="0"/>
    <xf numFmtId="14" fontId="20" fillId="0" borderId="0">
      <alignment horizontal="center" wrapText="1"/>
      <protection locked="0"/>
    </xf>
    <xf numFmtId="9" fontId="2" fillId="0" borderId="0" applyFont="0" applyFill="0" applyBorder="0" applyAlignment="0" applyProtection="0"/>
    <xf numFmtId="229" fontId="53" fillId="0" borderId="0" applyFont="0" applyFill="0" applyBorder="0" applyAlignment="0" applyProtection="0"/>
    <xf numFmtId="229" fontId="121" fillId="0" borderId="0" applyFill="0" applyBorder="0" applyAlignment="0" applyProtection="0"/>
    <xf numFmtId="230" fontId="13" fillId="0" borderId="0" applyFont="0" applyFill="0" applyBorder="0" applyAlignment="0" applyProtection="0"/>
    <xf numFmtId="230" fontId="121" fillId="0" borderId="0" applyFill="0" applyBorder="0" applyAlignment="0" applyProtection="0"/>
    <xf numFmtId="231" fontId="58" fillId="0" borderId="0" applyFont="0" applyFill="0" applyBorder="0" applyAlignment="0" applyProtection="0"/>
    <xf numFmtId="232" fontId="3" fillId="0" borderId="0" applyFont="0" applyFill="0" applyBorder="0" applyAlignment="0" applyProtection="0"/>
    <xf numFmtId="232" fontId="121" fillId="0" borderId="0" applyFill="0" applyBorder="0" applyAlignment="0" applyProtection="0"/>
    <xf numFmtId="232" fontId="3" fillId="0" borderId="0" applyFont="0" applyFill="0" applyBorder="0" applyAlignment="0" applyProtection="0"/>
    <xf numFmtId="232" fontId="124" fillId="0" borderId="0" applyFont="0" applyFill="0" applyBorder="0" applyAlignment="0" applyProtection="0"/>
    <xf numFmtId="188" fontId="3" fillId="0" borderId="0" applyFont="0" applyFill="0" applyBorder="0" applyAlignment="0" applyProtection="0"/>
    <xf numFmtId="274" fontId="121" fillId="0" borderId="0" applyFill="0" applyBorder="0" applyAlignment="0" applyProtection="0"/>
    <xf numFmtId="188" fontId="3" fillId="0" borderId="0" applyFont="0" applyFill="0" applyBorder="0" applyAlignment="0" applyProtection="0"/>
    <xf numFmtId="188" fontId="124" fillId="0" borderId="0" applyFont="0" applyFill="0" applyBorder="0" applyAlignment="0" applyProtection="0"/>
    <xf numFmtId="233" fontId="3" fillId="0" borderId="0" applyFont="0" applyFill="0" applyBorder="0" applyAlignment="0" applyProtection="0"/>
    <xf numFmtId="233" fontId="121" fillId="0" borderId="0" applyFill="0" applyBorder="0" applyAlignment="0" applyProtection="0"/>
    <xf numFmtId="233" fontId="3" fillId="0" borderId="0" applyFont="0" applyFill="0" applyBorder="0" applyAlignment="0" applyProtection="0"/>
    <xf numFmtId="233" fontId="124" fillId="0" borderId="0" applyFont="0" applyFill="0" applyBorder="0" applyAlignment="0" applyProtection="0"/>
    <xf numFmtId="10" fontId="3" fillId="0" borderId="0" applyFont="0" applyFill="0" applyBorder="0" applyAlignment="0" applyProtection="0"/>
    <xf numFmtId="10" fontId="121" fillId="0" borderId="0" applyFill="0" applyBorder="0" applyAlignment="0" applyProtection="0"/>
    <xf numFmtId="234" fontId="58" fillId="0" borderId="0" applyFont="0" applyFill="0" applyBorder="0" applyAlignment="0" applyProtection="0"/>
    <xf numFmtId="234" fontId="121" fillId="0" borderId="0" applyFill="0" applyBorder="0" applyAlignment="0" applyProtection="0"/>
    <xf numFmtId="235" fontId="13" fillId="0" borderId="0" applyFont="0" applyFill="0" applyBorder="0" applyAlignment="0" applyProtection="0"/>
    <xf numFmtId="235" fontId="121" fillId="0" borderId="0" applyFill="0" applyBorder="0" applyAlignment="0" applyProtection="0"/>
    <xf numFmtId="236" fontId="58" fillId="0" borderId="0" applyFont="0" applyFill="0" applyBorder="0" applyAlignment="0" applyProtection="0"/>
    <xf numFmtId="236" fontId="121" fillId="0" borderId="0" applyFill="0" applyBorder="0" applyAlignment="0" applyProtection="0"/>
    <xf numFmtId="237" fontId="13" fillId="0" borderId="0" applyFont="0" applyFill="0" applyBorder="0" applyAlignment="0" applyProtection="0"/>
    <xf numFmtId="237" fontId="121" fillId="0" borderId="0" applyFill="0" applyBorder="0" applyAlignment="0" applyProtection="0"/>
    <xf numFmtId="238" fontId="58" fillId="0" borderId="0" applyFont="0" applyFill="0" applyBorder="0" applyAlignment="0" applyProtection="0"/>
    <xf numFmtId="238" fontId="121" fillId="0" borderId="0" applyFill="0" applyBorder="0" applyAlignment="0" applyProtection="0"/>
    <xf numFmtId="239" fontId="13" fillId="0" borderId="0" applyFont="0" applyFill="0" applyBorder="0" applyAlignment="0" applyProtection="0"/>
    <xf numFmtId="239" fontId="121" fillId="0" borderId="0" applyFill="0" applyBorder="0" applyAlignment="0" applyProtection="0"/>
    <xf numFmtId="9" fontId="152" fillId="0" borderId="0" applyFont="0" applyFill="0" applyBorder="0" applyAlignment="0" applyProtection="0"/>
    <xf numFmtId="9" fontId="121" fillId="0" borderId="0" applyFill="0" applyBorder="0" applyAlignment="0" applyProtection="0"/>
    <xf numFmtId="9" fontId="152"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152" fillId="0" borderId="0" applyFont="0" applyFill="0" applyBorder="0" applyAlignment="0" applyProtection="0"/>
    <xf numFmtId="9" fontId="121" fillId="0" borderId="0" applyFill="0" applyBorder="0" applyAlignment="0" applyProtection="0"/>
    <xf numFmtId="9" fontId="2" fillId="0" borderId="0" applyFont="0" applyFill="0" applyBorder="0" applyAlignment="0" applyProtection="0"/>
    <xf numFmtId="9" fontId="152" fillId="0" borderId="0" applyFont="0" applyFill="0" applyBorder="0" applyAlignment="0" applyProtection="0"/>
    <xf numFmtId="9" fontId="121" fillId="0" borderId="0" applyFill="0" applyBorder="0" applyAlignment="0" applyProtection="0"/>
    <xf numFmtId="9" fontId="121" fillId="0" borderId="0" applyFill="0" applyBorder="0" applyAlignment="0" applyProtection="0"/>
    <xf numFmtId="9" fontId="2" fillId="0" borderId="0" applyFont="0" applyFill="0" applyBorder="0" applyAlignment="0" applyProtection="0"/>
    <xf numFmtId="9" fontId="121" fillId="0" borderId="0" applyFill="0" applyBorder="0" applyAlignment="0" applyProtection="0"/>
    <xf numFmtId="9" fontId="22" fillId="0" borderId="36" applyNumberFormat="0" applyBorder="0"/>
    <xf numFmtId="0" fontId="125" fillId="0" borderId="0" applyNumberFormat="0" applyBorder="0"/>
    <xf numFmtId="177" fontId="49" fillId="0" borderId="0" applyFill="0" applyBorder="0" applyAlignment="0"/>
    <xf numFmtId="275" fontId="122" fillId="0" borderId="0" applyFill="0" applyBorder="0" applyAlignment="0"/>
    <xf numFmtId="185" fontId="49" fillId="0" borderId="0" applyFill="0" applyBorder="0" applyAlignment="0"/>
    <xf numFmtId="185" fontId="122" fillId="0" borderId="0" applyFill="0" applyBorder="0" applyAlignment="0"/>
    <xf numFmtId="177" fontId="49" fillId="0" borderId="0" applyFill="0" applyBorder="0" applyAlignment="0"/>
    <xf numFmtId="275" fontId="122" fillId="0" borderId="0" applyFill="0" applyBorder="0" applyAlignment="0"/>
    <xf numFmtId="189" fontId="49" fillId="0" borderId="0" applyFill="0" applyBorder="0" applyAlignment="0"/>
    <xf numFmtId="189" fontId="122" fillId="0" borderId="0" applyFill="0" applyBorder="0" applyAlignment="0"/>
    <xf numFmtId="185" fontId="49" fillId="0" borderId="0" applyFill="0" applyBorder="0" applyAlignment="0"/>
    <xf numFmtId="185" fontId="122" fillId="0" borderId="0" applyFill="0" applyBorder="0" applyAlignment="0"/>
    <xf numFmtId="5" fontId="90" fillId="0" borderId="0"/>
    <xf numFmtId="0" fontId="184" fillId="0" borderId="0"/>
    <xf numFmtId="5" fontId="90" fillId="0" borderId="0"/>
    <xf numFmtId="5" fontId="90" fillId="0" borderId="0"/>
    <xf numFmtId="0" fontId="22" fillId="0" borderId="0" applyNumberFormat="0" applyFont="0" applyFill="0" applyBorder="0" applyAlignment="0" applyProtection="0">
      <alignment horizontal="left"/>
    </xf>
    <xf numFmtId="0" fontId="121" fillId="0" borderId="0" applyNumberFormat="0" applyFill="0" applyBorder="0" applyAlignment="0" applyProtection="0"/>
    <xf numFmtId="0" fontId="22" fillId="0" borderId="0" applyNumberFormat="0" applyFont="0" applyFill="0" applyBorder="0" applyAlignment="0" applyProtection="0">
      <alignment horizontal="left"/>
    </xf>
    <xf numFmtId="0" fontId="91" fillId="0" borderId="25">
      <alignment horizontal="center"/>
    </xf>
    <xf numFmtId="0" fontId="185" fillId="0" borderId="26">
      <alignment horizontal="center"/>
    </xf>
    <xf numFmtId="0" fontId="3" fillId="0" borderId="0" applyNumberFormat="0" applyFill="0" applyBorder="0" applyAlignment="0" applyProtection="0">
      <alignment horizontal="left"/>
    </xf>
    <xf numFmtId="41" fontId="10" fillId="0" borderId="0" applyFont="0" applyFill="0" applyBorder="0" applyAlignment="0" applyProtection="0"/>
    <xf numFmtId="3" fontId="10" fillId="0" borderId="37">
      <alignment horizontal="right" wrapText="1"/>
    </xf>
    <xf numFmtId="3" fontId="10" fillId="0" borderId="38">
      <alignment horizontal="right" wrapText="1"/>
    </xf>
    <xf numFmtId="3" fontId="10" fillId="0" borderId="37">
      <alignment horizontal="right" wrapText="1"/>
    </xf>
    <xf numFmtId="3" fontId="10" fillId="0" borderId="37">
      <alignment horizontal="right" wrapText="1"/>
    </xf>
    <xf numFmtId="0" fontId="92" fillId="0" borderId="0" applyNumberFormat="0" applyFill="0" applyBorder="0" applyAlignment="0" applyProtection="0"/>
    <xf numFmtId="0" fontId="186" fillId="0" borderId="0" applyNumberFormat="0" applyFill="0" applyBorder="0" applyAlignment="0" applyProtection="0"/>
    <xf numFmtId="0" fontId="3" fillId="56" borderId="0"/>
    <xf numFmtId="0" fontId="21" fillId="0" borderId="0"/>
    <xf numFmtId="0" fontId="122" fillId="0" borderId="0"/>
    <xf numFmtId="0" fontId="3" fillId="0" borderId="0"/>
    <xf numFmtId="0" fontId="21" fillId="0" borderId="0"/>
    <xf numFmtId="256" fontId="3" fillId="0" borderId="0" applyFont="0" applyFill="0" applyBorder="0" applyAlignment="0" applyProtection="0"/>
    <xf numFmtId="41" fontId="10" fillId="0" borderId="0" applyFont="0" applyFill="0" applyBorder="0" applyAlignment="0" applyProtection="0"/>
    <xf numFmtId="267"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4"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4"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8"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64" fontId="10" fillId="0" borderId="0" applyFont="0" applyFill="0" applyBorder="0" applyAlignment="0" applyProtection="0"/>
    <xf numFmtId="265"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4" fontId="10" fillId="0" borderId="0" applyFont="0" applyFill="0" applyBorder="0" applyAlignment="0" applyProtection="0"/>
    <xf numFmtId="265" fontId="10" fillId="0" borderId="0" applyFont="0" applyFill="0" applyBorder="0" applyAlignment="0" applyProtection="0"/>
    <xf numFmtId="264" fontId="10" fillId="0" borderId="0" applyFont="0" applyFill="0" applyBorder="0" applyAlignment="0" applyProtection="0"/>
    <xf numFmtId="265" fontId="10" fillId="0" borderId="0" applyFont="0" applyFill="0" applyBorder="0" applyAlignment="0" applyProtection="0"/>
    <xf numFmtId="266" fontId="2" fillId="0" borderId="0" applyFont="0" applyFill="0" applyBorder="0" applyAlignment="0" applyProtection="0"/>
    <xf numFmtId="41" fontId="10" fillId="0" borderId="0" applyFont="0" applyFill="0" applyBorder="0" applyAlignment="0" applyProtection="0"/>
    <xf numFmtId="267"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4" fontId="10" fillId="0" borderId="0" applyFont="0" applyFill="0" applyBorder="0" applyAlignment="0" applyProtection="0"/>
    <xf numFmtId="264"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4" fontId="10" fillId="0" borderId="0" applyFont="0" applyFill="0" applyBorder="0" applyAlignment="0" applyProtection="0"/>
    <xf numFmtId="266" fontId="10" fillId="0" borderId="0" applyFont="0" applyFill="0" applyBorder="0" applyAlignment="0" applyProtection="0"/>
    <xf numFmtId="268"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58" fontId="10" fillId="0" borderId="0" applyFont="0" applyFill="0" applyBorder="0" applyAlignment="0" applyProtection="0"/>
    <xf numFmtId="244" fontId="2" fillId="0" borderId="0" applyFont="0" applyFill="0" applyBorder="0" applyAlignment="0" applyProtection="0"/>
    <xf numFmtId="266" fontId="10" fillId="0" borderId="0" applyFont="0" applyFill="0" applyBorder="0" applyAlignment="0" applyProtection="0"/>
    <xf numFmtId="257" fontId="10" fillId="0" borderId="0" applyFont="0" applyFill="0" applyBorder="0" applyAlignment="0" applyProtection="0"/>
    <xf numFmtId="258" fontId="10" fillId="0" borderId="0" applyFont="0" applyFill="0" applyBorder="0" applyAlignment="0" applyProtection="0"/>
    <xf numFmtId="244" fontId="10" fillId="0" borderId="0" applyFont="0" applyFill="0" applyBorder="0" applyAlignment="0" applyProtection="0"/>
    <xf numFmtId="244" fontId="2" fillId="0" borderId="0" applyFont="0" applyFill="0" applyBorder="0" applyAlignment="0" applyProtection="0"/>
    <xf numFmtId="262" fontId="10" fillId="0" borderId="0" applyFont="0" applyFill="0" applyBorder="0" applyAlignment="0" applyProtection="0"/>
    <xf numFmtId="244" fontId="2" fillId="0" borderId="0" applyFont="0" applyFill="0" applyBorder="0" applyAlignment="0" applyProtection="0"/>
    <xf numFmtId="262" fontId="10" fillId="0" borderId="0" applyFont="0" applyFill="0" applyBorder="0" applyAlignment="0" applyProtection="0"/>
    <xf numFmtId="262" fontId="10" fillId="0" borderId="0" applyFont="0" applyFill="0" applyBorder="0" applyAlignment="0" applyProtection="0"/>
    <xf numFmtId="262" fontId="10" fillId="0" borderId="0" applyFont="0" applyFill="0" applyBorder="0" applyAlignment="0" applyProtection="0"/>
    <xf numFmtId="244" fontId="10" fillId="0" borderId="0" applyFont="0" applyFill="0" applyBorder="0" applyAlignment="0" applyProtection="0"/>
    <xf numFmtId="264" fontId="10" fillId="0" borderId="0" applyFont="0" applyFill="0" applyBorder="0" applyAlignment="0" applyProtection="0"/>
    <xf numFmtId="263" fontId="10" fillId="0" borderId="0" applyFont="0" applyFill="0" applyBorder="0" applyAlignment="0" applyProtection="0"/>
    <xf numFmtId="264" fontId="10" fillId="0" borderId="0" applyFont="0" applyFill="0" applyBorder="0" applyAlignment="0" applyProtection="0"/>
    <xf numFmtId="265" fontId="10" fillId="0" borderId="0" applyFont="0" applyFill="0" applyBorder="0" applyAlignment="0" applyProtection="0"/>
    <xf numFmtId="266" fontId="2" fillId="0" borderId="0" applyFont="0" applyFill="0" applyBorder="0" applyAlignment="0" applyProtection="0"/>
    <xf numFmtId="0" fontId="86" fillId="0" borderId="0"/>
    <xf numFmtId="0" fontId="143" fillId="0" borderId="0"/>
    <xf numFmtId="0" fontId="93" fillId="50" borderId="0">
      <alignment wrapText="1"/>
    </xf>
    <xf numFmtId="0" fontId="187" fillId="25" borderId="0">
      <alignment wrapText="1"/>
    </xf>
    <xf numFmtId="40" fontId="94" fillId="0" borderId="0" applyBorder="0">
      <alignment horizontal="right"/>
    </xf>
    <xf numFmtId="0" fontId="95" fillId="0" borderId="0"/>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241" fontId="96" fillId="0" borderId="39">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0" fontId="30" fillId="0" borderId="39">
      <alignment horizontal="right" vertical="center"/>
    </xf>
    <xf numFmtId="301" fontId="188"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1" fontId="96" fillId="0" borderId="39">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301" fontId="188" fillId="0" borderId="40">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301" fontId="188" fillId="0" borderId="40">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1" fontId="96" fillId="0" borderId="39">
      <alignment horizontal="right" vertical="center"/>
    </xf>
    <xf numFmtId="302" fontId="189" fillId="0" borderId="40">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240" fontId="30" fillId="0" borderId="39">
      <alignment horizontal="right" vertical="center"/>
    </xf>
    <xf numFmtId="301" fontId="188" fillId="0" borderId="40">
      <alignment horizontal="right" vertical="center"/>
    </xf>
    <xf numFmtId="240" fontId="30" fillId="0" borderId="39">
      <alignment horizontal="right" vertical="center"/>
    </xf>
    <xf numFmtId="301" fontId="188" fillId="0" borderId="40">
      <alignment horizontal="right" vertical="center"/>
    </xf>
    <xf numFmtId="190" fontId="66" fillId="0" borderId="1">
      <protection hidden="1"/>
    </xf>
    <xf numFmtId="190" fontId="151" fillId="0" borderId="2">
      <protection hidden="1"/>
    </xf>
    <xf numFmtId="49" fontId="37" fillId="0" borderId="0" applyFill="0" applyBorder="0" applyAlignment="0"/>
    <xf numFmtId="49" fontId="126" fillId="0" borderId="0" applyFill="0" applyBorder="0" applyAlignment="0"/>
    <xf numFmtId="242" fontId="3" fillId="0" borderId="0" applyFill="0" applyBorder="0" applyAlignment="0"/>
    <xf numFmtId="303" fontId="122" fillId="0" borderId="0" applyFill="0" applyBorder="0" applyAlignment="0"/>
    <xf numFmtId="242" fontId="3" fillId="0" borderId="0" applyFill="0" applyBorder="0" applyAlignment="0"/>
    <xf numFmtId="242" fontId="124" fillId="0" borderId="0" applyFill="0" applyBorder="0" applyAlignment="0"/>
    <xf numFmtId="243" fontId="3" fillId="0" borderId="0" applyFill="0" applyBorder="0" applyAlignment="0"/>
    <xf numFmtId="304" fontId="122" fillId="0" borderId="0" applyFill="0" applyBorder="0" applyAlignment="0"/>
    <xf numFmtId="243" fontId="3" fillId="0" borderId="0" applyFill="0" applyBorder="0" applyAlignment="0"/>
    <xf numFmtId="243" fontId="124" fillId="0" borderId="0" applyFill="0" applyBorder="0" applyAlignment="0"/>
    <xf numFmtId="244" fontId="30" fillId="0" borderId="39">
      <alignment horizontal="center"/>
    </xf>
    <xf numFmtId="305" fontId="188" fillId="0" borderId="40">
      <alignment horizontal="center"/>
    </xf>
    <xf numFmtId="244" fontId="30" fillId="0" borderId="39">
      <alignment horizontal="center"/>
    </xf>
    <xf numFmtId="244" fontId="30" fillId="0" borderId="39">
      <alignment horizontal="center"/>
    </xf>
    <xf numFmtId="0" fontId="97" fillId="0" borderId="41"/>
    <xf numFmtId="0" fontId="98" fillId="0" borderId="41"/>
    <xf numFmtId="0" fontId="193" fillId="0" borderId="42"/>
    <xf numFmtId="0" fontId="98" fillId="0" borderId="42"/>
    <xf numFmtId="0" fontId="193" fillId="0" borderId="42"/>
    <xf numFmtId="0" fontId="98" fillId="0" borderId="42"/>
    <xf numFmtId="0" fontId="97" fillId="0" borderId="41"/>
    <xf numFmtId="0" fontId="98" fillId="0" borderId="41"/>
    <xf numFmtId="0" fontId="193" fillId="0" borderId="42"/>
    <xf numFmtId="0" fontId="98" fillId="0" borderId="42"/>
    <xf numFmtId="0" fontId="193" fillId="0" borderId="42"/>
    <xf numFmtId="0" fontId="98" fillId="0" borderId="42"/>
    <xf numFmtId="0" fontId="97" fillId="0" borderId="41"/>
    <xf numFmtId="0" fontId="98" fillId="0" borderId="41"/>
    <xf numFmtId="0" fontId="193" fillId="0" borderId="42"/>
    <xf numFmtId="0" fontId="98" fillId="0" borderId="42"/>
    <xf numFmtId="0" fontId="193" fillId="0" borderId="42"/>
    <xf numFmtId="0" fontId="98" fillId="0" borderId="42"/>
    <xf numFmtId="0" fontId="3" fillId="0" borderId="0" applyNumberFormat="0" applyFill="0" applyBorder="0" applyAlignment="0" applyProtection="0"/>
    <xf numFmtId="0" fontId="53" fillId="0" borderId="0" applyNumberFormat="0" applyFill="0" applyBorder="0" applyAlignment="0" applyProtection="0"/>
    <xf numFmtId="0" fontId="143" fillId="0" borderId="0" applyNumberFormat="0" applyFill="0" applyBorder="0" applyAlignment="0" applyProtection="0"/>
    <xf numFmtId="0" fontId="99" fillId="0" borderId="0" applyFill="0" applyBorder="0" applyProtection="0">
      <alignment horizontal="left" vertical="top"/>
    </xf>
    <xf numFmtId="0" fontId="190" fillId="0" borderId="0" applyFill="0" applyBorder="0" applyProtection="0">
      <alignment horizontal="left" vertical="top"/>
    </xf>
    <xf numFmtId="40" fontId="12" fillId="0" borderId="0"/>
    <xf numFmtId="0" fontId="191" fillId="0" borderId="0" applyNumberFormat="0" applyFill="0" applyBorder="0" applyAlignment="0" applyProtection="0"/>
    <xf numFmtId="0" fontId="191" fillId="0" borderId="0" applyNumberFormat="0" applyFill="0" applyBorder="0" applyAlignment="0" applyProtection="0"/>
    <xf numFmtId="4" fontId="192" fillId="0" borderId="0">
      <alignment horizontal="left" indent="1"/>
    </xf>
    <xf numFmtId="0" fontId="3" fillId="0" borderId="43" applyNumberFormat="0" applyFont="0" applyFill="0" applyAlignment="0" applyProtection="0"/>
    <xf numFmtId="0" fontId="3" fillId="0" borderId="43" applyNumberFormat="0" applyFont="0" applyFill="0" applyAlignment="0" applyProtection="0"/>
    <xf numFmtId="0" fontId="3" fillId="0" borderId="43" applyNumberFormat="0" applyFont="0" applyFill="0" applyAlignment="0" applyProtection="0"/>
    <xf numFmtId="41" fontId="3" fillId="0" borderId="0" applyFont="0" applyFill="0" applyBorder="0" applyAlignment="0" applyProtection="0"/>
    <xf numFmtId="43" fontId="3" fillId="0" borderId="0" applyFont="0" applyFill="0" applyBorder="0" applyAlignment="0" applyProtection="0"/>
    <xf numFmtId="245" fontId="22" fillId="0" borderId="0" applyFont="0" applyFill="0" applyBorder="0" applyAlignment="0" applyProtection="0"/>
    <xf numFmtId="246" fontId="49" fillId="0" borderId="0" applyFont="0" applyFill="0" applyBorder="0" applyAlignment="0" applyProtection="0"/>
    <xf numFmtId="243" fontId="30" fillId="0" borderId="0"/>
    <xf numFmtId="304" fontId="188" fillId="0" borderId="0"/>
    <xf numFmtId="243" fontId="30" fillId="0" borderId="0"/>
    <xf numFmtId="243" fontId="30" fillId="0" borderId="0"/>
    <xf numFmtId="247" fontId="30" fillId="0" borderId="9"/>
    <xf numFmtId="306" fontId="188" fillId="0" borderId="2"/>
    <xf numFmtId="247" fontId="30" fillId="0" borderId="9"/>
    <xf numFmtId="247" fontId="30" fillId="0" borderId="9"/>
    <xf numFmtId="0" fontId="100" fillId="0" borderId="0"/>
    <xf numFmtId="0" fontId="194" fillId="0" borderId="0"/>
    <xf numFmtId="0" fontId="100" fillId="0" borderId="0"/>
    <xf numFmtId="0" fontId="100" fillId="0" borderId="0"/>
    <xf numFmtId="0" fontId="194" fillId="0" borderId="0"/>
    <xf numFmtId="0" fontId="100" fillId="0" borderId="0"/>
    <xf numFmtId="5" fontId="101" fillId="57" borderId="12">
      <alignment vertical="top"/>
    </xf>
    <xf numFmtId="307" fontId="195" fillId="58" borderId="44">
      <alignment vertical="top"/>
    </xf>
    <xf numFmtId="0" fontId="102" fillId="59" borderId="9">
      <alignment horizontal="left" vertical="center"/>
    </xf>
    <xf numFmtId="0" fontId="197" fillId="60" borderId="2">
      <alignment horizontal="left" vertical="center"/>
    </xf>
    <xf numFmtId="6" fontId="103" fillId="25" borderId="12"/>
    <xf numFmtId="308" fontId="198" fillId="25" borderId="44"/>
    <xf numFmtId="5" fontId="83" fillId="0" borderId="12">
      <alignment horizontal="left" vertical="top"/>
    </xf>
    <xf numFmtId="307" fontId="170" fillId="0" borderId="44">
      <alignment horizontal="left" vertical="top"/>
    </xf>
    <xf numFmtId="0" fontId="104" fillId="61" borderId="0">
      <alignment horizontal="left" vertical="center"/>
    </xf>
    <xf numFmtId="0" fontId="199" fillId="46" borderId="0">
      <alignment horizontal="left" vertical="center"/>
    </xf>
    <xf numFmtId="5" fontId="105" fillId="0" borderId="45">
      <alignment horizontal="left" vertical="top"/>
    </xf>
    <xf numFmtId="307" fontId="180" fillId="0" borderId="46">
      <alignment horizontal="left" vertical="top"/>
    </xf>
    <xf numFmtId="5" fontId="105" fillId="0" borderId="45">
      <alignment horizontal="left" vertical="top"/>
    </xf>
    <xf numFmtId="0" fontId="106" fillId="0" borderId="45">
      <alignment horizontal="left" vertical="center"/>
    </xf>
    <xf numFmtId="0" fontId="196" fillId="0" borderId="46">
      <alignment horizontal="left" vertical="center"/>
    </xf>
    <xf numFmtId="248" fontId="3" fillId="0" borderId="0" applyFont="0" applyFill="0" applyBorder="0" applyAlignment="0" applyProtection="0"/>
    <xf numFmtId="249" fontId="3" fillId="0" borderId="0" applyFon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107" fillId="0" borderId="0" applyNumberFormat="0" applyFill="0" applyBorder="0" applyAlignment="0" applyProtection="0"/>
    <xf numFmtId="0" fontId="201" fillId="0" borderId="0" applyNumberFormat="0" applyFill="0" applyBorder="0" applyAlignment="0" applyProtection="0"/>
    <xf numFmtId="170" fontId="202" fillId="0" borderId="0" applyFont="0" applyFill="0" applyBorder="0" applyAlignment="0" applyProtection="0"/>
    <xf numFmtId="42" fontId="31" fillId="0" borderId="0" applyFont="0" applyFill="0" applyBorder="0" applyAlignment="0" applyProtection="0"/>
    <xf numFmtId="44" fontId="31" fillId="0" borderId="0" applyFont="0" applyFill="0" applyBorder="0" applyAlignment="0" applyProtection="0"/>
    <xf numFmtId="0" fontId="203" fillId="0" borderId="0"/>
    <xf numFmtId="0" fontId="113" fillId="0" borderId="0" applyFont="0" applyFill="0" applyBorder="0" applyAlignment="0" applyProtection="0"/>
    <xf numFmtId="0" fontId="113" fillId="0" borderId="0" applyFont="0" applyFill="0" applyBorder="0" applyAlignment="0" applyProtection="0"/>
    <xf numFmtId="0" fontId="21" fillId="0" borderId="0">
      <alignment vertical="center"/>
    </xf>
    <xf numFmtId="40" fontId="6" fillId="0" borderId="0" applyFont="0" applyFill="0" applyBorder="0" applyAlignment="0" applyProtection="0"/>
    <xf numFmtId="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9" fontId="11" fillId="0" borderId="0" applyFont="0" applyFill="0" applyBorder="0" applyAlignment="0" applyProtection="0"/>
    <xf numFmtId="0" fontId="7" fillId="0" borderId="0"/>
    <xf numFmtId="309" fontId="204" fillId="0" borderId="0" applyFont="0" applyFill="0" applyBorder="0" applyAlignment="0" applyProtection="0"/>
    <xf numFmtId="43" fontId="205" fillId="0" borderId="0" applyFont="0" applyFill="0" applyBorder="0" applyAlignment="0" applyProtection="0"/>
    <xf numFmtId="0" fontId="206" fillId="0" borderId="6"/>
    <xf numFmtId="0" fontId="36" fillId="0" borderId="0"/>
    <xf numFmtId="0" fontId="122" fillId="0" borderId="0"/>
    <xf numFmtId="0" fontId="36" fillId="0" borderId="0"/>
    <xf numFmtId="0" fontId="122" fillId="0" borderId="0"/>
    <xf numFmtId="0" fontId="36" fillId="0" borderId="0"/>
    <xf numFmtId="0" fontId="122" fillId="0" borderId="0"/>
    <xf numFmtId="0" fontId="36" fillId="0" borderId="0"/>
    <xf numFmtId="0" fontId="122" fillId="0" borderId="0"/>
    <xf numFmtId="0" fontId="36" fillId="0" borderId="0"/>
    <xf numFmtId="0" fontId="122" fillId="0" borderId="0"/>
    <xf numFmtId="0" fontId="36" fillId="0" borderId="0"/>
    <xf numFmtId="0" fontId="122" fillId="0" borderId="0"/>
    <xf numFmtId="0" fontId="36" fillId="0" borderId="0"/>
    <xf numFmtId="0" fontId="122" fillId="0" borderId="0"/>
    <xf numFmtId="0" fontId="36" fillId="0" borderId="0"/>
    <xf numFmtId="0" fontId="122" fillId="0" borderId="0"/>
    <xf numFmtId="0" fontId="108" fillId="0" borderId="0" applyFont="0" applyFill="0" applyBorder="0" applyAlignment="0" applyProtection="0"/>
    <xf numFmtId="0" fontId="10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0" fontId="9" fillId="0" borderId="0"/>
    <xf numFmtId="0" fontId="3" fillId="0" borderId="0"/>
    <xf numFmtId="0" fontId="69" fillId="0" borderId="0"/>
    <xf numFmtId="169" fontId="57" fillId="0" borderId="0" applyFont="0" applyFill="0" applyBorder="0" applyAlignment="0" applyProtection="0"/>
    <xf numFmtId="170" fontId="57" fillId="0" borderId="0" applyFont="0" applyFill="0" applyBorder="0" applyAlignment="0" applyProtection="0"/>
    <xf numFmtId="0" fontId="10" fillId="0" borderId="0"/>
    <xf numFmtId="250" fontId="109" fillId="0" borderId="0" applyFont="0" applyFill="0" applyBorder="0" applyAlignment="0" applyProtection="0"/>
    <xf numFmtId="38" fontId="110" fillId="0" borderId="0" applyFont="0" applyFill="0" applyBorder="0" applyAlignment="0" applyProtection="0"/>
    <xf numFmtId="0" fontId="111" fillId="0" borderId="0"/>
    <xf numFmtId="176" fontId="57" fillId="0" borderId="0" applyFont="0" applyFill="0" applyBorder="0" applyAlignment="0" applyProtection="0"/>
    <xf numFmtId="6" fontId="33" fillId="0" borderId="0" applyFont="0" applyFill="0" applyBorder="0" applyAlignment="0" applyProtection="0"/>
    <xf numFmtId="177" fontId="57" fillId="0" borderId="0" applyFont="0" applyFill="0" applyBorder="0" applyAlignment="0" applyProtection="0"/>
    <xf numFmtId="0" fontId="207" fillId="0" borderId="0" applyNumberFormat="0" applyFill="0" applyBorder="0" applyAlignment="0" applyProtection="0">
      <alignment vertical="top"/>
      <protection locked="0"/>
    </xf>
    <xf numFmtId="44" fontId="109" fillId="0" borderId="0" applyFont="0" applyFill="0" applyBorder="0" applyAlignment="0" applyProtection="0"/>
    <xf numFmtId="42" fontId="109" fillId="0" borderId="0" applyFont="0" applyFill="0" applyBorder="0" applyAlignment="0" applyProtection="0"/>
    <xf numFmtId="0" fontId="112" fillId="0" borderId="0" applyNumberFormat="0" applyFill="0" applyBorder="0" applyAlignment="0" applyProtection="0">
      <alignment vertical="top"/>
      <protection locked="0"/>
    </xf>
    <xf numFmtId="226" fontId="110" fillId="0" borderId="39">
      <alignment horizontal="center"/>
    </xf>
  </cellStyleXfs>
  <cellXfs count="903">
    <xf numFmtId="0" fontId="0" fillId="0" borderId="0" xfId="0"/>
    <xf numFmtId="0" fontId="3" fillId="0" borderId="0" xfId="1467"/>
    <xf numFmtId="0" fontId="0" fillId="0" borderId="0" xfId="0" applyProtection="1">
      <protection locked="0" hidden="1"/>
    </xf>
    <xf numFmtId="0" fontId="0" fillId="0" borderId="0" xfId="0" applyProtection="1">
      <protection locked="0"/>
    </xf>
    <xf numFmtId="0" fontId="13" fillId="0" borderId="0" xfId="0" applyFont="1"/>
    <xf numFmtId="0" fontId="12" fillId="0" borderId="0" xfId="0" applyFont="1" applyBorder="1"/>
    <xf numFmtId="0" fontId="13" fillId="0" borderId="0" xfId="0" applyFont="1" applyBorder="1"/>
    <xf numFmtId="0" fontId="13" fillId="0" borderId="28" xfId="0" applyFont="1" applyBorder="1"/>
    <xf numFmtId="171" fontId="12" fillId="0" borderId="0" xfId="631" applyNumberFormat="1" applyFont="1" applyBorder="1"/>
    <xf numFmtId="171" fontId="13" fillId="0" borderId="0" xfId="0" applyNumberFormat="1" applyFont="1" applyBorder="1"/>
    <xf numFmtId="171" fontId="13" fillId="0" borderId="0" xfId="631" applyNumberFormat="1" applyFont="1"/>
    <xf numFmtId="0" fontId="12" fillId="0" borderId="0" xfId="0" applyFont="1"/>
    <xf numFmtId="0" fontId="12" fillId="0" borderId="0" xfId="0" applyFont="1" applyAlignment="1">
      <alignment horizontal="center"/>
    </xf>
    <xf numFmtId="171" fontId="13" fillId="0" borderId="0" xfId="631" applyNumberFormat="1" applyFont="1" applyFill="1"/>
    <xf numFmtId="171" fontId="13" fillId="0" borderId="0" xfId="0" applyNumberFormat="1" applyFont="1"/>
    <xf numFmtId="0" fontId="12" fillId="0" borderId="0" xfId="0" applyFont="1" applyBorder="1" applyAlignment="1"/>
    <xf numFmtId="0" fontId="13" fillId="0" borderId="0" xfId="0" applyFont="1" applyFill="1" applyBorder="1"/>
    <xf numFmtId="0" fontId="13" fillId="0" borderId="0" xfId="0" applyFont="1" applyFill="1"/>
    <xf numFmtId="0" fontId="12" fillId="0" borderId="0" xfId="0" applyFont="1" applyFill="1" applyBorder="1"/>
    <xf numFmtId="171" fontId="12" fillId="0" borderId="0" xfId="631" applyNumberFormat="1" applyFont="1" applyFill="1" applyBorder="1"/>
    <xf numFmtId="171" fontId="13" fillId="0" borderId="0" xfId="0" applyNumberFormat="1" applyFont="1" applyFill="1" applyBorder="1"/>
    <xf numFmtId="171" fontId="13" fillId="0" borderId="0" xfId="0" applyNumberFormat="1" applyFont="1" applyFill="1"/>
    <xf numFmtId="37" fontId="13" fillId="0" borderId="0" xfId="0" applyNumberFormat="1" applyFont="1" applyBorder="1"/>
    <xf numFmtId="37" fontId="13" fillId="0" borderId="0" xfId="0" applyNumberFormat="1" applyFont="1"/>
    <xf numFmtId="43" fontId="13" fillId="0" borderId="0" xfId="631" applyFont="1" applyFill="1" applyBorder="1"/>
    <xf numFmtId="0" fontId="13" fillId="0" borderId="28" xfId="0" applyFont="1" applyBorder="1" applyAlignment="1">
      <alignment horizontal="left"/>
    </xf>
    <xf numFmtId="0" fontId="15" fillId="0" borderId="0" xfId="0" applyFont="1" applyAlignment="1">
      <alignment horizontal="right"/>
    </xf>
    <xf numFmtId="171" fontId="13" fillId="0" borderId="45" xfId="631" applyNumberFormat="1" applyFont="1" applyBorder="1"/>
    <xf numFmtId="0" fontId="13" fillId="0" borderId="45" xfId="0" applyFont="1" applyBorder="1" applyAlignment="1">
      <alignment horizontal="center"/>
    </xf>
    <xf numFmtId="0" fontId="12" fillId="0" borderId="47" xfId="0" applyFont="1" applyBorder="1"/>
    <xf numFmtId="0" fontId="13" fillId="0" borderId="45" xfId="0" applyFont="1" applyBorder="1"/>
    <xf numFmtId="171" fontId="12" fillId="0" borderId="45" xfId="631" applyNumberFormat="1" applyFont="1" applyBorder="1"/>
    <xf numFmtId="171" fontId="12" fillId="0" borderId="48" xfId="631" applyNumberFormat="1" applyFont="1" applyBorder="1"/>
    <xf numFmtId="0" fontId="13" fillId="0" borderId="47" xfId="0" applyFont="1" applyBorder="1"/>
    <xf numFmtId="171" fontId="13" fillId="0" borderId="48" xfId="631" applyNumberFormat="1" applyFont="1" applyBorder="1"/>
    <xf numFmtId="0" fontId="13" fillId="0" borderId="45" xfId="0" quotePrefix="1" applyFont="1" applyBorder="1" applyAlignment="1">
      <alignment horizontal="center"/>
    </xf>
    <xf numFmtId="171" fontId="13" fillId="0" borderId="48" xfId="631" applyNumberFormat="1" applyFont="1" applyFill="1" applyBorder="1"/>
    <xf numFmtId="171" fontId="13" fillId="0" borderId="45" xfId="631" applyNumberFormat="1" applyFont="1" applyFill="1" applyBorder="1"/>
    <xf numFmtId="0" fontId="12" fillId="0" borderId="49" xfId="0" applyFont="1" applyBorder="1"/>
    <xf numFmtId="171" fontId="12" fillId="0" borderId="50" xfId="631" applyNumberFormat="1" applyFont="1" applyBorder="1"/>
    <xf numFmtId="171" fontId="12" fillId="0" borderId="51" xfId="631" applyNumberFormat="1" applyFont="1" applyBorder="1"/>
    <xf numFmtId="0" fontId="12" fillId="0" borderId="52" xfId="0" applyFont="1" applyBorder="1" applyAlignment="1">
      <alignment horizontal="center" vertical="center"/>
    </xf>
    <xf numFmtId="0" fontId="13" fillId="0" borderId="48" xfId="0" applyFont="1" applyFill="1" applyBorder="1"/>
    <xf numFmtId="0" fontId="13" fillId="0" borderId="47" xfId="0" applyFont="1" applyFill="1" applyBorder="1"/>
    <xf numFmtId="171" fontId="12" fillId="0" borderId="48" xfId="631" applyNumberFormat="1" applyFont="1" applyFill="1" applyBorder="1"/>
    <xf numFmtId="37" fontId="13" fillId="0" borderId="45" xfId="0" applyNumberFormat="1" applyFont="1" applyBorder="1"/>
    <xf numFmtId="171" fontId="13" fillId="0" borderId="48" xfId="631" quotePrefix="1" applyNumberFormat="1" applyFont="1" applyFill="1" applyBorder="1"/>
    <xf numFmtId="0" fontId="14" fillId="0" borderId="47" xfId="0" applyFont="1" applyBorder="1"/>
    <xf numFmtId="0" fontId="12" fillId="0" borderId="53" xfId="0" applyFont="1" applyBorder="1" applyAlignment="1">
      <alignment horizontal="center" vertical="center" wrapText="1"/>
    </xf>
    <xf numFmtId="0" fontId="13" fillId="0" borderId="50" xfId="0" applyFont="1" applyBorder="1" applyAlignment="1">
      <alignment horizontal="center"/>
    </xf>
    <xf numFmtId="0" fontId="13" fillId="0" borderId="47" xfId="0" applyFont="1" applyBorder="1" applyAlignment="1">
      <alignment horizontal="justify" wrapText="1"/>
    </xf>
    <xf numFmtId="0" fontId="13" fillId="0" borderId="45" xfId="0" applyFont="1" applyBorder="1" applyAlignment="1">
      <alignment horizontal="center" vertical="center"/>
    </xf>
    <xf numFmtId="171" fontId="13" fillId="0" borderId="45" xfId="631" applyNumberFormat="1" applyFont="1" applyBorder="1" applyAlignment="1">
      <alignment vertical="center"/>
    </xf>
    <xf numFmtId="171" fontId="13" fillId="0" borderId="48" xfId="631" applyNumberFormat="1" applyFont="1" applyFill="1" applyBorder="1" applyAlignment="1">
      <alignment vertical="center"/>
    </xf>
    <xf numFmtId="0" fontId="12" fillId="0" borderId="0" xfId="1023" applyFont="1" applyFill="1" applyBorder="1"/>
    <xf numFmtId="0" fontId="13" fillId="0" borderId="0" xfId="1023" applyFont="1" applyFill="1" applyBorder="1"/>
    <xf numFmtId="0" fontId="14" fillId="0" borderId="0" xfId="1023" applyFont="1" applyFill="1" applyBorder="1"/>
    <xf numFmtId="0" fontId="12" fillId="0" borderId="0" xfId="1023" applyFont="1" applyFill="1" applyAlignment="1">
      <alignment horizontal="center"/>
    </xf>
    <xf numFmtId="0" fontId="12" fillId="0" borderId="0" xfId="1023" applyFont="1" applyFill="1"/>
    <xf numFmtId="0" fontId="13" fillId="0" borderId="0" xfId="1023" applyFont="1" applyFill="1"/>
    <xf numFmtId="0" fontId="13" fillId="0" borderId="0" xfId="1023" applyFont="1" applyFill="1" applyBorder="1" applyAlignment="1">
      <alignment horizontal="center"/>
    </xf>
    <xf numFmtId="0" fontId="13" fillId="0" borderId="0" xfId="1023" applyFont="1" applyFill="1" applyBorder="1" applyAlignment="1">
      <alignment horizontal="left"/>
    </xf>
    <xf numFmtId="0" fontId="13" fillId="0" borderId="0" xfId="1023" applyFont="1" applyFill="1" applyAlignment="1">
      <alignment horizontal="left"/>
    </xf>
    <xf numFmtId="0" fontId="13" fillId="0" borderId="0" xfId="1023" applyFont="1" applyFill="1" applyAlignment="1">
      <alignment horizontal="center"/>
    </xf>
    <xf numFmtId="171" fontId="13" fillId="0" borderId="0" xfId="631" applyNumberFormat="1" applyFont="1" applyFill="1" applyBorder="1"/>
    <xf numFmtId="171" fontId="12" fillId="0" borderId="0" xfId="1023" applyNumberFormat="1" applyFont="1" applyFill="1" applyBorder="1"/>
    <xf numFmtId="0" fontId="13" fillId="0" borderId="28" xfId="0" applyFont="1" applyFill="1" applyBorder="1"/>
    <xf numFmtId="0" fontId="12" fillId="0" borderId="54" xfId="0" applyFont="1" applyBorder="1" applyAlignment="1">
      <alignment horizontal="center" vertical="center" wrapText="1"/>
    </xf>
    <xf numFmtId="0" fontId="12" fillId="0" borderId="0" xfId="0" applyFont="1" applyBorder="1" applyAlignment="1">
      <alignment horizontal="right"/>
    </xf>
    <xf numFmtId="0" fontId="17" fillId="0" borderId="9" xfId="1023" applyFont="1" applyFill="1" applyBorder="1" applyAlignment="1">
      <alignment horizontal="center"/>
    </xf>
    <xf numFmtId="0" fontId="17" fillId="0" borderId="55" xfId="1023" applyFont="1" applyFill="1" applyBorder="1" applyAlignment="1">
      <alignment horizontal="center"/>
    </xf>
    <xf numFmtId="0" fontId="17" fillId="0" borderId="56" xfId="1023" applyFont="1" applyFill="1" applyBorder="1" applyAlignment="1">
      <alignment horizontal="center"/>
    </xf>
    <xf numFmtId="39" fontId="117" fillId="0" borderId="0" xfId="1023" applyNumberFormat="1" applyFont="1"/>
    <xf numFmtId="14" fontId="118" fillId="0" borderId="9" xfId="452" applyNumberFormat="1" applyFont="1" applyBorder="1" applyAlignment="1">
      <alignment vertical="top" wrapText="1"/>
    </xf>
    <xf numFmtId="0" fontId="118" fillId="0" borderId="9" xfId="452" applyFont="1" applyBorder="1" applyAlignment="1">
      <alignment horizontal="center" vertical="top" wrapText="1"/>
    </xf>
    <xf numFmtId="0" fontId="24" fillId="0" borderId="57" xfId="452" applyFont="1" applyBorder="1" applyAlignment="1">
      <alignment horizontal="right" vertical="top"/>
    </xf>
    <xf numFmtId="3" fontId="17" fillId="0" borderId="0" xfId="1025" applyNumberFormat="1" applyFont="1" applyBorder="1" applyAlignment="1"/>
    <xf numFmtId="0" fontId="24" fillId="0" borderId="0" xfId="1024" applyFont="1" applyBorder="1"/>
    <xf numFmtId="0" fontId="17" fillId="0" borderId="0" xfId="452" applyFont="1" applyAlignment="1"/>
    <xf numFmtId="14" fontId="17" fillId="0" borderId="0" xfId="1025" applyNumberFormat="1" applyFont="1" applyBorder="1" applyAlignment="1">
      <alignment horizontal="left"/>
    </xf>
    <xf numFmtId="0" fontId="17" fillId="0" borderId="0" xfId="1025" applyFont="1" applyBorder="1" applyAlignment="1">
      <alignment horizontal="left"/>
    </xf>
    <xf numFmtId="0" fontId="24" fillId="0" borderId="9" xfId="452" applyFont="1" applyBorder="1" applyAlignment="1">
      <alignment horizontal="center" vertical="top" wrapText="1"/>
    </xf>
    <xf numFmtId="3" fontId="17" fillId="0" borderId="0" xfId="1025" applyNumberFormat="1" applyFont="1" applyBorder="1" applyAlignment="1">
      <alignment horizontal="left"/>
    </xf>
    <xf numFmtId="0" fontId="17" fillId="0" borderId="0" xfId="1023" applyFont="1" applyAlignment="1">
      <alignment horizontal="left"/>
    </xf>
    <xf numFmtId="0" fontId="119" fillId="0" borderId="0" xfId="1024" applyFont="1" applyBorder="1"/>
    <xf numFmtId="0" fontId="17" fillId="0" borderId="0" xfId="1023" applyFont="1" applyBorder="1" applyAlignment="1">
      <alignment horizontal="right"/>
    </xf>
    <xf numFmtId="0" fontId="19" fillId="0" borderId="47" xfId="1023" applyFont="1" applyFill="1" applyBorder="1" applyAlignment="1">
      <alignment horizontal="center" vertical="center"/>
    </xf>
    <xf numFmtId="0" fontId="18" fillId="0" borderId="45" xfId="1023" applyFont="1" applyFill="1" applyBorder="1" applyAlignment="1">
      <alignment horizontal="center" vertical="center"/>
    </xf>
    <xf numFmtId="0" fontId="116" fillId="0" borderId="58" xfId="1023" applyFont="1" applyFill="1" applyBorder="1" applyAlignment="1">
      <alignment horizontal="justify" vertical="center" wrapText="1"/>
    </xf>
    <xf numFmtId="0" fontId="116" fillId="0" borderId="59" xfId="1023" applyFont="1" applyFill="1" applyBorder="1" applyAlignment="1">
      <alignment horizontal="justify" vertical="center" wrapText="1"/>
    </xf>
    <xf numFmtId="0" fontId="19" fillId="0" borderId="45" xfId="1023" applyFont="1" applyFill="1" applyBorder="1" applyAlignment="1">
      <alignment horizontal="center"/>
    </xf>
    <xf numFmtId="171" fontId="18" fillId="0" borderId="45" xfId="631" applyNumberFormat="1" applyFont="1" applyFill="1" applyBorder="1" applyAlignment="1">
      <alignment horizontal="center"/>
    </xf>
    <xf numFmtId="0" fontId="18" fillId="0" borderId="45" xfId="1023" applyFont="1" applyFill="1" applyBorder="1" applyAlignment="1">
      <alignment horizontal="center"/>
    </xf>
    <xf numFmtId="0" fontId="18" fillId="0" borderId="0" xfId="1023" applyFont="1" applyFill="1" applyBorder="1" applyAlignment="1">
      <alignment horizontal="center"/>
    </xf>
    <xf numFmtId="0" fontId="18" fillId="0" borderId="48" xfId="1023" applyFont="1" applyFill="1" applyBorder="1" applyAlignment="1">
      <alignment horizontal="center"/>
    </xf>
    <xf numFmtId="0" fontId="19" fillId="0" borderId="45" xfId="1023" applyFont="1" applyFill="1" applyBorder="1" applyAlignment="1">
      <alignment horizontal="center" vertical="center"/>
    </xf>
    <xf numFmtId="171" fontId="19" fillId="0" borderId="45" xfId="631" applyNumberFormat="1" applyFont="1" applyFill="1" applyBorder="1" applyAlignment="1">
      <alignment horizontal="center"/>
    </xf>
    <xf numFmtId="0" fontId="208" fillId="0" borderId="47" xfId="1023" applyFont="1" applyFill="1" applyBorder="1" applyAlignment="1">
      <alignment horizontal="center"/>
    </xf>
    <xf numFmtId="0" fontId="209" fillId="0" borderId="45" xfId="1023" applyFont="1" applyFill="1" applyBorder="1" applyAlignment="1">
      <alignment horizontal="center"/>
    </xf>
    <xf numFmtId="0" fontId="208" fillId="0" borderId="17" xfId="1023" applyFont="1" applyFill="1" applyBorder="1" applyAlignment="1"/>
    <xf numFmtId="171" fontId="208" fillId="0" borderId="45" xfId="631" applyNumberFormat="1" applyFont="1" applyFill="1" applyBorder="1" applyAlignment="1">
      <alignment horizontal="center"/>
    </xf>
    <xf numFmtId="0" fontId="208" fillId="0" borderId="45" xfId="1023" applyFont="1" applyFill="1" applyBorder="1" applyAlignment="1">
      <alignment horizontal="center"/>
    </xf>
    <xf numFmtId="0" fontId="19" fillId="0" borderId="49" xfId="1023" applyFont="1" applyFill="1" applyBorder="1" applyAlignment="1">
      <alignment horizontal="center"/>
    </xf>
    <xf numFmtId="0" fontId="19" fillId="0" borderId="50" xfId="1023" applyFont="1" applyFill="1" applyBorder="1"/>
    <xf numFmtId="0" fontId="19" fillId="0" borderId="60" xfId="1023" applyFont="1" applyFill="1" applyBorder="1"/>
    <xf numFmtId="0" fontId="19" fillId="0" borderId="50" xfId="1023" applyFont="1" applyFill="1" applyBorder="1" applyAlignment="1">
      <alignment horizontal="left"/>
    </xf>
    <xf numFmtId="171" fontId="19" fillId="0" borderId="50" xfId="1023" applyNumberFormat="1" applyFont="1" applyFill="1" applyBorder="1"/>
    <xf numFmtId="0" fontId="19" fillId="0" borderId="51" xfId="1023" applyFont="1" applyFill="1" applyBorder="1"/>
    <xf numFmtId="0" fontId="19" fillId="0" borderId="17" xfId="1023" applyFont="1" applyFill="1" applyBorder="1" applyAlignment="1">
      <alignment horizontal="left" vertical="top" wrapText="1"/>
    </xf>
    <xf numFmtId="0" fontId="115" fillId="0" borderId="57" xfId="1023" applyFont="1" applyFill="1" applyBorder="1" applyAlignment="1">
      <alignment horizontal="left" vertical="top" wrapText="1"/>
    </xf>
    <xf numFmtId="0" fontId="115" fillId="0" borderId="57" xfId="1023" quotePrefix="1" applyFont="1" applyFill="1" applyBorder="1" applyAlignment="1">
      <alignment vertical="top" wrapText="1"/>
    </xf>
    <xf numFmtId="171" fontId="223" fillId="0" borderId="0" xfId="1023" applyNumberFormat="1" applyFont="1" applyFill="1" applyBorder="1"/>
    <xf numFmtId="171" fontId="224" fillId="0" borderId="0" xfId="1023" applyNumberFormat="1" applyFont="1" applyFill="1" applyBorder="1"/>
    <xf numFmtId="0" fontId="18" fillId="0" borderId="61" xfId="1023" applyFont="1" applyFill="1" applyBorder="1" applyAlignment="1">
      <alignment horizontal="right"/>
    </xf>
    <xf numFmtId="171" fontId="20" fillId="0" borderId="0" xfId="1023" applyNumberFormat="1" applyFont="1" applyFill="1"/>
    <xf numFmtId="0" fontId="19" fillId="0" borderId="0" xfId="1023" applyFont="1" applyFill="1" applyBorder="1" applyAlignment="1">
      <alignment horizontal="left"/>
    </xf>
    <xf numFmtId="171" fontId="223" fillId="0" borderId="0" xfId="1023" quotePrefix="1" applyNumberFormat="1" applyFont="1" applyFill="1" applyBorder="1" applyAlignment="1">
      <alignment horizontal="right"/>
    </xf>
    <xf numFmtId="0" fontId="210" fillId="0" borderId="0" xfId="0" applyFont="1" applyBorder="1"/>
    <xf numFmtId="0" fontId="211" fillId="0" borderId="0" xfId="0" applyFont="1"/>
    <xf numFmtId="49" fontId="210" fillId="0" borderId="0" xfId="0" applyNumberFormat="1" applyFont="1" applyBorder="1" applyAlignment="1"/>
    <xf numFmtId="0" fontId="210" fillId="0" borderId="0" xfId="0" applyFont="1" applyBorder="1" applyAlignment="1">
      <alignment horizontal="right"/>
    </xf>
    <xf numFmtId="0" fontId="212" fillId="0" borderId="0" xfId="0" applyFont="1"/>
    <xf numFmtId="0" fontId="212" fillId="0" borderId="0" xfId="0" applyFont="1" applyBorder="1"/>
    <xf numFmtId="0" fontId="211" fillId="0" borderId="0" xfId="0" applyFont="1" applyBorder="1"/>
    <xf numFmtId="0" fontId="211" fillId="0" borderId="0" xfId="0" applyFont="1" applyBorder="1" applyAlignment="1"/>
    <xf numFmtId="0" fontId="211" fillId="0" borderId="0" xfId="0" applyFont="1" applyBorder="1" applyAlignment="1">
      <alignment horizontal="right"/>
    </xf>
    <xf numFmtId="0" fontId="210" fillId="0" borderId="0" xfId="0" applyFont="1"/>
    <xf numFmtId="0" fontId="210" fillId="0" borderId="0" xfId="0" applyFont="1" applyAlignment="1">
      <alignment vertical="center"/>
    </xf>
    <xf numFmtId="0" fontId="211" fillId="0" borderId="0" xfId="0" applyFont="1" applyAlignment="1">
      <alignment vertical="center"/>
    </xf>
    <xf numFmtId="0" fontId="213" fillId="0" borderId="0" xfId="0" applyFont="1" applyAlignment="1">
      <alignment horizontal="right" vertical="center"/>
    </xf>
    <xf numFmtId="0" fontId="212" fillId="0" borderId="0" xfId="0" applyFont="1" applyAlignment="1">
      <alignment vertical="center"/>
    </xf>
    <xf numFmtId="0" fontId="213" fillId="0" borderId="0" xfId="0" applyFont="1" applyAlignment="1">
      <alignment horizontal="right"/>
    </xf>
    <xf numFmtId="0" fontId="210" fillId="0" borderId="0" xfId="0" quotePrefix="1" applyFont="1" applyBorder="1" applyAlignment="1">
      <alignment horizontal="left"/>
    </xf>
    <xf numFmtId="171" fontId="211" fillId="0" borderId="0" xfId="631" applyNumberFormat="1" applyFont="1" applyBorder="1"/>
    <xf numFmtId="171" fontId="211" fillId="0" borderId="0" xfId="0" applyNumberFormat="1" applyFont="1"/>
    <xf numFmtId="171" fontId="211" fillId="0" borderId="0" xfId="631" applyNumberFormat="1" applyFont="1"/>
    <xf numFmtId="0" fontId="213" fillId="0" borderId="0" xfId="0" applyFont="1"/>
    <xf numFmtId="0" fontId="213" fillId="0" borderId="0" xfId="0" quotePrefix="1" applyFont="1"/>
    <xf numFmtId="171" fontId="213" fillId="0" borderId="0" xfId="631" applyNumberFormat="1" applyFont="1" applyBorder="1"/>
    <xf numFmtId="171" fontId="213" fillId="0" borderId="0" xfId="0" applyNumberFormat="1" applyFont="1"/>
    <xf numFmtId="0" fontId="214" fillId="0" borderId="0" xfId="0" applyFont="1"/>
    <xf numFmtId="0" fontId="213" fillId="0" borderId="0" xfId="0" quotePrefix="1" applyFont="1" applyBorder="1"/>
    <xf numFmtId="171" fontId="213" fillId="0" borderId="0" xfId="631" applyNumberFormat="1" applyFont="1" applyFill="1" applyBorder="1"/>
    <xf numFmtId="3" fontId="215" fillId="0" borderId="0" xfId="0" applyNumberFormat="1" applyFont="1"/>
    <xf numFmtId="171" fontId="216" fillId="0" borderId="0" xfId="0" applyNumberFormat="1" applyFont="1"/>
    <xf numFmtId="0" fontId="216" fillId="0" borderId="0" xfId="0" applyFont="1"/>
    <xf numFmtId="171" fontId="217" fillId="0" borderId="0" xfId="0" applyNumberFormat="1" applyFont="1"/>
    <xf numFmtId="171" fontId="210" fillId="0" borderId="0" xfId="0" applyNumberFormat="1" applyFont="1"/>
    <xf numFmtId="0" fontId="211" fillId="0" borderId="0" xfId="0" quotePrefix="1" applyFont="1" applyBorder="1"/>
    <xf numFmtId="171" fontId="211" fillId="0" borderId="0" xfId="0" applyNumberFormat="1" applyFont="1" applyBorder="1"/>
    <xf numFmtId="171" fontId="210" fillId="0" borderId="0" xfId="631" applyNumberFormat="1" applyFont="1" applyBorder="1"/>
    <xf numFmtId="171" fontId="211" fillId="0" borderId="0" xfId="631" applyNumberFormat="1" applyFont="1" applyFill="1" applyBorder="1"/>
    <xf numFmtId="171" fontId="211" fillId="0" borderId="0" xfId="0" applyNumberFormat="1" applyFont="1" applyFill="1"/>
    <xf numFmtId="0" fontId="211" fillId="0" borderId="0" xfId="0" applyFont="1" applyBorder="1" applyAlignment="1">
      <alignment horizontal="left" vertical="justify" wrapText="1"/>
    </xf>
    <xf numFmtId="3" fontId="211" fillId="0" borderId="0" xfId="0" applyNumberFormat="1" applyFont="1" applyFill="1" applyBorder="1"/>
    <xf numFmtId="3" fontId="210" fillId="0" borderId="0" xfId="0" applyNumberFormat="1" applyFont="1" applyFill="1" applyBorder="1"/>
    <xf numFmtId="0" fontId="210" fillId="0" borderId="0" xfId="0" applyFont="1" applyFill="1" applyBorder="1"/>
    <xf numFmtId="0" fontId="211" fillId="0" borderId="0" xfId="0" applyFont="1" applyFill="1" applyBorder="1"/>
    <xf numFmtId="0" fontId="211" fillId="0" borderId="0" xfId="0" applyFont="1" applyFill="1"/>
    <xf numFmtId="0" fontId="210" fillId="0" borderId="0" xfId="0" applyFont="1" applyFill="1" applyBorder="1" applyAlignment="1">
      <alignment horizontal="right"/>
    </xf>
    <xf numFmtId="0" fontId="211" fillId="0" borderId="0" xfId="0" applyFont="1" applyFill="1" applyBorder="1" applyAlignment="1">
      <alignment vertical="center"/>
    </xf>
    <xf numFmtId="0" fontId="211" fillId="0" borderId="0" xfId="0" applyFont="1" applyFill="1" applyBorder="1" applyAlignment="1">
      <alignment horizontal="center"/>
    </xf>
    <xf numFmtId="0" fontId="210" fillId="0" borderId="52" xfId="0" applyFont="1" applyFill="1" applyBorder="1" applyAlignment="1">
      <alignment horizontal="center" vertical="center"/>
    </xf>
    <xf numFmtId="0" fontId="210" fillId="0" borderId="53" xfId="0" applyFont="1" applyFill="1" applyBorder="1" applyAlignment="1">
      <alignment horizontal="center" vertical="center" wrapText="1" shrinkToFit="1"/>
    </xf>
    <xf numFmtId="14" fontId="210" fillId="0" borderId="53" xfId="0" applyNumberFormat="1" applyFont="1" applyFill="1" applyBorder="1" applyAlignment="1">
      <alignment horizontal="center" vertical="center" wrapText="1"/>
    </xf>
    <xf numFmtId="14" fontId="210" fillId="0" borderId="54" xfId="0" applyNumberFormat="1" applyFont="1" applyFill="1" applyBorder="1" applyAlignment="1">
      <alignment horizontal="center" vertical="center" wrapText="1"/>
    </xf>
    <xf numFmtId="0" fontId="211" fillId="0" borderId="0" xfId="0" applyFont="1" applyFill="1" applyAlignment="1">
      <alignment horizontal="center" vertical="center"/>
    </xf>
    <xf numFmtId="0" fontId="211" fillId="0" borderId="47" xfId="0" applyFont="1" applyFill="1" applyBorder="1" applyAlignment="1">
      <alignment horizontal="center"/>
    </xf>
    <xf numFmtId="0" fontId="211" fillId="0" borderId="45" xfId="0" applyFont="1" applyFill="1" applyBorder="1" applyAlignment="1">
      <alignment horizontal="center"/>
    </xf>
    <xf numFmtId="0" fontId="211" fillId="0" borderId="45" xfId="0" applyFont="1" applyFill="1" applyBorder="1" applyAlignment="1">
      <alignment horizontal="center" wrapText="1"/>
    </xf>
    <xf numFmtId="171" fontId="211" fillId="0" borderId="48" xfId="631" applyNumberFormat="1" applyFont="1" applyFill="1" applyBorder="1" applyAlignment="1">
      <alignment horizontal="center"/>
    </xf>
    <xf numFmtId="0" fontId="210" fillId="0" borderId="47" xfId="0" applyFont="1" applyFill="1" applyBorder="1"/>
    <xf numFmtId="0" fontId="211" fillId="0" borderId="45" xfId="0" applyFont="1" applyFill="1" applyBorder="1"/>
    <xf numFmtId="171" fontId="210" fillId="0" borderId="45" xfId="631" applyNumberFormat="1" applyFont="1" applyFill="1" applyBorder="1"/>
    <xf numFmtId="171" fontId="210" fillId="0" borderId="48" xfId="631" applyNumberFormat="1" applyFont="1" applyFill="1" applyBorder="1"/>
    <xf numFmtId="171" fontId="211" fillId="0" borderId="0" xfId="0" applyNumberFormat="1" applyFont="1" applyFill="1" applyBorder="1"/>
    <xf numFmtId="0" fontId="210" fillId="0" borderId="45" xfId="0" applyFont="1" applyFill="1" applyBorder="1" applyAlignment="1">
      <alignment horizontal="center"/>
    </xf>
    <xf numFmtId="0" fontId="211" fillId="0" borderId="47" xfId="0" applyFont="1" applyFill="1" applyBorder="1"/>
    <xf numFmtId="171" fontId="211" fillId="0" borderId="45" xfId="631" applyNumberFormat="1" applyFont="1" applyFill="1" applyBorder="1"/>
    <xf numFmtId="171" fontId="211" fillId="0" borderId="48" xfId="631" applyNumberFormat="1" applyFont="1" applyFill="1" applyBorder="1"/>
    <xf numFmtId="171" fontId="210" fillId="0" borderId="17" xfId="631" applyNumberFormat="1" applyFont="1" applyFill="1" applyBorder="1"/>
    <xf numFmtId="171" fontId="211" fillId="0" borderId="45" xfId="631" applyNumberFormat="1" applyFont="1" applyFill="1" applyBorder="1" applyAlignment="1">
      <alignment horizontal="right"/>
    </xf>
    <xf numFmtId="171" fontId="211" fillId="0" borderId="48" xfId="631" applyNumberFormat="1" applyFont="1" applyFill="1" applyBorder="1" applyAlignment="1">
      <alignment horizontal="right"/>
    </xf>
    <xf numFmtId="43" fontId="211" fillId="0" borderId="45" xfId="631" applyFont="1" applyFill="1" applyBorder="1"/>
    <xf numFmtId="43" fontId="211" fillId="0" borderId="48" xfId="631" applyFont="1" applyFill="1" applyBorder="1"/>
    <xf numFmtId="0" fontId="211" fillId="0" borderId="47" xfId="0" applyFont="1" applyFill="1" applyBorder="1" applyAlignment="1">
      <alignment horizontal="left"/>
    </xf>
    <xf numFmtId="171" fontId="211" fillId="0" borderId="45" xfId="631" applyNumberFormat="1" applyFont="1" applyFill="1" applyBorder="1" applyAlignment="1">
      <alignment horizontal="center"/>
    </xf>
    <xf numFmtId="0" fontId="211" fillId="0" borderId="48" xfId="0" applyFont="1" applyFill="1" applyBorder="1"/>
    <xf numFmtId="43" fontId="211" fillId="0" borderId="0" xfId="631" applyFont="1" applyFill="1"/>
    <xf numFmtId="0" fontId="210" fillId="0" borderId="47" xfId="0" applyFont="1" applyFill="1" applyBorder="1" applyAlignment="1">
      <alignment horizontal="left"/>
    </xf>
    <xf numFmtId="0" fontId="211" fillId="0" borderId="45" xfId="0" quotePrefix="1" applyFont="1" applyFill="1" applyBorder="1" applyAlignment="1">
      <alignment horizontal="center"/>
    </xf>
    <xf numFmtId="0" fontId="210" fillId="0" borderId="47" xfId="0" applyFont="1" applyFill="1" applyBorder="1" applyAlignment="1">
      <alignment horizontal="center" vertical="center"/>
    </xf>
    <xf numFmtId="0" fontId="211" fillId="0" borderId="47" xfId="0" quotePrefix="1" applyFont="1" applyFill="1" applyBorder="1"/>
    <xf numFmtId="0" fontId="211" fillId="0" borderId="45" xfId="0" applyFont="1" applyFill="1" applyBorder="1" applyAlignment="1">
      <alignment horizontal="right"/>
    </xf>
    <xf numFmtId="0" fontId="210" fillId="0" borderId="45" xfId="0" applyFont="1" applyFill="1" applyBorder="1" applyAlignment="1">
      <alignment horizontal="center" wrapText="1"/>
    </xf>
    <xf numFmtId="0" fontId="210" fillId="0" borderId="0" xfId="0" applyFont="1" applyFill="1"/>
    <xf numFmtId="171" fontId="210" fillId="0" borderId="45" xfId="631" applyNumberFormat="1" applyFont="1" applyFill="1" applyBorder="1" applyAlignment="1">
      <alignment horizontal="right"/>
    </xf>
    <xf numFmtId="171" fontId="210" fillId="0" borderId="48" xfId="631" applyNumberFormat="1" applyFont="1" applyFill="1" applyBorder="1" applyAlignment="1">
      <alignment horizontal="right"/>
    </xf>
    <xf numFmtId="0" fontId="210" fillId="0" borderId="62" xfId="0" applyFont="1" applyFill="1" applyBorder="1" applyAlignment="1">
      <alignment horizontal="center" vertical="center"/>
    </xf>
    <xf numFmtId="0" fontId="210" fillId="0" borderId="12" xfId="0" applyFont="1" applyFill="1" applyBorder="1" applyAlignment="1">
      <alignment horizontal="center" vertical="center"/>
    </xf>
    <xf numFmtId="0" fontId="211" fillId="0" borderId="12" xfId="0" applyFont="1" applyFill="1" applyBorder="1" applyAlignment="1">
      <alignment horizontal="center" vertical="center"/>
    </xf>
    <xf numFmtId="171" fontId="210" fillId="0" borderId="12" xfId="631" applyNumberFormat="1" applyFont="1" applyFill="1" applyBorder="1" applyAlignment="1">
      <alignment horizontal="right" vertical="center"/>
    </xf>
    <xf numFmtId="171" fontId="210" fillId="0" borderId="63" xfId="631" applyNumberFormat="1" applyFont="1" applyFill="1" applyBorder="1" applyAlignment="1">
      <alignment horizontal="right" vertical="center"/>
    </xf>
    <xf numFmtId="0" fontId="210" fillId="0" borderId="43" xfId="0" applyFont="1" applyFill="1" applyBorder="1" applyAlignment="1">
      <alignment horizontal="center" vertical="center"/>
    </xf>
    <xf numFmtId="0" fontId="211" fillId="0" borderId="43" xfId="0" applyFont="1" applyFill="1" applyBorder="1" applyAlignment="1">
      <alignment horizontal="center" vertical="center"/>
    </xf>
    <xf numFmtId="171" fontId="210" fillId="0" borderId="43" xfId="631" applyNumberFormat="1" applyFont="1" applyFill="1" applyBorder="1" applyAlignment="1">
      <alignment horizontal="right" vertical="center"/>
    </xf>
    <xf numFmtId="0" fontId="210" fillId="0" borderId="0" xfId="0" applyFont="1" applyFill="1" applyBorder="1" applyAlignment="1">
      <alignment horizontal="center" vertical="center"/>
    </xf>
    <xf numFmtId="0" fontId="211" fillId="0" borderId="0" xfId="0" applyFont="1" applyFill="1" applyBorder="1" applyAlignment="1">
      <alignment horizontal="center" vertical="center"/>
    </xf>
    <xf numFmtId="171" fontId="210" fillId="0" borderId="45" xfId="0" applyNumberFormat="1" applyFont="1" applyFill="1" applyBorder="1"/>
    <xf numFmtId="171" fontId="210" fillId="0" borderId="48" xfId="0" applyNumberFormat="1" applyFont="1" applyFill="1" applyBorder="1"/>
    <xf numFmtId="171" fontId="211" fillId="0" borderId="0" xfId="0" applyNumberFormat="1" applyFont="1" applyFill="1" applyAlignment="1">
      <alignment horizontal="center" vertical="center"/>
    </xf>
    <xf numFmtId="171" fontId="218" fillId="0" borderId="45" xfId="631" applyNumberFormat="1" applyFont="1" applyFill="1" applyBorder="1"/>
    <xf numFmtId="171" fontId="218" fillId="0" borderId="48" xfId="631" applyNumberFormat="1" applyFont="1" applyFill="1" applyBorder="1"/>
    <xf numFmtId="171" fontId="211" fillId="0" borderId="0" xfId="631" applyNumberFormat="1" applyFont="1" applyFill="1"/>
    <xf numFmtId="0" fontId="210" fillId="0" borderId="64" xfId="0" applyFont="1" applyFill="1" applyBorder="1" applyAlignment="1">
      <alignment horizontal="center" vertical="center"/>
    </xf>
    <xf numFmtId="0" fontId="210" fillId="0" borderId="65" xfId="0" applyFont="1" applyFill="1" applyBorder="1" applyAlignment="1">
      <alignment horizontal="center" vertical="center"/>
    </xf>
    <xf numFmtId="0" fontId="210" fillId="0" borderId="65" xfId="0" applyFont="1" applyFill="1" applyBorder="1" applyAlignment="1">
      <alignment vertical="center"/>
    </xf>
    <xf numFmtId="171" fontId="210" fillId="0" borderId="65" xfId="631" applyNumberFormat="1" applyFont="1" applyFill="1" applyBorder="1" applyAlignment="1">
      <alignment vertical="center"/>
    </xf>
    <xf numFmtId="171" fontId="210" fillId="0" borderId="66" xfId="631" applyNumberFormat="1" applyFont="1" applyFill="1" applyBorder="1" applyAlignment="1">
      <alignment vertical="center"/>
    </xf>
    <xf numFmtId="0" fontId="211" fillId="0" borderId="58" xfId="0" applyFont="1" applyFill="1" applyBorder="1" applyAlignment="1">
      <alignment horizontal="center"/>
    </xf>
    <xf numFmtId="0" fontId="211" fillId="0" borderId="59" xfId="0" applyFont="1" applyFill="1" applyBorder="1" applyAlignment="1">
      <alignment horizontal="center" wrapText="1"/>
    </xf>
    <xf numFmtId="0" fontId="211" fillId="0" borderId="48" xfId="0" applyFont="1" applyFill="1" applyBorder="1" applyAlignment="1">
      <alignment horizontal="center"/>
    </xf>
    <xf numFmtId="0" fontId="211" fillId="0" borderId="17" xfId="0" applyFont="1" applyFill="1" applyBorder="1"/>
    <xf numFmtId="171" fontId="211" fillId="0" borderId="57" xfId="631" applyNumberFormat="1" applyFont="1" applyFill="1" applyBorder="1"/>
    <xf numFmtId="171" fontId="211" fillId="0" borderId="67" xfId="631" applyNumberFormat="1" applyFont="1" applyFill="1" applyBorder="1"/>
    <xf numFmtId="43" fontId="211" fillId="0" borderId="45" xfId="631" applyNumberFormat="1" applyFont="1" applyFill="1" applyBorder="1"/>
    <xf numFmtId="43" fontId="211" fillId="0" borderId="48" xfId="631" applyNumberFormat="1" applyFont="1" applyFill="1" applyBorder="1"/>
    <xf numFmtId="0" fontId="211" fillId="0" borderId="57" xfId="0" applyFont="1" applyFill="1" applyBorder="1"/>
    <xf numFmtId="0" fontId="211" fillId="0" borderId="49" xfId="0" applyFont="1" applyFill="1" applyBorder="1"/>
    <xf numFmtId="0" fontId="211" fillId="0" borderId="60" xfId="0" applyFont="1" applyFill="1" applyBorder="1"/>
    <xf numFmtId="171" fontId="211" fillId="0" borderId="61" xfId="631" applyNumberFormat="1" applyFont="1" applyFill="1" applyBorder="1"/>
    <xf numFmtId="171" fontId="211" fillId="0" borderId="50" xfId="631" applyNumberFormat="1" applyFont="1" applyFill="1" applyBorder="1"/>
    <xf numFmtId="0" fontId="211" fillId="0" borderId="51" xfId="0" applyFont="1" applyFill="1" applyBorder="1"/>
    <xf numFmtId="0" fontId="211" fillId="0" borderId="0" xfId="0" applyFont="1" applyFill="1" applyAlignment="1">
      <alignment horizontal="center"/>
    </xf>
    <xf numFmtId="0" fontId="210" fillId="0" borderId="0" xfId="0" applyFont="1" applyBorder="1" applyAlignment="1">
      <alignment horizontal="center"/>
    </xf>
    <xf numFmtId="0" fontId="211" fillId="0" borderId="0" xfId="0" applyFont="1" applyBorder="1" applyAlignment="1">
      <alignment vertical="center"/>
    </xf>
    <xf numFmtId="0" fontId="213" fillId="0" borderId="0" xfId="0" applyFont="1" applyFill="1" applyAlignment="1">
      <alignment horizontal="right"/>
    </xf>
    <xf numFmtId="0" fontId="211" fillId="0" borderId="23" xfId="0" applyFont="1" applyFill="1" applyBorder="1"/>
    <xf numFmtId="0" fontId="210" fillId="0" borderId="45" xfId="0" applyFont="1" applyFill="1" applyBorder="1" applyAlignment="1">
      <alignment horizontal="center" vertical="center" wrapText="1"/>
    </xf>
    <xf numFmtId="0" fontId="210" fillId="0" borderId="47" xfId="0" applyFont="1" applyFill="1" applyBorder="1" applyAlignment="1">
      <alignment horizontal="justify" vertical="justify" wrapText="1"/>
    </xf>
    <xf numFmtId="0" fontId="210" fillId="0" borderId="45" xfId="0" applyFont="1" applyFill="1" applyBorder="1" applyAlignment="1">
      <alignment horizontal="center" vertical="top"/>
    </xf>
    <xf numFmtId="0" fontId="211" fillId="0" borderId="45" xfId="0" applyFont="1" applyFill="1" applyBorder="1" applyAlignment="1">
      <alignment horizontal="justify" vertical="top"/>
    </xf>
    <xf numFmtId="171" fontId="210" fillId="0" borderId="45" xfId="631" applyNumberFormat="1" applyFont="1" applyFill="1" applyBorder="1" applyAlignment="1">
      <alignment horizontal="justify" vertical="top"/>
    </xf>
    <xf numFmtId="171" fontId="210" fillId="0" borderId="48" xfId="631" applyNumberFormat="1" applyFont="1" applyFill="1" applyBorder="1" applyAlignment="1">
      <alignment horizontal="justify" vertical="top"/>
    </xf>
    <xf numFmtId="0" fontId="213" fillId="0" borderId="47" xfId="0" applyFont="1" applyFill="1" applyBorder="1"/>
    <xf numFmtId="0" fontId="213" fillId="0" borderId="45" xfId="0" applyFont="1" applyFill="1" applyBorder="1" applyAlignment="1">
      <alignment horizontal="center"/>
    </xf>
    <xf numFmtId="0" fontId="213" fillId="0" borderId="45" xfId="0" applyFont="1" applyFill="1" applyBorder="1"/>
    <xf numFmtId="171" fontId="213" fillId="0" borderId="45" xfId="631" applyNumberFormat="1" applyFont="1" applyFill="1" applyBorder="1"/>
    <xf numFmtId="171" fontId="213" fillId="0" borderId="48" xfId="631" applyNumberFormat="1" applyFont="1" applyFill="1" applyBorder="1"/>
    <xf numFmtId="0" fontId="213" fillId="0" borderId="0" xfId="0" applyFont="1" applyFill="1"/>
    <xf numFmtId="0" fontId="213" fillId="0" borderId="0" xfId="0" applyFont="1" applyFill="1" applyBorder="1"/>
    <xf numFmtId="175" fontId="211" fillId="0" borderId="0" xfId="0" applyNumberFormat="1" applyFont="1" applyFill="1" applyBorder="1"/>
    <xf numFmtId="171" fontId="210" fillId="0" borderId="0" xfId="631" applyNumberFormat="1" applyFont="1" applyFill="1" applyBorder="1"/>
    <xf numFmtId="171" fontId="211" fillId="0" borderId="0" xfId="631" applyNumberFormat="1" applyFont="1" applyFill="1" applyAlignment="1"/>
    <xf numFmtId="0" fontId="210" fillId="0" borderId="0" xfId="0" applyFont="1" applyAlignment="1"/>
    <xf numFmtId="0" fontId="210" fillId="0" borderId="0" xfId="0" applyFont="1" applyBorder="1" applyAlignment="1">
      <alignment horizontal="left"/>
    </xf>
    <xf numFmtId="0" fontId="210" fillId="0" borderId="0" xfId="0" applyFont="1" applyBorder="1" applyAlignment="1"/>
    <xf numFmtId="0" fontId="211" fillId="0" borderId="0" xfId="0" applyFont="1" applyBorder="1" applyAlignment="1">
      <alignment horizontal="left"/>
    </xf>
    <xf numFmtId="0" fontId="210" fillId="0" borderId="0" xfId="0" applyFont="1" applyAlignment="1">
      <alignment horizontal="left"/>
    </xf>
    <xf numFmtId="0" fontId="210" fillId="0" borderId="0" xfId="0" applyFont="1" applyAlignment="1">
      <alignment horizontal="left" vertical="top"/>
    </xf>
    <xf numFmtId="0" fontId="211" fillId="0" borderId="0" xfId="0" applyFont="1" applyAlignment="1">
      <alignment horizontal="left"/>
    </xf>
    <xf numFmtId="14" fontId="210" fillId="0" borderId="0" xfId="0" applyNumberFormat="1" applyFont="1" applyBorder="1" applyAlignment="1">
      <alignment horizontal="right" vertical="center" wrapText="1"/>
    </xf>
    <xf numFmtId="0" fontId="211" fillId="0" borderId="0" xfId="0" applyFont="1" applyBorder="1" applyAlignment="1">
      <alignment horizontal="center" vertical="center"/>
    </xf>
    <xf numFmtId="14" fontId="211" fillId="0" borderId="28" xfId="0" applyNumberFormat="1" applyFont="1" applyBorder="1" applyAlignment="1">
      <alignment horizontal="right" vertical="center" wrapText="1"/>
    </xf>
    <xf numFmtId="0" fontId="210" fillId="0" borderId="0" xfId="0" applyFont="1" applyAlignment="1">
      <alignment horizontal="center"/>
    </xf>
    <xf numFmtId="0" fontId="211" fillId="0" borderId="0" xfId="0" quotePrefix="1" applyFont="1" applyAlignment="1">
      <alignment horizontal="left"/>
    </xf>
    <xf numFmtId="171" fontId="210" fillId="0" borderId="68" xfId="631" applyNumberFormat="1" applyFont="1" applyBorder="1"/>
    <xf numFmtId="171" fontId="210" fillId="0" borderId="0" xfId="631" applyNumberFormat="1" applyFont="1"/>
    <xf numFmtId="14" fontId="211" fillId="0" borderId="0" xfId="0" applyNumberFormat="1" applyFont="1" applyBorder="1" applyAlignment="1">
      <alignment horizontal="right" vertical="center" wrapText="1"/>
    </xf>
    <xf numFmtId="0" fontId="211" fillId="0" borderId="0" xfId="0" applyFont="1" applyAlignment="1">
      <alignment horizontal="justify" vertical="top" wrapText="1"/>
    </xf>
    <xf numFmtId="171" fontId="211" fillId="0" borderId="0" xfId="631" applyNumberFormat="1" applyFont="1" applyBorder="1" applyAlignment="1">
      <alignment vertical="top"/>
    </xf>
    <xf numFmtId="171" fontId="211" fillId="0" borderId="0" xfId="631" applyNumberFormat="1" applyFont="1" applyAlignment="1">
      <alignment vertical="top"/>
    </xf>
    <xf numFmtId="0" fontId="213" fillId="0" borderId="0" xfId="0" applyFont="1" applyAlignment="1">
      <alignment horizontal="left"/>
    </xf>
    <xf numFmtId="171" fontId="210" fillId="0" borderId="0" xfId="631" applyNumberFormat="1" applyFont="1" applyBorder="1" applyAlignment="1">
      <alignment horizontal="center"/>
    </xf>
    <xf numFmtId="171" fontId="210" fillId="0" borderId="0" xfId="631" applyNumberFormat="1" applyFont="1" applyAlignment="1">
      <alignment horizontal="center"/>
    </xf>
    <xf numFmtId="3" fontId="211" fillId="0" borderId="0" xfId="0" applyNumberFormat="1" applyFont="1"/>
    <xf numFmtId="171" fontId="211" fillId="0" borderId="0" xfId="0" applyNumberFormat="1" applyFont="1" applyBorder="1" applyAlignment="1">
      <alignment vertical="center" wrapText="1"/>
    </xf>
    <xf numFmtId="0" fontId="211" fillId="0" borderId="0" xfId="0" applyFont="1" applyBorder="1" applyAlignment="1">
      <alignment horizontal="center"/>
    </xf>
    <xf numFmtId="14" fontId="210" fillId="0" borderId="0" xfId="0" applyNumberFormat="1" applyFont="1" applyBorder="1" applyAlignment="1">
      <alignment horizontal="right" wrapText="1"/>
    </xf>
    <xf numFmtId="0" fontId="211" fillId="0" borderId="0" xfId="0" applyFont="1" applyAlignment="1">
      <alignment vertical="top" wrapText="1"/>
    </xf>
    <xf numFmtId="171" fontId="210" fillId="0" borderId="68" xfId="631" applyNumberFormat="1" applyFont="1" applyBorder="1" applyAlignment="1">
      <alignment vertical="center"/>
    </xf>
    <xf numFmtId="171" fontId="211" fillId="0" borderId="0" xfId="0" applyNumberFormat="1" applyFont="1" applyAlignment="1">
      <alignment vertical="center"/>
    </xf>
    <xf numFmtId="171" fontId="225" fillId="0" borderId="0" xfId="0" applyNumberFormat="1" applyFont="1"/>
    <xf numFmtId="0" fontId="210" fillId="0" borderId="0" xfId="0" applyFont="1" applyAlignment="1">
      <alignment horizontal="right"/>
    </xf>
    <xf numFmtId="0" fontId="210" fillId="0" borderId="0" xfId="0" applyFont="1" applyBorder="1" applyAlignment="1">
      <alignment horizontal="left" vertical="center" wrapText="1"/>
    </xf>
    <xf numFmtId="0" fontId="210" fillId="0" borderId="0" xfId="0" applyFont="1" applyBorder="1" applyAlignment="1">
      <alignment vertical="center" wrapText="1"/>
    </xf>
    <xf numFmtId="0" fontId="211" fillId="0" borderId="0" xfId="0" applyFont="1" applyBorder="1" applyAlignment="1">
      <alignment vertical="center" wrapText="1"/>
    </xf>
    <xf numFmtId="0" fontId="210" fillId="0" borderId="0" xfId="1029" applyFont="1" applyBorder="1" applyAlignment="1">
      <alignment horizontal="center" vertical="center" wrapText="1"/>
    </xf>
    <xf numFmtId="171" fontId="210" fillId="0" borderId="0" xfId="631" applyNumberFormat="1" applyFont="1" applyBorder="1" applyAlignment="1">
      <alignment horizontal="center" vertical="center" wrapText="1"/>
    </xf>
    <xf numFmtId="171" fontId="211" fillId="0" borderId="0" xfId="631" applyNumberFormat="1" applyFont="1" applyBorder="1" applyAlignment="1">
      <alignment horizontal="center" vertical="center" wrapText="1"/>
    </xf>
    <xf numFmtId="0" fontId="219" fillId="0" borderId="0" xfId="0" quotePrefix="1" applyFont="1" applyAlignment="1">
      <alignment vertical="top" wrapText="1"/>
    </xf>
    <xf numFmtId="171" fontId="213" fillId="0" borderId="0" xfId="631" applyNumberFormat="1" applyFont="1" applyBorder="1" applyAlignment="1">
      <alignment horizontal="center" vertical="center" wrapText="1"/>
    </xf>
    <xf numFmtId="0" fontId="213" fillId="0" borderId="0" xfId="0" applyFont="1" applyBorder="1"/>
    <xf numFmtId="0" fontId="219" fillId="0" borderId="0" xfId="0" quotePrefix="1" applyFont="1" applyAlignment="1">
      <alignment horizontal="left"/>
    </xf>
    <xf numFmtId="0" fontId="216" fillId="0" borderId="0" xfId="1029" applyFont="1" applyBorder="1" applyAlignment="1">
      <alignment horizontal="center" vertical="center" wrapText="1"/>
    </xf>
    <xf numFmtId="0" fontId="220" fillId="0" borderId="0" xfId="0" applyFont="1" applyAlignment="1"/>
    <xf numFmtId="0" fontId="219" fillId="0" borderId="0" xfId="0" quotePrefix="1" applyFont="1" applyAlignment="1">
      <alignment horizontal="left" vertical="top" wrapText="1"/>
    </xf>
    <xf numFmtId="0" fontId="213" fillId="0" borderId="0" xfId="0" applyNumberFormat="1" applyFont="1" applyAlignment="1">
      <alignment vertical="justify"/>
    </xf>
    <xf numFmtId="171" fontId="213" fillId="0" borderId="0" xfId="0" applyNumberFormat="1" applyFont="1" applyAlignment="1">
      <alignment vertical="justify"/>
    </xf>
    <xf numFmtId="0" fontId="213" fillId="0" borderId="0" xfId="0" applyNumberFormat="1" applyFont="1" applyAlignment="1">
      <alignment horizontal="left" vertical="justify"/>
    </xf>
    <xf numFmtId="0" fontId="219" fillId="0" borderId="0" xfId="0" applyFont="1" applyAlignment="1">
      <alignment horizontal="left"/>
    </xf>
    <xf numFmtId="3" fontId="210" fillId="0" borderId="0" xfId="621" applyNumberFormat="1" applyFont="1" applyBorder="1"/>
    <xf numFmtId="179" fontId="210" fillId="0" borderId="0" xfId="631" applyNumberFormat="1" applyFont="1" applyBorder="1"/>
    <xf numFmtId="171" fontId="211" fillId="0" borderId="0" xfId="621" applyNumberFormat="1" applyFont="1" applyBorder="1" applyAlignment="1"/>
    <xf numFmtId="10" fontId="211" fillId="0" borderId="0" xfId="621" applyNumberFormat="1" applyFont="1" applyBorder="1" applyAlignment="1">
      <alignment horizontal="center"/>
    </xf>
    <xf numFmtId="0" fontId="211" fillId="0" borderId="0" xfId="621" applyNumberFormat="1" applyFont="1" applyBorder="1" applyAlignment="1">
      <alignment horizontal="center"/>
    </xf>
    <xf numFmtId="171" fontId="211" fillId="0" borderId="0" xfId="631" applyNumberFormat="1" applyFont="1" applyBorder="1" applyAlignment="1">
      <alignment horizontal="center"/>
    </xf>
    <xf numFmtId="0" fontId="211" fillId="0" borderId="0" xfId="0" applyFont="1" applyAlignment="1"/>
    <xf numFmtId="171" fontId="211" fillId="0" borderId="0" xfId="631" applyNumberFormat="1" applyFont="1" applyAlignment="1">
      <alignment horizontal="justify" vertical="top" wrapText="1"/>
    </xf>
    <xf numFmtId="41" fontId="210" fillId="0" borderId="0" xfId="0" applyNumberFormat="1" applyFont="1" applyFill="1" applyBorder="1" applyAlignment="1">
      <alignment horizontal="center"/>
    </xf>
    <xf numFmtId="180" fontId="211" fillId="0" borderId="0" xfId="0" applyNumberFormat="1" applyFont="1" applyAlignment="1"/>
    <xf numFmtId="0" fontId="211" fillId="0" borderId="0" xfId="0" quotePrefix="1" applyFont="1"/>
    <xf numFmtId="0" fontId="213" fillId="0" borderId="0" xfId="0" applyFont="1" applyBorder="1" applyAlignment="1">
      <alignment horizontal="right"/>
    </xf>
    <xf numFmtId="171" fontId="213" fillId="0" borderId="0" xfId="631" applyNumberFormat="1" applyFont="1" applyBorder="1" applyAlignment="1">
      <alignment horizontal="right"/>
    </xf>
    <xf numFmtId="171" fontId="211" fillId="0" borderId="0" xfId="631" applyNumberFormat="1" applyFont="1" applyFill="1" applyAlignment="1">
      <alignment horizontal="justify" vertical="top" wrapText="1"/>
    </xf>
    <xf numFmtId="14" fontId="210" fillId="0" borderId="28" xfId="0" applyNumberFormat="1" applyFont="1" applyBorder="1" applyAlignment="1">
      <alignment horizontal="right" wrapText="1"/>
    </xf>
    <xf numFmtId="171" fontId="211" fillId="0" borderId="0" xfId="631" applyNumberFormat="1" applyFont="1" applyAlignment="1"/>
    <xf numFmtId="0" fontId="213" fillId="0" borderId="0" xfId="0" applyFont="1" applyAlignment="1"/>
    <xf numFmtId="171" fontId="213" fillId="0" borderId="0" xfId="0" applyNumberFormat="1" applyFont="1" applyAlignment="1"/>
    <xf numFmtId="43" fontId="211" fillId="0" borderId="0" xfId="631" applyFont="1" applyAlignment="1"/>
    <xf numFmtId="43" fontId="210" fillId="0" borderId="0" xfId="631" applyFont="1" applyFill="1" applyBorder="1" applyAlignment="1"/>
    <xf numFmtId="171" fontId="211" fillId="0" borderId="0" xfId="0" applyNumberFormat="1" applyFont="1" applyAlignment="1"/>
    <xf numFmtId="171" fontId="210" fillId="0" borderId="0" xfId="631" applyNumberFormat="1" applyFont="1" applyFill="1" applyBorder="1" applyAlignment="1"/>
    <xf numFmtId="171" fontId="213" fillId="0" borderId="0" xfId="631" applyNumberFormat="1" applyFont="1" applyFill="1" applyBorder="1" applyAlignment="1"/>
    <xf numFmtId="43" fontId="213" fillId="0" borderId="0" xfId="631" applyFont="1" applyAlignment="1"/>
    <xf numFmtId="171" fontId="211" fillId="0" borderId="0" xfId="0" applyNumberFormat="1" applyFont="1" applyFill="1" applyAlignment="1"/>
    <xf numFmtId="171" fontId="213" fillId="0" borderId="0" xfId="0" applyNumberFormat="1" applyFont="1" applyFill="1" applyAlignment="1"/>
    <xf numFmtId="0" fontId="210" fillId="0" borderId="0" xfId="0" applyFont="1" applyAlignment="1">
      <alignment vertical="top"/>
    </xf>
    <xf numFmtId="171" fontId="211" fillId="0" borderId="0" xfId="631" applyNumberFormat="1" applyFont="1" applyFill="1" applyBorder="1" applyAlignment="1">
      <alignment horizontal="center"/>
    </xf>
    <xf numFmtId="171" fontId="210" fillId="0" borderId="68" xfId="0" applyNumberFormat="1" applyFont="1" applyBorder="1"/>
    <xf numFmtId="171" fontId="211" fillId="0" borderId="0" xfId="631" applyNumberFormat="1" applyFont="1" applyAlignment="1">
      <alignment horizontal="center"/>
    </xf>
    <xf numFmtId="0" fontId="226" fillId="0" borderId="0" xfId="0" applyFont="1"/>
    <xf numFmtId="0" fontId="227" fillId="0" borderId="0" xfId="0" applyFont="1" applyBorder="1"/>
    <xf numFmtId="0" fontId="227" fillId="0" borderId="0" xfId="0" applyFont="1"/>
    <xf numFmtId="171" fontId="227" fillId="0" borderId="0" xfId="0" applyNumberFormat="1" applyFont="1"/>
    <xf numFmtId="171" fontId="210" fillId="0" borderId="0" xfId="0" applyNumberFormat="1" applyFont="1" applyBorder="1"/>
    <xf numFmtId="171" fontId="210" fillId="0" borderId="0" xfId="0" applyNumberFormat="1" applyFont="1" applyFill="1" applyBorder="1"/>
    <xf numFmtId="0" fontId="211" fillId="0" borderId="0" xfId="0" quotePrefix="1" applyFont="1" applyAlignment="1">
      <alignment horizontal="left" vertical="center"/>
    </xf>
    <xf numFmtId="171" fontId="211" fillId="0" borderId="0" xfId="631" applyNumberFormat="1" applyFont="1" applyAlignment="1">
      <alignment vertical="center"/>
    </xf>
    <xf numFmtId="0" fontId="227" fillId="0" borderId="0" xfId="0" applyFont="1" applyAlignment="1">
      <alignment vertical="center"/>
    </xf>
    <xf numFmtId="0" fontId="211" fillId="0" borderId="0" xfId="0" applyFont="1" applyAlignment="1">
      <alignment vertical="top"/>
    </xf>
    <xf numFmtId="0" fontId="227" fillId="0" borderId="0" xfId="0" applyFont="1" applyAlignment="1">
      <alignment vertical="top"/>
    </xf>
    <xf numFmtId="171" fontId="213" fillId="45" borderId="0" xfId="631" applyNumberFormat="1" applyFont="1" applyFill="1" applyAlignment="1">
      <alignment vertical="center"/>
    </xf>
    <xf numFmtId="171" fontId="213" fillId="0" borderId="0" xfId="631" applyNumberFormat="1" applyFont="1" applyAlignment="1">
      <alignment vertical="center"/>
    </xf>
    <xf numFmtId="171" fontId="227" fillId="0" borderId="0" xfId="631" applyNumberFormat="1" applyFont="1" applyAlignment="1">
      <alignment vertical="center"/>
    </xf>
    <xf numFmtId="0" fontId="228" fillId="0" borderId="0" xfId="0" applyFont="1"/>
    <xf numFmtId="0" fontId="213" fillId="0" borderId="0" xfId="0" applyFont="1" applyAlignment="1">
      <alignment horizontal="left" wrapText="1"/>
    </xf>
    <xf numFmtId="171" fontId="213" fillId="0" borderId="0" xfId="631" applyNumberFormat="1" applyFont="1" applyAlignment="1">
      <alignment vertical="top"/>
    </xf>
    <xf numFmtId="171" fontId="227" fillId="0" borderId="0" xfId="631" applyNumberFormat="1" applyFont="1"/>
    <xf numFmtId="9" fontId="211" fillId="0" borderId="0" xfId="1049" applyNumberFormat="1" applyFont="1" applyAlignment="1">
      <alignment vertical="center"/>
    </xf>
    <xf numFmtId="9" fontId="211" fillId="0" borderId="0" xfId="1049" applyFont="1" applyAlignment="1">
      <alignment vertical="center"/>
    </xf>
    <xf numFmtId="0" fontId="210" fillId="0" borderId="0" xfId="0" quotePrefix="1" applyFont="1" applyBorder="1"/>
    <xf numFmtId="171" fontId="210" fillId="0" borderId="0" xfId="631" applyNumberFormat="1" applyFont="1" applyAlignment="1">
      <alignment vertical="center"/>
    </xf>
    <xf numFmtId="0" fontId="216" fillId="0" borderId="0" xfId="0" applyFont="1" applyAlignment="1">
      <alignment vertical="center"/>
    </xf>
    <xf numFmtId="179" fontId="210" fillId="0" borderId="0" xfId="0" applyNumberFormat="1" applyFont="1" applyBorder="1" applyAlignment="1">
      <alignment horizontal="right" vertical="justify"/>
    </xf>
    <xf numFmtId="179" fontId="210" fillId="0" borderId="28" xfId="0" applyNumberFormat="1" applyFont="1" applyBorder="1" applyAlignment="1">
      <alignment horizontal="right"/>
    </xf>
    <xf numFmtId="0" fontId="211" fillId="0" borderId="0" xfId="0" applyFont="1" applyAlignment="1">
      <alignment vertical="justify"/>
    </xf>
    <xf numFmtId="0" fontId="211" fillId="0" borderId="0" xfId="0" applyFont="1" applyAlignment="1">
      <alignment horizontal="left" vertical="justify"/>
    </xf>
    <xf numFmtId="9" fontId="211" fillId="0" borderId="0" xfId="1049" applyNumberFormat="1" applyFont="1" applyBorder="1" applyAlignment="1">
      <alignment vertical="center"/>
    </xf>
    <xf numFmtId="41" fontId="211" fillId="0" borderId="68" xfId="0" applyNumberFormat="1" applyFont="1" applyBorder="1" applyAlignment="1">
      <alignment vertical="center"/>
    </xf>
    <xf numFmtId="0" fontId="211" fillId="0" borderId="0" xfId="0" applyFont="1" applyAlignment="1">
      <alignment horizontal="left" indent="2"/>
    </xf>
    <xf numFmtId="0" fontId="211" fillId="0" borderId="0" xfId="0" applyFont="1" applyAlignment="1">
      <alignment horizontal="left" wrapText="1"/>
    </xf>
    <xf numFmtId="0" fontId="211" fillId="0" borderId="0" xfId="0" applyFont="1" applyAlignment="1">
      <alignment wrapText="1"/>
    </xf>
    <xf numFmtId="171" fontId="210" fillId="0" borderId="68" xfId="0" applyNumberFormat="1" applyFont="1" applyBorder="1" applyAlignment="1">
      <alignment vertical="center"/>
    </xf>
    <xf numFmtId="0" fontId="225" fillId="0" borderId="0" xfId="0" applyFont="1"/>
    <xf numFmtId="0" fontId="229" fillId="0" borderId="9" xfId="0" applyFont="1" applyBorder="1" applyAlignment="1">
      <alignment horizontal="center"/>
    </xf>
    <xf numFmtId="0" fontId="229" fillId="0" borderId="9" xfId="0" applyFont="1" applyBorder="1"/>
    <xf numFmtId="0" fontId="225" fillId="0" borderId="9" xfId="0" applyFont="1" applyBorder="1"/>
    <xf numFmtId="171" fontId="225" fillId="0" borderId="0" xfId="631" applyNumberFormat="1" applyFont="1"/>
    <xf numFmtId="171" fontId="229" fillId="0" borderId="0" xfId="631" applyNumberFormat="1" applyFont="1" applyAlignment="1">
      <alignment horizontal="center"/>
    </xf>
    <xf numFmtId="171" fontId="229" fillId="0" borderId="0" xfId="0" applyNumberFormat="1" applyFont="1"/>
    <xf numFmtId="0" fontId="221" fillId="0" borderId="0" xfId="0" applyFont="1" applyBorder="1"/>
    <xf numFmtId="0" fontId="221" fillId="0" borderId="0" xfId="0" applyFont="1" applyAlignment="1">
      <alignment horizontal="right"/>
    </xf>
    <xf numFmtId="0" fontId="220" fillId="0" borderId="0" xfId="0" applyFont="1" applyBorder="1"/>
    <xf numFmtId="0" fontId="221" fillId="0" borderId="0" xfId="0" applyFont="1"/>
    <xf numFmtId="0" fontId="220" fillId="0" borderId="0" xfId="0" applyFont="1"/>
    <xf numFmtId="0" fontId="211" fillId="0" borderId="0" xfId="0" applyFont="1" applyFill="1" applyAlignment="1">
      <alignment vertical="center"/>
    </xf>
    <xf numFmtId="0" fontId="220" fillId="0" borderId="0" xfId="0" applyFont="1" applyAlignment="1">
      <alignment horizontal="justify" vertical="justify"/>
    </xf>
    <xf numFmtId="0" fontId="211" fillId="0" borderId="0" xfId="0" applyFont="1" applyAlignment="1">
      <alignment horizontal="justify" vertical="justify"/>
    </xf>
    <xf numFmtId="0" fontId="220" fillId="0" borderId="0" xfId="0" applyFont="1" applyAlignment="1">
      <alignment horizontal="left" vertical="justify" wrapText="1"/>
    </xf>
    <xf numFmtId="0" fontId="220" fillId="0" borderId="0" xfId="0" applyFont="1" applyAlignment="1">
      <alignment wrapText="1"/>
    </xf>
    <xf numFmtId="0" fontId="221" fillId="0" borderId="0" xfId="0" applyFont="1" applyAlignment="1">
      <alignment horizontal="right" wrapText="1"/>
    </xf>
    <xf numFmtId="171" fontId="220" fillId="0" borderId="0" xfId="631" applyNumberFormat="1" applyFont="1" applyFill="1" applyAlignment="1">
      <alignment horizontal="center" vertical="center"/>
    </xf>
    <xf numFmtId="171" fontId="211" fillId="0" borderId="0" xfId="631" applyNumberFormat="1" applyFont="1" applyFill="1" applyAlignment="1">
      <alignment horizontal="center" vertical="center"/>
    </xf>
    <xf numFmtId="171" fontId="220" fillId="0" borderId="0" xfId="631" applyNumberFormat="1" applyFont="1" applyFill="1" applyBorder="1" applyAlignment="1">
      <alignment horizontal="center" vertical="center"/>
    </xf>
    <xf numFmtId="171" fontId="211" fillId="0" borderId="0" xfId="631" applyNumberFormat="1" applyFont="1" applyFill="1" applyBorder="1" applyAlignment="1">
      <alignment horizontal="center" vertical="center"/>
    </xf>
    <xf numFmtId="171" fontId="210" fillId="0" borderId="0" xfId="631" applyNumberFormat="1" applyFont="1" applyFill="1" applyBorder="1" applyAlignment="1">
      <alignment horizontal="center" vertical="center"/>
    </xf>
    <xf numFmtId="0" fontId="221" fillId="0" borderId="0" xfId="0" applyFont="1" applyAlignment="1">
      <alignment horizontal="left" vertical="justify" wrapText="1"/>
    </xf>
    <xf numFmtId="171" fontId="221" fillId="0" borderId="0" xfId="631" applyNumberFormat="1" applyFont="1" applyFill="1" applyBorder="1" applyAlignment="1">
      <alignment horizontal="center" vertical="center"/>
    </xf>
    <xf numFmtId="171" fontId="210" fillId="0" borderId="0" xfId="631" applyNumberFormat="1" applyFont="1" applyFill="1" applyAlignment="1">
      <alignment horizontal="center" vertical="center"/>
    </xf>
    <xf numFmtId="0" fontId="220" fillId="0" borderId="0" xfId="0" applyFont="1" applyFill="1" applyAlignment="1">
      <alignment wrapText="1"/>
    </xf>
    <xf numFmtId="0" fontId="220" fillId="0" borderId="0" xfId="0" applyFont="1" applyFill="1" applyAlignment="1">
      <alignment horizontal="left" vertical="justify" wrapText="1"/>
    </xf>
    <xf numFmtId="0" fontId="221" fillId="0" borderId="0" xfId="0" applyFont="1" applyFill="1" applyAlignment="1">
      <alignment horizontal="left" vertical="justify" wrapText="1"/>
    </xf>
    <xf numFmtId="0" fontId="221" fillId="0" borderId="0" xfId="0" applyFont="1" applyAlignment="1">
      <alignment horizontal="center"/>
    </xf>
    <xf numFmtId="0" fontId="221" fillId="0" borderId="0" xfId="0" applyFont="1" applyAlignment="1">
      <alignment horizontal="justify" wrapText="1"/>
    </xf>
    <xf numFmtId="0" fontId="210" fillId="0" borderId="0" xfId="0" applyFont="1" applyAlignment="1">
      <alignment horizontal="justify" wrapText="1"/>
    </xf>
    <xf numFmtId="171" fontId="220" fillId="0" borderId="0" xfId="631" applyNumberFormat="1" applyFont="1"/>
    <xf numFmtId="171" fontId="210" fillId="0" borderId="0" xfId="631" applyNumberFormat="1" applyFont="1" applyAlignment="1">
      <alignment horizontal="justify" wrapText="1"/>
    </xf>
    <xf numFmtId="171" fontId="221" fillId="0" borderId="0" xfId="631" applyNumberFormat="1" applyFont="1"/>
    <xf numFmtId="171" fontId="220" fillId="0" borderId="0" xfId="631" applyNumberFormat="1" applyFont="1" applyAlignment="1">
      <alignment horizontal="center"/>
    </xf>
    <xf numFmtId="0" fontId="210" fillId="0" borderId="0" xfId="1020" applyFont="1" applyFill="1"/>
    <xf numFmtId="0" fontId="210" fillId="0" borderId="0" xfId="1022" applyFont="1" applyFill="1" applyBorder="1"/>
    <xf numFmtId="0" fontId="211" fillId="0" borderId="0" xfId="1020" applyFont="1" applyFill="1"/>
    <xf numFmtId="0" fontId="210" fillId="0" borderId="0" xfId="1020" applyFont="1" applyFill="1" applyBorder="1" applyAlignment="1">
      <alignment horizontal="right"/>
    </xf>
    <xf numFmtId="171" fontId="211" fillId="0" borderId="0" xfId="669" applyNumberFormat="1" applyFont="1" applyFill="1" applyBorder="1" applyAlignment="1">
      <alignment horizontal="right"/>
    </xf>
    <xf numFmtId="0" fontId="211" fillId="0" borderId="0" xfId="1020" applyFont="1" applyFill="1" applyBorder="1"/>
    <xf numFmtId="0" fontId="211" fillId="0" borderId="28" xfId="1020" applyFont="1" applyFill="1" applyBorder="1" applyAlignment="1">
      <alignment horizontal="right"/>
    </xf>
    <xf numFmtId="0" fontId="211" fillId="0" borderId="0" xfId="1020" applyFont="1" applyFill="1" applyBorder="1" applyAlignment="1">
      <alignment horizontal="right"/>
    </xf>
    <xf numFmtId="0" fontId="213" fillId="0" borderId="0" xfId="1020" applyFont="1" applyFill="1" applyAlignment="1">
      <alignment horizontal="right"/>
    </xf>
    <xf numFmtId="0" fontId="211" fillId="0" borderId="0" xfId="1020" applyFont="1" applyFill="1" applyAlignment="1">
      <alignment horizontal="justify" vertical="top" wrapText="1"/>
    </xf>
    <xf numFmtId="0" fontId="211" fillId="0" borderId="0" xfId="1020" applyFont="1" applyFill="1" applyAlignment="1">
      <alignment horizontal="justify"/>
    </xf>
    <xf numFmtId="171" fontId="211" fillId="0" borderId="0" xfId="669" applyNumberFormat="1" applyFont="1" applyFill="1" applyBorder="1"/>
    <xf numFmtId="3" fontId="211" fillId="0" borderId="0" xfId="669" applyNumberFormat="1" applyFont="1" applyFill="1" applyBorder="1" applyAlignment="1">
      <alignment horizontal="right"/>
    </xf>
    <xf numFmtId="3" fontId="211" fillId="0" borderId="0" xfId="1020" applyNumberFormat="1" applyFont="1" applyFill="1" applyBorder="1" applyAlignment="1">
      <alignment horizontal="right"/>
    </xf>
    <xf numFmtId="3" fontId="211" fillId="0" borderId="0" xfId="1020" applyNumberFormat="1" applyFont="1" applyFill="1"/>
    <xf numFmtId="14" fontId="210" fillId="0" borderId="13" xfId="1020" applyNumberFormat="1" applyFont="1" applyFill="1" applyBorder="1" applyAlignment="1">
      <alignment horizontal="right"/>
    </xf>
    <xf numFmtId="0" fontId="211" fillId="0" borderId="13" xfId="1020" applyFont="1" applyFill="1" applyBorder="1" applyAlignment="1">
      <alignment horizontal="right"/>
    </xf>
    <xf numFmtId="14" fontId="211" fillId="0" borderId="28" xfId="1020" applyNumberFormat="1" applyFont="1" applyFill="1" applyBorder="1" applyAlignment="1">
      <alignment horizontal="right"/>
    </xf>
    <xf numFmtId="0" fontId="211" fillId="0" borderId="0" xfId="1020" applyFont="1" applyFill="1" applyAlignment="1">
      <alignment horizontal="right"/>
    </xf>
    <xf numFmtId="0" fontId="210" fillId="0" borderId="0" xfId="1020" applyFont="1" applyFill="1" applyBorder="1"/>
    <xf numFmtId="171" fontId="210" fillId="0" borderId="0" xfId="669" applyNumberFormat="1" applyFont="1" applyFill="1" applyBorder="1"/>
    <xf numFmtId="3" fontId="210" fillId="0" borderId="0" xfId="669" applyNumberFormat="1" applyFont="1" applyFill="1" applyBorder="1" applyAlignment="1">
      <alignment horizontal="right"/>
    </xf>
    <xf numFmtId="3" fontId="210" fillId="0" borderId="0" xfId="1020" applyNumberFormat="1" applyFont="1" applyFill="1" applyBorder="1" applyAlignment="1">
      <alignment horizontal="right"/>
    </xf>
    <xf numFmtId="3" fontId="210" fillId="0" borderId="0" xfId="1020" applyNumberFormat="1" applyFont="1" applyFill="1"/>
    <xf numFmtId="0" fontId="211" fillId="0" borderId="0" xfId="956" applyFont="1" applyAlignment="1">
      <alignment horizontal="left" vertical="top"/>
    </xf>
    <xf numFmtId="41" fontId="211" fillId="0" borderId="0" xfId="1020" applyNumberFormat="1" applyFont="1" applyFill="1"/>
    <xf numFmtId="41" fontId="211" fillId="0" borderId="0" xfId="1020" applyNumberFormat="1" applyFont="1" applyFill="1" applyBorder="1"/>
    <xf numFmtId="41" fontId="210" fillId="0" borderId="68" xfId="1020" applyNumberFormat="1" applyFont="1" applyFill="1" applyBorder="1"/>
    <xf numFmtId="41" fontId="210" fillId="0" borderId="0" xfId="1020" applyNumberFormat="1" applyFont="1" applyFill="1"/>
    <xf numFmtId="0" fontId="211" fillId="0" borderId="0" xfId="956" applyFont="1" applyAlignment="1">
      <alignment horizontal="justify"/>
    </xf>
    <xf numFmtId="3" fontId="210" fillId="0" borderId="0" xfId="623" applyNumberFormat="1" applyFont="1" applyBorder="1" applyAlignment="1">
      <alignment horizontal="left"/>
    </xf>
    <xf numFmtId="0" fontId="210" fillId="0" borderId="0" xfId="1021" applyFont="1" applyFill="1" applyAlignment="1">
      <alignment horizontal="left"/>
    </xf>
    <xf numFmtId="0" fontId="211" fillId="0" borderId="0" xfId="1021" applyFont="1" applyFill="1"/>
    <xf numFmtId="0" fontId="211" fillId="0" borderId="0" xfId="623" applyNumberFormat="1" applyFont="1" applyFill="1" applyBorder="1" applyAlignment="1">
      <alignment horizontal="justify"/>
    </xf>
    <xf numFmtId="171" fontId="222" fillId="0" borderId="0" xfId="623" applyNumberFormat="1" applyFont="1" applyBorder="1"/>
    <xf numFmtId="171" fontId="211" fillId="0" borderId="0" xfId="623" applyNumberFormat="1" applyFont="1" applyBorder="1"/>
    <xf numFmtId="171" fontId="211" fillId="0" borderId="0" xfId="623" applyNumberFormat="1" applyFont="1" applyFill="1" applyBorder="1"/>
    <xf numFmtId="3" fontId="211" fillId="0" borderId="0" xfId="623" applyNumberFormat="1" applyFont="1" applyBorder="1" applyAlignment="1">
      <alignment horizontal="left"/>
    </xf>
    <xf numFmtId="0" fontId="211" fillId="0" borderId="0" xfId="623" applyNumberFormat="1" applyFont="1" applyBorder="1" applyAlignment="1"/>
    <xf numFmtId="171" fontId="216" fillId="0" borderId="0" xfId="631" applyNumberFormat="1" applyFont="1" applyFill="1" applyBorder="1" applyAlignment="1">
      <alignment horizontal="right"/>
    </xf>
    <xf numFmtId="0" fontId="211" fillId="0" borderId="0" xfId="1020" applyFont="1" applyFill="1" applyAlignment="1"/>
    <xf numFmtId="0" fontId="210" fillId="0" borderId="0" xfId="623" applyNumberFormat="1" applyFont="1" applyFill="1" applyBorder="1" applyAlignment="1">
      <alignment horizontal="center"/>
    </xf>
    <xf numFmtId="171" fontId="211" fillId="0" borderId="0" xfId="623" applyNumberFormat="1" applyFont="1" applyBorder="1" applyAlignment="1"/>
    <xf numFmtId="171" fontId="222" fillId="0" borderId="0" xfId="623" applyNumberFormat="1" applyFont="1" applyBorder="1" applyAlignment="1"/>
    <xf numFmtId="171" fontId="211" fillId="0" borderId="0" xfId="623" applyNumberFormat="1" applyFont="1" applyFill="1" applyBorder="1" applyAlignment="1"/>
    <xf numFmtId="171" fontId="216" fillId="0" borderId="0" xfId="631" applyNumberFormat="1" applyFont="1" applyFill="1" applyBorder="1" applyAlignment="1"/>
    <xf numFmtId="0" fontId="210" fillId="0" borderId="0" xfId="623" applyNumberFormat="1" applyFont="1" applyFill="1" applyBorder="1" applyAlignment="1">
      <alignment horizontal="justify"/>
    </xf>
    <xf numFmtId="0" fontId="210" fillId="0" borderId="0" xfId="1021" applyFont="1" applyAlignment="1"/>
    <xf numFmtId="0" fontId="221" fillId="0" borderId="0" xfId="0" applyFont="1" applyAlignment="1">
      <alignment horizontal="left"/>
    </xf>
    <xf numFmtId="0" fontId="221" fillId="0" borderId="28" xfId="0" applyFont="1" applyBorder="1" applyAlignment="1">
      <alignment horizontal="right" vertical="top" wrapText="1"/>
    </xf>
    <xf numFmtId="0" fontId="210" fillId="0" borderId="28" xfId="0" applyFont="1" applyBorder="1" applyAlignment="1">
      <alignment horizontal="right" vertical="top" wrapText="1"/>
    </xf>
    <xf numFmtId="0" fontId="210" fillId="0" borderId="28" xfId="0" applyFont="1" applyBorder="1" applyAlignment="1">
      <alignment horizontal="right" vertical="top"/>
    </xf>
    <xf numFmtId="0" fontId="221" fillId="0" borderId="0" xfId="0" applyFont="1" applyAlignment="1">
      <alignment horizontal="justify" vertical="top" wrapText="1"/>
    </xf>
    <xf numFmtId="171" fontId="221" fillId="0" borderId="0" xfId="0" applyNumberFormat="1" applyFont="1" applyAlignment="1">
      <alignment horizontal="justify" vertical="justify"/>
    </xf>
    <xf numFmtId="171" fontId="210" fillId="0" borderId="0" xfId="0" applyNumberFormat="1" applyFont="1" applyAlignment="1">
      <alignment horizontal="justify" vertical="justify"/>
    </xf>
    <xf numFmtId="0" fontId="220" fillId="0" borderId="0" xfId="0" applyFont="1" applyAlignment="1">
      <alignment horizontal="justify" vertical="top" wrapText="1"/>
    </xf>
    <xf numFmtId="0" fontId="221" fillId="0" borderId="0" xfId="0" applyFont="1" applyAlignment="1">
      <alignment horizontal="justify"/>
    </xf>
    <xf numFmtId="0" fontId="210" fillId="0" borderId="0" xfId="1021" applyFont="1" applyAlignment="1">
      <alignment horizontal="left"/>
    </xf>
    <xf numFmtId="0" fontId="210" fillId="0" borderId="0" xfId="1021" applyFont="1"/>
    <xf numFmtId="0" fontId="211" fillId="0" borderId="0" xfId="1021" applyFont="1"/>
    <xf numFmtId="0" fontId="211" fillId="0" borderId="0" xfId="1021" applyFont="1" applyAlignment="1">
      <alignment horizontal="justify" wrapText="1"/>
    </xf>
    <xf numFmtId="0" fontId="211" fillId="0" borderId="0" xfId="0" applyFont="1" applyFill="1" applyAlignment="1">
      <alignment wrapText="1"/>
    </xf>
    <xf numFmtId="0" fontId="220" fillId="0" borderId="0" xfId="0" applyFont="1" applyFill="1" applyAlignment="1">
      <alignment horizontal="justify" wrapText="1"/>
    </xf>
    <xf numFmtId="0" fontId="221" fillId="0" borderId="0" xfId="0" applyFont="1" applyFill="1" applyAlignment="1">
      <alignment horizontal="justify" wrapText="1"/>
    </xf>
    <xf numFmtId="0" fontId="210" fillId="0" borderId="0" xfId="0" applyFont="1" applyFill="1" applyAlignment="1">
      <alignment horizontal="justify" wrapText="1"/>
    </xf>
    <xf numFmtId="0" fontId="221" fillId="0" borderId="0" xfId="0" applyFont="1" applyAlignment="1"/>
    <xf numFmtId="0" fontId="220" fillId="0" borderId="0" xfId="0" applyFont="1" applyAlignment="1">
      <alignment horizontal="left"/>
    </xf>
    <xf numFmtId="0" fontId="213" fillId="0" borderId="0" xfId="0" applyFont="1" applyFill="1" applyAlignment="1">
      <alignment horizontal="center"/>
    </xf>
    <xf numFmtId="0" fontId="210" fillId="0" borderId="47" xfId="0" applyFont="1" applyFill="1" applyBorder="1" applyAlignment="1">
      <alignment vertical="center" wrapText="1"/>
    </xf>
    <xf numFmtId="0" fontId="210" fillId="0" borderId="45" xfId="0" applyFont="1" applyFill="1" applyBorder="1" applyAlignment="1">
      <alignment horizontal="center" vertical="center"/>
    </xf>
    <xf numFmtId="0" fontId="211" fillId="0" borderId="45" xfId="0" applyFont="1" applyFill="1" applyBorder="1" applyAlignment="1">
      <alignment horizontal="center" vertical="center"/>
    </xf>
    <xf numFmtId="171" fontId="210" fillId="0" borderId="45" xfId="631" applyNumberFormat="1" applyFont="1" applyFill="1" applyBorder="1" applyAlignment="1">
      <alignment vertical="center"/>
    </xf>
    <xf numFmtId="171" fontId="210" fillId="0" borderId="48" xfId="631" applyNumberFormat="1" applyFont="1" applyFill="1" applyBorder="1" applyAlignment="1">
      <alignment vertical="center"/>
    </xf>
    <xf numFmtId="0" fontId="211" fillId="0" borderId="47" xfId="0" applyFont="1" applyFill="1" applyBorder="1" applyAlignment="1">
      <alignment vertical="center"/>
    </xf>
    <xf numFmtId="171" fontId="211" fillId="0" borderId="45" xfId="631" applyNumberFormat="1" applyFont="1" applyFill="1" applyBorder="1" applyAlignment="1">
      <alignment vertical="center"/>
    </xf>
    <xf numFmtId="171" fontId="211" fillId="0" borderId="48" xfId="631" applyNumberFormat="1" applyFont="1" applyFill="1" applyBorder="1" applyAlignment="1">
      <alignment vertical="center"/>
    </xf>
    <xf numFmtId="171" fontId="211" fillId="0" borderId="0" xfId="0" applyNumberFormat="1" applyFont="1" applyFill="1" applyAlignment="1">
      <alignment vertical="center"/>
    </xf>
    <xf numFmtId="0" fontId="210" fillId="0" borderId="0" xfId="0" applyFont="1" applyAlignment="1">
      <alignment horizontal="left" vertical="center"/>
    </xf>
    <xf numFmtId="0" fontId="210" fillId="0" borderId="0" xfId="0" applyFont="1" applyFill="1" applyBorder="1" applyAlignment="1">
      <alignment vertical="center"/>
    </xf>
    <xf numFmtId="171" fontId="210" fillId="0" borderId="23" xfId="631" applyNumberFormat="1" applyFont="1" applyBorder="1" applyAlignment="1">
      <alignment vertical="center"/>
    </xf>
    <xf numFmtId="171" fontId="211" fillId="0" borderId="0" xfId="631" applyNumberFormat="1" applyFont="1" applyBorder="1" applyAlignment="1">
      <alignment vertical="center"/>
    </xf>
    <xf numFmtId="171" fontId="210" fillId="0" borderId="0" xfId="631" applyNumberFormat="1" applyFont="1" applyBorder="1" applyAlignment="1">
      <alignment vertical="center"/>
    </xf>
    <xf numFmtId="171" fontId="211" fillId="0" borderId="0" xfId="631" applyNumberFormat="1" applyFont="1" applyFill="1" applyBorder="1" applyAlignment="1">
      <alignment vertical="center"/>
    </xf>
    <xf numFmtId="0" fontId="210" fillId="0" borderId="0" xfId="0" applyFont="1" applyBorder="1" applyAlignment="1">
      <alignment vertical="center"/>
    </xf>
    <xf numFmtId="3" fontId="210" fillId="0" borderId="0" xfId="621" applyNumberFormat="1" applyFont="1" applyBorder="1" applyAlignment="1">
      <alignment vertical="center"/>
    </xf>
    <xf numFmtId="171" fontId="211" fillId="0" borderId="0" xfId="621" applyNumberFormat="1" applyFont="1" applyBorder="1" applyAlignment="1">
      <alignment horizontal="center" vertical="center"/>
    </xf>
    <xf numFmtId="171" fontId="229" fillId="0" borderId="0" xfId="631" applyNumberFormat="1" applyFont="1" applyAlignment="1">
      <alignment vertical="center"/>
    </xf>
    <xf numFmtId="171" fontId="225" fillId="0" borderId="0" xfId="0" applyNumberFormat="1" applyFont="1" applyAlignment="1">
      <alignment vertical="center"/>
    </xf>
    <xf numFmtId="0" fontId="225" fillId="0" borderId="0" xfId="0" applyFont="1" applyAlignment="1">
      <alignment vertical="center"/>
    </xf>
    <xf numFmtId="0" fontId="220" fillId="0" borderId="0" xfId="0" applyFont="1" applyAlignment="1">
      <alignment horizontal="left" vertical="center" wrapText="1"/>
    </xf>
    <xf numFmtId="0" fontId="220" fillId="0" borderId="0" xfId="0" applyFont="1" applyFill="1" applyAlignment="1">
      <alignment horizontal="left" vertical="center" wrapText="1"/>
    </xf>
    <xf numFmtId="0" fontId="221" fillId="0" borderId="0" xfId="0" applyFont="1" applyFill="1" applyAlignment="1">
      <alignment horizontal="left" vertical="center" wrapText="1"/>
    </xf>
    <xf numFmtId="0" fontId="210" fillId="0" borderId="53" xfId="0" applyFont="1" applyBorder="1" applyAlignment="1">
      <alignment horizontal="center" vertical="center" wrapText="1"/>
    </xf>
    <xf numFmtId="0" fontId="210" fillId="0" borderId="45" xfId="0" applyFont="1" applyBorder="1" applyAlignment="1">
      <alignment horizontal="center" vertical="center" wrapText="1"/>
    </xf>
    <xf numFmtId="0" fontId="211" fillId="0" borderId="45" xfId="0" applyFont="1" applyBorder="1" applyAlignment="1">
      <alignment vertical="center"/>
    </xf>
    <xf numFmtId="171" fontId="210" fillId="0" borderId="45" xfId="631" applyNumberFormat="1" applyFont="1" applyBorder="1" applyAlignment="1">
      <alignment horizontal="center" vertical="center"/>
    </xf>
    <xf numFmtId="171" fontId="210" fillId="0" borderId="45" xfId="631" applyNumberFormat="1" applyFont="1" applyBorder="1" applyAlignment="1">
      <alignment vertical="center"/>
    </xf>
    <xf numFmtId="0" fontId="211" fillId="0" borderId="69" xfId="0" quotePrefix="1" applyFont="1" applyBorder="1"/>
    <xf numFmtId="0" fontId="211" fillId="0" borderId="45" xfId="0" quotePrefix="1" applyFont="1" applyBorder="1" applyAlignment="1">
      <alignment horizontal="center"/>
    </xf>
    <xf numFmtId="0" fontId="210" fillId="0" borderId="45" xfId="0" quotePrefix="1" applyFont="1" applyBorder="1" applyAlignment="1">
      <alignment horizontal="center" vertical="top"/>
    </xf>
    <xf numFmtId="0" fontId="211" fillId="0" borderId="45" xfId="0" applyFont="1" applyBorder="1" applyAlignment="1">
      <alignment horizontal="center"/>
    </xf>
    <xf numFmtId="0" fontId="211" fillId="0" borderId="45" xfId="0" applyFont="1" applyBorder="1" applyAlignment="1">
      <alignment horizontal="center" vertical="center"/>
    </xf>
    <xf numFmtId="0" fontId="216" fillId="0" borderId="45" xfId="0" applyFont="1" applyBorder="1" applyAlignment="1">
      <alignment horizontal="center" vertical="center"/>
    </xf>
    <xf numFmtId="171" fontId="216" fillId="0" borderId="45" xfId="631" applyNumberFormat="1" applyFont="1" applyBorder="1" applyAlignment="1">
      <alignment vertical="center"/>
    </xf>
    <xf numFmtId="171" fontId="210" fillId="0" borderId="45" xfId="631" applyNumberFormat="1" applyFont="1" applyBorder="1"/>
    <xf numFmtId="0" fontId="211" fillId="0" borderId="45" xfId="0" applyFont="1" applyBorder="1" applyAlignment="1">
      <alignment horizontal="center" vertical="top"/>
    </xf>
    <xf numFmtId="171" fontId="211" fillId="0" borderId="45" xfId="631" applyNumberFormat="1" applyFont="1" applyFill="1" applyBorder="1" applyAlignment="1">
      <alignment vertical="top"/>
    </xf>
    <xf numFmtId="43" fontId="211" fillId="0" borderId="0" xfId="631" applyFont="1" applyFill="1" applyBorder="1"/>
    <xf numFmtId="0" fontId="211" fillId="0" borderId="50" xfId="0" applyFont="1" applyBorder="1" applyAlignment="1">
      <alignment horizontal="center"/>
    </xf>
    <xf numFmtId="171" fontId="210" fillId="0" borderId="50" xfId="631" applyNumberFormat="1" applyFont="1" applyBorder="1"/>
    <xf numFmtId="0" fontId="210" fillId="0" borderId="45" xfId="0" applyFont="1" applyBorder="1" applyAlignment="1">
      <alignment horizontal="center" vertical="center"/>
    </xf>
    <xf numFmtId="171" fontId="211" fillId="0" borderId="0" xfId="631" applyNumberFormat="1" applyFont="1" applyAlignment="1">
      <alignment horizontal="left"/>
    </xf>
    <xf numFmtId="171" fontId="212" fillId="62" borderId="0" xfId="631" applyNumberFormat="1" applyFont="1" applyFill="1"/>
    <xf numFmtId="0" fontId="230" fillId="0" borderId="0" xfId="0" applyFont="1" applyFill="1"/>
    <xf numFmtId="0" fontId="230" fillId="0" borderId="0" xfId="0" applyFont="1" applyFill="1" applyBorder="1"/>
    <xf numFmtId="0" fontId="230" fillId="0" borderId="0" xfId="0" applyFont="1" applyFill="1" applyAlignment="1">
      <alignment horizontal="center" vertical="center"/>
    </xf>
    <xf numFmtId="171" fontId="230" fillId="0" borderId="0" xfId="0" applyNumberFormat="1" applyFont="1" applyFill="1" applyBorder="1"/>
    <xf numFmtId="171" fontId="230" fillId="0" borderId="0" xfId="0" applyNumberFormat="1" applyFont="1" applyFill="1"/>
    <xf numFmtId="0" fontId="231" fillId="0" borderId="0" xfId="0" applyFont="1" applyFill="1"/>
    <xf numFmtId="0" fontId="232" fillId="0" borderId="0" xfId="0" applyFont="1" applyFill="1"/>
    <xf numFmtId="41" fontId="211" fillId="0" borderId="0" xfId="0" applyNumberFormat="1" applyFont="1" applyAlignment="1"/>
    <xf numFmtId="0" fontId="220" fillId="0" borderId="0" xfId="0" applyFont="1" applyAlignment="1">
      <alignment vertical="center"/>
    </xf>
    <xf numFmtId="0" fontId="234" fillId="0" borderId="0" xfId="0" applyFont="1"/>
    <xf numFmtId="171" fontId="213" fillId="0" borderId="0" xfId="0" applyNumberFormat="1" applyFont="1" applyAlignment="1">
      <alignment horizontal="left" vertical="justify"/>
    </xf>
    <xf numFmtId="0" fontId="211" fillId="52" borderId="0" xfId="0" applyFont="1" applyFill="1" applyAlignment="1">
      <alignment vertical="center"/>
    </xf>
    <xf numFmtId="0" fontId="210" fillId="0" borderId="0" xfId="956" applyFont="1" applyAlignment="1">
      <alignment horizontal="center"/>
    </xf>
    <xf numFmtId="0" fontId="18" fillId="0" borderId="0" xfId="609" applyNumberFormat="1" applyFont="1" applyFill="1" applyBorder="1" applyAlignment="1">
      <alignment horizontal="left"/>
    </xf>
    <xf numFmtId="0" fontId="18" fillId="0" borderId="0" xfId="1028" applyFont="1" applyFill="1" applyBorder="1" applyAlignment="1">
      <alignment horizontal="left"/>
    </xf>
    <xf numFmtId="0" fontId="19" fillId="0" borderId="0" xfId="609" applyNumberFormat="1" applyFont="1" applyBorder="1"/>
    <xf numFmtId="0" fontId="18" fillId="0" borderId="0" xfId="1028" applyFont="1" applyFill="1" applyBorder="1" applyAlignment="1">
      <alignment horizontal="center"/>
    </xf>
    <xf numFmtId="0" fontId="213" fillId="0" borderId="0" xfId="0" applyNumberFormat="1" applyFont="1" applyAlignment="1">
      <alignment vertical="top"/>
    </xf>
    <xf numFmtId="0" fontId="211" fillId="0" borderId="45" xfId="0" applyFont="1" applyFill="1" applyBorder="1" applyAlignment="1">
      <alignment horizontal="center" vertical="top"/>
    </xf>
    <xf numFmtId="9" fontId="210" fillId="0" borderId="0" xfId="0" applyNumberFormat="1" applyFont="1" applyAlignment="1">
      <alignment horizontal="center"/>
    </xf>
    <xf numFmtId="0" fontId="221" fillId="0" borderId="28" xfId="0" applyFont="1" applyBorder="1" applyAlignment="1">
      <alignment horizontal="right" wrapText="1"/>
    </xf>
    <xf numFmtId="0" fontId="221" fillId="0" borderId="0" xfId="0" applyFont="1" applyFill="1" applyBorder="1" applyAlignment="1">
      <alignment horizontal="right" wrapText="1"/>
    </xf>
    <xf numFmtId="0" fontId="210" fillId="0" borderId="0" xfId="0" applyFont="1" applyFill="1" applyBorder="1" applyAlignment="1">
      <alignment horizontal="right" wrapText="1"/>
    </xf>
    <xf numFmtId="0" fontId="221" fillId="0" borderId="28" xfId="0" applyFont="1" applyFill="1" applyBorder="1" applyAlignment="1">
      <alignment horizontal="right" wrapText="1"/>
    </xf>
    <xf numFmtId="0" fontId="210" fillId="0" borderId="28" xfId="0" applyFont="1" applyFill="1" applyBorder="1" applyAlignment="1">
      <alignment horizontal="right" wrapText="1"/>
    </xf>
    <xf numFmtId="0" fontId="221" fillId="0" borderId="0" xfId="0" applyFont="1" applyBorder="1" applyAlignment="1">
      <alignment horizontal="right" wrapText="1"/>
    </xf>
    <xf numFmtId="0" fontId="237" fillId="0" borderId="0" xfId="609" applyNumberFormat="1" applyFont="1" applyBorder="1" applyAlignment="1">
      <alignment wrapText="1"/>
    </xf>
    <xf numFmtId="0" fontId="213" fillId="0" borderId="0" xfId="0" applyFont="1" applyBorder="1" applyAlignment="1">
      <alignment horizontal="left" vertical="justify" wrapText="1"/>
    </xf>
    <xf numFmtId="3" fontId="213" fillId="0" borderId="0" xfId="0" applyNumberFormat="1" applyFont="1" applyFill="1" applyBorder="1"/>
    <xf numFmtId="171" fontId="213" fillId="0" borderId="0" xfId="631" applyNumberFormat="1" applyFont="1"/>
    <xf numFmtId="0" fontId="210" fillId="0" borderId="0" xfId="956" applyFont="1" applyAlignment="1">
      <alignment horizontal="center" wrapText="1"/>
    </xf>
    <xf numFmtId="0" fontId="19" fillId="0" borderId="0" xfId="623" applyNumberFormat="1" applyFont="1" applyBorder="1" applyAlignment="1">
      <alignment vertical="center"/>
    </xf>
    <xf numFmtId="0" fontId="210" fillId="0" borderId="0" xfId="0" applyFont="1" applyFill="1" applyAlignment="1"/>
    <xf numFmtId="0" fontId="210" fillId="0" borderId="70" xfId="0" applyFont="1" applyBorder="1" applyAlignment="1">
      <alignment horizontal="center" vertical="center"/>
    </xf>
    <xf numFmtId="0" fontId="210" fillId="0" borderId="57" xfId="0" applyFont="1" applyBorder="1" applyAlignment="1">
      <alignment vertical="center"/>
    </xf>
    <xf numFmtId="0" fontId="211" fillId="0" borderId="0" xfId="0" quotePrefix="1" applyFont="1" applyBorder="1" applyAlignment="1">
      <alignment horizontal="justify" vertical="top" wrapText="1"/>
    </xf>
    <xf numFmtId="0" fontId="216" fillId="0" borderId="57" xfId="0" applyFont="1" applyBorder="1" applyAlignment="1">
      <alignment vertical="center"/>
    </xf>
    <xf numFmtId="0" fontId="216" fillId="0" borderId="57" xfId="0" applyFont="1" applyBorder="1"/>
    <xf numFmtId="0" fontId="211" fillId="0" borderId="57" xfId="0" applyFont="1" applyBorder="1"/>
    <xf numFmtId="0" fontId="210" fillId="0" borderId="61" xfId="0" applyFont="1" applyBorder="1"/>
    <xf numFmtId="0" fontId="210" fillId="0" borderId="71" xfId="0" applyFont="1" applyBorder="1" applyAlignment="1">
      <alignment horizontal="center" vertical="center"/>
    </xf>
    <xf numFmtId="0" fontId="210" fillId="0" borderId="69" xfId="0" applyFont="1" applyBorder="1" applyAlignment="1">
      <alignment vertical="center"/>
    </xf>
    <xf numFmtId="0" fontId="210" fillId="0" borderId="69" xfId="0" applyFont="1" applyBorder="1" applyAlignment="1">
      <alignment horizontal="center" vertical="center"/>
    </xf>
    <xf numFmtId="0" fontId="210" fillId="0" borderId="59" xfId="0" applyFont="1" applyBorder="1" applyAlignment="1">
      <alignment horizontal="center" vertical="center"/>
    </xf>
    <xf numFmtId="0" fontId="216" fillId="0" borderId="69" xfId="0" applyFont="1" applyBorder="1" applyAlignment="1">
      <alignment vertical="center"/>
    </xf>
    <xf numFmtId="0" fontId="216" fillId="0" borderId="69" xfId="0" applyFont="1" applyBorder="1"/>
    <xf numFmtId="0" fontId="211" fillId="0" borderId="69" xfId="0" applyFont="1" applyBorder="1"/>
    <xf numFmtId="0" fontId="211" fillId="0" borderId="69" xfId="0" applyFont="1" applyFill="1" applyBorder="1"/>
    <xf numFmtId="0" fontId="210" fillId="0" borderId="72" xfId="0" applyFont="1" applyBorder="1"/>
    <xf numFmtId="10" fontId="211" fillId="0" borderId="0" xfId="621" applyNumberFormat="1" applyFont="1" applyFill="1" applyBorder="1" applyAlignment="1">
      <alignment horizontal="center" vertical="center"/>
    </xf>
    <xf numFmtId="171" fontId="211" fillId="0" borderId="0" xfId="631" applyNumberFormat="1" applyFont="1" applyFill="1" applyAlignment="1">
      <alignment horizontal="justify" vertical="center" wrapText="1"/>
    </xf>
    <xf numFmtId="0" fontId="211" fillId="0" borderId="0" xfId="0" applyFont="1" applyFill="1" applyAlignment="1"/>
    <xf numFmtId="180" fontId="211" fillId="0" borderId="0" xfId="621" applyNumberFormat="1" applyFont="1" applyFill="1" applyBorder="1" applyAlignment="1">
      <alignment horizontal="right"/>
    </xf>
    <xf numFmtId="171" fontId="211" fillId="0" borderId="0" xfId="631" applyNumberFormat="1" applyFont="1" applyFill="1" applyAlignment="1">
      <alignment horizontal="justify" wrapText="1"/>
    </xf>
    <xf numFmtId="10" fontId="211" fillId="0" borderId="0" xfId="621" applyNumberFormat="1" applyFont="1" applyFill="1" applyBorder="1" applyAlignment="1">
      <alignment horizontal="center"/>
    </xf>
    <xf numFmtId="171" fontId="13" fillId="0" borderId="0" xfId="1023" applyNumberFormat="1" applyFont="1" applyFill="1"/>
    <xf numFmtId="0" fontId="210" fillId="0" borderId="0" xfId="0" applyFont="1" applyFill="1" applyBorder="1" applyAlignment="1">
      <alignment horizontal="center"/>
    </xf>
    <xf numFmtId="171" fontId="211" fillId="0" borderId="0" xfId="631" applyNumberFormat="1" applyFont="1" applyFill="1" applyAlignment="1">
      <alignment horizontal="center"/>
    </xf>
    <xf numFmtId="0" fontId="213" fillId="0" borderId="0" xfId="0" applyFont="1" applyFill="1" applyBorder="1" applyAlignment="1">
      <alignment horizontal="right"/>
    </xf>
    <xf numFmtId="0" fontId="210" fillId="0" borderId="0" xfId="0" applyFont="1" applyFill="1" applyAlignment="1">
      <alignment horizontal="center"/>
    </xf>
    <xf numFmtId="171" fontId="210" fillId="0" borderId="0" xfId="631" applyNumberFormat="1" applyFont="1" applyFill="1" applyBorder="1" applyAlignment="1">
      <alignment horizontal="right" vertical="center"/>
    </xf>
    <xf numFmtId="0" fontId="19" fillId="0" borderId="45" xfId="1023" applyFont="1" applyFill="1" applyBorder="1" applyAlignment="1">
      <alignment horizontal="center" vertical="top"/>
    </xf>
    <xf numFmtId="171" fontId="19" fillId="0" borderId="45" xfId="631" applyNumberFormat="1" applyFont="1" applyFill="1" applyBorder="1" applyAlignment="1">
      <alignment horizontal="center" vertical="top"/>
    </xf>
    <xf numFmtId="171" fontId="211" fillId="0" borderId="0" xfId="631" applyNumberFormat="1" applyFont="1" applyFill="1" applyAlignment="1">
      <alignment horizontal="right" vertical="center"/>
    </xf>
    <xf numFmtId="0" fontId="211" fillId="0" borderId="50" xfId="0" applyFont="1" applyFill="1" applyBorder="1"/>
    <xf numFmtId="178" fontId="211" fillId="0" borderId="0" xfId="0" applyNumberFormat="1" applyFont="1" applyFill="1"/>
    <xf numFmtId="171" fontId="211" fillId="0" borderId="0" xfId="631" applyNumberFormat="1" applyFont="1" applyFill="1" applyAlignment="1">
      <alignment horizontal="right"/>
    </xf>
    <xf numFmtId="0" fontId="210" fillId="0" borderId="0" xfId="0" applyFont="1" applyFill="1" applyAlignment="1">
      <alignment vertical="center"/>
    </xf>
    <xf numFmtId="171" fontId="210" fillId="0" borderId="68" xfId="0" applyNumberFormat="1" applyFont="1" applyFill="1" applyBorder="1"/>
    <xf numFmtId="0" fontId="210" fillId="0" borderId="0" xfId="0" applyFont="1" applyFill="1" applyAlignment="1">
      <alignment horizontal="left"/>
    </xf>
    <xf numFmtId="0" fontId="211" fillId="0" borderId="0" xfId="0" applyFont="1" applyAlignment="1">
      <alignment horizontal="justify" vertical="center" wrapText="1"/>
    </xf>
    <xf numFmtId="0" fontId="211" fillId="0" borderId="69" xfId="0" quotePrefix="1" applyFont="1" applyBorder="1" applyAlignment="1">
      <alignment vertical="center"/>
    </xf>
    <xf numFmtId="0" fontId="211" fillId="0" borderId="0" xfId="0" quotePrefix="1" applyFont="1" applyBorder="1" applyAlignment="1">
      <alignment vertical="center"/>
    </xf>
    <xf numFmtId="0" fontId="211" fillId="0" borderId="0" xfId="0" applyFont="1" applyAlignment="1">
      <alignment horizontal="left" vertical="center"/>
    </xf>
    <xf numFmtId="171" fontId="212" fillId="0" borderId="0" xfId="0" applyNumberFormat="1" applyFont="1" applyBorder="1" applyAlignment="1">
      <alignment vertical="center"/>
    </xf>
    <xf numFmtId="171" fontId="212" fillId="0" borderId="0" xfId="0" applyNumberFormat="1" applyFont="1" applyAlignment="1">
      <alignment vertical="center"/>
    </xf>
    <xf numFmtId="171" fontId="227" fillId="0" borderId="0" xfId="0" applyNumberFormat="1" applyFont="1" applyAlignment="1">
      <alignment vertical="top"/>
    </xf>
    <xf numFmtId="0" fontId="220" fillId="0" borderId="0" xfId="0" applyFont="1" applyAlignment="1">
      <alignment horizontal="left" wrapText="1"/>
    </xf>
    <xf numFmtId="171" fontId="220" fillId="0" borderId="0" xfId="631" applyNumberFormat="1" applyFont="1" applyFill="1" applyAlignment="1">
      <alignment horizontal="center"/>
    </xf>
    <xf numFmtId="0" fontId="211" fillId="0" borderId="28" xfId="0" applyFont="1" applyFill="1" applyBorder="1" applyAlignment="1">
      <alignment vertical="top"/>
    </xf>
    <xf numFmtId="0" fontId="211" fillId="0" borderId="28" xfId="0" applyFont="1" applyFill="1" applyBorder="1" applyAlignment="1">
      <alignment horizontal="center" vertical="top"/>
    </xf>
    <xf numFmtId="0" fontId="211" fillId="0" borderId="28" xfId="0" applyFont="1" applyFill="1" applyBorder="1" applyAlignment="1">
      <alignment horizontal="right" vertical="top"/>
    </xf>
    <xf numFmtId="0" fontId="211" fillId="0" borderId="0" xfId="0" applyFont="1" applyFill="1" applyBorder="1" applyAlignment="1">
      <alignment vertical="top"/>
    </xf>
    <xf numFmtId="0" fontId="230" fillId="0" borderId="0" xfId="0" applyFont="1" applyFill="1" applyBorder="1" applyAlignment="1">
      <alignment vertical="top"/>
    </xf>
    <xf numFmtId="0" fontId="211" fillId="0" borderId="28" xfId="0" applyFont="1" applyBorder="1" applyAlignment="1">
      <alignment horizontal="left" vertical="top"/>
    </xf>
    <xf numFmtId="0" fontId="211" fillId="0" borderId="28" xfId="0" applyFont="1" applyBorder="1" applyAlignment="1">
      <alignment vertical="top"/>
    </xf>
    <xf numFmtId="0" fontId="211" fillId="0" borderId="28" xfId="0" applyFont="1" applyBorder="1" applyAlignment="1">
      <alignment horizontal="right" vertical="top"/>
    </xf>
    <xf numFmtId="0" fontId="211" fillId="0" borderId="0" xfId="0" applyFont="1" applyBorder="1" applyAlignment="1">
      <alignment vertical="top"/>
    </xf>
    <xf numFmtId="0" fontId="212" fillId="0" borderId="0" xfId="0" applyFont="1" applyBorder="1" applyAlignment="1">
      <alignment vertical="top"/>
    </xf>
    <xf numFmtId="0" fontId="211" fillId="0" borderId="28" xfId="0" applyFont="1" applyBorder="1" applyAlignment="1">
      <alignment horizontal="center" vertical="top"/>
    </xf>
    <xf numFmtId="0" fontId="227" fillId="0" borderId="0" xfId="0" applyFont="1" applyBorder="1" applyAlignment="1">
      <alignment vertical="top"/>
    </xf>
    <xf numFmtId="0" fontId="220" fillId="0" borderId="28" xfId="0" applyFont="1" applyBorder="1" applyAlignment="1">
      <alignment vertical="top"/>
    </xf>
    <xf numFmtId="0" fontId="211" fillId="0" borderId="0" xfId="0" applyFont="1" applyBorder="1" applyAlignment="1">
      <alignment horizontal="center" vertical="top"/>
    </xf>
    <xf numFmtId="0" fontId="211" fillId="0" borderId="28" xfId="1020" applyFont="1" applyFill="1" applyBorder="1" applyAlignment="1">
      <alignment vertical="top"/>
    </xf>
    <xf numFmtId="0" fontId="211" fillId="0" borderId="28" xfId="1022" applyFont="1" applyFill="1" applyBorder="1" applyAlignment="1">
      <alignment vertical="top"/>
    </xf>
    <xf numFmtId="0" fontId="213" fillId="0" borderId="28" xfId="1020" applyFont="1" applyFill="1" applyBorder="1" applyAlignment="1">
      <alignment horizontal="right" vertical="top"/>
    </xf>
    <xf numFmtId="0" fontId="211" fillId="0" borderId="28" xfId="956" applyFont="1" applyFill="1" applyBorder="1" applyAlignment="1">
      <alignment horizontal="right" vertical="top"/>
    </xf>
    <xf numFmtId="171" fontId="211" fillId="0" borderId="28" xfId="669" applyNumberFormat="1" applyFont="1" applyFill="1" applyBorder="1" applyAlignment="1">
      <alignment horizontal="right" vertical="top"/>
    </xf>
    <xf numFmtId="0" fontId="211" fillId="0" borderId="28" xfId="1020" applyFont="1" applyFill="1" applyBorder="1" applyAlignment="1">
      <alignment horizontal="right" vertical="top"/>
    </xf>
    <xf numFmtId="0" fontId="211" fillId="0" borderId="0" xfId="1020" applyFont="1" applyFill="1" applyBorder="1" applyAlignment="1">
      <alignment vertical="top"/>
    </xf>
    <xf numFmtId="0" fontId="211" fillId="0" borderId="0" xfId="1020" applyFont="1" applyFill="1" applyAlignment="1">
      <alignment vertical="top"/>
    </xf>
    <xf numFmtId="0" fontId="210" fillId="0" borderId="0" xfId="1020" applyFont="1" applyFill="1" applyAlignment="1">
      <alignment vertical="center"/>
    </xf>
    <xf numFmtId="0" fontId="211" fillId="0" borderId="0" xfId="1020" applyFont="1" applyFill="1" applyAlignment="1">
      <alignment vertical="center"/>
    </xf>
    <xf numFmtId="3" fontId="211" fillId="0" borderId="0" xfId="669" applyNumberFormat="1" applyFont="1" applyFill="1" applyBorder="1" applyAlignment="1">
      <alignment horizontal="right" vertical="center"/>
    </xf>
    <xf numFmtId="3" fontId="211" fillId="0" borderId="0" xfId="1020" applyNumberFormat="1" applyFont="1" applyFill="1" applyBorder="1" applyAlignment="1">
      <alignment horizontal="right" vertical="center"/>
    </xf>
    <xf numFmtId="3" fontId="211" fillId="0" borderId="0" xfId="1020" applyNumberFormat="1" applyFont="1" applyFill="1" applyAlignment="1">
      <alignment vertical="center"/>
    </xf>
    <xf numFmtId="171" fontId="225" fillId="0" borderId="0" xfId="631" applyNumberFormat="1" applyFont="1" applyBorder="1"/>
    <xf numFmtId="0" fontId="225" fillId="0" borderId="0" xfId="0" quotePrefix="1" applyFont="1" applyBorder="1" applyAlignment="1">
      <alignment horizontal="left"/>
    </xf>
    <xf numFmtId="171" fontId="225" fillId="0" borderId="0" xfId="0" applyNumberFormat="1" applyFont="1" applyBorder="1"/>
    <xf numFmtId="0" fontId="225" fillId="0" borderId="0" xfId="0" applyFont="1" applyBorder="1"/>
    <xf numFmtId="10" fontId="235" fillId="0" borderId="0" xfId="1085" applyNumberFormat="1" applyFont="1" applyBorder="1" applyAlignment="1">
      <alignment horizontal="right"/>
    </xf>
    <xf numFmtId="171" fontId="235" fillId="0" borderId="0" xfId="1027" applyNumberFormat="1" applyFont="1" applyFill="1" applyBorder="1" applyAlignment="1">
      <alignment horizontal="center"/>
    </xf>
    <xf numFmtId="171" fontId="235" fillId="0" borderId="0" xfId="1027" applyNumberFormat="1" applyFont="1" applyBorder="1" applyAlignment="1">
      <alignment horizontal="center"/>
    </xf>
    <xf numFmtId="10" fontId="236" fillId="0" borderId="0" xfId="1085" applyNumberFormat="1" applyFont="1" applyBorder="1" applyAlignment="1">
      <alignment horizontal="right"/>
    </xf>
    <xf numFmtId="171" fontId="236" fillId="0" borderId="0" xfId="1027" applyNumberFormat="1" applyFont="1" applyBorder="1" applyAlignment="1">
      <alignment horizontal="center"/>
    </xf>
    <xf numFmtId="0" fontId="211" fillId="0" borderId="45" xfId="0" quotePrefix="1" applyFont="1" applyBorder="1" applyAlignment="1">
      <alignment horizontal="center" vertical="center"/>
    </xf>
    <xf numFmtId="171" fontId="211" fillId="0" borderId="0" xfId="631" applyNumberFormat="1" applyFont="1" applyFill="1" applyAlignment="1">
      <alignment vertical="center"/>
    </xf>
    <xf numFmtId="171" fontId="211" fillId="52" borderId="0" xfId="631" applyNumberFormat="1" applyFont="1" applyFill="1" applyAlignment="1"/>
    <xf numFmtId="0" fontId="210" fillId="0" borderId="73" xfId="0" applyFont="1" applyBorder="1" applyAlignment="1">
      <alignment horizontal="center" vertical="center" wrapText="1"/>
    </xf>
    <xf numFmtId="0" fontId="210" fillId="0" borderId="67" xfId="0" applyFont="1" applyBorder="1" applyAlignment="1">
      <alignment horizontal="center" vertical="center" wrapText="1"/>
    </xf>
    <xf numFmtId="0" fontId="211" fillId="0" borderId="67" xfId="0" applyFont="1" applyFill="1" applyBorder="1" applyAlignment="1">
      <alignment vertical="center"/>
    </xf>
    <xf numFmtId="171" fontId="210" fillId="0" borderId="67" xfId="631" applyNumberFormat="1" applyFont="1" applyFill="1" applyBorder="1" applyAlignment="1">
      <alignment vertical="center"/>
    </xf>
    <xf numFmtId="171" fontId="211" fillId="0" borderId="67" xfId="631" applyNumberFormat="1" applyFont="1" applyFill="1" applyBorder="1" applyAlignment="1">
      <alignment vertical="center"/>
    </xf>
    <xf numFmtId="171" fontId="210" fillId="0" borderId="67" xfId="631" applyNumberFormat="1" applyFont="1" applyFill="1" applyBorder="1" applyAlignment="1">
      <alignment vertical="top"/>
    </xf>
    <xf numFmtId="171" fontId="216" fillId="0" borderId="67" xfId="631" applyNumberFormat="1" applyFont="1" applyBorder="1" applyAlignment="1">
      <alignment vertical="center"/>
    </xf>
    <xf numFmtId="171" fontId="210" fillId="0" borderId="67" xfId="631" applyNumberFormat="1" applyFont="1" applyBorder="1"/>
    <xf numFmtId="171" fontId="211" fillId="0" borderId="67" xfId="631" applyNumberFormat="1" applyFont="1" applyFill="1" applyBorder="1" applyAlignment="1">
      <alignment vertical="top"/>
    </xf>
    <xf numFmtId="171" fontId="210" fillId="0" borderId="67" xfId="631" applyNumberFormat="1" applyFont="1" applyBorder="1" applyAlignment="1">
      <alignment vertical="center"/>
    </xf>
    <xf numFmtId="171" fontId="210" fillId="0" borderId="74" xfId="631" applyNumberFormat="1" applyFont="1" applyBorder="1"/>
    <xf numFmtId="0" fontId="211" fillId="0" borderId="45" xfId="0" applyFont="1" applyFill="1" applyBorder="1" applyAlignment="1">
      <alignment vertical="center"/>
    </xf>
    <xf numFmtId="171" fontId="210" fillId="0" borderId="45" xfId="631" applyNumberFormat="1" applyFont="1" applyFill="1" applyBorder="1" applyAlignment="1">
      <alignment vertical="top"/>
    </xf>
    <xf numFmtId="0" fontId="17" fillId="0" borderId="53" xfId="0" applyFont="1" applyBorder="1" applyAlignment="1">
      <alignment horizontal="center" vertical="center" wrapText="1"/>
    </xf>
    <xf numFmtId="0" fontId="211" fillId="0" borderId="0" xfId="0" applyFont="1" applyFill="1" applyAlignment="1">
      <alignment vertical="top"/>
    </xf>
    <xf numFmtId="171" fontId="211" fillId="0" borderId="0" xfId="0" applyNumberFormat="1" applyFont="1" applyFill="1" applyAlignment="1">
      <alignment vertical="top"/>
    </xf>
    <xf numFmtId="171" fontId="210" fillId="0" borderId="0" xfId="631" applyNumberFormat="1" applyFont="1" applyAlignment="1"/>
    <xf numFmtId="171" fontId="242" fillId="0" borderId="0" xfId="631" applyNumberFormat="1" applyFont="1" applyFill="1" applyAlignment="1">
      <alignment vertical="center"/>
    </xf>
    <xf numFmtId="171" fontId="242" fillId="0" borderId="0" xfId="631" applyNumberFormat="1" applyFont="1" applyAlignment="1">
      <alignment vertical="center"/>
    </xf>
    <xf numFmtId="171" fontId="242" fillId="0" borderId="0" xfId="631" applyNumberFormat="1" applyFont="1" applyBorder="1" applyAlignment="1">
      <alignment vertical="center"/>
    </xf>
    <xf numFmtId="171" fontId="210" fillId="0" borderId="0" xfId="631" applyNumberFormat="1" applyFont="1" applyFill="1" applyAlignment="1">
      <alignment vertical="center"/>
    </xf>
    <xf numFmtId="0" fontId="211" fillId="0" borderId="69" xfId="0" applyFont="1" applyBorder="1" applyAlignment="1">
      <alignment vertical="center"/>
    </xf>
    <xf numFmtId="171" fontId="211" fillId="0" borderId="45" xfId="631" applyNumberFormat="1" applyFont="1" applyBorder="1" applyAlignment="1">
      <alignment horizontal="center" vertical="center"/>
    </xf>
    <xf numFmtId="171" fontId="210" fillId="0" borderId="0" xfId="631" applyNumberFormat="1" applyFont="1" applyFill="1" applyBorder="1" applyAlignment="1">
      <alignment vertical="center"/>
    </xf>
    <xf numFmtId="171" fontId="242" fillId="0" borderId="0" xfId="631" applyNumberFormat="1" applyFont="1" applyFill="1" applyBorder="1" applyAlignment="1">
      <alignment vertical="center"/>
    </xf>
    <xf numFmtId="0" fontId="19" fillId="0" borderId="47" xfId="1023" applyFont="1" applyFill="1" applyBorder="1" applyAlignment="1">
      <alignment horizontal="center" vertical="top"/>
    </xf>
    <xf numFmtId="0" fontId="19" fillId="0" borderId="0" xfId="1023" applyFont="1" applyFill="1" applyBorder="1" applyAlignment="1">
      <alignment horizontal="left" vertical="top"/>
    </xf>
    <xf numFmtId="0" fontId="18" fillId="0" borderId="48" xfId="1023" applyFont="1" applyFill="1" applyBorder="1" applyAlignment="1">
      <alignment horizontal="center" vertical="top"/>
    </xf>
    <xf numFmtId="0" fontId="12" fillId="0" borderId="0" xfId="1023" applyFont="1" applyFill="1" applyBorder="1" applyAlignment="1">
      <alignment vertical="top"/>
    </xf>
    <xf numFmtId="171" fontId="223" fillId="0" borderId="0" xfId="1023" applyNumberFormat="1" applyFont="1" applyFill="1" applyBorder="1" applyAlignment="1">
      <alignment vertical="top"/>
    </xf>
    <xf numFmtId="171" fontId="13" fillId="0" borderId="0" xfId="631" applyNumberFormat="1" applyFont="1" applyFill="1" applyBorder="1" applyAlignment="1">
      <alignment vertical="top"/>
    </xf>
    <xf numFmtId="0" fontId="19" fillId="0" borderId="17" xfId="1023" applyFont="1" applyFill="1" applyBorder="1" applyAlignment="1">
      <alignment vertical="top" wrapText="1"/>
    </xf>
    <xf numFmtId="0" fontId="19" fillId="0" borderId="57" xfId="1023" applyFont="1" applyFill="1" applyBorder="1" applyAlignment="1">
      <alignment vertical="top" wrapText="1"/>
    </xf>
    <xf numFmtId="0" fontId="243" fillId="0" borderId="0" xfId="0" applyFont="1"/>
    <xf numFmtId="0" fontId="209" fillId="0" borderId="45" xfId="1023" applyFont="1" applyFill="1" applyBorder="1" applyAlignment="1">
      <alignment horizontal="center" vertical="top"/>
    </xf>
    <xf numFmtId="0" fontId="18" fillId="0" borderId="0" xfId="1023" applyFont="1" applyFill="1" applyBorder="1" applyAlignment="1">
      <alignment horizontal="center" vertical="top"/>
    </xf>
    <xf numFmtId="171" fontId="12" fillId="0" borderId="0" xfId="1023" applyNumberFormat="1" applyFont="1" applyFill="1" applyBorder="1" applyAlignment="1">
      <alignment vertical="top"/>
    </xf>
    <xf numFmtId="0" fontId="210" fillId="0" borderId="0" xfId="0" applyFont="1" applyAlignment="1">
      <alignment horizontal="justify" vertical="top" wrapText="1"/>
    </xf>
    <xf numFmtId="0" fontId="210" fillId="0" borderId="0" xfId="0" quotePrefix="1" applyFont="1" applyAlignment="1">
      <alignment vertical="center"/>
    </xf>
    <xf numFmtId="171" fontId="244" fillId="0" borderId="0" xfId="0" applyNumberFormat="1" applyFont="1" applyFill="1"/>
    <xf numFmtId="171" fontId="245" fillId="0" borderId="0" xfId="0" applyNumberFormat="1" applyFont="1" applyAlignment="1">
      <alignment vertical="center"/>
    </xf>
    <xf numFmtId="171" fontId="211" fillId="0" borderId="0" xfId="631" applyNumberFormat="1" applyFont="1" applyAlignment="1">
      <alignment horizontal="justify" wrapText="1"/>
    </xf>
    <xf numFmtId="0" fontId="247" fillId="0" borderId="0" xfId="0" applyFont="1" applyBorder="1" applyAlignment="1"/>
    <xf numFmtId="0" fontId="245" fillId="0" borderId="0" xfId="0" applyFont="1" applyBorder="1" applyAlignment="1">
      <alignment vertical="top"/>
    </xf>
    <xf numFmtId="0" fontId="245" fillId="0" borderId="0" xfId="0" applyFont="1" applyBorder="1"/>
    <xf numFmtId="0" fontId="245" fillId="0" borderId="0" xfId="0" applyFont="1"/>
    <xf numFmtId="0" fontId="245" fillId="0" borderId="0" xfId="0" applyFont="1" applyBorder="1" applyAlignment="1"/>
    <xf numFmtId="0" fontId="245" fillId="0" borderId="0" xfId="0" applyFont="1" applyBorder="1" applyAlignment="1">
      <alignment vertical="center"/>
    </xf>
    <xf numFmtId="43" fontId="248" fillId="0" borderId="0" xfId="631" applyFont="1" applyAlignment="1"/>
    <xf numFmtId="0" fontId="245" fillId="0" borderId="0" xfId="0" applyFont="1" applyAlignment="1"/>
    <xf numFmtId="0" fontId="247" fillId="0" borderId="0" xfId="0" applyFont="1" applyAlignment="1">
      <alignment vertical="top" wrapText="1"/>
    </xf>
    <xf numFmtId="0" fontId="247" fillId="0" borderId="0" xfId="0" applyFont="1" applyAlignment="1">
      <alignment horizontal="justify" vertical="top" wrapText="1"/>
    </xf>
    <xf numFmtId="171" fontId="245" fillId="0" borderId="0" xfId="0" applyNumberFormat="1" applyFont="1" applyFill="1"/>
    <xf numFmtId="171" fontId="245" fillId="0" borderId="0" xfId="0" applyNumberFormat="1" applyFont="1"/>
    <xf numFmtId="0" fontId="245" fillId="0" borderId="0" xfId="0" applyFont="1" applyAlignment="1">
      <alignment vertical="top"/>
    </xf>
    <xf numFmtId="171" fontId="245" fillId="0" borderId="0" xfId="0" applyNumberFormat="1" applyFont="1" applyFill="1" applyBorder="1"/>
    <xf numFmtId="171" fontId="247" fillId="0" borderId="0" xfId="0" applyNumberFormat="1" applyFont="1" applyFill="1" applyBorder="1"/>
    <xf numFmtId="171" fontId="245" fillId="0" borderId="0" xfId="0" applyNumberFormat="1" applyFont="1" applyFill="1" applyBorder="1" applyAlignment="1">
      <alignment vertical="center"/>
    </xf>
    <xf numFmtId="0" fontId="245" fillId="0" borderId="0" xfId="0" applyFont="1" applyAlignment="1">
      <alignment vertical="center"/>
    </xf>
    <xf numFmtId="0" fontId="248" fillId="0" borderId="0" xfId="0" applyFont="1"/>
    <xf numFmtId="0" fontId="249" fillId="0" borderId="0" xfId="609" applyNumberFormat="1" applyFont="1" applyBorder="1" applyAlignment="1">
      <alignment wrapText="1"/>
    </xf>
    <xf numFmtId="171" fontId="245" fillId="0" borderId="0" xfId="631" applyNumberFormat="1" applyFont="1" applyFill="1" applyBorder="1"/>
    <xf numFmtId="171" fontId="210" fillId="0" borderId="0" xfId="0" applyNumberFormat="1" applyFont="1" applyBorder="1" applyAlignment="1">
      <alignment vertical="center"/>
    </xf>
    <xf numFmtId="43" fontId="248" fillId="0" borderId="0" xfId="631" applyFont="1" applyFill="1" applyBorder="1" applyAlignment="1"/>
    <xf numFmtId="171" fontId="247" fillId="0" borderId="0" xfId="631" applyNumberFormat="1" applyFont="1" applyFill="1" applyBorder="1" applyAlignment="1"/>
    <xf numFmtId="0" fontId="245" fillId="0" borderId="0" xfId="0" applyFont="1" applyFill="1"/>
    <xf numFmtId="171" fontId="247" fillId="0" borderId="0" xfId="0" applyNumberFormat="1" applyFont="1" applyBorder="1"/>
    <xf numFmtId="171" fontId="245" fillId="0" borderId="0" xfId="631" applyNumberFormat="1" applyFont="1" applyAlignment="1">
      <alignment vertical="center"/>
    </xf>
    <xf numFmtId="171" fontId="250" fillId="0" borderId="0" xfId="631" applyNumberFormat="1" applyFont="1"/>
    <xf numFmtId="171" fontId="211" fillId="52" borderId="0" xfId="631" applyNumberFormat="1" applyFont="1" applyFill="1" applyAlignment="1">
      <alignment horizontal="center"/>
    </xf>
    <xf numFmtId="171" fontId="242" fillId="0" borderId="0" xfId="0" applyNumberFormat="1" applyFont="1" applyFill="1" applyBorder="1"/>
    <xf numFmtId="171" fontId="242" fillId="0" borderId="0" xfId="631" applyNumberFormat="1" applyFont="1"/>
    <xf numFmtId="0" fontId="220" fillId="0" borderId="0" xfId="0" applyFont="1" applyAlignment="1">
      <alignment horizontal="left" vertical="top" wrapText="1"/>
    </xf>
    <xf numFmtId="0" fontId="210" fillId="0" borderId="28" xfId="0" applyFont="1" applyFill="1" applyBorder="1" applyAlignment="1">
      <alignment horizontal="right" vertical="top" wrapText="1"/>
    </xf>
    <xf numFmtId="0" fontId="251" fillId="0" borderId="0" xfId="0" applyFont="1" applyBorder="1" applyAlignment="1"/>
    <xf numFmtId="0" fontId="250" fillId="0" borderId="0" xfId="0" applyFont="1" applyBorder="1" applyAlignment="1">
      <alignment horizontal="center" vertical="top"/>
    </xf>
    <xf numFmtId="0" fontId="250" fillId="0" borderId="0" xfId="0" applyFont="1" applyBorder="1" applyAlignment="1">
      <alignment horizontal="center"/>
    </xf>
    <xf numFmtId="0" fontId="250" fillId="0" borderId="0" xfId="0" applyFont="1"/>
    <xf numFmtId="0" fontId="250" fillId="0" borderId="0" xfId="0" applyFont="1" applyAlignment="1">
      <alignment vertical="justify" wrapText="1"/>
    </xf>
    <xf numFmtId="0" fontId="250" fillId="0" borderId="0" xfId="0" applyFont="1" applyAlignment="1">
      <alignment vertical="center" wrapText="1"/>
    </xf>
    <xf numFmtId="0" fontId="250" fillId="0" borderId="0" xfId="0" applyFont="1" applyAlignment="1">
      <alignment vertical="top"/>
    </xf>
    <xf numFmtId="171" fontId="250" fillId="0" borderId="0" xfId="0" applyNumberFormat="1" applyFont="1" applyAlignment="1"/>
    <xf numFmtId="171" fontId="250" fillId="0" borderId="0" xfId="0" applyNumberFormat="1" applyFont="1"/>
    <xf numFmtId="171" fontId="250" fillId="0" borderId="0" xfId="0" applyNumberFormat="1" applyFont="1" applyAlignment="1">
      <alignment vertical="center"/>
    </xf>
    <xf numFmtId="0" fontId="251" fillId="0" borderId="0" xfId="0" applyFont="1" applyAlignment="1">
      <alignment horizontal="right"/>
    </xf>
    <xf numFmtId="171" fontId="251" fillId="0" borderId="0" xfId="631" applyNumberFormat="1" applyFont="1" applyAlignment="1">
      <alignment horizontal="right" vertical="center"/>
    </xf>
    <xf numFmtId="171" fontId="251" fillId="0" borderId="0" xfId="0" applyNumberFormat="1" applyFont="1" applyAlignment="1">
      <alignment horizontal="right"/>
    </xf>
    <xf numFmtId="171" fontId="251" fillId="0" borderId="0" xfId="0" applyNumberFormat="1" applyFont="1" applyAlignment="1">
      <alignment horizontal="right" vertical="center"/>
    </xf>
    <xf numFmtId="0" fontId="251" fillId="0" borderId="0" xfId="0" applyFont="1" applyAlignment="1">
      <alignment horizontal="right" vertical="center"/>
    </xf>
    <xf numFmtId="0" fontId="250" fillId="0" borderId="0" xfId="0" applyFont="1" applyAlignment="1">
      <alignment vertical="center"/>
    </xf>
    <xf numFmtId="0" fontId="251" fillId="0" borderId="0" xfId="0" applyFont="1" applyAlignment="1">
      <alignment horizontal="center"/>
    </xf>
    <xf numFmtId="0" fontId="251" fillId="0" borderId="0" xfId="0" applyFont="1" applyAlignment="1">
      <alignment horizontal="justify" wrapText="1"/>
    </xf>
    <xf numFmtId="171" fontId="251" fillId="0" borderId="0" xfId="631" applyNumberFormat="1" applyFont="1" applyAlignment="1">
      <alignment horizontal="justify" wrapText="1"/>
    </xf>
    <xf numFmtId="171" fontId="251" fillId="0" borderId="0" xfId="631" applyNumberFormat="1" applyFont="1"/>
    <xf numFmtId="171" fontId="250" fillId="52" borderId="0" xfId="0" applyNumberFormat="1" applyFont="1" applyFill="1" applyAlignment="1"/>
    <xf numFmtId="171" fontId="242" fillId="52" borderId="0" xfId="631" applyNumberFormat="1" applyFont="1" applyFill="1" applyAlignment="1"/>
    <xf numFmtId="0" fontId="242" fillId="52" borderId="0" xfId="0" applyFont="1" applyFill="1" applyAlignment="1"/>
    <xf numFmtId="171" fontId="220" fillId="52" borderId="0" xfId="631" applyNumberFormat="1" applyFont="1" applyFill="1" applyAlignment="1">
      <alignment horizontal="center"/>
    </xf>
    <xf numFmtId="171" fontId="210" fillId="0" borderId="0" xfId="0" applyNumberFormat="1" applyFont="1" applyAlignment="1">
      <alignment vertical="center"/>
    </xf>
    <xf numFmtId="171" fontId="210" fillId="0" borderId="0" xfId="0" applyNumberFormat="1" applyFont="1" applyAlignment="1"/>
    <xf numFmtId="0" fontId="213" fillId="0" borderId="0" xfId="0" applyFont="1" applyAlignment="1">
      <alignment horizontal="left" vertical="center"/>
    </xf>
    <xf numFmtId="0" fontId="252" fillId="0" borderId="0" xfId="0" applyFont="1"/>
    <xf numFmtId="171" fontId="220" fillId="45" borderId="0" xfId="631" applyNumberFormat="1" applyFont="1" applyFill="1" applyAlignment="1">
      <alignment horizontal="center"/>
    </xf>
    <xf numFmtId="171" fontId="211" fillId="45" borderId="0" xfId="631" applyNumberFormat="1" applyFont="1" applyFill="1" applyAlignment="1">
      <alignment horizontal="center"/>
    </xf>
    <xf numFmtId="171" fontId="210" fillId="0" borderId="45" xfId="631" applyNumberFormat="1" applyFont="1" applyBorder="1" applyAlignment="1">
      <alignment horizontal="center" vertical="top"/>
    </xf>
    <xf numFmtId="171" fontId="211" fillId="0" borderId="0" xfId="631" applyNumberFormat="1" applyFont="1" applyFill="1" applyBorder="1" applyAlignment="1">
      <alignment vertical="top"/>
    </xf>
    <xf numFmtId="0" fontId="210" fillId="0" borderId="28" xfId="0" applyFont="1" applyBorder="1" applyAlignment="1">
      <alignment horizontal="right" vertical="center" wrapText="1"/>
    </xf>
    <xf numFmtId="0" fontId="220" fillId="0" borderId="0" xfId="0" applyFont="1" applyBorder="1" applyAlignment="1">
      <alignment horizontal="left"/>
    </xf>
    <xf numFmtId="181" fontId="210" fillId="0" borderId="0" xfId="621" applyNumberFormat="1" applyFont="1" applyBorder="1" applyAlignment="1">
      <alignment horizontal="center" wrapText="1"/>
    </xf>
    <xf numFmtId="0" fontId="216" fillId="0" borderId="0" xfId="0" quotePrefix="1" applyFont="1" applyAlignment="1"/>
    <xf numFmtId="0" fontId="216" fillId="0" borderId="0" xfId="0" quotePrefix="1" applyFont="1" applyFill="1"/>
    <xf numFmtId="171" fontId="253" fillId="0" borderId="0" xfId="0" applyNumberFormat="1" applyFont="1"/>
    <xf numFmtId="0" fontId="211" fillId="0" borderId="0" xfId="0" applyFont="1" applyBorder="1" applyAlignment="1">
      <alignment horizontal="right" vertical="top"/>
    </xf>
    <xf numFmtId="0" fontId="210" fillId="0" borderId="0" xfId="1030" applyFont="1" applyBorder="1" applyAlignment="1">
      <alignment horizontal="center" vertical="center"/>
    </xf>
    <xf numFmtId="41" fontId="210" fillId="0" borderId="0" xfId="0" applyNumberFormat="1" applyFont="1" applyBorder="1" applyAlignment="1"/>
    <xf numFmtId="0" fontId="210" fillId="0" borderId="28" xfId="1029" applyFont="1" applyBorder="1" applyAlignment="1">
      <alignment horizontal="right" vertical="center" wrapText="1"/>
    </xf>
    <xf numFmtId="171" fontId="210" fillId="0" borderId="0" xfId="621" applyNumberFormat="1" applyFont="1" applyBorder="1" applyAlignment="1">
      <alignment horizontal="center" vertical="center"/>
    </xf>
    <xf numFmtId="0" fontId="210" fillId="0" borderId="0" xfId="621" applyNumberFormat="1" applyFont="1" applyBorder="1" applyAlignment="1">
      <alignment horizontal="center" vertical="center"/>
    </xf>
    <xf numFmtId="171" fontId="253" fillId="0" borderId="0" xfId="0" applyNumberFormat="1" applyFont="1" applyFill="1"/>
    <xf numFmtId="0" fontId="254" fillId="0" borderId="0" xfId="0" applyFont="1" applyAlignment="1">
      <alignment horizontal="justify" vertical="center" wrapText="1"/>
    </xf>
    <xf numFmtId="171" fontId="254" fillId="0" borderId="0" xfId="631" applyNumberFormat="1" applyFont="1" applyBorder="1" applyAlignment="1">
      <alignment vertical="center"/>
    </xf>
    <xf numFmtId="171" fontId="254" fillId="0" borderId="0" xfId="631" applyNumberFormat="1" applyFont="1" applyAlignment="1">
      <alignment vertical="center"/>
    </xf>
    <xf numFmtId="171" fontId="254" fillId="0" borderId="0" xfId="0" applyNumberFormat="1" applyFont="1" applyFill="1"/>
    <xf numFmtId="171" fontId="255" fillId="0" borderId="0" xfId="0" applyNumberFormat="1" applyFont="1" applyFill="1"/>
    <xf numFmtId="0" fontId="256" fillId="0" borderId="0" xfId="0" quotePrefix="1" applyFont="1" applyAlignment="1">
      <alignment horizontal="left"/>
    </xf>
    <xf numFmtId="171" fontId="256" fillId="0" borderId="0" xfId="631" applyNumberFormat="1" applyFont="1" applyFill="1"/>
    <xf numFmtId="0" fontId="256" fillId="0" borderId="0" xfId="0" applyFont="1" applyBorder="1" applyAlignment="1">
      <alignment horizontal="center" vertical="center"/>
    </xf>
    <xf numFmtId="0" fontId="257" fillId="0" borderId="0" xfId="0" applyFont="1" applyAlignment="1">
      <alignment horizontal="justify" vertical="center" wrapText="1"/>
    </xf>
    <xf numFmtId="171" fontId="257" fillId="0" borderId="0" xfId="631" applyNumberFormat="1" applyFont="1" applyBorder="1" applyAlignment="1">
      <alignment vertical="center"/>
    </xf>
    <xf numFmtId="171" fontId="257" fillId="0" borderId="0" xfId="631" applyNumberFormat="1" applyFont="1" applyAlignment="1">
      <alignment vertical="center"/>
    </xf>
    <xf numFmtId="171" fontId="257" fillId="0" borderId="0" xfId="0" applyNumberFormat="1" applyFont="1" applyFill="1"/>
    <xf numFmtId="171" fontId="258" fillId="45" borderId="0" xfId="0" applyNumberFormat="1" applyFont="1" applyFill="1" applyAlignment="1">
      <alignment horizontal="right"/>
    </xf>
    <xf numFmtId="0" fontId="210" fillId="0" borderId="0" xfId="0" quotePrefix="1" applyFont="1" applyAlignment="1">
      <alignment horizontal="left" vertical="center"/>
    </xf>
    <xf numFmtId="3" fontId="240" fillId="0" borderId="0" xfId="0" applyNumberFormat="1" applyFont="1" applyFill="1" applyBorder="1" applyAlignment="1">
      <alignment horizontal="left" vertical="top" wrapText="1"/>
    </xf>
    <xf numFmtId="3" fontId="13" fillId="0" borderId="0" xfId="0" applyNumberFormat="1" applyFont="1" applyBorder="1" applyAlignment="1">
      <alignment horizontal="center" vertical="top" wrapText="1"/>
    </xf>
    <xf numFmtId="0" fontId="13" fillId="0" borderId="0" xfId="622" applyNumberFormat="1" applyFont="1" applyAlignment="1">
      <alignment horizontal="center" vertical="top"/>
    </xf>
    <xf numFmtId="0" fontId="13" fillId="0" borderId="0" xfId="622" applyNumberFormat="1" applyFont="1" applyAlignment="1">
      <alignment horizontal="center" vertical="top" wrapText="1"/>
    </xf>
    <xf numFmtId="171" fontId="24" fillId="0" borderId="0" xfId="631" applyNumberFormat="1" applyFont="1" applyFill="1" applyAlignment="1">
      <alignment horizontal="right" wrapText="1"/>
    </xf>
    <xf numFmtId="0" fontId="211" fillId="0" borderId="0" xfId="0" applyFont="1" applyFill="1" applyAlignment="1">
      <alignment horizontal="justify" vertical="center" wrapText="1"/>
    </xf>
    <xf numFmtId="0" fontId="211" fillId="0" borderId="0" xfId="0" quotePrefix="1" applyFont="1" applyFill="1" applyAlignment="1">
      <alignment horizontal="left"/>
    </xf>
    <xf numFmtId="0" fontId="211" fillId="0" borderId="0" xfId="0" applyFont="1" applyFill="1" applyBorder="1" applyAlignment="1">
      <alignment horizontal="left" vertical="center"/>
    </xf>
    <xf numFmtId="171" fontId="211" fillId="0" borderId="0" xfId="0" applyNumberFormat="1" applyFont="1" applyFill="1" applyBorder="1" applyAlignment="1">
      <alignment horizontal="left" vertical="center"/>
    </xf>
    <xf numFmtId="171" fontId="211" fillId="0" borderId="0" xfId="0" applyNumberFormat="1" applyFont="1" applyFill="1" applyBorder="1" applyAlignment="1">
      <alignment horizontal="left"/>
    </xf>
    <xf numFmtId="171" fontId="211" fillId="0" borderId="0" xfId="631" applyNumberFormat="1" applyFont="1" applyFill="1" applyBorder="1" applyAlignment="1">
      <alignment horizontal="left" vertical="center"/>
    </xf>
    <xf numFmtId="171" fontId="13" fillId="0" borderId="0" xfId="631" applyNumberFormat="1" applyFont="1" applyFill="1" applyBorder="1" applyAlignment="1">
      <alignment horizontal="center" wrapText="1"/>
    </xf>
    <xf numFmtId="171" fontId="245" fillId="0" borderId="0" xfId="631" applyNumberFormat="1" applyFont="1" applyFill="1" applyBorder="1" applyAlignment="1">
      <alignment vertical="center"/>
    </xf>
    <xf numFmtId="0" fontId="10" fillId="0" borderId="0" xfId="0" applyFont="1"/>
    <xf numFmtId="3" fontId="10" fillId="0" borderId="0" xfId="0" applyNumberFormat="1" applyFont="1"/>
    <xf numFmtId="0" fontId="259" fillId="0" borderId="0" xfId="0" applyFont="1"/>
    <xf numFmtId="41" fontId="260" fillId="0" borderId="0" xfId="1026" applyNumberFormat="1" applyFont="1" applyFill="1"/>
    <xf numFmtId="41" fontId="261" fillId="0" borderId="0" xfId="1026" applyNumberFormat="1" applyFont="1" applyFill="1"/>
    <xf numFmtId="41" fontId="262" fillId="0" borderId="0" xfId="1026" applyNumberFormat="1" applyFont="1" applyFill="1"/>
    <xf numFmtId="171" fontId="0" fillId="0" borderId="0" xfId="631" applyNumberFormat="1" applyFont="1"/>
    <xf numFmtId="0" fontId="239" fillId="0" borderId="0" xfId="0" quotePrefix="1" applyFont="1" applyAlignment="1">
      <alignment vertical="top" wrapText="1"/>
    </xf>
    <xf numFmtId="0" fontId="213" fillId="0" borderId="0" xfId="0" quotePrefix="1" applyFont="1" applyBorder="1" applyAlignment="1">
      <alignment vertical="center"/>
    </xf>
    <xf numFmtId="171" fontId="213" fillId="0" borderId="0" xfId="631" applyNumberFormat="1" applyFont="1" applyBorder="1" applyAlignment="1">
      <alignment vertical="center"/>
    </xf>
    <xf numFmtId="171" fontId="213" fillId="0" borderId="0" xfId="631" applyNumberFormat="1" applyFont="1" applyFill="1" applyBorder="1" applyAlignment="1">
      <alignment vertical="center"/>
    </xf>
    <xf numFmtId="171" fontId="213" fillId="0" borderId="0" xfId="0" applyNumberFormat="1" applyFont="1" applyAlignment="1">
      <alignment vertical="center"/>
    </xf>
    <xf numFmtId="171" fontId="214" fillId="0" borderId="0" xfId="0" applyNumberFormat="1" applyFont="1" applyAlignment="1">
      <alignment vertical="center"/>
    </xf>
    <xf numFmtId="171" fontId="246" fillId="0" borderId="0" xfId="0" applyNumberFormat="1" applyFont="1" applyAlignment="1">
      <alignment vertical="center"/>
    </xf>
    <xf numFmtId="0" fontId="213" fillId="0" borderId="0" xfId="0" applyFont="1" applyAlignment="1">
      <alignment vertical="center"/>
    </xf>
    <xf numFmtId="3" fontId="215" fillId="0" borderId="0" xfId="0" applyNumberFormat="1" applyFont="1" applyAlignment="1">
      <alignment vertical="center"/>
    </xf>
    <xf numFmtId="171" fontId="216" fillId="0" borderId="0" xfId="0" applyNumberFormat="1" applyFont="1" applyAlignment="1">
      <alignment vertical="center"/>
    </xf>
    <xf numFmtId="0" fontId="210" fillId="0" borderId="0" xfId="0" quotePrefix="1" applyFont="1" applyBorder="1" applyAlignment="1">
      <alignment horizontal="left" vertical="center"/>
    </xf>
    <xf numFmtId="43" fontId="212" fillId="0" borderId="0" xfId="631" applyFont="1" applyAlignment="1">
      <alignment vertical="center"/>
    </xf>
    <xf numFmtId="3" fontId="212" fillId="0" borderId="0" xfId="0" applyNumberFormat="1" applyFont="1" applyAlignment="1">
      <alignment vertical="center"/>
    </xf>
    <xf numFmtId="171" fontId="217" fillId="0" borderId="0" xfId="0" applyNumberFormat="1" applyFont="1" applyAlignment="1">
      <alignment vertical="center"/>
    </xf>
    <xf numFmtId="0" fontId="13" fillId="0" borderId="28" xfId="0" applyFont="1" applyBorder="1" applyAlignment="1">
      <alignment vertical="top"/>
    </xf>
    <xf numFmtId="0" fontId="13" fillId="0" borderId="28" xfId="0" applyFont="1" applyBorder="1" applyAlignment="1">
      <alignment horizontal="center" vertical="top"/>
    </xf>
    <xf numFmtId="0" fontId="13" fillId="0" borderId="28" xfId="0" applyFont="1" applyBorder="1" applyAlignment="1">
      <alignment horizontal="right" vertical="top"/>
    </xf>
    <xf numFmtId="0" fontId="13" fillId="0" borderId="0" xfId="0" applyFont="1" applyBorder="1" applyAlignment="1">
      <alignment vertical="top"/>
    </xf>
    <xf numFmtId="0" fontId="13" fillId="0" borderId="0" xfId="0" applyFont="1" applyBorder="1" applyAlignment="1">
      <alignment horizontal="center"/>
    </xf>
    <xf numFmtId="0" fontId="13" fillId="0" borderId="0" xfId="0" applyFont="1" applyBorder="1" applyAlignment="1">
      <alignment horizontal="right"/>
    </xf>
    <xf numFmtId="0" fontId="12" fillId="0" borderId="0" xfId="0" quotePrefix="1" applyFont="1" applyAlignment="1">
      <alignment horizontal="left"/>
    </xf>
    <xf numFmtId="0" fontId="15" fillId="0" borderId="0" xfId="0" applyFont="1"/>
    <xf numFmtId="0" fontId="12" fillId="0" borderId="28" xfId="0" applyFont="1" applyBorder="1" applyAlignment="1">
      <alignment horizontal="center" vertical="top"/>
    </xf>
    <xf numFmtId="0" fontId="12" fillId="0" borderId="0" xfId="0" quotePrefix="1" applyFont="1" applyBorder="1" applyAlignment="1">
      <alignment horizontal="left"/>
    </xf>
    <xf numFmtId="171" fontId="12" fillId="0" borderId="68" xfId="631" applyNumberFormat="1" applyFont="1" applyBorder="1"/>
    <xf numFmtId="0" fontId="15" fillId="0" borderId="0" xfId="0" quotePrefix="1" applyFont="1" applyBorder="1"/>
    <xf numFmtId="171" fontId="15" fillId="0" borderId="0" xfId="631" applyNumberFormat="1" applyFont="1"/>
    <xf numFmtId="0" fontId="12" fillId="0" borderId="0" xfId="0" quotePrefix="1" applyFont="1"/>
    <xf numFmtId="0" fontId="12" fillId="0" borderId="0" xfId="0" applyFont="1" applyFill="1"/>
    <xf numFmtId="14" fontId="12" fillId="0" borderId="0" xfId="0" applyNumberFormat="1" applyFont="1" applyBorder="1" applyAlignment="1">
      <alignment horizontal="right" vertical="center" wrapText="1"/>
    </xf>
    <xf numFmtId="0" fontId="13" fillId="0" borderId="0" xfId="0" applyFont="1" applyBorder="1" applyAlignment="1">
      <alignment horizontal="center" vertical="center"/>
    </xf>
    <xf numFmtId="14" fontId="13" fillId="0" borderId="28" xfId="0" applyNumberFormat="1" applyFont="1" applyBorder="1" applyAlignment="1">
      <alignment horizontal="right" vertical="center" wrapText="1"/>
    </xf>
    <xf numFmtId="0" fontId="13" fillId="0" borderId="0" xfId="0" applyFont="1" applyBorder="1" applyAlignment="1">
      <alignment horizontal="left"/>
    </xf>
    <xf numFmtId="0" fontId="13" fillId="0" borderId="0" xfId="0" quotePrefix="1" applyFont="1" applyAlignment="1">
      <alignment horizontal="left" indent="1"/>
    </xf>
    <xf numFmtId="171" fontId="12" fillId="0" borderId="68" xfId="0" applyNumberFormat="1" applyFont="1" applyBorder="1" applyAlignment="1">
      <alignment horizontal="right"/>
    </xf>
    <xf numFmtId="171" fontId="263" fillId="0" borderId="0" xfId="0" applyNumberFormat="1" applyFont="1"/>
    <xf numFmtId="171" fontId="241" fillId="0" borderId="0" xfId="0" applyNumberFormat="1" applyFont="1"/>
    <xf numFmtId="0" fontId="13" fillId="0" borderId="0" xfId="0" applyFont="1" applyAlignment="1">
      <alignment vertical="center"/>
    </xf>
    <xf numFmtId="0" fontId="12" fillId="0" borderId="0" xfId="0" applyFont="1" applyAlignment="1">
      <alignment vertical="center"/>
    </xf>
    <xf numFmtId="171" fontId="12" fillId="0" borderId="68" xfId="0" applyNumberFormat="1" applyFont="1" applyBorder="1" applyAlignment="1">
      <alignment horizontal="right" vertical="center"/>
    </xf>
    <xf numFmtId="171" fontId="264" fillId="0" borderId="0" xfId="0" applyNumberFormat="1" applyFont="1" applyAlignment="1">
      <alignment vertical="center"/>
    </xf>
    <xf numFmtId="171" fontId="13" fillId="0" borderId="0" xfId="0" applyNumberFormat="1" applyFont="1" applyAlignment="1">
      <alignment vertical="center"/>
    </xf>
    <xf numFmtId="0" fontId="265" fillId="0" borderId="0" xfId="0" applyFont="1" applyAlignment="1">
      <alignment horizontal="left"/>
    </xf>
    <xf numFmtId="0" fontId="17" fillId="0" borderId="76" xfId="1023" applyFont="1" applyFill="1" applyBorder="1" applyAlignment="1">
      <alignment horizontal="center" vertical="center"/>
    </xf>
    <xf numFmtId="0" fontId="17" fillId="0" borderId="77" xfId="1023" applyFont="1" applyFill="1" applyBorder="1" applyAlignment="1">
      <alignment horizontal="center" vertical="center"/>
    </xf>
    <xf numFmtId="0" fontId="17" fillId="0" borderId="78" xfId="1023" applyFont="1" applyFill="1" applyBorder="1" applyAlignment="1">
      <alignment horizontal="center" vertical="center"/>
    </xf>
    <xf numFmtId="0" fontId="17" fillId="0" borderId="11" xfId="1023" applyFont="1" applyFill="1" applyBorder="1" applyAlignment="1">
      <alignment horizontal="center" vertical="center"/>
    </xf>
    <xf numFmtId="0" fontId="17" fillId="0" borderId="75" xfId="1023" applyFont="1" applyFill="1" applyBorder="1" applyAlignment="1">
      <alignment horizontal="center"/>
    </xf>
    <xf numFmtId="0" fontId="17" fillId="0" borderId="79" xfId="1023" applyFont="1" applyFill="1" applyBorder="1" applyAlignment="1">
      <alignment horizontal="center"/>
    </xf>
    <xf numFmtId="0" fontId="17" fillId="0" borderId="70" xfId="1023" applyFont="1" applyFill="1" applyBorder="1" applyAlignment="1">
      <alignment horizontal="center"/>
    </xf>
    <xf numFmtId="0" fontId="17" fillId="0" borderId="80" xfId="1023" applyFont="1" applyFill="1" applyBorder="1" applyAlignment="1">
      <alignment horizontal="center" vertical="center"/>
    </xf>
    <xf numFmtId="0" fontId="17" fillId="0" borderId="81" xfId="1023" applyFont="1" applyFill="1" applyBorder="1" applyAlignment="1">
      <alignment horizontal="center" vertical="center"/>
    </xf>
    <xf numFmtId="0" fontId="17" fillId="0" borderId="82" xfId="1023" applyFont="1" applyFill="1" applyBorder="1" applyAlignment="1">
      <alignment horizontal="center" vertical="center"/>
    </xf>
    <xf numFmtId="0" fontId="17" fillId="0" borderId="55" xfId="1023" applyFont="1" applyFill="1" applyBorder="1" applyAlignment="1">
      <alignment horizontal="center" vertical="center"/>
    </xf>
    <xf numFmtId="0" fontId="17" fillId="0" borderId="73" xfId="1023" applyFont="1" applyFill="1" applyBorder="1" applyAlignment="1">
      <alignment horizontal="center"/>
    </xf>
    <xf numFmtId="0" fontId="24" fillId="0" borderId="17" xfId="0" applyFont="1" applyBorder="1" applyAlignment="1">
      <alignment horizontal="left" vertical="top" wrapText="1"/>
    </xf>
    <xf numFmtId="0" fontId="24" fillId="0" borderId="57" xfId="0" applyFont="1" applyBorder="1" applyAlignment="1">
      <alignment horizontal="left" vertical="top" wrapText="1"/>
    </xf>
    <xf numFmtId="0" fontId="19" fillId="0" borderId="17" xfId="1023" applyFont="1" applyFill="1" applyBorder="1" applyAlignment="1">
      <alignment horizontal="left" vertical="top" wrapText="1"/>
    </xf>
    <xf numFmtId="0" fontId="19" fillId="0" borderId="57" xfId="1023" applyFont="1" applyFill="1" applyBorder="1" applyAlignment="1">
      <alignment horizontal="left" vertical="top" wrapText="1"/>
    </xf>
    <xf numFmtId="0" fontId="243" fillId="0" borderId="17" xfId="0" applyFont="1" applyBorder="1" applyAlignment="1">
      <alignment horizontal="left" vertical="top" wrapText="1"/>
    </xf>
    <xf numFmtId="0" fontId="243" fillId="0" borderId="57" xfId="0" applyFont="1" applyBorder="1" applyAlignment="1">
      <alignment horizontal="left" vertical="top" wrapText="1"/>
    </xf>
    <xf numFmtId="0" fontId="16" fillId="0" borderId="0" xfId="0" applyFont="1" applyFill="1" applyBorder="1" applyAlignment="1">
      <alignment horizontal="center"/>
    </xf>
    <xf numFmtId="0" fontId="210" fillId="0" borderId="0" xfId="0" applyFont="1" applyFill="1" applyBorder="1" applyAlignment="1">
      <alignment horizontal="center"/>
    </xf>
    <xf numFmtId="171" fontId="211" fillId="0" borderId="0" xfId="631" applyNumberFormat="1" applyFont="1" applyFill="1" applyAlignment="1">
      <alignment horizontal="center"/>
    </xf>
    <xf numFmtId="0" fontId="210" fillId="0" borderId="75" xfId="0" applyFont="1" applyFill="1" applyBorder="1" applyAlignment="1">
      <alignment horizontal="center" vertical="center" wrapText="1" shrinkToFit="1"/>
    </xf>
    <xf numFmtId="0" fontId="210" fillId="0" borderId="70" xfId="0" applyFont="1" applyFill="1" applyBorder="1" applyAlignment="1">
      <alignment horizontal="center" vertical="center" wrapText="1" shrinkToFit="1"/>
    </xf>
    <xf numFmtId="0" fontId="213" fillId="0" borderId="0" xfId="0" applyFont="1" applyFill="1" applyBorder="1" applyAlignment="1">
      <alignment horizontal="right"/>
    </xf>
    <xf numFmtId="0" fontId="16" fillId="0" borderId="0" xfId="0" applyFont="1" applyFill="1" applyAlignment="1">
      <alignment horizontal="center"/>
    </xf>
    <xf numFmtId="0" fontId="210" fillId="0" borderId="0" xfId="0" applyFont="1" applyFill="1" applyAlignment="1">
      <alignment horizontal="center"/>
    </xf>
    <xf numFmtId="0" fontId="211" fillId="0" borderId="0" xfId="0" applyFont="1" applyFill="1" applyAlignment="1">
      <alignment horizontal="right"/>
    </xf>
    <xf numFmtId="0" fontId="210" fillId="0" borderId="0" xfId="0" applyFont="1" applyFill="1" applyAlignment="1">
      <alignment horizontal="left"/>
    </xf>
    <xf numFmtId="0" fontId="210" fillId="0" borderId="78" xfId="0" applyFont="1" applyFill="1" applyBorder="1" applyAlignment="1">
      <alignment horizontal="center" vertical="center" wrapText="1"/>
    </xf>
    <xf numFmtId="0" fontId="210" fillId="0" borderId="11" xfId="0" applyFont="1" applyFill="1" applyBorder="1" applyAlignment="1">
      <alignment horizontal="center" vertical="center"/>
    </xf>
    <xf numFmtId="0" fontId="210" fillId="0" borderId="83" xfId="0" applyFont="1" applyFill="1" applyBorder="1" applyAlignment="1">
      <alignment horizontal="center" vertical="center" wrapText="1"/>
    </xf>
    <xf numFmtId="0" fontId="210" fillId="0" borderId="84" xfId="0" applyFont="1" applyFill="1" applyBorder="1" applyAlignment="1">
      <alignment horizontal="center" vertical="center"/>
    </xf>
    <xf numFmtId="0" fontId="17" fillId="0" borderId="78"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10" fillId="0" borderId="76" xfId="0" applyFont="1" applyFill="1" applyBorder="1" applyAlignment="1">
      <alignment horizontal="center" vertical="center"/>
    </xf>
    <xf numFmtId="0" fontId="210" fillId="0" borderId="77" xfId="0" applyFont="1" applyFill="1" applyBorder="1" applyAlignment="1">
      <alignment horizontal="center" vertical="center"/>
    </xf>
    <xf numFmtId="0" fontId="210" fillId="0" borderId="11" xfId="0" applyFont="1" applyFill="1" applyBorder="1" applyAlignment="1">
      <alignment horizontal="center" vertical="center" wrapText="1"/>
    </xf>
    <xf numFmtId="0" fontId="210" fillId="0" borderId="0" xfId="0" quotePrefix="1" applyFont="1" applyAlignment="1">
      <alignment horizontal="center" vertical="center"/>
    </xf>
    <xf numFmtId="0" fontId="210" fillId="0" borderId="0" xfId="0" applyFont="1" applyAlignment="1">
      <alignment horizontal="center" vertical="center"/>
    </xf>
    <xf numFmtId="0" fontId="16" fillId="0" borderId="0" xfId="0" applyFont="1" applyAlignment="1">
      <alignment horizontal="center"/>
    </xf>
    <xf numFmtId="0" fontId="210" fillId="0" borderId="0" xfId="0" applyFont="1" applyAlignment="1">
      <alignment horizontal="center"/>
    </xf>
    <xf numFmtId="0" fontId="211" fillId="0" borderId="69" xfId="0" quotePrefix="1" applyFont="1" applyBorder="1" applyAlignment="1">
      <alignment horizontal="left" vertical="top" wrapText="1"/>
    </xf>
    <xf numFmtId="0" fontId="211" fillId="0" borderId="57" xfId="0" quotePrefix="1" applyFont="1" applyBorder="1" applyAlignment="1">
      <alignment horizontal="left" vertical="top"/>
    </xf>
    <xf numFmtId="0" fontId="211" fillId="0" borderId="69" xfId="0" applyFont="1" applyBorder="1" applyAlignment="1">
      <alignment horizontal="justify" vertical="top" wrapText="1"/>
    </xf>
    <xf numFmtId="0" fontId="211" fillId="0" borderId="57" xfId="0" applyFont="1" applyBorder="1" applyAlignment="1">
      <alignment horizontal="justify" vertical="top" wrapText="1"/>
    </xf>
    <xf numFmtId="0" fontId="210" fillId="0" borderId="69" xfId="0" applyFont="1" applyBorder="1" applyAlignment="1">
      <alignment horizontal="left" vertical="top" wrapText="1"/>
    </xf>
    <xf numFmtId="0" fontId="210" fillId="0" borderId="57" xfId="0" applyFont="1" applyBorder="1" applyAlignment="1">
      <alignment horizontal="left" vertical="top" wrapText="1"/>
    </xf>
    <xf numFmtId="0" fontId="239" fillId="0" borderId="0" xfId="0" quotePrefix="1" applyFont="1" applyAlignment="1">
      <alignment horizontal="justify" vertical="top" wrapText="1"/>
    </xf>
    <xf numFmtId="0" fontId="210" fillId="0" borderId="0" xfId="0" applyFont="1" applyAlignment="1">
      <alignment horizontal="left" vertical="justify" wrapText="1"/>
    </xf>
    <xf numFmtId="0" fontId="213" fillId="0" borderId="0" xfId="0" applyFont="1" applyAlignment="1">
      <alignment horizontal="left" vertical="top" wrapText="1"/>
    </xf>
    <xf numFmtId="0" fontId="12" fillId="0" borderId="0" xfId="0" applyFont="1" applyAlignment="1">
      <alignment horizontal="center" vertical="center"/>
    </xf>
    <xf numFmtId="0" fontId="12" fillId="0" borderId="28" xfId="0" applyFont="1" applyBorder="1" applyAlignment="1">
      <alignment horizontal="center" vertical="center"/>
    </xf>
    <xf numFmtId="0" fontId="12" fillId="0" borderId="0" xfId="0" applyFont="1" applyBorder="1" applyAlignment="1">
      <alignment horizontal="left" vertical="center" wrapText="1"/>
    </xf>
    <xf numFmtId="181" fontId="210" fillId="0" borderId="0" xfId="621" applyNumberFormat="1" applyFont="1" applyBorder="1" applyAlignment="1">
      <alignment horizontal="center" wrapText="1"/>
    </xf>
    <xf numFmtId="0" fontId="238" fillId="0" borderId="0" xfId="0" applyFont="1" applyAlignment="1">
      <alignment horizontal="left" vertical="top" wrapText="1"/>
    </xf>
    <xf numFmtId="0" fontId="211" fillId="0" borderId="0" xfId="0" applyNumberFormat="1" applyFont="1" applyAlignment="1">
      <alignment horizontal="left" vertical="justify" wrapText="1"/>
    </xf>
    <xf numFmtId="0" fontId="211" fillId="0" borderId="0" xfId="0" applyFont="1" applyAlignment="1">
      <alignment horizontal="left" vertical="top" wrapText="1"/>
    </xf>
    <xf numFmtId="0" fontId="210" fillId="0" borderId="0" xfId="0" applyFont="1" applyAlignment="1">
      <alignment horizontal="justify" vertical="top" wrapText="1"/>
    </xf>
    <xf numFmtId="0" fontId="211" fillId="0" borderId="0" xfId="0" applyFont="1" applyAlignment="1">
      <alignment horizontal="justify" vertical="top" wrapText="1"/>
    </xf>
    <xf numFmtId="0" fontId="210" fillId="0" borderId="0" xfId="0" applyFont="1" applyFill="1" applyAlignment="1">
      <alignment horizontal="left" vertical="center" wrapText="1"/>
    </xf>
    <xf numFmtId="171" fontId="210" fillId="0" borderId="0" xfId="631" applyNumberFormat="1" applyFont="1" applyFill="1" applyBorder="1" applyAlignment="1">
      <alignment horizontal="right" vertical="center"/>
    </xf>
    <xf numFmtId="171" fontId="210" fillId="0" borderId="28" xfId="631" applyNumberFormat="1" applyFont="1" applyFill="1" applyBorder="1" applyAlignment="1">
      <alignment horizontal="right" vertical="center"/>
    </xf>
    <xf numFmtId="0" fontId="210" fillId="0" borderId="0" xfId="0" applyFont="1" applyFill="1" applyAlignment="1">
      <alignment horizontal="left" vertical="justify" wrapText="1"/>
    </xf>
    <xf numFmtId="0" fontId="210" fillId="0" borderId="0" xfId="0" applyFont="1" applyAlignment="1">
      <alignment horizontal="left" vertical="center" wrapText="1"/>
    </xf>
    <xf numFmtId="0" fontId="213" fillId="0" borderId="0" xfId="0" applyFont="1" applyAlignment="1">
      <alignment horizontal="justify" vertical="top" wrapText="1"/>
    </xf>
    <xf numFmtId="0" fontId="211" fillId="0" borderId="0" xfId="0" applyFont="1" applyAlignment="1">
      <alignment horizontal="justify" vertical="center"/>
    </xf>
    <xf numFmtId="0" fontId="238" fillId="0" borderId="0" xfId="0" applyFont="1" applyAlignment="1">
      <alignment horizontal="left" vertical="justify"/>
    </xf>
    <xf numFmtId="0" fontId="211" fillId="0" borderId="0" xfId="956" applyFont="1" applyAlignment="1">
      <alignment horizontal="justify" vertical="top" wrapText="1"/>
    </xf>
    <xf numFmtId="0" fontId="210" fillId="0" borderId="0" xfId="956" applyFont="1" applyAlignment="1">
      <alignment horizontal="center" vertical="center"/>
    </xf>
    <xf numFmtId="0" fontId="211" fillId="0" borderId="0" xfId="0" applyFont="1" applyAlignment="1">
      <alignment horizontal="justify" vertical="center" wrapText="1"/>
    </xf>
    <xf numFmtId="0" fontId="211" fillId="0" borderId="0" xfId="623" applyNumberFormat="1" applyFont="1" applyBorder="1" applyAlignment="1">
      <alignment horizontal="justify"/>
    </xf>
    <xf numFmtId="0" fontId="211" fillId="0" borderId="0" xfId="0" applyFont="1" applyAlignment="1">
      <alignment horizontal="justify" wrapText="1"/>
    </xf>
    <xf numFmtId="0" fontId="221" fillId="0" borderId="0" xfId="0" applyFont="1" applyAlignment="1">
      <alignment horizontal="left"/>
    </xf>
    <xf numFmtId="0" fontId="13" fillId="0" borderId="28" xfId="0" applyFont="1" applyBorder="1" applyAlignment="1">
      <alignment horizontal="right"/>
    </xf>
    <xf numFmtId="0" fontId="12" fillId="0" borderId="0" xfId="0" applyFont="1" applyAlignment="1">
      <alignment horizontal="left"/>
    </xf>
    <xf numFmtId="0" fontId="12" fillId="0" borderId="0" xfId="0" applyFont="1" applyAlignment="1">
      <alignment horizontal="center"/>
    </xf>
  </cellXfs>
  <cellStyles count="1483">
    <cellStyle name="_x0001_" xfId="1"/>
    <cellStyle name="%" xfId="2"/>
    <cellStyle name="% 2" xfId="3"/>
    <cellStyle name="%_Du thao BCKT 2012 - Thang Long (05.02)" xfId="4"/>
    <cellStyle name="%_Du thao BCKT 2012_ Hue-Nha TĐ" xfId="5"/>
    <cellStyle name="%_Du thao BCKT 2012_ Hue-Nha TĐ 2" xfId="6"/>
    <cellStyle name=",." xfId="7"/>
    <cellStyle name="." xfId="8"/>
    <cellStyle name=". 2" xfId="9"/>
    <cellStyle name="??" xfId="10"/>
    <cellStyle name="?? [0.00]_ Att. 1- Cover" xfId="11"/>
    <cellStyle name="?? [0]" xfId="12"/>
    <cellStyle name="?? [0] 2" xfId="13"/>
    <cellStyle name="?? [0] 2 2" xfId="14"/>
    <cellStyle name="?? [0] 3" xfId="15"/>
    <cellStyle name="?? 2" xfId="16"/>
    <cellStyle name="?? 2 2" xfId="17"/>
    <cellStyle name="?? 3" xfId="18"/>
    <cellStyle name="?? 3 2" xfId="19"/>
    <cellStyle name="?? 4" xfId="20"/>
    <cellStyle name="?? 5" xfId="21"/>
    <cellStyle name="?? 6" xfId="22"/>
    <cellStyle name="?? 7" xfId="23"/>
    <cellStyle name="?? 8" xfId="24"/>
    <cellStyle name="?? 9" xfId="25"/>
    <cellStyle name="?_x001d_??%U©÷u&amp;H©÷9_x0008_? s_x000a__x0007__x0001__x0001_" xfId="26"/>
    <cellStyle name="?_x001d_??%U©÷u&amp;H©÷9_x0008_? s_x000a__x0007__x0001__x0001_ 2" xfId="27"/>
    <cellStyle name="?_x001d_??%U²u&amp;H²9_x0008_? s_x000a__x0007__x0001__x0001_" xfId="28"/>
    <cellStyle name="???? [0.00]_BE-BQ" xfId="29"/>
    <cellStyle name="??????????????????? [0]_FTC_OFFER" xfId="30"/>
    <cellStyle name="???????????????????_FTC_OFFER" xfId="31"/>
    <cellStyle name="????_BE-BQ" xfId="32"/>
    <cellStyle name="???[0]_?? DI" xfId="33"/>
    <cellStyle name="???_?? DI" xfId="34"/>
    <cellStyle name="??[0]_BRE" xfId="35"/>
    <cellStyle name="??_ ??? ???? " xfId="36"/>
    <cellStyle name="??A? [0]_laroux_1_¸???™? " xfId="37"/>
    <cellStyle name="??A?_laroux_1_¸???™? " xfId="38"/>
    <cellStyle name="?¡±¢¥?_?¨ù??¢´¢¥_¢¬???¢â? " xfId="39"/>
    <cellStyle name="?”´?_?¼??¤´_¸???™? " xfId="40"/>
    <cellStyle name="?ðÇ%U?&amp;H?_x0008_?s_x000a__x0007__x0001__x0001_" xfId="41"/>
    <cellStyle name="?ðÇ%U?&amp;H?_x0008_?s_x000a__x0007__x0001__x0001_ 2" xfId="42"/>
    <cellStyle name="?曹%U?&amp;H?_x0008_?s_x000a__x0007__x0001__x0001_" xfId="43"/>
    <cellStyle name="]_x000d__x000a_Zoomed=1_x000d__x000a_Row=0_x000d__x000a_Column=0_x000d__x000a_Height=0_x000d__x000a_Width=0_x000d__x000a_FontName=FoxFont_x000d__x000a_FontStyle=0_x000d__x000a_FontSize=9_x000d__x000a_PrtFontName=FoxPrin" xfId="44"/>
    <cellStyle name="]_x000d__x000a_Zoomed=1_x000d__x000a_Row=0_x000d__x000a_Column=0_x000d__x000a_Height=0_x000d__x000a_Width=0_x000d__x000a_FontName=FoxFont_x000d__x000a_FontStyle=0_x000d__x000a_FontSize=9_x000d__x000a_PrtFontName=FoxPrin 2" xfId="45"/>
    <cellStyle name="]_x000d__x000a_Zoomed=1_x000d__x000a_Row=0_x000d__x000a_Column=0_x000d__x000a_Height=0_x000d__x000a_Width=0_x000d__x000a_FontName=FoxFont_x000d__x000a_FontStyle=0_x000d__x000a_FontSize=9_x000d__x000a_PrtFontName=FoxPrin 2 2" xfId="46"/>
    <cellStyle name="]_x000d__x000a_Zoomed=1_x000d__x000a_Row=0_x000d__x000a_Column=0_x000d__x000a_Height=0_x000d__x000a_Width=0_x000d__x000a_FontName=FoxFont_x000d__x000a_FontStyle=0_x000d__x000a_FontSize=9_x000d__x000a_PrtFontName=FoxPrin 3" xfId="47"/>
    <cellStyle name="]_x000d__x000a_Zoomed=1_x000d__x000a_Row=0_x000d__x000a_Column=0_x000d__x000a_Height=0_x000d__x000a_Width=0_x000d__x000a_FontName=FoxFont_x000d__x000a_FontStyle=0_x000d__x000a_FontSize=9_x000d__x000a_PrtFontName=FoxPrin_Du thao BCKT 2012-JAEILL (20.2)" xfId="48"/>
    <cellStyle name="_BCKT 2012- Daewon TD" xfId="49"/>
    <cellStyle name="_BCSX BMP 30_06_2012" xfId="50"/>
    <cellStyle name="_BCSX BMP 30_06_2012 2" xfId="51"/>
    <cellStyle name="_BCSX BMP 30_06_2012_Bang ke BTDC 2012-Seaprodex Hai Phong (1)" xfId="52"/>
    <cellStyle name="_Book1" xfId="53"/>
    <cellStyle name="_Book1_BC-QT-WB-dthao" xfId="54"/>
    <cellStyle name="_But Toan Dieu Chinh 2011-06.01.2012" xfId="55"/>
    <cellStyle name="_But Toan Dieu Chinh 2011-06.01.2012 2" xfId="56"/>
    <cellStyle name="_Can ho Quan 2" xfId="57"/>
    <cellStyle name="_DSSH SD11 Sao Viet" xfId="58"/>
    <cellStyle name="_DSSH SD11 Sao Viet 2" xfId="59"/>
    <cellStyle name="_Du thao BCKT 2012_Phuc Thinh Duc (4.2.13)" xfId="60"/>
    <cellStyle name="_E500-CP phải trả CD (31-12-2011)" xfId="61"/>
    <cellStyle name="_E500-CP phải trả CD (31-12-2011) 2" xfId="62"/>
    <cellStyle name="_E500-CP phải trả CD (31-12-2011)_Bang ke BTDC 2012-Seaprodex Hai Phong (1)" xfId="63"/>
    <cellStyle name="_E500-CP phải trả CD (31-12-2011)_Du thao BCKT 2012_ Hue-Nha TĐ" xfId="64"/>
    <cellStyle name="_E500-CP phải trả CD (31-12-2011)_Du thao BCKT 2012_ Hue-Nha TĐ 2" xfId="65"/>
    <cellStyle name="_E500-CP phải trả CD (31-12-2011)_Du thao BCKT 2012_Phuc Thinh Duc (22.02.13)" xfId="66"/>
    <cellStyle name="_E500-CP phải trả CD (31-12-2011)_Du thao BCKT 2012_Phuc Thinh Duc (22.02.13) 2" xfId="67"/>
    <cellStyle name="_E500-CP phải trả CD (31-12-2011)_Du thao BCSX 6T.2012_Petroland-Final.c" xfId="68"/>
    <cellStyle name="_E500-CP phải trả CD (31-12-2011)_Du thao BCSX 6T.2012_Petroland-Final.c 2" xfId="69"/>
    <cellStyle name="_Hop_nhat_Habeco_08" xfId="70"/>
    <cellStyle name="_Hop_nhat_Habeco_08 2" xfId="71"/>
    <cellStyle name="_KT (2)" xfId="72"/>
    <cellStyle name="_KT (2)_1" xfId="73"/>
    <cellStyle name="_KT (2)_1_Lora-tungchau" xfId="74"/>
    <cellStyle name="_KT (2)_1_Qt-HT3PQ1(CauKho)" xfId="75"/>
    <cellStyle name="_KT (2)_2" xfId="76"/>
    <cellStyle name="_KT (2)_2_TG-TH" xfId="77"/>
    <cellStyle name="_KT (2)_2_TG-TH_BAO CAO KLCT PT2000" xfId="78"/>
    <cellStyle name="_KT (2)_2_TG-TH_BAO CAO PT2000" xfId="79"/>
    <cellStyle name="_KT (2)_2_TG-TH_BAO CAO PT2000_Book1" xfId="80"/>
    <cellStyle name="_KT (2)_2_TG-TH_Bao cao XDCB 2001 - T11 KH dieu chinh 20-11-THAI" xfId="81"/>
    <cellStyle name="_KT (2)_2_TG-TH_Book1" xfId="82"/>
    <cellStyle name="_KT (2)_2_TG-TH_Book1_1" xfId="83"/>
    <cellStyle name="_KT (2)_2_TG-TH_Book1_2" xfId="84"/>
    <cellStyle name="_KT (2)_2_TG-TH_Book1_3" xfId="85"/>
    <cellStyle name="_KT (2)_2_TG-TH_Book1_Book1" xfId="86"/>
    <cellStyle name="_KT (2)_2_TG-TH_Book1_Book1_Book2" xfId="87"/>
    <cellStyle name="_KT (2)_2_TG-TH_Book1_Book1_C NGA CM" xfId="88"/>
    <cellStyle name="_KT (2)_2_TG-TH_Book1_Book1_CHI PHI BCH" xfId="89"/>
    <cellStyle name="_KT (2)_2_TG-TH_Book1_Book1_TONG HOP TUAN MAU" xfId="90"/>
    <cellStyle name="_KT (2)_2_TG-TH_Book1_Book1_TONG LUONG" xfId="91"/>
    <cellStyle name="_KT (2)_2_TG-TH_Book1_Book2" xfId="92"/>
    <cellStyle name="_KT (2)_2_TG-TH_Book1_C NGA CM" xfId="93"/>
    <cellStyle name="_KT (2)_2_TG-TH_Book1_CHAM CONG CT" xfId="94"/>
    <cellStyle name="_KT (2)_2_TG-TH_Book1_CHI PHI BCH" xfId="95"/>
    <cellStyle name="_KT (2)_2_TG-TH_Book1_KY LUONG23+24" xfId="96"/>
    <cellStyle name="_KT (2)_2_TG-TH_Book1_LUONG" xfId="97"/>
    <cellStyle name="_KT (2)_2_TG-TH_Book1_TH KE" xfId="98"/>
    <cellStyle name="_KT (2)_2_TG-TH_Book1_THU CHI TIEN" xfId="99"/>
    <cellStyle name="_KT (2)_2_TG-TH_Book1_TONG HOP TUAN MAU" xfId="100"/>
    <cellStyle name="_KT (2)_2_TG-TH_Book1_TONG HOP TUAN23" xfId="101"/>
    <cellStyle name="_KT (2)_2_TG-TH_Book1_TONG HOP TUAN24" xfId="102"/>
    <cellStyle name="_KT (2)_2_TG-TH_Book1_TONG LUONG" xfId="103"/>
    <cellStyle name="_KT (2)_2_TG-TH_Book1_tong mau" xfId="104"/>
    <cellStyle name="_KT (2)_2_TG-TH_DTCDT MR.2N110.HOCMON.TDTOAN.CCUNG" xfId="105"/>
    <cellStyle name="_KT (2)_2_TG-TH_Lora-tungchau" xfId="106"/>
    <cellStyle name="_KT (2)_2_TG-TH_LUONG18" xfId="107"/>
    <cellStyle name="_KT (2)_2_TG-TH_PGIA-phieu tham tra Kho bac" xfId="108"/>
    <cellStyle name="_KT (2)_2_TG-TH_PT02-02" xfId="109"/>
    <cellStyle name="_KT (2)_2_TG-TH_PT02-02_Book1" xfId="110"/>
    <cellStyle name="_KT (2)_2_TG-TH_PT02-03" xfId="111"/>
    <cellStyle name="_KT (2)_2_TG-TH_PT02-03_Book1" xfId="112"/>
    <cellStyle name="_KT (2)_2_TG-TH_Qt-HT3PQ1(CauKho)" xfId="113"/>
    <cellStyle name="_KT (2)_2_TG-TH_TH KE" xfId="114"/>
    <cellStyle name="_KT (2)_2_TG-TH_Theo Doi Nha Q9" xfId="115"/>
    <cellStyle name="_KT (2)_2_TG-TH_THU CHI TIEN" xfId="116"/>
    <cellStyle name="_KT (2)_2_TG-TH_tong mau" xfId="117"/>
    <cellStyle name="_KT (2)_3" xfId="118"/>
    <cellStyle name="_KT (2)_3_TG-TH" xfId="119"/>
    <cellStyle name="_KT (2)_3_TG-TH_Book1" xfId="120"/>
    <cellStyle name="_KT (2)_3_TG-TH_Book1_BC-QT-WB-dthao" xfId="121"/>
    <cellStyle name="_KT (2)_3_TG-TH_Lora-tungchau" xfId="122"/>
    <cellStyle name="_KT (2)_3_TG-TH_LUONG18" xfId="123"/>
    <cellStyle name="_KT (2)_3_TG-TH_PERSONAL" xfId="124"/>
    <cellStyle name="_KT (2)_3_TG-TH_PERSONAL_Book1" xfId="125"/>
    <cellStyle name="_KT (2)_3_TG-TH_PERSONAL_Book1_Book1" xfId="126"/>
    <cellStyle name="_KT (2)_3_TG-TH_PERSONAL_Book1_THU CHI TIEN" xfId="127"/>
    <cellStyle name="_KT (2)_3_TG-TH_PERSONAL_HTQ.8 GD1" xfId="128"/>
    <cellStyle name="_KT (2)_3_TG-TH_PERSONAL_TH KE" xfId="129"/>
    <cellStyle name="_KT (2)_3_TG-TH_PERSONAL_THU CHI TIEN" xfId="130"/>
    <cellStyle name="_KT (2)_3_TG-TH_PERSONAL_Tong hop KHCB 2001" xfId="131"/>
    <cellStyle name="_KT (2)_3_TG-TH_Qt-HT3PQ1(CauKho)" xfId="132"/>
    <cellStyle name="_KT (2)_3_TG-TH_Theo Doi Nha Q9" xfId="133"/>
    <cellStyle name="_KT (2)_3_TG-TH_tong mau" xfId="134"/>
    <cellStyle name="_KT (2)_4" xfId="135"/>
    <cellStyle name="_KT (2)_4_BAO CAO KLCT PT2000" xfId="136"/>
    <cellStyle name="_KT (2)_4_BAO CAO PT2000" xfId="137"/>
    <cellStyle name="_KT (2)_4_BAO CAO PT2000_Book1" xfId="138"/>
    <cellStyle name="_KT (2)_4_Bao cao XDCB 2001 - T11 KH dieu chinh 20-11-THAI" xfId="139"/>
    <cellStyle name="_KT (2)_4_Book1" xfId="140"/>
    <cellStyle name="_KT (2)_4_Book1_1" xfId="141"/>
    <cellStyle name="_KT (2)_4_Book1_2" xfId="142"/>
    <cellStyle name="_KT (2)_4_Book1_3" xfId="143"/>
    <cellStyle name="_KT (2)_4_Book1_Book1" xfId="144"/>
    <cellStyle name="_KT (2)_4_Book1_Book1_Book2" xfId="145"/>
    <cellStyle name="_KT (2)_4_Book1_Book1_C NGA CM" xfId="146"/>
    <cellStyle name="_KT (2)_4_Book1_Book1_CHI PHI BCH" xfId="147"/>
    <cellStyle name="_KT (2)_4_Book1_Book1_TONG HOP TUAN MAU" xfId="148"/>
    <cellStyle name="_KT (2)_4_Book1_Book1_TONG LUONG" xfId="149"/>
    <cellStyle name="_KT (2)_4_Book1_Book2" xfId="150"/>
    <cellStyle name="_KT (2)_4_Book1_C NGA CM" xfId="151"/>
    <cellStyle name="_KT (2)_4_Book1_CHAM CONG CT" xfId="152"/>
    <cellStyle name="_KT (2)_4_Book1_CHI PHI BCH" xfId="153"/>
    <cellStyle name="_KT (2)_4_Book1_KY LUONG23+24" xfId="154"/>
    <cellStyle name="_KT (2)_4_Book1_LUONG" xfId="155"/>
    <cellStyle name="_KT (2)_4_Book1_TH KE" xfId="156"/>
    <cellStyle name="_KT (2)_4_Book1_THU CHI TIEN" xfId="157"/>
    <cellStyle name="_KT (2)_4_Book1_TONG HOP TUAN MAU" xfId="158"/>
    <cellStyle name="_KT (2)_4_Book1_TONG HOP TUAN23" xfId="159"/>
    <cellStyle name="_KT (2)_4_Book1_TONG HOP TUAN24" xfId="160"/>
    <cellStyle name="_KT (2)_4_Book1_TONG LUONG" xfId="161"/>
    <cellStyle name="_KT (2)_4_Book1_tong mau" xfId="162"/>
    <cellStyle name="_KT (2)_4_DTCDT MR.2N110.HOCMON.TDTOAN.CCUNG" xfId="163"/>
    <cellStyle name="_KT (2)_4_Lora-tungchau" xfId="164"/>
    <cellStyle name="_KT (2)_4_LUONG18" xfId="165"/>
    <cellStyle name="_KT (2)_4_PGIA-phieu tham tra Kho bac" xfId="166"/>
    <cellStyle name="_KT (2)_4_PT02-02" xfId="167"/>
    <cellStyle name="_KT (2)_4_PT02-02_Book1" xfId="168"/>
    <cellStyle name="_KT (2)_4_PT02-03" xfId="169"/>
    <cellStyle name="_KT (2)_4_PT02-03_Book1" xfId="170"/>
    <cellStyle name="_KT (2)_4_Qt-HT3PQ1(CauKho)" xfId="171"/>
    <cellStyle name="_KT (2)_4_TG-TH" xfId="172"/>
    <cellStyle name="_KT (2)_4_TH KE" xfId="173"/>
    <cellStyle name="_KT (2)_4_Theo Doi Nha Q9" xfId="174"/>
    <cellStyle name="_KT (2)_4_THU CHI TIEN" xfId="175"/>
    <cellStyle name="_KT (2)_4_tong mau" xfId="176"/>
    <cellStyle name="_KT (2)_5" xfId="177"/>
    <cellStyle name="_KT (2)_5_BAO CAO KLCT PT2000" xfId="178"/>
    <cellStyle name="_KT (2)_5_BAO CAO PT2000" xfId="179"/>
    <cellStyle name="_KT (2)_5_BAO CAO PT2000_Book1" xfId="180"/>
    <cellStyle name="_KT (2)_5_Bao cao XDCB 2001 - T11 KH dieu chinh 20-11-THAI" xfId="181"/>
    <cellStyle name="_KT (2)_5_Book1" xfId="182"/>
    <cellStyle name="_KT (2)_5_Book1_1" xfId="183"/>
    <cellStyle name="_KT (2)_5_Book1_2" xfId="184"/>
    <cellStyle name="_KT (2)_5_Book1_3" xfId="185"/>
    <cellStyle name="_KT (2)_5_Book1_BC-QT-WB-dthao" xfId="186"/>
    <cellStyle name="_KT (2)_5_Book1_Book1" xfId="187"/>
    <cellStyle name="_KT (2)_5_Book1_Book1_Book2" xfId="188"/>
    <cellStyle name="_KT (2)_5_Book1_Book1_C NGA CM" xfId="189"/>
    <cellStyle name="_KT (2)_5_Book1_Book1_CHI PHI BCH" xfId="190"/>
    <cellStyle name="_KT (2)_5_Book1_Book1_TONG HOP TUAN MAU" xfId="191"/>
    <cellStyle name="_KT (2)_5_Book1_Book1_TONG LUONG" xfId="192"/>
    <cellStyle name="_KT (2)_5_Book1_Book2" xfId="193"/>
    <cellStyle name="_KT (2)_5_Book1_C NGA CM" xfId="194"/>
    <cellStyle name="_KT (2)_5_Book1_CHAM CONG CT" xfId="195"/>
    <cellStyle name="_KT (2)_5_Book1_CHI PHI BCH" xfId="196"/>
    <cellStyle name="_KT (2)_5_Book1_KY LUONG23+24" xfId="197"/>
    <cellStyle name="_KT (2)_5_Book1_LUONG" xfId="198"/>
    <cellStyle name="_KT (2)_5_Book1_TH KE" xfId="199"/>
    <cellStyle name="_KT (2)_5_Book1_THU CHI TIEN" xfId="200"/>
    <cellStyle name="_KT (2)_5_Book1_TONG HOP TUAN MAU" xfId="201"/>
    <cellStyle name="_KT (2)_5_Book1_TONG HOP TUAN23" xfId="202"/>
    <cellStyle name="_KT (2)_5_Book1_TONG HOP TUAN24" xfId="203"/>
    <cellStyle name="_KT (2)_5_Book1_TONG LUONG" xfId="204"/>
    <cellStyle name="_KT (2)_5_Book1_tong mau" xfId="205"/>
    <cellStyle name="_KT (2)_5_DTCDT MR.2N110.HOCMON.TDTOAN.CCUNG" xfId="206"/>
    <cellStyle name="_KT (2)_5_Lora-tungchau" xfId="207"/>
    <cellStyle name="_KT (2)_5_LUONG18" xfId="208"/>
    <cellStyle name="_KT (2)_5_PGIA-phieu tham tra Kho bac" xfId="209"/>
    <cellStyle name="_KT (2)_5_PT02-02" xfId="210"/>
    <cellStyle name="_KT (2)_5_PT02-02_Book1" xfId="211"/>
    <cellStyle name="_KT (2)_5_PT02-03" xfId="212"/>
    <cellStyle name="_KT (2)_5_PT02-03_Book1" xfId="213"/>
    <cellStyle name="_KT (2)_5_Qt-HT3PQ1(CauKho)" xfId="214"/>
    <cellStyle name="_KT (2)_5_TH KE" xfId="215"/>
    <cellStyle name="_KT (2)_5_Theo Doi Nha Q9" xfId="216"/>
    <cellStyle name="_KT (2)_5_THU CHI TIEN" xfId="217"/>
    <cellStyle name="_KT (2)_5_tong mau" xfId="218"/>
    <cellStyle name="_KT (2)_Book1" xfId="219"/>
    <cellStyle name="_KT (2)_Book1_BC-QT-WB-dthao" xfId="220"/>
    <cellStyle name="_KT (2)_Lora-tungchau" xfId="221"/>
    <cellStyle name="_KT (2)_LUONG18" xfId="222"/>
    <cellStyle name="_KT (2)_PERSONAL" xfId="223"/>
    <cellStyle name="_KT (2)_PERSONAL_Book1" xfId="224"/>
    <cellStyle name="_KT (2)_PERSONAL_Book1_Book1" xfId="225"/>
    <cellStyle name="_KT (2)_PERSONAL_Book1_THU CHI TIEN" xfId="226"/>
    <cellStyle name="_KT (2)_PERSONAL_HTQ.8 GD1" xfId="227"/>
    <cellStyle name="_KT (2)_PERSONAL_TH KE" xfId="228"/>
    <cellStyle name="_KT (2)_PERSONAL_THU CHI TIEN" xfId="229"/>
    <cellStyle name="_KT (2)_PERSONAL_Tong hop KHCB 2001" xfId="230"/>
    <cellStyle name="_KT (2)_Qt-HT3PQ1(CauKho)" xfId="231"/>
    <cellStyle name="_KT (2)_TG-TH" xfId="232"/>
    <cellStyle name="_KT (2)_Theo Doi Nha Q9" xfId="233"/>
    <cellStyle name="_KT (2)_tong mau" xfId="234"/>
    <cellStyle name="_KT CONG NO" xfId="235"/>
    <cellStyle name="_KT_TG" xfId="236"/>
    <cellStyle name="_KT_TG_1" xfId="237"/>
    <cellStyle name="_KT_TG_1_BAO CAO KLCT PT2000" xfId="238"/>
    <cellStyle name="_KT_TG_1_BAO CAO PT2000" xfId="239"/>
    <cellStyle name="_KT_TG_1_BAO CAO PT2000_Book1" xfId="240"/>
    <cellStyle name="_KT_TG_1_Bao cao XDCB 2001 - T11 KH dieu chinh 20-11-THAI" xfId="241"/>
    <cellStyle name="_KT_TG_1_Book1" xfId="242"/>
    <cellStyle name="_KT_TG_1_Book1_1" xfId="243"/>
    <cellStyle name="_KT_TG_1_Book1_2" xfId="244"/>
    <cellStyle name="_KT_TG_1_Book1_3" xfId="245"/>
    <cellStyle name="_KT_TG_1_Book1_BC-QT-WB-dthao" xfId="246"/>
    <cellStyle name="_KT_TG_1_Book1_Book1" xfId="247"/>
    <cellStyle name="_KT_TG_1_Book1_Book1_Book2" xfId="248"/>
    <cellStyle name="_KT_TG_1_Book1_Book1_C NGA CM" xfId="249"/>
    <cellStyle name="_KT_TG_1_Book1_Book1_CHI PHI BCH" xfId="250"/>
    <cellStyle name="_KT_TG_1_Book1_Book1_TONG HOP TUAN MAU" xfId="251"/>
    <cellStyle name="_KT_TG_1_Book1_Book1_TONG LUONG" xfId="252"/>
    <cellStyle name="_KT_TG_1_Book1_Book2" xfId="253"/>
    <cellStyle name="_KT_TG_1_Book1_C NGA CM" xfId="254"/>
    <cellStyle name="_KT_TG_1_Book1_CHAM CONG CT" xfId="255"/>
    <cellStyle name="_KT_TG_1_Book1_CHI PHI BCH" xfId="256"/>
    <cellStyle name="_KT_TG_1_Book1_KY LUONG23+24" xfId="257"/>
    <cellStyle name="_KT_TG_1_Book1_LUONG" xfId="258"/>
    <cellStyle name="_KT_TG_1_Book1_TH KE" xfId="259"/>
    <cellStyle name="_KT_TG_1_Book1_THU CHI TIEN" xfId="260"/>
    <cellStyle name="_KT_TG_1_Book1_TONG HOP TUAN MAU" xfId="261"/>
    <cellStyle name="_KT_TG_1_Book1_TONG HOP TUAN23" xfId="262"/>
    <cellStyle name="_KT_TG_1_Book1_TONG HOP TUAN24" xfId="263"/>
    <cellStyle name="_KT_TG_1_Book1_TONG LUONG" xfId="264"/>
    <cellStyle name="_KT_TG_1_Book1_tong mau" xfId="265"/>
    <cellStyle name="_KT_TG_1_DTCDT MR.2N110.HOCMON.TDTOAN.CCUNG" xfId="266"/>
    <cellStyle name="_KT_TG_1_Lora-tungchau" xfId="267"/>
    <cellStyle name="_KT_TG_1_LUONG18" xfId="268"/>
    <cellStyle name="_KT_TG_1_PGIA-phieu tham tra Kho bac" xfId="269"/>
    <cellStyle name="_KT_TG_1_PT02-02" xfId="270"/>
    <cellStyle name="_KT_TG_1_PT02-02_Book1" xfId="271"/>
    <cellStyle name="_KT_TG_1_PT02-03" xfId="272"/>
    <cellStyle name="_KT_TG_1_PT02-03_Book1" xfId="273"/>
    <cellStyle name="_KT_TG_1_Qt-HT3PQ1(CauKho)" xfId="274"/>
    <cellStyle name="_KT_TG_1_TH KE" xfId="275"/>
    <cellStyle name="_KT_TG_1_Theo Doi Nha Q9" xfId="276"/>
    <cellStyle name="_KT_TG_1_THU CHI TIEN" xfId="277"/>
    <cellStyle name="_KT_TG_1_tong mau" xfId="278"/>
    <cellStyle name="_KT_TG_2" xfId="279"/>
    <cellStyle name="_KT_TG_2_BAO CAO KLCT PT2000" xfId="280"/>
    <cellStyle name="_KT_TG_2_BAO CAO PT2000" xfId="281"/>
    <cellStyle name="_KT_TG_2_BAO CAO PT2000_Book1" xfId="282"/>
    <cellStyle name="_KT_TG_2_Bao cao XDCB 2001 - T11 KH dieu chinh 20-11-THAI" xfId="283"/>
    <cellStyle name="_KT_TG_2_Book1" xfId="284"/>
    <cellStyle name="_KT_TG_2_Book1_1" xfId="285"/>
    <cellStyle name="_KT_TG_2_Book1_2" xfId="286"/>
    <cellStyle name="_KT_TG_2_Book1_3" xfId="287"/>
    <cellStyle name="_KT_TG_2_Book1_Book1" xfId="288"/>
    <cellStyle name="_KT_TG_2_Book1_Book1_Book2" xfId="289"/>
    <cellStyle name="_KT_TG_2_Book1_Book1_C NGA CM" xfId="290"/>
    <cellStyle name="_KT_TG_2_Book1_Book1_CHI PHI BCH" xfId="291"/>
    <cellStyle name="_KT_TG_2_Book1_Book1_TONG HOP TUAN MAU" xfId="292"/>
    <cellStyle name="_KT_TG_2_Book1_Book1_TONG LUONG" xfId="293"/>
    <cellStyle name="_KT_TG_2_Book1_Book2" xfId="294"/>
    <cellStyle name="_KT_TG_2_Book1_C NGA CM" xfId="295"/>
    <cellStyle name="_KT_TG_2_Book1_CHAM CONG CT" xfId="296"/>
    <cellStyle name="_KT_TG_2_Book1_CHI PHI BCH" xfId="297"/>
    <cellStyle name="_KT_TG_2_Book1_KY LUONG23+24" xfId="298"/>
    <cellStyle name="_KT_TG_2_Book1_LUONG" xfId="299"/>
    <cellStyle name="_KT_TG_2_Book1_TH KE" xfId="300"/>
    <cellStyle name="_KT_TG_2_Book1_THU CHI TIEN" xfId="301"/>
    <cellStyle name="_KT_TG_2_Book1_TONG HOP TUAN MAU" xfId="302"/>
    <cellStyle name="_KT_TG_2_Book1_TONG HOP TUAN23" xfId="303"/>
    <cellStyle name="_KT_TG_2_Book1_TONG HOP TUAN24" xfId="304"/>
    <cellStyle name="_KT_TG_2_Book1_TONG LUONG" xfId="305"/>
    <cellStyle name="_KT_TG_2_Book1_tong mau" xfId="306"/>
    <cellStyle name="_KT_TG_2_DTCDT MR.2N110.HOCMON.TDTOAN.CCUNG" xfId="307"/>
    <cellStyle name="_KT_TG_2_Lora-tungchau" xfId="308"/>
    <cellStyle name="_KT_TG_2_LUONG18" xfId="309"/>
    <cellStyle name="_KT_TG_2_PGIA-phieu tham tra Kho bac" xfId="310"/>
    <cellStyle name="_KT_TG_2_PT02-02" xfId="311"/>
    <cellStyle name="_KT_TG_2_PT02-02_Book1" xfId="312"/>
    <cellStyle name="_KT_TG_2_PT02-03" xfId="313"/>
    <cellStyle name="_KT_TG_2_PT02-03_Book1" xfId="314"/>
    <cellStyle name="_KT_TG_2_Qt-HT3PQ1(CauKho)" xfId="315"/>
    <cellStyle name="_KT_TG_2_TH KE" xfId="316"/>
    <cellStyle name="_KT_TG_2_Theo Doi Nha Q9" xfId="317"/>
    <cellStyle name="_KT_TG_2_THU CHI TIEN" xfId="318"/>
    <cellStyle name="_KT_TG_2_tong mau" xfId="319"/>
    <cellStyle name="_KT_TG_3" xfId="320"/>
    <cellStyle name="_KT_TG_4" xfId="321"/>
    <cellStyle name="_KT_TG_4_Lora-tungchau" xfId="322"/>
    <cellStyle name="_KT_TG_4_Qt-HT3PQ1(CauKho)" xfId="323"/>
    <cellStyle name="_Lora-tungchau" xfId="324"/>
    <cellStyle name="_LUONG18" xfId="325"/>
    <cellStyle name="_Ma so nhan vien den nam  2008" xfId="326"/>
    <cellStyle name="_Ma so nhan vien den nam  2008 2" xfId="327"/>
    <cellStyle name="_PERSONAL" xfId="328"/>
    <cellStyle name="_PERSONAL_Book1" xfId="329"/>
    <cellStyle name="_PERSONAL_Book1_Book1" xfId="330"/>
    <cellStyle name="_PERSONAL_Book1_THU CHI TIEN" xfId="331"/>
    <cellStyle name="_PERSONAL_HTQ.8 GD1" xfId="332"/>
    <cellStyle name="_PERSONAL_TH KE" xfId="333"/>
    <cellStyle name="_PERSONAL_THU CHI TIEN" xfId="334"/>
    <cellStyle name="_PERSONAL_Tong hop KHCB 2001" xfId="335"/>
    <cellStyle name="_PHU MY HUNG" xfId="336"/>
    <cellStyle name="_Qt-HT3PQ1(CauKho)" xfId="337"/>
    <cellStyle name="_Sheet1" xfId="338"/>
    <cellStyle name="_Sheet2" xfId="339"/>
    <cellStyle name="_TG-TH" xfId="340"/>
    <cellStyle name="_TG-TH_1" xfId="341"/>
    <cellStyle name="_TG-TH_1_BAO CAO KLCT PT2000" xfId="342"/>
    <cellStyle name="_TG-TH_1_BAO CAO PT2000" xfId="343"/>
    <cellStyle name="_TG-TH_1_BAO CAO PT2000_Book1" xfId="344"/>
    <cellStyle name="_TG-TH_1_Bao cao XDCB 2001 - T11 KH dieu chinh 20-11-THAI" xfId="345"/>
    <cellStyle name="_TG-TH_1_Book1" xfId="346"/>
    <cellStyle name="_TG-TH_1_Book1_1" xfId="347"/>
    <cellStyle name="_TG-TH_1_Book1_2" xfId="348"/>
    <cellStyle name="_TG-TH_1_Book1_3" xfId="349"/>
    <cellStyle name="_TG-TH_1_Book1_BC-QT-WB-dthao" xfId="350"/>
    <cellStyle name="_TG-TH_1_Book1_Book1" xfId="351"/>
    <cellStyle name="_TG-TH_1_Book1_Book1_Book2" xfId="352"/>
    <cellStyle name="_TG-TH_1_Book1_Book1_C NGA CM" xfId="353"/>
    <cellStyle name="_TG-TH_1_Book1_Book1_CHI PHI BCH" xfId="354"/>
    <cellStyle name="_TG-TH_1_Book1_Book1_TONG HOP TUAN MAU" xfId="355"/>
    <cellStyle name="_TG-TH_1_Book1_Book1_TONG LUONG" xfId="356"/>
    <cellStyle name="_TG-TH_1_Book1_Book2" xfId="357"/>
    <cellStyle name="_TG-TH_1_Book1_C NGA CM" xfId="358"/>
    <cellStyle name="_TG-TH_1_Book1_CHAM CONG CT" xfId="359"/>
    <cellStyle name="_TG-TH_1_Book1_CHI PHI BCH" xfId="360"/>
    <cellStyle name="_TG-TH_1_Book1_KY LUONG23+24" xfId="361"/>
    <cellStyle name="_TG-TH_1_Book1_LUONG" xfId="362"/>
    <cellStyle name="_TG-TH_1_Book1_TH KE" xfId="363"/>
    <cellStyle name="_TG-TH_1_Book1_THU CHI TIEN" xfId="364"/>
    <cellStyle name="_TG-TH_1_Book1_TONG HOP TUAN MAU" xfId="365"/>
    <cellStyle name="_TG-TH_1_Book1_TONG HOP TUAN23" xfId="366"/>
    <cellStyle name="_TG-TH_1_Book1_TONG HOP TUAN24" xfId="367"/>
    <cellStyle name="_TG-TH_1_Book1_TONG LUONG" xfId="368"/>
    <cellStyle name="_TG-TH_1_Book1_tong mau" xfId="369"/>
    <cellStyle name="_TG-TH_1_DTCDT MR.2N110.HOCMON.TDTOAN.CCUNG" xfId="370"/>
    <cellStyle name="_TG-TH_1_Lora-tungchau" xfId="371"/>
    <cellStyle name="_TG-TH_1_LUONG18" xfId="372"/>
    <cellStyle name="_TG-TH_1_PGIA-phieu tham tra Kho bac" xfId="373"/>
    <cellStyle name="_TG-TH_1_PT02-02" xfId="374"/>
    <cellStyle name="_TG-TH_1_PT02-02_Book1" xfId="375"/>
    <cellStyle name="_TG-TH_1_PT02-03" xfId="376"/>
    <cellStyle name="_TG-TH_1_PT02-03_Book1" xfId="377"/>
    <cellStyle name="_TG-TH_1_Qt-HT3PQ1(CauKho)" xfId="378"/>
    <cellStyle name="_TG-TH_1_TH KE" xfId="379"/>
    <cellStyle name="_TG-TH_1_Theo Doi Nha Q9" xfId="380"/>
    <cellStyle name="_TG-TH_1_THU CHI TIEN" xfId="381"/>
    <cellStyle name="_TG-TH_1_tong mau" xfId="382"/>
    <cellStyle name="_TG-TH_2" xfId="383"/>
    <cellStyle name="_TG-TH_2_BAO CAO KLCT PT2000" xfId="384"/>
    <cellStyle name="_TG-TH_2_BAO CAO PT2000" xfId="385"/>
    <cellStyle name="_TG-TH_2_BAO CAO PT2000_Book1" xfId="386"/>
    <cellStyle name="_TG-TH_2_Bao cao XDCB 2001 - T11 KH dieu chinh 20-11-THAI" xfId="387"/>
    <cellStyle name="_TG-TH_2_Book1" xfId="388"/>
    <cellStyle name="_TG-TH_2_Book1_1" xfId="389"/>
    <cellStyle name="_TG-TH_2_Book1_2" xfId="390"/>
    <cellStyle name="_TG-TH_2_Book1_3" xfId="391"/>
    <cellStyle name="_TG-TH_2_Book1_Book1" xfId="392"/>
    <cellStyle name="_TG-TH_2_Book1_Book1_Book2" xfId="393"/>
    <cellStyle name="_TG-TH_2_Book1_Book1_C NGA CM" xfId="394"/>
    <cellStyle name="_TG-TH_2_Book1_Book1_CHI PHI BCH" xfId="395"/>
    <cellStyle name="_TG-TH_2_Book1_Book1_TONG HOP TUAN MAU" xfId="396"/>
    <cellStyle name="_TG-TH_2_Book1_Book1_TONG LUONG" xfId="397"/>
    <cellStyle name="_TG-TH_2_Book1_Book2" xfId="398"/>
    <cellStyle name="_TG-TH_2_Book1_C NGA CM" xfId="399"/>
    <cellStyle name="_TG-TH_2_Book1_CHAM CONG CT" xfId="400"/>
    <cellStyle name="_TG-TH_2_Book1_CHI PHI BCH" xfId="401"/>
    <cellStyle name="_TG-TH_2_Book1_KY LUONG23+24" xfId="402"/>
    <cellStyle name="_TG-TH_2_Book1_LUONG" xfId="403"/>
    <cellStyle name="_TG-TH_2_Book1_TH KE" xfId="404"/>
    <cellStyle name="_TG-TH_2_Book1_THU CHI TIEN" xfId="405"/>
    <cellStyle name="_TG-TH_2_Book1_TONG HOP TUAN MAU" xfId="406"/>
    <cellStyle name="_TG-TH_2_Book1_TONG HOP TUAN23" xfId="407"/>
    <cellStyle name="_TG-TH_2_Book1_TONG HOP TUAN24" xfId="408"/>
    <cellStyle name="_TG-TH_2_Book1_TONG LUONG" xfId="409"/>
    <cellStyle name="_TG-TH_2_Book1_tong mau" xfId="410"/>
    <cellStyle name="_TG-TH_2_DTCDT MR.2N110.HOCMON.TDTOAN.CCUNG" xfId="411"/>
    <cellStyle name="_TG-TH_2_Lora-tungchau" xfId="412"/>
    <cellStyle name="_TG-TH_2_LUONG18" xfId="413"/>
    <cellStyle name="_TG-TH_2_PGIA-phieu tham tra Kho bac" xfId="414"/>
    <cellStyle name="_TG-TH_2_PT02-02" xfId="415"/>
    <cellStyle name="_TG-TH_2_PT02-02_Book1" xfId="416"/>
    <cellStyle name="_TG-TH_2_PT02-03" xfId="417"/>
    <cellStyle name="_TG-TH_2_PT02-03_Book1" xfId="418"/>
    <cellStyle name="_TG-TH_2_Qt-HT3PQ1(CauKho)" xfId="419"/>
    <cellStyle name="_TG-TH_2_TH KE" xfId="420"/>
    <cellStyle name="_TG-TH_2_Theo Doi Nha Q9" xfId="421"/>
    <cellStyle name="_TG-TH_2_THU CHI TIEN" xfId="422"/>
    <cellStyle name="_TG-TH_2_tong mau" xfId="423"/>
    <cellStyle name="_TG-TH_3" xfId="424"/>
    <cellStyle name="_TG-TH_3_Lora-tungchau" xfId="425"/>
    <cellStyle name="_TG-TH_3_Qt-HT3PQ1(CauKho)" xfId="426"/>
    <cellStyle name="_TG-TH_4" xfId="427"/>
    <cellStyle name="_Theo Doi Nha Q9" xfId="428"/>
    <cellStyle name="_THOP BC CHI PHÍ THEO KH- THUC TE (311211)Thuy" xfId="429"/>
    <cellStyle name="_THOP BC CHI PHÍ THEO KH- THUC TE (311211)Thuy 2" xfId="430"/>
    <cellStyle name="_THOP BC CHI PHÍ THEO KH- THUC TE (311211)Thuy_Bang ke BTDC 2012-Seaprodex Hai Phong (1)" xfId="431"/>
    <cellStyle name="_THOP BC CHI PHÍ THEO KH- THUC TE (311211)Thuy_Du thao BCKT 2012_ Hue-Nha TĐ" xfId="432"/>
    <cellStyle name="_THOP BC CHI PHÍ THEO KH- THUC TE (311211)Thuy_Du thao BCKT 2012_ Hue-Nha TĐ 2" xfId="433"/>
    <cellStyle name="_THOP BC CHI PHÍ THEO KH- THUC TE (311211)Thuy_Du thao BCKT 2012_Phuc Thinh Duc (22.02.13)" xfId="434"/>
    <cellStyle name="_THOP BC CHI PHÍ THEO KH- THUC TE (311211)Thuy_Du thao BCKT 2012_Phuc Thinh Duc (22.02.13) 2" xfId="435"/>
    <cellStyle name="_THOP BC CHI PHÍ THEO KH- THUC TE (311211)Thuy_Du thao BCSX 6T.2012_Petroland-Final.c" xfId="436"/>
    <cellStyle name="_THOP BC CHI PHÍ THEO KH- THUC TE (311211)Thuy_Du thao BCSX 6T.2012_Petroland-Final.c 2" xfId="437"/>
    <cellStyle name="_TK 229-2010" xfId="438"/>
    <cellStyle name="_TK 229-2010 2" xfId="439"/>
    <cellStyle name="_TK 229-2010_Bang ke BTDC 2012-Seaprodex Hai Phong (1)" xfId="440"/>
    <cellStyle name="_TK 229-2010_Du thao BCKT 2012_ Hue-Nha TĐ" xfId="441"/>
    <cellStyle name="_TK 229-2010_Du thao BCKT 2012_ Hue-Nha TĐ 2" xfId="442"/>
    <cellStyle name="_TK 229-2010_Du thao BCKT 2012_Phuc Thinh Duc (22.02.13)" xfId="443"/>
    <cellStyle name="_TK 229-2010_Du thao BCKT 2012_Phuc Thinh Duc (22.02.13) 2" xfId="444"/>
    <cellStyle name="_TK 229-2010_Du thao BCSX 6T.2012_Petroland-Final.c" xfId="445"/>
    <cellStyle name="_TK 229-2010_Du thao BCSX 6T.2012_Petroland-Final.c 2" xfId="446"/>
    <cellStyle name="_tong mau" xfId="447"/>
    <cellStyle name="_Trich truoc MY Phu (2)" xfId="448"/>
    <cellStyle name="•W?_Format" xfId="449"/>
    <cellStyle name="•W€_¯–ì" xfId="450"/>
    <cellStyle name="W_STDFOR" xfId="451"/>
    <cellStyle name="0,0_x000d__x000a_NA_x000d__x000a_" xfId="452"/>
    <cellStyle name="0,0_x000d__x000a_NA_x000d__x000a_ 2" xfId="453"/>
    <cellStyle name="0,0_x000d__x000a_NA_x000d__x000a_ 3" xfId="454"/>
    <cellStyle name="0,0_x000d__x000a_NA_x000d__x000a__Bang ke BTDC 2012-Seaprodex Hai Phong (1)" xfId="455"/>
    <cellStyle name="1" xfId="456"/>
    <cellStyle name="1 2" xfId="457"/>
    <cellStyle name="12" xfId="458"/>
    <cellStyle name="12 2" xfId="459"/>
    <cellStyle name="15" xfId="460"/>
    <cellStyle name="15 2" xfId="461"/>
    <cellStyle name="¹éºÐÀ²_      " xfId="462"/>
    <cellStyle name="2" xfId="463"/>
    <cellStyle name="2 2" xfId="464"/>
    <cellStyle name="20% - Accent1 2" xfId="465"/>
    <cellStyle name="20% - Accent1 3" xfId="466"/>
    <cellStyle name="20% - Accent2 2" xfId="467"/>
    <cellStyle name="20% - Accent2 3" xfId="468"/>
    <cellStyle name="20% - Accent3 2" xfId="469"/>
    <cellStyle name="20% - Accent3 3" xfId="470"/>
    <cellStyle name="20% - Accent4 2" xfId="471"/>
    <cellStyle name="20% - Accent4 3" xfId="472"/>
    <cellStyle name="20% - Accent5 2" xfId="473"/>
    <cellStyle name="20% - Accent5 3" xfId="474"/>
    <cellStyle name="20% - Accent6 2" xfId="475"/>
    <cellStyle name="20% - Accent6 3" xfId="476"/>
    <cellStyle name="3" xfId="477"/>
    <cellStyle name="3 2" xfId="478"/>
    <cellStyle name="4" xfId="479"/>
    <cellStyle name="4 2" xfId="480"/>
    <cellStyle name="40% - Accent1 2" xfId="481"/>
    <cellStyle name="40% - Accent1 3" xfId="482"/>
    <cellStyle name="40% - Accent2 2" xfId="483"/>
    <cellStyle name="40% - Accent2 3" xfId="484"/>
    <cellStyle name="40% - Accent3 2" xfId="485"/>
    <cellStyle name="40% - Accent3 3" xfId="486"/>
    <cellStyle name="40% - Accent4 2" xfId="487"/>
    <cellStyle name="40% - Accent4 3" xfId="488"/>
    <cellStyle name="40% - Accent5 2" xfId="489"/>
    <cellStyle name="40% - Accent5 3" xfId="490"/>
    <cellStyle name="40% - Accent6 2" xfId="491"/>
    <cellStyle name="40% - Accent6 3" xfId="492"/>
    <cellStyle name="60% - Accent1 2" xfId="493"/>
    <cellStyle name="60% - Accent1 3" xfId="494"/>
    <cellStyle name="60% - Accent2 2" xfId="495"/>
    <cellStyle name="60% - Accent2 3" xfId="496"/>
    <cellStyle name="60% - Accent3 2" xfId="497"/>
    <cellStyle name="60% - Accent3 3" xfId="498"/>
    <cellStyle name="60% - Accent4 2" xfId="499"/>
    <cellStyle name="60% - Accent4 3" xfId="500"/>
    <cellStyle name="60% - Accent5 2" xfId="501"/>
    <cellStyle name="60% - Accent5 3" xfId="502"/>
    <cellStyle name="60% - Accent6 2" xfId="503"/>
    <cellStyle name="60% - Accent6 3" xfId="504"/>
    <cellStyle name="Accent1 - 20%" xfId="505"/>
    <cellStyle name="Accent1 - 20% 2" xfId="506"/>
    <cellStyle name="Accent1 - 40%" xfId="507"/>
    <cellStyle name="Accent1 - 40% 2" xfId="508"/>
    <cellStyle name="Accent1 - 60%" xfId="509"/>
    <cellStyle name="Accent1 - 60% 2" xfId="510"/>
    <cellStyle name="Accent1 2" xfId="511"/>
    <cellStyle name="Accent1 3" xfId="512"/>
    <cellStyle name="Accent2 - 20%" xfId="513"/>
    <cellStyle name="Accent2 - 20% 2" xfId="514"/>
    <cellStyle name="Accent2 - 40%" xfId="515"/>
    <cellStyle name="Accent2 - 40% 2" xfId="516"/>
    <cellStyle name="Accent2 - 60%" xfId="517"/>
    <cellStyle name="Accent2 - 60% 2" xfId="518"/>
    <cellStyle name="Accent2 2" xfId="519"/>
    <cellStyle name="Accent2 3" xfId="520"/>
    <cellStyle name="Accent3 - 20%" xfId="521"/>
    <cellStyle name="Accent3 - 20% 2" xfId="522"/>
    <cellStyle name="Accent3 - 40%" xfId="523"/>
    <cellStyle name="Accent3 - 40% 2" xfId="524"/>
    <cellStyle name="Accent3 - 60%" xfId="525"/>
    <cellStyle name="Accent3 - 60% 2" xfId="526"/>
    <cellStyle name="Accent3 2" xfId="527"/>
    <cellStyle name="Accent3 3" xfId="528"/>
    <cellStyle name="Accent4 - 20%" xfId="529"/>
    <cellStyle name="Accent4 - 20% 2" xfId="530"/>
    <cellStyle name="Accent4 - 40%" xfId="531"/>
    <cellStyle name="Accent4 - 40% 2" xfId="532"/>
    <cellStyle name="Accent4 - 60%" xfId="533"/>
    <cellStyle name="Accent4 - 60% 2" xfId="534"/>
    <cellStyle name="Accent4 2" xfId="535"/>
    <cellStyle name="Accent4 3" xfId="536"/>
    <cellStyle name="Accent5 - 20%" xfId="537"/>
    <cellStyle name="Accent5 - 20% 2" xfId="538"/>
    <cellStyle name="Accent5 - 40%" xfId="539"/>
    <cellStyle name="Accent5 - 40% 2" xfId="540"/>
    <cellStyle name="Accent5 - 60%" xfId="541"/>
    <cellStyle name="Accent5 - 60% 2" xfId="542"/>
    <cellStyle name="Accent5 2" xfId="543"/>
    <cellStyle name="Accent5 3" xfId="544"/>
    <cellStyle name="Accent6 - 20%" xfId="545"/>
    <cellStyle name="Accent6 - 20% 2" xfId="546"/>
    <cellStyle name="Accent6 - 40%" xfId="547"/>
    <cellStyle name="Accent6 - 40% 2" xfId="548"/>
    <cellStyle name="Accent6 - 60%" xfId="549"/>
    <cellStyle name="Accent6 - 60% 2" xfId="550"/>
    <cellStyle name="Accent6 2" xfId="551"/>
    <cellStyle name="Accent6 3" xfId="552"/>
    <cellStyle name="ÅëÈ­ [0]_      " xfId="553"/>
    <cellStyle name="AeE­ [0]_INQUIRY ¿?¾÷AßAø " xfId="554"/>
    <cellStyle name="ÅëÈ­ [0]_L601CPT" xfId="555"/>
    <cellStyle name="ÅëÈ­_      " xfId="556"/>
    <cellStyle name="AeE­_INQUIRY ¿?¾÷AßAø " xfId="557"/>
    <cellStyle name="ÅëÈ­_L601CPT" xfId="558"/>
    <cellStyle name="APPEAR" xfId="559"/>
    <cellStyle name="args.style" xfId="560"/>
    <cellStyle name="ÄÞ¸¶ [0]_      " xfId="561"/>
    <cellStyle name="AÞ¸¶ [0]_INQUIRY ¿?¾÷AßAø " xfId="562"/>
    <cellStyle name="ÄÞ¸¶ [0]_L601CPT" xfId="563"/>
    <cellStyle name="ÄÞ¸¶_      " xfId="564"/>
    <cellStyle name="AÞ¸¶_INQUIRY ¿?¾÷AßAø " xfId="565"/>
    <cellStyle name="ÄÞ¸¶_L601CPT" xfId="566"/>
    <cellStyle name="AutoFormat Options" xfId="567"/>
    <cellStyle name="Bad 2" xfId="568"/>
    <cellStyle name="Bad 3" xfId="569"/>
    <cellStyle name="bang coìa" xfId="570"/>
    <cellStyle name="bang coìa 2" xfId="571"/>
    <cellStyle name="bang coìa 2 2" xfId="572"/>
    <cellStyle name="Body" xfId="573"/>
    <cellStyle name="C?AØ_¿?¾÷CoE² " xfId="574"/>
    <cellStyle name="Ç¥ÁØ_      " xfId="575"/>
    <cellStyle name="C￥AØ_¿μ¾÷CoE² " xfId="576"/>
    <cellStyle name="Ç¥ÁØ_£Ò£Ã°üÁ¦ÀÛ" xfId="577"/>
    <cellStyle name="Calc Currency (0)" xfId="578"/>
    <cellStyle name="Calc Currency (0) 2" xfId="579"/>
    <cellStyle name="Calc Currency (0) 2 2" xfId="580"/>
    <cellStyle name="Calc Currency (0) 3" xfId="581"/>
    <cellStyle name="Calc Currency (2)" xfId="582"/>
    <cellStyle name="Calc Currency (2) 2" xfId="583"/>
    <cellStyle name="Calc Percent (0)" xfId="584"/>
    <cellStyle name="Calc Percent (0) 2" xfId="585"/>
    <cellStyle name="Calc Percent (1)" xfId="586"/>
    <cellStyle name="Calc Percent (1) 2" xfId="587"/>
    <cellStyle name="Calc Percent (2)" xfId="588"/>
    <cellStyle name="Calc Percent (2) 2" xfId="589"/>
    <cellStyle name="Calc Percent (2) 2 2" xfId="590"/>
    <cellStyle name="Calc Percent (2) 3" xfId="591"/>
    <cellStyle name="Calc Units (0)" xfId="592"/>
    <cellStyle name="Calc Units (0) 2" xfId="593"/>
    <cellStyle name="Calc Units (1)" xfId="594"/>
    <cellStyle name="Calc Units (1) 2" xfId="595"/>
    <cellStyle name="Calc Units (2)" xfId="596"/>
    <cellStyle name="Calc Units (2) 2" xfId="597"/>
    <cellStyle name="Calculation 2" xfId="598"/>
    <cellStyle name="Calculation 3" xfId="599"/>
    <cellStyle name="category" xfId="600"/>
    <cellStyle name="category 2" xfId="601"/>
    <cellStyle name="CC1" xfId="602"/>
    <cellStyle name="CC1 2" xfId="603"/>
    <cellStyle name="CC2" xfId="604"/>
    <cellStyle name="CC2 2" xfId="605"/>
    <cellStyle name="Centered Heading" xfId="606"/>
    <cellStyle name="Centered Heading 2" xfId="607"/>
    <cellStyle name="Cerrency_Sheet2_XANGDAU" xfId="608"/>
    <cellStyle name="Change A&amp;ll" xfId="609"/>
    <cellStyle name="Change A&amp;ll 2" xfId="610"/>
    <cellStyle name="Change A&amp;ll 2 2" xfId="611"/>
    <cellStyle name="Change A&amp;ll 2 3" xfId="612"/>
    <cellStyle name="Change A&amp;ll 2 4" xfId="613"/>
    <cellStyle name="Change A&amp;ll 3" xfId="614"/>
    <cellStyle name="Change A&amp;ll 3 2" xfId="615"/>
    <cellStyle name="Change A&amp;ll 3 2 2" xfId="616"/>
    <cellStyle name="Change A&amp;ll 4" xfId="617"/>
    <cellStyle name="Change A&amp;ll 5" xfId="618"/>
    <cellStyle name="Change A&amp;ll 6" xfId="619"/>
    <cellStyle name="Change A&amp;ll_Bang ke BTDC 2011_TIEN TUAN" xfId="620"/>
    <cellStyle name="Change A&amp;ll_BCKT  2011_RDP" xfId="621"/>
    <cellStyle name="Change A&amp;ll_BCKT 2011-Bia SG-Binh Tay(12.03)" xfId="622"/>
    <cellStyle name="Change A&amp;ll_BCKT 6T. 2012-Cho Nong San Thu Duc - 05.08.12" xfId="623"/>
    <cellStyle name="chchuyen" xfId="624"/>
    <cellStyle name="chchuyen 2" xfId="625"/>
    <cellStyle name="Check Cell 2" xfId="626"/>
    <cellStyle name="Check Cell 3" xfId="627"/>
    <cellStyle name="CHUONG" xfId="628"/>
    <cellStyle name="CHUONG 2" xfId="629"/>
    <cellStyle name="Column_Title" xfId="630"/>
    <cellStyle name="Comma" xfId="631" builtinId="3"/>
    <cellStyle name="Comma %" xfId="632"/>
    <cellStyle name="Comma % 2" xfId="633"/>
    <cellStyle name="Comma % 2 2" xfId="634"/>
    <cellStyle name="Comma % 3" xfId="635"/>
    <cellStyle name="Comma [0] 2" xfId="636"/>
    <cellStyle name="Comma [0] 3" xfId="637"/>
    <cellStyle name="Comma [00]" xfId="638"/>
    <cellStyle name="Comma [00] 2" xfId="639"/>
    <cellStyle name="Comma 0.0" xfId="640"/>
    <cellStyle name="Comma 0.0 2" xfId="641"/>
    <cellStyle name="Comma 0.0%" xfId="642"/>
    <cellStyle name="Comma 0.0% 2" xfId="643"/>
    <cellStyle name="Comma 0.00" xfId="644"/>
    <cellStyle name="Comma 0.00 2" xfId="645"/>
    <cellStyle name="Comma 0.00%" xfId="646"/>
    <cellStyle name="Comma 0.00% 2" xfId="647"/>
    <cellStyle name="Comma 0.000" xfId="648"/>
    <cellStyle name="Comma 0.000 2" xfId="649"/>
    <cellStyle name="Comma 0.000%" xfId="650"/>
    <cellStyle name="Comma 0.000% 2" xfId="651"/>
    <cellStyle name="Comma 10" xfId="652"/>
    <cellStyle name="Comma 10 2" xfId="653"/>
    <cellStyle name="Comma 11" xfId="654"/>
    <cellStyle name="Comma 12" xfId="655"/>
    <cellStyle name="Comma 13" xfId="656"/>
    <cellStyle name="Comma 14" xfId="657"/>
    <cellStyle name="Comma 15" xfId="658"/>
    <cellStyle name="Comma 16" xfId="659"/>
    <cellStyle name="Comma 17" xfId="660"/>
    <cellStyle name="Comma 18" xfId="661"/>
    <cellStyle name="Comma 19" xfId="662"/>
    <cellStyle name="Comma 2" xfId="663"/>
    <cellStyle name="Comma 2 2" xfId="664"/>
    <cellStyle name="Comma 2 2 2" xfId="665"/>
    <cellStyle name="Comma 2 2 3" xfId="666"/>
    <cellStyle name="Comma 2 3" xfId="667"/>
    <cellStyle name="Comma 2 4" xfId="668"/>
    <cellStyle name="Comma 3" xfId="669"/>
    <cellStyle name="Comma 3 2" xfId="670"/>
    <cellStyle name="Comma 3 2 2" xfId="671"/>
    <cellStyle name="Comma 3 3" xfId="672"/>
    <cellStyle name="Comma 3 4" xfId="673"/>
    <cellStyle name="Comma 4" xfId="674"/>
    <cellStyle name="Comma 4 2" xfId="675"/>
    <cellStyle name="Comma 4 2 2" xfId="676"/>
    <cellStyle name="Comma 4 3" xfId="677"/>
    <cellStyle name="Comma 4 4" xfId="678"/>
    <cellStyle name="Comma 5" xfId="679"/>
    <cellStyle name="Comma 5 2" xfId="680"/>
    <cellStyle name="Comma 6" xfId="681"/>
    <cellStyle name="Comma 6 2" xfId="682"/>
    <cellStyle name="Comma 7" xfId="683"/>
    <cellStyle name="Comma 8" xfId="684"/>
    <cellStyle name="Comma 9" xfId="685"/>
    <cellStyle name="comma zerodec" xfId="686"/>
    <cellStyle name="comma zerodec 2" xfId="687"/>
    <cellStyle name="Comma0" xfId="688"/>
    <cellStyle name="Comma0 2" xfId="689"/>
    <cellStyle name="Company Name" xfId="690"/>
    <cellStyle name="Company Name 2" xfId="691"/>
    <cellStyle name="Copied" xfId="692"/>
    <cellStyle name="COST1" xfId="693"/>
    <cellStyle name="Co聭ma_Sheet1" xfId="694"/>
    <cellStyle name="CR Comma" xfId="695"/>
    <cellStyle name="CR Comma 2" xfId="696"/>
    <cellStyle name="CR Currency" xfId="697"/>
    <cellStyle name="CR Currency 2" xfId="698"/>
    <cellStyle name="Credit" xfId="699"/>
    <cellStyle name="Credit 2" xfId="700"/>
    <cellStyle name="Credit subtotal" xfId="701"/>
    <cellStyle name="Credit subtotal 2" xfId="702"/>
    <cellStyle name="Credit Total" xfId="703"/>
    <cellStyle name="Credit Total 2" xfId="704"/>
    <cellStyle name="CT1" xfId="705"/>
    <cellStyle name="CT1 2" xfId="706"/>
    <cellStyle name="CT2" xfId="707"/>
    <cellStyle name="CT2 2" xfId="708"/>
    <cellStyle name="CT4" xfId="709"/>
    <cellStyle name="CT4 2" xfId="710"/>
    <cellStyle name="CT5" xfId="711"/>
    <cellStyle name="CT5 2" xfId="712"/>
    <cellStyle name="ct7" xfId="713"/>
    <cellStyle name="ct7 2" xfId="714"/>
    <cellStyle name="ct8" xfId="715"/>
    <cellStyle name="ct8 2" xfId="716"/>
    <cellStyle name="cth1" xfId="717"/>
    <cellStyle name="cth1 2" xfId="718"/>
    <cellStyle name="Cthuc" xfId="719"/>
    <cellStyle name="Cthuc 2" xfId="720"/>
    <cellStyle name="Cthuc1" xfId="721"/>
    <cellStyle name="Cthuc1 2" xfId="722"/>
    <cellStyle name="Currency %" xfId="723"/>
    <cellStyle name="Currency % 2" xfId="724"/>
    <cellStyle name="Currency % 2 2" xfId="725"/>
    <cellStyle name="Currency % 3" xfId="726"/>
    <cellStyle name="Currency [00]" xfId="727"/>
    <cellStyle name="Currency [00] 2" xfId="728"/>
    <cellStyle name="Currency 0.0" xfId="729"/>
    <cellStyle name="Currency 0.0 2" xfId="730"/>
    <cellStyle name="Currency 0.0%" xfId="731"/>
    <cellStyle name="Currency 0.0% 2" xfId="732"/>
    <cellStyle name="Currency 0.00" xfId="733"/>
    <cellStyle name="Currency 0.00 2" xfId="734"/>
    <cellStyle name="Currency 0.00%" xfId="735"/>
    <cellStyle name="Currency 0.00% 2" xfId="736"/>
    <cellStyle name="Currency 0.000" xfId="737"/>
    <cellStyle name="Currency 0.000 2" xfId="738"/>
    <cellStyle name="Currency 0.000%" xfId="739"/>
    <cellStyle name="Currency 0.000% 2" xfId="740"/>
    <cellStyle name="Currency 2" xfId="741"/>
    <cellStyle name="Currency 2 2" xfId="742"/>
    <cellStyle name="Currency 2 3" xfId="743"/>
    <cellStyle name="Currency 3" xfId="744"/>
    <cellStyle name="Currency 4" xfId="745"/>
    <cellStyle name="Currency0" xfId="746"/>
    <cellStyle name="Currency0 2" xfId="747"/>
    <cellStyle name="Currency1" xfId="748"/>
    <cellStyle name="Currency1 2" xfId="749"/>
    <cellStyle name="d" xfId="750"/>
    <cellStyle name="d 2" xfId="751"/>
    <cellStyle name="d%" xfId="752"/>
    <cellStyle name="d% 2" xfId="753"/>
    <cellStyle name="d% 2 2" xfId="754"/>
    <cellStyle name="d_Du thao BCKT 2012 - Thang Long (05.02)" xfId="755"/>
    <cellStyle name="d_Du thao BCKT 2012_ Hue-Nha TĐ" xfId="756"/>
    <cellStyle name="d_Du thao BCKT 2012_ Hue-Nha TĐ 2" xfId="757"/>
    <cellStyle name="d1" xfId="758"/>
    <cellStyle name="d1 2" xfId="759"/>
    <cellStyle name="Dan" xfId="760"/>
    <cellStyle name="Dan 2" xfId="761"/>
    <cellStyle name="Dan 2 2" xfId="762"/>
    <cellStyle name="Date" xfId="763"/>
    <cellStyle name="Date 2" xfId="764"/>
    <cellStyle name="Date Short" xfId="765"/>
    <cellStyle name="Date Short 2" xfId="766"/>
    <cellStyle name="Date_Bao Cao Kiem Tra  trung bay Ke milk-yomilk CK 2" xfId="767"/>
    <cellStyle name="Debit" xfId="768"/>
    <cellStyle name="Debit 2" xfId="769"/>
    <cellStyle name="Debit subtotal" xfId="770"/>
    <cellStyle name="Debit subtotal 2" xfId="771"/>
    <cellStyle name="Debit Total" xfId="772"/>
    <cellStyle name="Debit Total 2" xfId="773"/>
    <cellStyle name="DELTA" xfId="774"/>
    <cellStyle name="DELTA 2" xfId="775"/>
    <cellStyle name="Dezimal [0]_68574_Materialbedarfsliste" xfId="776"/>
    <cellStyle name="Dezimal_68574_Materialbedarfsliste" xfId="777"/>
    <cellStyle name="Dollar (zero dec)" xfId="778"/>
    <cellStyle name="Dollar (zero dec) 2" xfId="779"/>
    <cellStyle name="e" xfId="780"/>
    <cellStyle name="Emphasis 1" xfId="781"/>
    <cellStyle name="Emphasis 1 2" xfId="782"/>
    <cellStyle name="Emphasis 2" xfId="783"/>
    <cellStyle name="Emphasis 2 2" xfId="784"/>
    <cellStyle name="Emphasis 3" xfId="785"/>
    <cellStyle name="Emphasis 3 2" xfId="786"/>
    <cellStyle name="Enter Currency (0)" xfId="787"/>
    <cellStyle name="Enter Currency (0) 2" xfId="788"/>
    <cellStyle name="Enter Currency (2)" xfId="789"/>
    <cellStyle name="Enter Currency (2) 2" xfId="790"/>
    <cellStyle name="Enter Units (0)" xfId="791"/>
    <cellStyle name="Enter Units (0) 2" xfId="792"/>
    <cellStyle name="Enter Units (1)" xfId="793"/>
    <cellStyle name="Enter Units (1) 2" xfId="794"/>
    <cellStyle name="Enter Units (2)" xfId="795"/>
    <cellStyle name="Enter Units (2) 2" xfId="796"/>
    <cellStyle name="Entered" xfId="797"/>
    <cellStyle name="Euro" xfId="798"/>
    <cellStyle name="Euro 2" xfId="799"/>
    <cellStyle name="Euro 2 2" xfId="800"/>
    <cellStyle name="Euro 3" xfId="801"/>
    <cellStyle name="Excel Built-in Comma" xfId="802"/>
    <cellStyle name="Excel Built-in Normal" xfId="803"/>
    <cellStyle name="Explanatory Text 2" xfId="804"/>
    <cellStyle name="Explanatory Text 3" xfId="805"/>
    <cellStyle name="f" xfId="806"/>
    <cellStyle name="F2" xfId="807"/>
    <cellStyle name="F2 2" xfId="808"/>
    <cellStyle name="F3" xfId="809"/>
    <cellStyle name="F3 2" xfId="810"/>
    <cellStyle name="F4" xfId="811"/>
    <cellStyle name="F4 2" xfId="812"/>
    <cellStyle name="F5" xfId="813"/>
    <cellStyle name="F5 2" xfId="814"/>
    <cellStyle name="F6" xfId="815"/>
    <cellStyle name="F6 2" xfId="816"/>
    <cellStyle name="F7" xfId="817"/>
    <cellStyle name="F7 2" xfId="818"/>
    <cellStyle name="F8" xfId="819"/>
    <cellStyle name="F8 2" xfId="820"/>
    <cellStyle name="Fixed" xfId="821"/>
    <cellStyle name="Fixed 2" xfId="822"/>
    <cellStyle name="Good 2" xfId="823"/>
    <cellStyle name="Good 3" xfId="824"/>
    <cellStyle name="Grey" xfId="825"/>
    <cellStyle name="Grey 2" xfId="826"/>
    <cellStyle name="ha" xfId="827"/>
    <cellStyle name="ha 2" xfId="828"/>
    <cellStyle name="HEADER" xfId="829"/>
    <cellStyle name="HEADER 2" xfId="830"/>
    <cellStyle name="Header1" xfId="831"/>
    <cellStyle name="Header1 2" xfId="832"/>
    <cellStyle name="Header2" xfId="833"/>
    <cellStyle name="Header2 2" xfId="834"/>
    <cellStyle name="Heading" xfId="835"/>
    <cellStyle name="Heading 1" xfId="836" builtinId="16" customBuiltin="1"/>
    <cellStyle name="Heading 1 2" xfId="837"/>
    <cellStyle name="Heading 1 2 2" xfId="838"/>
    <cellStyle name="Heading 1 3" xfId="839"/>
    <cellStyle name="Heading 2" xfId="840" builtinId="17" customBuiltin="1"/>
    <cellStyle name="Heading 2 2" xfId="841"/>
    <cellStyle name="Heading 2 3" xfId="842"/>
    <cellStyle name="Heading 3 2" xfId="843"/>
    <cellStyle name="Heading 3 3" xfId="844"/>
    <cellStyle name="Heading 4 2" xfId="845"/>
    <cellStyle name="Heading 4 3" xfId="846"/>
    <cellStyle name="Heading 5" xfId="847"/>
    <cellStyle name="Heading No Underline" xfId="848"/>
    <cellStyle name="Heading No Underline 2" xfId="849"/>
    <cellStyle name="Heading With Underline" xfId="850"/>
    <cellStyle name="Heading With Underline 2" xfId="851"/>
    <cellStyle name="Heading1" xfId="852"/>
    <cellStyle name="Heading1 1" xfId="853"/>
    <cellStyle name="Heading1 2" xfId="854"/>
    <cellStyle name="HEADING1 3" xfId="855"/>
    <cellStyle name="HEADING1 4" xfId="856"/>
    <cellStyle name="Heading2" xfId="857"/>
    <cellStyle name="Heading2 2" xfId="858"/>
    <cellStyle name="Heading2 2 2" xfId="859"/>
    <cellStyle name="HEADING2 3" xfId="860"/>
    <cellStyle name="HEADING2 4" xfId="861"/>
    <cellStyle name="headoption" xfId="862"/>
    <cellStyle name="headoption 2" xfId="863"/>
    <cellStyle name="HIDE" xfId="864"/>
    <cellStyle name="Hoa-Scholl" xfId="865"/>
    <cellStyle name="Hoa-Scholl 2" xfId="866"/>
    <cellStyle name="i·0" xfId="867"/>
    <cellStyle name="Indent" xfId="868"/>
    <cellStyle name="Indent 2" xfId="869"/>
    <cellStyle name="Input [yellow]" xfId="870"/>
    <cellStyle name="Input [yellow] 2" xfId="871"/>
    <cellStyle name="Input 2" xfId="872"/>
    <cellStyle name="Input 3" xfId="873"/>
    <cellStyle name="Input Cells" xfId="874"/>
    <cellStyle name="KENGANG" xfId="875"/>
    <cellStyle name="KHUNG" xfId="876"/>
    <cellStyle name="kien" xfId="877"/>
    <cellStyle name="Ledger 17 x 11 in" xfId="878"/>
    <cellStyle name="Ledger 17 x 11 in 2" xfId="879"/>
    <cellStyle name="Ledger 17 x 11 in 2 2" xfId="880"/>
    <cellStyle name="Line" xfId="881"/>
    <cellStyle name="Line 2" xfId="882"/>
    <cellStyle name="Line 2 2" xfId="883"/>
    <cellStyle name="linh" xfId="884"/>
    <cellStyle name="Link Currency (0)" xfId="885"/>
    <cellStyle name="Link Currency (0) 2" xfId="886"/>
    <cellStyle name="Link Currency (2)" xfId="887"/>
    <cellStyle name="Link Currency (2) 2" xfId="888"/>
    <cellStyle name="Link Units (0)" xfId="889"/>
    <cellStyle name="Link Units (0) 2" xfId="890"/>
    <cellStyle name="Link Units (1)" xfId="891"/>
    <cellStyle name="Link Units (1) 2" xfId="892"/>
    <cellStyle name="Link Units (2)" xfId="893"/>
    <cellStyle name="Link Units (2) 2" xfId="894"/>
    <cellStyle name="Linked Cell 2" xfId="895"/>
    <cellStyle name="Linked Cell 3" xfId="896"/>
    <cellStyle name="Linked Cells" xfId="897"/>
    <cellStyle name="luc" xfId="898"/>
    <cellStyle name="luc 2" xfId="899"/>
    <cellStyle name="luc2" xfId="900"/>
    <cellStyle name="luc2 2" xfId="901"/>
    <cellStyle name="MARK" xfId="902"/>
    <cellStyle name="Migliaia (0)_CALPREZZ" xfId="903"/>
    <cellStyle name="Migliaia_ PESO ELETTR." xfId="904"/>
    <cellStyle name="Millares [0]_Well Timing" xfId="905"/>
    <cellStyle name="Millares_Well Timing" xfId="906"/>
    <cellStyle name="Milliers [0]_      " xfId="907"/>
    <cellStyle name="Milliers_      " xfId="908"/>
    <cellStyle name="Model" xfId="909"/>
    <cellStyle name="Model 2" xfId="910"/>
    <cellStyle name="Mon?aire [0]_      " xfId="911"/>
    <cellStyle name="Mon?aire_      " xfId="912"/>
    <cellStyle name="Moneda [0]_Well Timing" xfId="913"/>
    <cellStyle name="Moneda_Well Timing" xfId="914"/>
    <cellStyle name="Monétaire [0]_      " xfId="915"/>
    <cellStyle name="Monétaire_      " xfId="916"/>
    <cellStyle name="n" xfId="917"/>
    <cellStyle name="n 2" xfId="918"/>
    <cellStyle name="N_Book1" xfId="919"/>
    <cellStyle name="N_QT 2006 NGON NGON" xfId="920"/>
    <cellStyle name="n1" xfId="921"/>
    <cellStyle name="n1 2" xfId="922"/>
    <cellStyle name="Neutral 2" xfId="923"/>
    <cellStyle name="Neutral 3" xfId="924"/>
    <cellStyle name="New Times Roman" xfId="925"/>
    <cellStyle name="New Times Roman 2" xfId="926"/>
    <cellStyle name="no dec" xfId="927"/>
    <cellStyle name="no dec 2" xfId="928"/>
    <cellStyle name="ÑONVÒ" xfId="929"/>
    <cellStyle name="ÑONVÒ 2" xfId="930"/>
    <cellStyle name="Normal" xfId="0" builtinId="0"/>
    <cellStyle name="Normal - Style1" xfId="931"/>
    <cellStyle name="Normal - Style1 2" xfId="932"/>
    <cellStyle name="Normal - Style1 2 2" xfId="933"/>
    <cellStyle name="Normal - Style1 3" xfId="934"/>
    <cellStyle name="Normal - Style1_Bang ke BTDC 2012-Seaprodex Hai Phong (1)" xfId="935"/>
    <cellStyle name="Normal - 유형1" xfId="936"/>
    <cellStyle name="Normal 10" xfId="937"/>
    <cellStyle name="Normal 10 2" xfId="938"/>
    <cellStyle name="Normal 11" xfId="939"/>
    <cellStyle name="Normal 11 2" xfId="940"/>
    <cellStyle name="Normal 12" xfId="941"/>
    <cellStyle name="Normal 12 2" xfId="942"/>
    <cellStyle name="Normal 13" xfId="943"/>
    <cellStyle name="Normal 13 2" xfId="944"/>
    <cellStyle name="Normal 14" xfId="945"/>
    <cellStyle name="Normal 14 2" xfId="946"/>
    <cellStyle name="Normal 15" xfId="947"/>
    <cellStyle name="Normal 15 2" xfId="948"/>
    <cellStyle name="Normal 16" xfId="949"/>
    <cellStyle name="Normal 16 2" xfId="950"/>
    <cellStyle name="Normal 17" xfId="951"/>
    <cellStyle name="Normal 17 2" xfId="952"/>
    <cellStyle name="Normal 17 3" xfId="953"/>
    <cellStyle name="Normal 18" xfId="954"/>
    <cellStyle name="Normal 18 2" xfId="955"/>
    <cellStyle name="Normal 19" xfId="956"/>
    <cellStyle name="Normal 19 2" xfId="957"/>
    <cellStyle name="Normal 2" xfId="958"/>
    <cellStyle name="Normal 2 2" xfId="959"/>
    <cellStyle name="Normal 2 2 2" xfId="960"/>
    <cellStyle name="Normal 2 2 3" xfId="961"/>
    <cellStyle name="Normal 2 3" xfId="962"/>
    <cellStyle name="Normal 2 4" xfId="963"/>
    <cellStyle name="Normal 2 5" xfId="964"/>
    <cellStyle name="Normal 2 6" xfId="965"/>
    <cellStyle name="Normal 2 7" xfId="966"/>
    <cellStyle name="Normal 2 8" xfId="967"/>
    <cellStyle name="Normal 2 9" xfId="968"/>
    <cellStyle name="Normal 2_BCKT 2010-Hiep Phuc_31.07.11" xfId="969"/>
    <cellStyle name="Normal 20" xfId="970"/>
    <cellStyle name="Normal 21" xfId="971"/>
    <cellStyle name="Normal 21 2" xfId="972"/>
    <cellStyle name="Normal 22" xfId="973"/>
    <cellStyle name="Normal 23" xfId="974"/>
    <cellStyle name="Normal 24" xfId="975"/>
    <cellStyle name="Normal 25" xfId="976"/>
    <cellStyle name="Normal 26" xfId="977"/>
    <cellStyle name="Normal 26 2" xfId="978"/>
    <cellStyle name="Normal 27" xfId="979"/>
    <cellStyle name="Normal 27 2" xfId="980"/>
    <cellStyle name="Normal 28" xfId="981"/>
    <cellStyle name="Normal 29" xfId="982"/>
    <cellStyle name="Normal 3" xfId="983"/>
    <cellStyle name="Normal 3 2" xfId="984"/>
    <cellStyle name="Normal 3 2 2" xfId="985"/>
    <cellStyle name="Normal 3 3" xfId="986"/>
    <cellStyle name="Normal 3 4" xfId="987"/>
    <cellStyle name="Normal 30" xfId="988"/>
    <cellStyle name="Normal 31" xfId="989"/>
    <cellStyle name="Normal 32" xfId="990"/>
    <cellStyle name="Normal 33" xfId="991"/>
    <cellStyle name="Normal 33 2" xfId="992"/>
    <cellStyle name="Normal 34" xfId="993"/>
    <cellStyle name="Normal 34 2" xfId="994"/>
    <cellStyle name="Normal 35" xfId="995"/>
    <cellStyle name="Normal 36" xfId="996"/>
    <cellStyle name="Normal 37" xfId="997"/>
    <cellStyle name="Normal 38" xfId="998"/>
    <cellStyle name="Normal 39" xfId="999"/>
    <cellStyle name="Normal 4" xfId="1000"/>
    <cellStyle name="Normal 4 2" xfId="1001"/>
    <cellStyle name="Normal 4 2 2" xfId="1002"/>
    <cellStyle name="Normal 4 3" xfId="1003"/>
    <cellStyle name="Normal 4 4" xfId="1004"/>
    <cellStyle name="Normal 40" xfId="1005"/>
    <cellStyle name="Normal 41" xfId="1006"/>
    <cellStyle name="Normal 5" xfId="1007"/>
    <cellStyle name="Normal 5 2" xfId="1008"/>
    <cellStyle name="Normal 5 3" xfId="1009"/>
    <cellStyle name="Normal 6" xfId="1010"/>
    <cellStyle name="Normal 6 2" xfId="1011"/>
    <cellStyle name="Normal 6 3" xfId="1012"/>
    <cellStyle name="Normal 7" xfId="1013"/>
    <cellStyle name="Normal 7 2" xfId="1014"/>
    <cellStyle name="Normal 7 3" xfId="1015"/>
    <cellStyle name="Normal 8" xfId="1016"/>
    <cellStyle name="Normal 8 2" xfId="1017"/>
    <cellStyle name="Normal 9" xfId="1018"/>
    <cellStyle name="Normal 9 2" xfId="1019"/>
    <cellStyle name="Normal_BCKT - Binh Minh 07" xfId="1020"/>
    <cellStyle name="Normal_BCKT 6T. 2012-Cho Nong San Thu Duc - 05.08.12" xfId="1021"/>
    <cellStyle name="Normal_BCTC 07" xfId="1022"/>
    <cellStyle name="Normal_BCTC RUOU" xfId="1023"/>
    <cellStyle name="Normal_Better Resin 08" xfId="1024"/>
    <cellStyle name="Normal_BTDC 11- ULh" xfId="1025"/>
    <cellStyle name="Normal_BTMKongVT-V" xfId="1026"/>
    <cellStyle name="Normal_GLV Cac khoan dau tu TC-05" xfId="1027"/>
    <cellStyle name="Normal_PTNHA" xfId="1028"/>
    <cellStyle name="Normal_Sacom Q1" xfId="1029"/>
    <cellStyle name="Normal_TM03-Best" xfId="1030"/>
    <cellStyle name="Normale_ PESO ELETTR." xfId="1031"/>
    <cellStyle name="Note 2" xfId="1032"/>
    <cellStyle name="Note 3" xfId="1033"/>
    <cellStyle name="Note 4" xfId="1034"/>
    <cellStyle name="Note 4 2" xfId="1035"/>
    <cellStyle name="Note 5" xfId="1036"/>
    <cellStyle name="Note 6" xfId="1037"/>
    <cellStyle name="Œ…‹æØ‚è [0.00]_laroux" xfId="1038"/>
    <cellStyle name="Œ…‹æØ‚è_laroux" xfId="1039"/>
    <cellStyle name="oft Excel]_x000d__x000a_Comment=open=/f ‚ðw’è‚·‚é‚ÆAƒ†[ƒU[’è‹`ŠÖ”‚ðŠÖ”“\‚è•t‚¯‚Ìˆê——‚É“o˜^‚·‚é‚±‚Æ‚ª‚Å‚«‚Ü‚·B_x000d__x000a_Maximized" xfId="1040"/>
    <cellStyle name="oft Excel]_x000d__x000a_Comment=open=/f ‚ðw’è‚·‚é‚ÆAƒ†[ƒU[’è‹`ŠÖ”‚ðŠÖ”“\‚è•t‚¯‚Ìˆê——‚É“o˜^‚·‚é‚±‚Æ‚ª‚Å‚«‚Ü‚·B_x000d__x000a_Maximized 2" xfId="1041"/>
    <cellStyle name="omma [0]_Mktg Prog" xfId="1042"/>
    <cellStyle name="ormal_Sheet1_1" xfId="1043"/>
    <cellStyle name="Output 2" xfId="1044"/>
    <cellStyle name="Output 3" xfId="1045"/>
    <cellStyle name="paint" xfId="1046"/>
    <cellStyle name="paint 2" xfId="1047"/>
    <cellStyle name="per.style" xfId="1048"/>
    <cellStyle name="Percent" xfId="1049" builtinId="5"/>
    <cellStyle name="Percent %" xfId="1050"/>
    <cellStyle name="Percent % 2" xfId="1051"/>
    <cellStyle name="Percent % Long Underline" xfId="1052"/>
    <cellStyle name="Percent % Long Underline 2" xfId="1053"/>
    <cellStyle name="Percent %_Worksheet in  US Financial Statements Ref. Workbook - Single Co" xfId="1054"/>
    <cellStyle name="Percent (0)" xfId="1055"/>
    <cellStyle name="Percent (0) 2" xfId="1056"/>
    <cellStyle name="Percent (0) 2 2" xfId="1057"/>
    <cellStyle name="Percent (0) 3" xfId="1058"/>
    <cellStyle name="Percent [0]" xfId="1059"/>
    <cellStyle name="Percent [0] 2" xfId="1060"/>
    <cellStyle name="Percent [0] 2 2" xfId="1061"/>
    <cellStyle name="Percent [0] 3" xfId="1062"/>
    <cellStyle name="Percent [00]" xfId="1063"/>
    <cellStyle name="Percent [00] 2" xfId="1064"/>
    <cellStyle name="Percent [00] 2 2" xfId="1065"/>
    <cellStyle name="Percent [00] 3" xfId="1066"/>
    <cellStyle name="Percent [2]" xfId="1067"/>
    <cellStyle name="Percent [2] 2" xfId="1068"/>
    <cellStyle name="Percent 0.0%" xfId="1069"/>
    <cellStyle name="Percent 0.0% 2" xfId="1070"/>
    <cellStyle name="Percent 0.0% Long Underline" xfId="1071"/>
    <cellStyle name="Percent 0.0% Long Underline 2" xfId="1072"/>
    <cellStyle name="Percent 0.00%" xfId="1073"/>
    <cellStyle name="Percent 0.00% 2" xfId="1074"/>
    <cellStyle name="Percent 0.00% Long Underline" xfId="1075"/>
    <cellStyle name="Percent 0.00% Long Underline 2" xfId="1076"/>
    <cellStyle name="Percent 0.000%" xfId="1077"/>
    <cellStyle name="Percent 0.000% 2" xfId="1078"/>
    <cellStyle name="Percent 0.000% Long Underline" xfId="1079"/>
    <cellStyle name="Percent 0.000% Long Underline 2" xfId="1080"/>
    <cellStyle name="Percent 2" xfId="1081"/>
    <cellStyle name="Percent 2 2" xfId="1082"/>
    <cellStyle name="Percent 2 2 2" xfId="1083"/>
    <cellStyle name="Percent 2 3" xfId="1084"/>
    <cellStyle name="Percent 2 4" xfId="1085"/>
    <cellStyle name="Percent 3" xfId="1086"/>
    <cellStyle name="Percent 3 2" xfId="1087"/>
    <cellStyle name="Percent 3 3" xfId="1088"/>
    <cellStyle name="Percent 4" xfId="1089"/>
    <cellStyle name="Percent 4 2" xfId="1090"/>
    <cellStyle name="Percent 5" xfId="1091"/>
    <cellStyle name="Percent 5 2" xfId="1092"/>
    <cellStyle name="Percent 6" xfId="1093"/>
    <cellStyle name="PERCENTAGE" xfId="1094"/>
    <cellStyle name="PERCENTAGE 2" xfId="1095"/>
    <cellStyle name="PrePop Currency (0)" xfId="1096"/>
    <cellStyle name="PrePop Currency (0) 2" xfId="1097"/>
    <cellStyle name="PrePop Currency (2)" xfId="1098"/>
    <cellStyle name="PrePop Currency (2) 2" xfId="1099"/>
    <cellStyle name="PrePop Units (0)" xfId="1100"/>
    <cellStyle name="PrePop Units (0) 2" xfId="1101"/>
    <cellStyle name="PrePop Units (1)" xfId="1102"/>
    <cellStyle name="PrePop Units (1) 2" xfId="1103"/>
    <cellStyle name="PrePop Units (2)" xfId="1104"/>
    <cellStyle name="PrePop Units (2) 2" xfId="1105"/>
    <cellStyle name="pricing" xfId="1106"/>
    <cellStyle name="pricing 2" xfId="1107"/>
    <cellStyle name="pricing 2 2" xfId="1108"/>
    <cellStyle name="pricing 3" xfId="1109"/>
    <cellStyle name="PSChar" xfId="1110"/>
    <cellStyle name="PSChar 2" xfId="1111"/>
    <cellStyle name="PSChar 2 2" xfId="1112"/>
    <cellStyle name="PSHeading" xfId="1113"/>
    <cellStyle name="PSHeading 2" xfId="1114"/>
    <cellStyle name="RevList" xfId="1115"/>
    <cellStyle name="S—_x0008_" xfId="1116"/>
    <cellStyle name="s1" xfId="1117"/>
    <cellStyle name="s1 2" xfId="1118"/>
    <cellStyle name="s1 2 2" xfId="1119"/>
    <cellStyle name="s1 2 3" xfId="1120"/>
    <cellStyle name="Sheet Title" xfId="1121"/>
    <cellStyle name="Sheet Title 2" xfId="1122"/>
    <cellStyle name="Standard_Anpassen der Amortisation" xfId="1123"/>
    <cellStyle name="Style 1" xfId="1124"/>
    <cellStyle name="Style 1 2" xfId="1125"/>
    <cellStyle name="Style 1 2 2" xfId="1126"/>
    <cellStyle name="Style 1 3" xfId="1127"/>
    <cellStyle name="Style 1_Du thao BCKT 2012 - Thang Long (05.02)" xfId="1128"/>
    <cellStyle name="Style 10" xfId="1129"/>
    <cellStyle name="Style 11" xfId="1130"/>
    <cellStyle name="Style 12" xfId="1131"/>
    <cellStyle name="Style 13" xfId="1132"/>
    <cellStyle name="Style 14" xfId="1133"/>
    <cellStyle name="Style 15" xfId="1134"/>
    <cellStyle name="Style 16" xfId="1135"/>
    <cellStyle name="Style 17" xfId="1136"/>
    <cellStyle name="Style 18" xfId="1137"/>
    <cellStyle name="Style 19" xfId="1138"/>
    <cellStyle name="Style 2" xfId="1139"/>
    <cellStyle name="Style 20" xfId="1140"/>
    <cellStyle name="Style 21" xfId="1141"/>
    <cellStyle name="Style 22" xfId="1142"/>
    <cellStyle name="Style 23" xfId="1143"/>
    <cellStyle name="Style 24" xfId="1144"/>
    <cellStyle name="Style 25" xfId="1145"/>
    <cellStyle name="Style 26" xfId="1146"/>
    <cellStyle name="Style 27" xfId="1147"/>
    <cellStyle name="Style 28" xfId="1148"/>
    <cellStyle name="Style 29" xfId="1149"/>
    <cellStyle name="Style 3" xfId="1150"/>
    <cellStyle name="Style 30" xfId="1151"/>
    <cellStyle name="Style 31" xfId="1152"/>
    <cellStyle name="Style 32" xfId="1153"/>
    <cellStyle name="Style 33" xfId="1154"/>
    <cellStyle name="Style 34" xfId="1155"/>
    <cellStyle name="Style 35" xfId="1156"/>
    <cellStyle name="Style 36" xfId="1157"/>
    <cellStyle name="Style 37" xfId="1158"/>
    <cellStyle name="Style 38" xfId="1159"/>
    <cellStyle name="Style 39" xfId="1160"/>
    <cellStyle name="Style 4" xfId="1161"/>
    <cellStyle name="Style 40" xfId="1162"/>
    <cellStyle name="Style 41" xfId="1163"/>
    <cellStyle name="Style 42" xfId="1164"/>
    <cellStyle name="Style 43" xfId="1165"/>
    <cellStyle name="Style 44" xfId="1166"/>
    <cellStyle name="Style 45" xfId="1167"/>
    <cellStyle name="Style 46" xfId="1168"/>
    <cellStyle name="Style 47" xfId="1169"/>
    <cellStyle name="Style 48" xfId="1170"/>
    <cellStyle name="Style 49" xfId="1171"/>
    <cellStyle name="Style 5" xfId="1172"/>
    <cellStyle name="Style 50" xfId="1173"/>
    <cellStyle name="Style 51" xfId="1174"/>
    <cellStyle name="Style 52" xfId="1175"/>
    <cellStyle name="Style 53" xfId="1176"/>
    <cellStyle name="Style 54" xfId="1177"/>
    <cellStyle name="Style 55" xfId="1178"/>
    <cellStyle name="Style 56" xfId="1179"/>
    <cellStyle name="Style 57" xfId="1180"/>
    <cellStyle name="Style 58" xfId="1181"/>
    <cellStyle name="Style 59" xfId="1182"/>
    <cellStyle name="Style 6" xfId="1183"/>
    <cellStyle name="Style 60" xfId="1184"/>
    <cellStyle name="Style 7" xfId="1185"/>
    <cellStyle name="Style 8" xfId="1186"/>
    <cellStyle name="Style 9" xfId="1187"/>
    <cellStyle name="subhead" xfId="1188"/>
    <cellStyle name="subhead 2" xfId="1189"/>
    <cellStyle name="SubHeading" xfId="1190"/>
    <cellStyle name="SubHeading 2" xfId="1191"/>
    <cellStyle name="Subtotal" xfId="1192"/>
    <cellStyle name="symbol" xfId="1193"/>
    <cellStyle name="T" xfId="1194"/>
    <cellStyle name="T 2" xfId="1195"/>
    <cellStyle name="T 2 2" xfId="1196"/>
    <cellStyle name="T 3" xfId="1197"/>
    <cellStyle name="T_Bang ke BTDC 2012-Seaprodex Hai Phong (1)" xfId="1198"/>
    <cellStyle name="T_Bao cao kttb milk yomilkYAO-mien bac" xfId="1199"/>
    <cellStyle name="T_Bao cao kttb milk yomilkYAO-mien bac 2" xfId="1200"/>
    <cellStyle name="T_Bao cao kttb milk yomilkYAO-mien bac_Du thao BCKT 2012_ Hue-Nha TĐ" xfId="1201"/>
    <cellStyle name="T_Bao cao kttb milk yomilkYAO-mien bac_Du thao BCKT 2012_ Hue-Nha TĐ 2" xfId="1202"/>
    <cellStyle name="T_Bao cao kttb milk yomilkYAO-mien bac_Du thao BCSX 6T.2012_Petroland-Final.c" xfId="1203"/>
    <cellStyle name="T_Bao cao kttb milk yomilkYAO-mien bac_Du thao BCSX 6T.2012_Petroland-Final.c 2" xfId="1204"/>
    <cellStyle name="T_bc_km_ngay" xfId="1205"/>
    <cellStyle name="T_bc_km_ngay 2" xfId="1206"/>
    <cellStyle name="T_bc_km_ngay_Du thao BCKT 2012_ Hue-Nha TĐ" xfId="1207"/>
    <cellStyle name="T_bc_km_ngay_Du thao BCKT 2012_ Hue-Nha TĐ 2" xfId="1208"/>
    <cellStyle name="T_bc_km_ngay_Du thao BCSX 6T.2012_Petroland-Final.c" xfId="1209"/>
    <cellStyle name="T_bc_km_ngay_Du thao BCSX 6T.2012_Petroland-Final.c 2" xfId="1210"/>
    <cellStyle name="T_BCKT 2012 - Song Duc (final)" xfId="1211"/>
    <cellStyle name="T_BCKT 2012 - Song Duc (final) 2" xfId="1212"/>
    <cellStyle name="T_BCSX BMP 30_06_2012" xfId="1213"/>
    <cellStyle name="T_BCSX BMP 30_06_2012 2" xfId="1214"/>
    <cellStyle name="T_BCSX BMP 30_06_2012_Du thao BCKT 2012_ Hue-Nha TĐ" xfId="1215"/>
    <cellStyle name="T_BCSX BMP 30_06_2012_Du thao BCKT 2012_ Hue-Nha TĐ 2" xfId="1216"/>
    <cellStyle name="T_Book1" xfId="1217"/>
    <cellStyle name="T_Book1 2" xfId="1218"/>
    <cellStyle name="T_Book1 2 2" xfId="1219"/>
    <cellStyle name="T_Book1_Du thao BCKT 2012_ Hue-Nha TĐ" xfId="1220"/>
    <cellStyle name="T_Book1_Du thao BCKT 2012_ Hue-Nha TĐ 2" xfId="1221"/>
    <cellStyle name="T_Book1_Du thao BCSX 6T.2012_Petroland-Final.c" xfId="1222"/>
    <cellStyle name="T_Book1_Du thao BCSX 6T.2012_Petroland-Final.c 2" xfId="1223"/>
    <cellStyle name="T_BTĐC 6T.Phuc Thinh Duc.2012" xfId="1224"/>
    <cellStyle name="T_BTĐC 6T.Phuc Thinh Duc.2012 2" xfId="1225"/>
    <cellStyle name="T_Cac bao cao TB  Milk-Yomilk-co Ke- CK 1-Vinh Thang" xfId="1226"/>
    <cellStyle name="T_Cac bao cao TB  Milk-Yomilk-co Ke- CK 1-Vinh Thang 2" xfId="1227"/>
    <cellStyle name="T_Cac bao cao TB  Milk-Yomilk-co Ke- CK 1-Vinh Thang 2 2" xfId="1228"/>
    <cellStyle name="T_Cac bao cao TB  Milk-Yomilk-co Ke- CK 1-Vinh Thang_Du thao BCKT 2012_ Hue-Nha TĐ" xfId="1229"/>
    <cellStyle name="T_Cac bao cao TB  Milk-Yomilk-co Ke- CK 1-Vinh Thang_Du thao BCKT 2012_ Hue-Nha TĐ 2" xfId="1230"/>
    <cellStyle name="T_Cac bao cao TB  Milk-Yomilk-co Ke- CK 1-Vinh Thang_Du thao BCSX 6T.2012_Petroland-Final.c" xfId="1231"/>
    <cellStyle name="T_Cac bao cao TB  Milk-Yomilk-co Ke- CK 1-Vinh Thang_Du thao BCSX 6T.2012_Petroland-Final.c 2" xfId="1232"/>
    <cellStyle name="T_cham diem Milk chu ky2-ANH MINH" xfId="1233"/>
    <cellStyle name="T_cham diem Milk chu ky2-ANH MINH 2" xfId="1234"/>
    <cellStyle name="T_cham diem Milk chu ky2-ANH MINH_Du thao BCKT 2012_ Hue-Nha TĐ" xfId="1235"/>
    <cellStyle name="T_cham diem Milk chu ky2-ANH MINH_Du thao BCKT 2012_ Hue-Nha TĐ 2" xfId="1236"/>
    <cellStyle name="T_cham diem Milk chu ky2-ANH MINH_Du thao BCSX 6T.2012_Petroland-Final.c" xfId="1237"/>
    <cellStyle name="T_cham diem Milk chu ky2-ANH MINH_Du thao BCSX 6T.2012_Petroland-Final.c 2" xfId="1238"/>
    <cellStyle name="T_cham trung bay ck 1 m.Bac milk co ke 2" xfId="1239"/>
    <cellStyle name="T_cham trung bay ck 1 m.Bac milk co ke 2 2" xfId="1240"/>
    <cellStyle name="T_cham trung bay ck 1 m.Bac milk co ke 2_Du thao BCKT 2012_ Hue-Nha TĐ" xfId="1241"/>
    <cellStyle name="T_cham trung bay ck 1 m.Bac milk co ke 2_Du thao BCKT 2012_ Hue-Nha TĐ 2" xfId="1242"/>
    <cellStyle name="T_cham trung bay ck 1 m.Bac milk co ke 2_Du thao BCSX 6T.2012_Petroland-Final.c" xfId="1243"/>
    <cellStyle name="T_cham trung bay ck 1 m.Bac milk co ke 2_Du thao BCSX 6T.2012_Petroland-Final.c 2" xfId="1244"/>
    <cellStyle name="T_cham trung bay yao smart milk ck 2 mien Bac" xfId="1245"/>
    <cellStyle name="T_cham trung bay yao smart milk ck 2 mien Bac 2" xfId="1246"/>
    <cellStyle name="T_cham trung bay yao smart milk ck 2 mien Bac 2 2" xfId="1247"/>
    <cellStyle name="T_cham trung bay yao smart milk ck 2 mien Bac_Du thao BCKT 2012_ Hue-Nha TĐ" xfId="1248"/>
    <cellStyle name="T_cham trung bay yao smart milk ck 2 mien Bac_Du thao BCKT 2012_ Hue-Nha TĐ 2" xfId="1249"/>
    <cellStyle name="T_cham trung bay yao smart milk ck 2 mien Bac_Du thao BCSX 6T.2012_Petroland-Final.c" xfId="1250"/>
    <cellStyle name="T_cham trung bay yao smart milk ck 2 mien Bac_Du thao BCSX 6T.2012_Petroland-Final.c 2" xfId="1251"/>
    <cellStyle name="T_danh sach chua nop bcao trung bay sua chua  tinh den 1-3-06" xfId="1252"/>
    <cellStyle name="T_danh sach chua nop bcao trung bay sua chua  tinh den 1-3-06 2" xfId="1253"/>
    <cellStyle name="T_danh sach chua nop bcao trung bay sua chua  tinh den 1-3-06 2 2" xfId="1254"/>
    <cellStyle name="T_danh sach chua nop bcao trung bay sua chua  tinh den 1-3-06_Du thao BCKT 2012_ Hue-Nha TĐ" xfId="1255"/>
    <cellStyle name="T_danh sach chua nop bcao trung bay sua chua  tinh den 1-3-06_Du thao BCKT 2012_ Hue-Nha TĐ 2" xfId="1256"/>
    <cellStyle name="T_danh sach chua nop bcao trung bay sua chua  tinh den 1-3-06_Du thao BCSX 6T.2012_Petroland-Final.c" xfId="1257"/>
    <cellStyle name="T_danh sach chua nop bcao trung bay sua chua  tinh den 1-3-06_Du thao BCSX 6T.2012_Petroland-Final.c 2" xfId="1258"/>
    <cellStyle name="T_Danh sach KH TB MilkYomilk Yao  Smart chu ky 2-Vinh Thang" xfId="1259"/>
    <cellStyle name="T_Danh sach KH TB MilkYomilk Yao  Smart chu ky 2-Vinh Thang 2" xfId="1260"/>
    <cellStyle name="T_Danh sach KH TB MilkYomilk Yao  Smart chu ky 2-Vinh Thang 2 2" xfId="1261"/>
    <cellStyle name="T_Danh sach KH TB MilkYomilk Yao  Smart chu ky 2-Vinh Thang_Du thao BCKT 2012_ Hue-Nha TĐ" xfId="1262"/>
    <cellStyle name="T_Danh sach KH TB MilkYomilk Yao  Smart chu ky 2-Vinh Thang_Du thao BCKT 2012_ Hue-Nha TĐ 2" xfId="1263"/>
    <cellStyle name="T_Danh sach KH TB MilkYomilk Yao  Smart chu ky 2-Vinh Thang_Du thao BCSX 6T.2012_Petroland-Final.c" xfId="1264"/>
    <cellStyle name="T_Danh sach KH TB MilkYomilk Yao  Smart chu ky 2-Vinh Thang_Du thao BCSX 6T.2012_Petroland-Final.c 2" xfId="1265"/>
    <cellStyle name="T_Danh sach KH trung bay MilkYomilk co ke chu ky 2-Vinh Thang" xfId="1266"/>
    <cellStyle name="T_Danh sach KH trung bay MilkYomilk co ke chu ky 2-Vinh Thang 2" xfId="1267"/>
    <cellStyle name="T_Danh sach KH trung bay MilkYomilk co ke chu ky 2-Vinh Thang 2 2" xfId="1268"/>
    <cellStyle name="T_Danh sach KH trung bay MilkYomilk co ke chu ky 2-Vinh Thang_Du thao BCKT 2012_ Hue-Nha TĐ" xfId="1269"/>
    <cellStyle name="T_Danh sach KH trung bay MilkYomilk co ke chu ky 2-Vinh Thang_Du thao BCKT 2012_ Hue-Nha TĐ 2" xfId="1270"/>
    <cellStyle name="T_Danh sach KH trung bay MilkYomilk co ke chu ky 2-Vinh Thang_Du thao BCSX 6T.2012_Petroland-Final.c" xfId="1271"/>
    <cellStyle name="T_Danh sach KH trung bay MilkYomilk co ke chu ky 2-Vinh Thang_Du thao BCSX 6T.2012_Petroland-Final.c 2" xfId="1272"/>
    <cellStyle name="T_DSACH MILK YO MILK CK 2 M.BAC" xfId="1273"/>
    <cellStyle name="T_DSACH MILK YO MILK CK 2 M.BAC 2" xfId="1274"/>
    <cellStyle name="T_DSACH MILK YO MILK CK 2 M.BAC_Du thao BCKT 2012_ Hue-Nha TĐ" xfId="1275"/>
    <cellStyle name="T_DSACH MILK YO MILK CK 2 M.BAC_Du thao BCKT 2012_ Hue-Nha TĐ 2" xfId="1276"/>
    <cellStyle name="T_DSACH MILK YO MILK CK 2 M.BAC_Du thao BCSX 6T.2012_Petroland-Final.c" xfId="1277"/>
    <cellStyle name="T_DSACH MILK YO MILK CK 2 M.BAC_Du thao BCSX 6T.2012_Petroland-Final.c 2" xfId="1278"/>
    <cellStyle name="T_DSKH Tbay Milk , Yomilk CK 2 Vu Thi Hanh" xfId="1279"/>
    <cellStyle name="T_DSKH Tbay Milk , Yomilk CK 2 Vu Thi Hanh 2" xfId="1280"/>
    <cellStyle name="T_DSKH Tbay Milk , Yomilk CK 2 Vu Thi Hanh 2 2" xfId="1281"/>
    <cellStyle name="T_DSKH Tbay Milk , Yomilk CK 2 Vu Thi Hanh_Du thao BCKT 2012_ Hue-Nha TĐ" xfId="1282"/>
    <cellStyle name="T_DSKH Tbay Milk , Yomilk CK 2 Vu Thi Hanh_Du thao BCKT 2012_ Hue-Nha TĐ 2" xfId="1283"/>
    <cellStyle name="T_DSKH Tbay Milk , Yomilk CK 2 Vu Thi Hanh_Du thao BCSX 6T.2012_Petroland-Final.c" xfId="1284"/>
    <cellStyle name="T_DSKH Tbay Milk , Yomilk CK 2 Vu Thi Hanh_Du thao BCSX 6T.2012_Petroland-Final.c 2" xfId="1285"/>
    <cellStyle name="T_Du thao BCKT 2011_Hiep Phuc_02.11.12" xfId="1286"/>
    <cellStyle name="T_Du thao BCKT 2012 - Thang Long (05.02)" xfId="1287"/>
    <cellStyle name="T_Du thao BCKT 2012_ Hue-Nha TĐ" xfId="1288"/>
    <cellStyle name="T_Du thao BCKT 2012_ Hue-Nha TĐ 2" xfId="1289"/>
    <cellStyle name="T_Du thao BCKT 2012_Phuc Thinh Duc (22.02.13)" xfId="1290"/>
    <cellStyle name="T_Du thao BCKT 2012_Phuc Thinh Duc (22.02.13) 2" xfId="1291"/>
    <cellStyle name="T_Du thao BCKT 2012_Phuc Thinh Duc (4.2.13)" xfId="1292"/>
    <cellStyle name="T_Du thao BCKT 2012_Song Duc" xfId="1293"/>
    <cellStyle name="T_Du thao BCKT 2012_Song Duc 2" xfId="1294"/>
    <cellStyle name="T_Du thao BCKT 2012-JAEILL (20.2)" xfId="1295"/>
    <cellStyle name="T_Du thao BCKT 2012-JAEILL (21.2-Y)" xfId="1296"/>
    <cellStyle name="T_Du thao BCKT 6T.2012_Hue NTĐ" xfId="1297"/>
    <cellStyle name="T_Du thao BCKT 6T.2012_Hue NTĐ (20.07.12)" xfId="1298"/>
    <cellStyle name="T_Du thao BCKT 6T.2012_Hue NTĐ (20.07.12) 2" xfId="1299"/>
    <cellStyle name="T_Du thao BCKT 6T.2012_Hue NTĐ (20.07.12)_Du thao BCKT 2012_ Hue-Nha TĐ" xfId="1300"/>
    <cellStyle name="T_Du thao BCKT 6T.2012_Hue NTĐ (20.07.12)_Du thao BCKT 2012_ Hue-Nha TĐ 2" xfId="1301"/>
    <cellStyle name="T_Du thao BCKT 6T.2012_Hue NTĐ 2" xfId="1302"/>
    <cellStyle name="T_Du thao BCKT 6T.2012_Hue NTĐ 3" xfId="1303"/>
    <cellStyle name="T_Du thao BCKT 6T.2012_Hue NTĐ_Du thao BCKT 2012_ Hue-Nha TĐ" xfId="1304"/>
    <cellStyle name="T_Du thao BCKT 6T.2012_Hue NTĐ_Du thao BCKT 2012_ Hue-Nha TĐ 2" xfId="1305"/>
    <cellStyle name="T_Du thao BCKT 6T.2012_Song Duc" xfId="1306"/>
    <cellStyle name="T_Du thao BCKT 6T.2012_Song Duc (7.8.12)" xfId="1307"/>
    <cellStyle name="T_Du thao BCKT 6T.2012_Song Duc (7.8.12) 2" xfId="1308"/>
    <cellStyle name="T_Du thao BCKT 6T.2012_Song Duc (8.8.12)" xfId="1309"/>
    <cellStyle name="T_Du thao BCKT 6T.2012_Song Duc (8.8.12) 2" xfId="1310"/>
    <cellStyle name="T_Du thao BCKT 6T.2012_Song Duc 2" xfId="1311"/>
    <cellStyle name="T_Du thao BCKT 6T.2012_Song Duc 3" xfId="1312"/>
    <cellStyle name="T_Du thao BCKT 6T.2012_Song Duc_Du thao BCKT 2012_ Hue-Nha TĐ" xfId="1313"/>
    <cellStyle name="T_Du thao BCKT 6T.2012_Song Duc_Du thao BCKT 2012_ Hue-Nha TĐ 2" xfId="1314"/>
    <cellStyle name="T_Du thao BCKT 6T.2012_Tam Binh TĐ (6.8.2012)" xfId="1315"/>
    <cellStyle name="T_Du thao BCKT 6T.2012_Tam Binh TĐ (6.8.2012) 2" xfId="1316"/>
    <cellStyle name="T_Du thao BCSX 6T.2012_Petroland-Final.c" xfId="1317"/>
    <cellStyle name="T_Du thao BCSX 6T.2012_Petroland-Final.c 2" xfId="1318"/>
    <cellStyle name="T_form ton kho CK 2 tuan 8" xfId="1319"/>
    <cellStyle name="T_form ton kho CK 2 tuan 8 2" xfId="1320"/>
    <cellStyle name="T_form ton kho CK 2 tuan 8_Du thao BCKT 2012_ Hue-Nha TĐ" xfId="1321"/>
    <cellStyle name="T_form ton kho CK 2 tuan 8_Du thao BCKT 2012_ Hue-Nha TĐ 2" xfId="1322"/>
    <cellStyle name="T_form ton kho CK 2 tuan 8_Du thao BCSX 6T.2012_Petroland-Final.c" xfId="1323"/>
    <cellStyle name="T_form ton kho CK 2 tuan 8_Du thao BCSX 6T.2012_Petroland-Final.c 2" xfId="1324"/>
    <cellStyle name="T_NPP Khanh Vinh Thai Nguyen - BC KTTB_CTrinh_TB__20_loc__Milk_Yomilk_CK1" xfId="1325"/>
    <cellStyle name="T_NPP Khanh Vinh Thai Nguyen - BC KTTB_CTrinh_TB__20_loc__Milk_Yomilk_CK1 2" xfId="1326"/>
    <cellStyle name="T_NPP Khanh Vinh Thai Nguyen - BC KTTB_CTrinh_TB__20_loc__Milk_Yomilk_CK1 2 2" xfId="1327"/>
    <cellStyle name="T_NPP Khanh Vinh Thai Nguyen - BC KTTB_CTrinh_TB__20_loc__Milk_Yomilk_CK1_Du thao BCKT 2012_ Hue-Nha TĐ" xfId="1328"/>
    <cellStyle name="T_NPP Khanh Vinh Thai Nguyen - BC KTTB_CTrinh_TB__20_loc__Milk_Yomilk_CK1_Du thao BCKT 2012_ Hue-Nha TĐ 2" xfId="1329"/>
    <cellStyle name="T_NPP Khanh Vinh Thai Nguyen - BC KTTB_CTrinh_TB__20_loc__Milk_Yomilk_CK1_Du thao BCSX 6T.2012_Petroland-Final.c" xfId="1330"/>
    <cellStyle name="T_NPP Khanh Vinh Thai Nguyen - BC KTTB_CTrinh_TB__20_loc__Milk_Yomilk_CK1_Du thao BCSX 6T.2012_Petroland-Final.c 2" xfId="1331"/>
    <cellStyle name="T_Sheet1" xfId="1332"/>
    <cellStyle name="T_Sheet1 2" xfId="1333"/>
    <cellStyle name="T_Sheet1_Du thao BCKT 2012_ Hue-Nha TĐ" xfId="1334"/>
    <cellStyle name="T_Sheet1_Du thao BCKT 2012_ Hue-Nha TĐ 2" xfId="1335"/>
    <cellStyle name="T_Sheet1_Du thao BCSX 6T.2012_Petroland-Final.c" xfId="1336"/>
    <cellStyle name="T_Sheet1_Du thao BCSX 6T.2012_Petroland-Final.c 2" xfId="1337"/>
    <cellStyle name="T_sua chua cham trung bay  mien Bac" xfId="1338"/>
    <cellStyle name="T_sua chua cham trung bay  mien Bac 2" xfId="1339"/>
    <cellStyle name="T_sua chua cham trung bay  mien Bac 2 2" xfId="1340"/>
    <cellStyle name="T_sua chua cham trung bay  mien Bac_Du thao BCKT 2012_ Hue-Nha TĐ" xfId="1341"/>
    <cellStyle name="T_sua chua cham trung bay  mien Bac_Du thao BCKT 2012_ Hue-Nha TĐ 2" xfId="1342"/>
    <cellStyle name="T_sua chua cham trung bay  mien Bac_Du thao BCSX 6T.2012_Petroland-Final.c" xfId="1343"/>
    <cellStyle name="T_sua chua cham trung bay  mien Bac_Du thao BCSX 6T.2012_Petroland-Final.c 2" xfId="1344"/>
    <cellStyle name="tde" xfId="1345"/>
    <cellStyle name="tde 2" xfId="1346"/>
    <cellStyle name="Text Indent A" xfId="1347"/>
    <cellStyle name="Text Indent A 2" xfId="1348"/>
    <cellStyle name="Text Indent B" xfId="1349"/>
    <cellStyle name="Text Indent B 2" xfId="1350"/>
    <cellStyle name="Text Indent B 2 2" xfId="1351"/>
    <cellStyle name="Text Indent B 3" xfId="1352"/>
    <cellStyle name="Text Indent C" xfId="1353"/>
    <cellStyle name="Text Indent C 2" xfId="1354"/>
    <cellStyle name="Text Indent C 2 2" xfId="1355"/>
    <cellStyle name="Text Indent C 3" xfId="1356"/>
    <cellStyle name="th" xfId="1357"/>
    <cellStyle name="th 2" xfId="1358"/>
    <cellStyle name="th 2 2" xfId="1359"/>
    <cellStyle name="th 3" xfId="1360"/>
    <cellStyle name="þ_x001d_ð¤_x000c_¯þ_x0014__x000d_¨þU_x0001_À_x0004_ _x0015__x000f__x0001_" xfId="1361"/>
    <cellStyle name="þ_x001d_ð¤_x000c_¯þ_x0014__x000d_¨þU_x0001_À_x0004_ _x0015__x000f__x0001__x0001_" xfId="1362"/>
    <cellStyle name="þ_x001d_ð¤_x000c_¯þ_x0014__x000d_¨þU_x0001_À_x0004_ _x0015__x000f__x0001_ 2" xfId="1363"/>
    <cellStyle name="þ_x001d_ð¤_x000c_¯þ_x0014__x000d_¨þU_x0001_À_x0004_ _x0015__x000f__x0001__x0001_ 2" xfId="1364"/>
    <cellStyle name="þ_x001d_ð¤_x000c_¯þ_x0014__x000d_¨þU_x0001_À_x0004_ _x0015__x000f__x0001_ 3" xfId="1365"/>
    <cellStyle name="þ_x001d_ð¤_x000c_¯þ_x0014__x000d_¨þU_x0001_À_x0004_ _x0015__x000f__x0001__x0001_ 3" xfId="1366"/>
    <cellStyle name="þ_x001d_ð¤_x000c_¯þ_x0014__x000d_¨þU_x0001_À_x0004_ _x0015__x000f__x0001__Du thao BCKT 2012_ Hue-Nha TĐ" xfId="1367"/>
    <cellStyle name="þ_x001d_ð¤_x000c_¯þ_x0014__x000d_¨þU_x0001_À_x0004_ _x0015__x000f__x0001__x0001__Du thao BCKT 2012_ Hue-Nha TĐ" xfId="1368"/>
    <cellStyle name="þ_x001d_ð¤_x000c_¯þ_x0014__x000d_¨þU_x0001_À_x0004_ _x0015__x000f__x0001__Du thao BCKT 2012_ Hue-Nha TĐ 2" xfId="1369"/>
    <cellStyle name="þ_x001d_ð¤_x000c_¯þ_x0014__x000d_¨þU_x0001_À_x0004_ _x0015__x000f__x0001__x0001__Du thao BCKT 2012_ Hue-Nha TĐ 2" xfId="1370"/>
    <cellStyle name="þ_x001d_ð¤_x000c_¯þ_x0014__x000d_¨þU_x0001_À_x0004_ _x0015__x000f__x0001__Du thao BCKT 2012_ Hue-Nha TĐ 3" xfId="1371"/>
    <cellStyle name="þ_x001d_ð¤_x000c_¯þ_x0014__x000d_¨þU_x0001_À_x0004_ _x0015__x000f__x0001__x0001__Du thao BCKT 2012_ Hue-Nha TĐ 3" xfId="1372"/>
    <cellStyle name="þ_x001d_ð¤_x000c_¯þ_x0014__x000d_¨þU_x0001_À_x0004_ _x0015__x000f__x0001__Du thao BCSX 6T.2012_Petroland-Final.c" xfId="1373"/>
    <cellStyle name="þ_x001d_ð¤_x000c_¯þ_x0014__x000d_¨þU_x0001_À_x0004_ _x0015__x000f__x0001__x0001__Du thao BCSX 6T.2012_Petroland-Final.c" xfId="1374"/>
    <cellStyle name="þ_x001d_ð¤_x000c_¯þ_x0014__x000d_¨þU_x0001_À_x0004_ _x0015__x000f__x0001__Du thao BCSX 6T.2012_Petroland-Final.c 2" xfId="1375"/>
    <cellStyle name="þ_x001d_ð¤_x000c_¯þ_x0014__x000d_¨þU_x0001_À_x0004_ _x0015__x000f__x0001__x0001__Du thao BCSX 6T.2012_Petroland-Final.c 2" xfId="1376"/>
    <cellStyle name="þ_x001d_ð¤_x000c_¯þ_x0014__x000d_¨þU_x0001_À_x0004_ _x0015__x000f__x0001__Du thao BCSX 6T.2012_Petroland-Final.c 3" xfId="1377"/>
    <cellStyle name="þ_x001d_ð¤_x000c_¯þ_x0014__x000d_¨þU_x0001_À_x0004_ _x0015__x000f__x0001__x0001__Du thao BCSX 6T.2012_Petroland-Final.c 3" xfId="1378"/>
    <cellStyle name="þ_x001d_ðÇ%Uý—&amp;Hý9_x0008_Ÿ s_x000a__x0007__x0001__x0001_" xfId="1379"/>
    <cellStyle name="þ_x001d_ðK_x000c_Fý_x001b__x000d_9ýU_x0001_Ð_x0008_¦)_x0007__x0001__x0001_" xfId="1380"/>
    <cellStyle name="þ_x001d_ðK_x000c_Fý_x001b__x000d_9ýU_x0001_Ð_x0008_¦)_x0007__x0001__x0001_ 2" xfId="1381"/>
    <cellStyle name="Tickmark" xfId="1382"/>
    <cellStyle name="Tickmark 2" xfId="1383"/>
    <cellStyle name="Times New Roman" xfId="1384"/>
    <cellStyle name="Title 2" xfId="1385"/>
    <cellStyle name="Title 3" xfId="1386"/>
    <cellStyle name="TNN" xfId="1387"/>
    <cellStyle name="Total" xfId="1388" builtinId="25" customBuiltin="1"/>
    <cellStyle name="Total 2" xfId="1389"/>
    <cellStyle name="Total 3" xfId="1390"/>
    <cellStyle name="Tusental (0)_pldt" xfId="1391"/>
    <cellStyle name="Tusental_pldt" xfId="1392"/>
    <cellStyle name="Valuta (0)_CALPREZZ" xfId="1393"/>
    <cellStyle name="Valuta_ PESO ELETTR." xfId="1394"/>
    <cellStyle name="viet" xfId="1395"/>
    <cellStyle name="viet 2" xfId="1396"/>
    <cellStyle name="viet 2 2" xfId="1397"/>
    <cellStyle name="viet 3" xfId="1398"/>
    <cellStyle name="viet2" xfId="1399"/>
    <cellStyle name="viet2 2" xfId="1400"/>
    <cellStyle name="viet2 2 2" xfId="1401"/>
    <cellStyle name="viet2 3" xfId="1402"/>
    <cellStyle name="VN new romanNormal" xfId="1403"/>
    <cellStyle name="VN new romanNormal 2" xfId="1404"/>
    <cellStyle name="VN new romanNormal 2 2" xfId="1405"/>
    <cellStyle name="VN time new roman" xfId="1406"/>
    <cellStyle name="VN time new roman 2" xfId="1407"/>
    <cellStyle name="VN time new roman 2 2" xfId="1408"/>
    <cellStyle name="vnbo" xfId="1409"/>
    <cellStyle name="vnbo 2" xfId="1410"/>
    <cellStyle name="vnhead1" xfId="1411"/>
    <cellStyle name="vnhead1 2" xfId="1412"/>
    <cellStyle name="vnhead2" xfId="1413"/>
    <cellStyle name="vnhead2 2" xfId="1414"/>
    <cellStyle name="vnhead3" xfId="1415"/>
    <cellStyle name="vnhead3 2" xfId="1416"/>
    <cellStyle name="vnhead4" xfId="1417"/>
    <cellStyle name="vnhead4 2" xfId="1418"/>
    <cellStyle name="vntxt1" xfId="1419"/>
    <cellStyle name="vntxt1 2" xfId="1420"/>
    <cellStyle name="vntxt1 2 2" xfId="1421"/>
    <cellStyle name="vntxt2" xfId="1422"/>
    <cellStyle name="vntxt2 2" xfId="1423"/>
    <cellStyle name="Währung [0]_68574_Materialbedarfsliste" xfId="1424"/>
    <cellStyle name="Währung_68574_Materialbedarfsliste" xfId="1425"/>
    <cellStyle name="Warning Text 2" xfId="1426"/>
    <cellStyle name="Warning Text 3" xfId="1427"/>
    <cellStyle name="xuan" xfId="1428"/>
    <cellStyle name="xuan 2" xfId="1429"/>
    <cellStyle name="เครื่องหมายจุลภาค_th salary" xfId="1430"/>
    <cellStyle name="เครื่องหมายสกุลเงิน [0]_FTC_OFFER" xfId="1431"/>
    <cellStyle name="เครื่องหมายสกุลเงิน_FTC_OFFER" xfId="1432"/>
    <cellStyle name="ปกติ_Book1" xfId="1433"/>
    <cellStyle name=" [0.00]_ Att. 1- Cover" xfId="1434"/>
    <cellStyle name="_ Att. 1- Cover" xfId="1435"/>
    <cellStyle name="?_ Att. 1- Cover" xfId="1436"/>
    <cellStyle name="똿뗦먛귟 [0.00]_PRODUCT DETAIL Q1" xfId="1437"/>
    <cellStyle name="똿뗦먛귟_PRODUCT DETAIL Q1" xfId="1438"/>
    <cellStyle name="믅됞 [0.00]_PRODUCT DETAIL Q1" xfId="1439"/>
    <cellStyle name="믅됞_PRODUCT DETAIL Q1" xfId="1440"/>
    <cellStyle name="백분율_95" xfId="1441"/>
    <cellStyle name="뷭?_BOOKSHIP" xfId="1442"/>
    <cellStyle name="쉼표 [0]_실행내역서" xfId="1443"/>
    <cellStyle name="쉼표_pufoam03" xfId="1444"/>
    <cellStyle name="안건회계법인" xfId="1445"/>
    <cellStyle name="콤마 [ - 유형1" xfId="1446"/>
    <cellStyle name="콤마 [ - 유형1 2" xfId="1447"/>
    <cellStyle name="콤마 [ - 유형2" xfId="1448"/>
    <cellStyle name="콤마 [ - 유형2 2" xfId="1449"/>
    <cellStyle name="콤마 [ - 유형3" xfId="1450"/>
    <cellStyle name="콤마 [ - 유형3 2" xfId="1451"/>
    <cellStyle name="콤마 [ - 유형4" xfId="1452"/>
    <cellStyle name="콤마 [ - 유형4 2" xfId="1453"/>
    <cellStyle name="콤마 [ - 유형5" xfId="1454"/>
    <cellStyle name="콤마 [ - 유형5 2" xfId="1455"/>
    <cellStyle name="콤마 [ - 유형6" xfId="1456"/>
    <cellStyle name="콤마 [ - 유형6 2" xfId="1457"/>
    <cellStyle name="콤마 [ - 유형7" xfId="1458"/>
    <cellStyle name="콤마 [ - 유형7 2" xfId="1459"/>
    <cellStyle name="콤마 [ - 유형8" xfId="1460"/>
    <cellStyle name="콤마 [ - 유형8 2" xfId="1461"/>
    <cellStyle name="콤마 [0]_ 비목별 월별기술 " xfId="1462"/>
    <cellStyle name="콤마_ 비목별 월별기술 " xfId="1463"/>
    <cellStyle name="통화 [0]_1202" xfId="1464"/>
    <cellStyle name="통화_1202" xfId="1465"/>
    <cellStyle name="표준_(정보부문)월별인원계획" xfId="1466"/>
    <cellStyle name="표준_kc-elec system check list" xfId="1467"/>
    <cellStyle name="一般_00Q3902REV.1" xfId="1468"/>
    <cellStyle name="千分位[0]_00Q3902REV.1" xfId="1469"/>
    <cellStyle name="千分位_00Q3902REV.1" xfId="1470"/>
    <cellStyle name="常规_Sheet1" xfId="1471"/>
    <cellStyle name="桁区切り [0.00]_List-dwg瑩畳䵜楡" xfId="1472"/>
    <cellStyle name="桁区切り_08-00 NET Summary" xfId="1473"/>
    <cellStyle name="標準_05-12 Requirment by Client" xfId="1474"/>
    <cellStyle name="貨幣 [0]_00Q3902REV.1" xfId="1475"/>
    <cellStyle name="貨幣[0]_BRE" xfId="1476"/>
    <cellStyle name="貨幣_00Q3902REV.1" xfId="1477"/>
    <cellStyle name="超連結_Book1" xfId="1478"/>
    <cellStyle name="通貨 [0.00]_List-dwgwg" xfId="1479"/>
    <cellStyle name="通貨_List-dwgis" xfId="1480"/>
    <cellStyle name="隨後的超連結_Book1" xfId="1481"/>
    <cellStyle name="非表示" xfId="1482"/>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0</xdr:col>
      <xdr:colOff>9525</xdr:colOff>
      <xdr:row>159</xdr:row>
      <xdr:rowOff>152400</xdr:rowOff>
    </xdr:from>
    <xdr:to>
      <xdr:col>0</xdr:col>
      <xdr:colOff>1104900</xdr:colOff>
      <xdr:row>159</xdr:row>
      <xdr:rowOff>153988</xdr:rowOff>
    </xdr:to>
    <xdr:cxnSp macro="">
      <xdr:nvCxnSpPr>
        <xdr:cNvPr id="6" name="Straight Connector 5"/>
        <xdr:cNvCxnSpPr/>
      </xdr:nvCxnSpPr>
      <xdr:spPr>
        <a:xfrm>
          <a:off x="9525" y="17926050"/>
          <a:ext cx="10953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159</xdr:row>
      <xdr:rowOff>152400</xdr:rowOff>
    </xdr:from>
    <xdr:to>
      <xdr:col>3</xdr:col>
      <xdr:colOff>190500</xdr:colOff>
      <xdr:row>159</xdr:row>
      <xdr:rowOff>153988</xdr:rowOff>
    </xdr:to>
    <xdr:cxnSp macro="">
      <xdr:nvCxnSpPr>
        <xdr:cNvPr id="4" name="Straight Connector 3"/>
        <xdr:cNvCxnSpPr/>
      </xdr:nvCxnSpPr>
      <xdr:spPr>
        <a:xfrm>
          <a:off x="2600325" y="17268825"/>
          <a:ext cx="10953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981075</xdr:colOff>
      <xdr:row>159</xdr:row>
      <xdr:rowOff>152400</xdr:rowOff>
    </xdr:from>
    <xdr:to>
      <xdr:col>4</xdr:col>
      <xdr:colOff>904875</xdr:colOff>
      <xdr:row>159</xdr:row>
      <xdr:rowOff>153988</xdr:rowOff>
    </xdr:to>
    <xdr:cxnSp macro="">
      <xdr:nvCxnSpPr>
        <xdr:cNvPr id="5" name="Straight Connector 4"/>
        <xdr:cNvCxnSpPr/>
      </xdr:nvCxnSpPr>
      <xdr:spPr>
        <a:xfrm>
          <a:off x="4486275" y="17440275"/>
          <a:ext cx="10953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38</xdr:row>
      <xdr:rowOff>171733</xdr:rowOff>
    </xdr:from>
    <xdr:to>
      <xdr:col>0</xdr:col>
      <xdr:colOff>1095375</xdr:colOff>
      <xdr:row>38</xdr:row>
      <xdr:rowOff>173321</xdr:rowOff>
    </xdr:to>
    <xdr:cxnSp macro="">
      <xdr:nvCxnSpPr>
        <xdr:cNvPr id="10" name="Straight Connector 9"/>
        <xdr:cNvCxnSpPr/>
      </xdr:nvCxnSpPr>
      <xdr:spPr>
        <a:xfrm>
          <a:off x="19050" y="7820025"/>
          <a:ext cx="10763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846598</xdr:colOff>
      <xdr:row>38</xdr:row>
      <xdr:rowOff>162491</xdr:rowOff>
    </xdr:from>
    <xdr:to>
      <xdr:col>4</xdr:col>
      <xdr:colOff>801897</xdr:colOff>
      <xdr:row>38</xdr:row>
      <xdr:rowOff>164079</xdr:rowOff>
    </xdr:to>
    <xdr:cxnSp macro="">
      <xdr:nvCxnSpPr>
        <xdr:cNvPr id="15" name="Straight Connector 14"/>
        <xdr:cNvCxnSpPr/>
      </xdr:nvCxnSpPr>
      <xdr:spPr>
        <a:xfrm>
          <a:off x="4430261" y="8178580"/>
          <a:ext cx="112470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379680</xdr:colOff>
      <xdr:row>40</xdr:row>
      <xdr:rowOff>80255</xdr:rowOff>
    </xdr:from>
    <xdr:to>
      <xdr:col>9</xdr:col>
      <xdr:colOff>522555</xdr:colOff>
      <xdr:row>40</xdr:row>
      <xdr:rowOff>81843</xdr:rowOff>
    </xdr:to>
    <xdr:cxnSp macro="">
      <xdr:nvCxnSpPr>
        <xdr:cNvPr id="17" name="Straight Connector 16"/>
        <xdr:cNvCxnSpPr/>
      </xdr:nvCxnSpPr>
      <xdr:spPr>
        <a:xfrm>
          <a:off x="8820150" y="8105775"/>
          <a:ext cx="1428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2329566</xdr:colOff>
      <xdr:row>38</xdr:row>
      <xdr:rowOff>162302</xdr:rowOff>
    </xdr:from>
    <xdr:to>
      <xdr:col>2</xdr:col>
      <xdr:colOff>256040</xdr:colOff>
      <xdr:row>38</xdr:row>
      <xdr:rowOff>163890</xdr:rowOff>
    </xdr:to>
    <xdr:cxnSp macro="">
      <xdr:nvCxnSpPr>
        <xdr:cNvPr id="6" name="Straight Connector 5"/>
        <xdr:cNvCxnSpPr/>
      </xdr:nvCxnSpPr>
      <xdr:spPr>
        <a:xfrm>
          <a:off x="2329566" y="8216114"/>
          <a:ext cx="10763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1076325</xdr:colOff>
      <xdr:row>52</xdr:row>
      <xdr:rowOff>190500</xdr:rowOff>
    </xdr:from>
    <xdr:to>
      <xdr:col>5</xdr:col>
      <xdr:colOff>1000125</xdr:colOff>
      <xdr:row>52</xdr:row>
      <xdr:rowOff>190500</xdr:rowOff>
    </xdr:to>
    <xdr:cxnSp macro="">
      <xdr:nvCxnSpPr>
        <xdr:cNvPr id="2" name="Straight Connector 1"/>
        <xdr:cNvCxnSpPr/>
      </xdr:nvCxnSpPr>
      <xdr:spPr>
        <a:xfrm>
          <a:off x="5257800" y="9277350"/>
          <a:ext cx="1085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52</xdr:row>
      <xdr:rowOff>200025</xdr:rowOff>
    </xdr:from>
    <xdr:to>
      <xdr:col>0</xdr:col>
      <xdr:colOff>1190625</xdr:colOff>
      <xdr:row>52</xdr:row>
      <xdr:rowOff>200025</xdr:rowOff>
    </xdr:to>
    <xdr:cxnSp macro="">
      <xdr:nvCxnSpPr>
        <xdr:cNvPr id="3" name="Straight Connector 2"/>
        <xdr:cNvCxnSpPr/>
      </xdr:nvCxnSpPr>
      <xdr:spPr>
        <a:xfrm>
          <a:off x="0" y="9286875"/>
          <a:ext cx="1190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238125</xdr:colOff>
      <xdr:row>53</xdr:row>
      <xdr:rowOff>0</xdr:rowOff>
    </xdr:from>
    <xdr:to>
      <xdr:col>3</xdr:col>
      <xdr:colOff>19050</xdr:colOff>
      <xdr:row>53</xdr:row>
      <xdr:rowOff>0</xdr:rowOff>
    </xdr:to>
    <xdr:cxnSp macro="">
      <xdr:nvCxnSpPr>
        <xdr:cNvPr id="5" name="Straight Connector 4"/>
        <xdr:cNvCxnSpPr/>
      </xdr:nvCxnSpPr>
      <xdr:spPr>
        <a:xfrm>
          <a:off x="2343150" y="9267825"/>
          <a:ext cx="1190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1076325</xdr:colOff>
      <xdr:row>59</xdr:row>
      <xdr:rowOff>190500</xdr:rowOff>
    </xdr:from>
    <xdr:to>
      <xdr:col>5</xdr:col>
      <xdr:colOff>1000125</xdr:colOff>
      <xdr:row>59</xdr:row>
      <xdr:rowOff>190500</xdr:rowOff>
    </xdr:to>
    <xdr:cxnSp macro="">
      <xdr:nvCxnSpPr>
        <xdr:cNvPr id="7" name="Straight Connector 6"/>
        <xdr:cNvCxnSpPr/>
      </xdr:nvCxnSpPr>
      <xdr:spPr>
        <a:xfrm>
          <a:off x="5114925" y="9896475"/>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59</xdr:row>
      <xdr:rowOff>200025</xdr:rowOff>
    </xdr:from>
    <xdr:to>
      <xdr:col>0</xdr:col>
      <xdr:colOff>1190625</xdr:colOff>
      <xdr:row>59</xdr:row>
      <xdr:rowOff>200025</xdr:rowOff>
    </xdr:to>
    <xdr:cxnSp macro="">
      <xdr:nvCxnSpPr>
        <xdr:cNvPr id="6" name="Straight Connector 5"/>
        <xdr:cNvCxnSpPr/>
      </xdr:nvCxnSpPr>
      <xdr:spPr>
        <a:xfrm>
          <a:off x="0" y="9448800"/>
          <a:ext cx="1190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409575</xdr:colOff>
      <xdr:row>59</xdr:row>
      <xdr:rowOff>200025</xdr:rowOff>
    </xdr:from>
    <xdr:to>
      <xdr:col>2</xdr:col>
      <xdr:colOff>247650</xdr:colOff>
      <xdr:row>59</xdr:row>
      <xdr:rowOff>200025</xdr:rowOff>
    </xdr:to>
    <xdr:cxnSp macro="">
      <xdr:nvCxnSpPr>
        <xdr:cNvPr id="9" name="Straight Connector 8"/>
        <xdr:cNvCxnSpPr/>
      </xdr:nvCxnSpPr>
      <xdr:spPr>
        <a:xfrm>
          <a:off x="2514600" y="9286875"/>
          <a:ext cx="1190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161925</xdr:colOff>
      <xdr:row>37</xdr:row>
      <xdr:rowOff>19050</xdr:rowOff>
    </xdr:from>
    <xdr:to>
      <xdr:col>6</xdr:col>
      <xdr:colOff>9525</xdr:colOff>
      <xdr:row>37</xdr:row>
      <xdr:rowOff>20638</xdr:rowOff>
    </xdr:to>
    <xdr:cxnSp macro="">
      <xdr:nvCxnSpPr>
        <xdr:cNvPr id="3" name="Straight Connector 2"/>
        <xdr:cNvCxnSpPr/>
      </xdr:nvCxnSpPr>
      <xdr:spPr>
        <a:xfrm>
          <a:off x="4371975" y="4067175"/>
          <a:ext cx="21145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323850</xdr:colOff>
      <xdr:row>37</xdr:row>
      <xdr:rowOff>9525</xdr:rowOff>
    </xdr:from>
    <xdr:to>
      <xdr:col>7</xdr:col>
      <xdr:colOff>1200150</xdr:colOff>
      <xdr:row>37</xdr:row>
      <xdr:rowOff>11113</xdr:rowOff>
    </xdr:to>
    <xdr:cxnSp macro="">
      <xdr:nvCxnSpPr>
        <xdr:cNvPr id="4" name="Straight Connector 3"/>
        <xdr:cNvCxnSpPr/>
      </xdr:nvCxnSpPr>
      <xdr:spPr>
        <a:xfrm>
          <a:off x="6800850" y="4057650"/>
          <a:ext cx="21145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142875</xdr:colOff>
      <xdr:row>43</xdr:row>
      <xdr:rowOff>38100</xdr:rowOff>
    </xdr:from>
    <xdr:to>
      <xdr:col>5</xdr:col>
      <xdr:colOff>1152525</xdr:colOff>
      <xdr:row>43</xdr:row>
      <xdr:rowOff>39688</xdr:rowOff>
    </xdr:to>
    <xdr:cxnSp macro="">
      <xdr:nvCxnSpPr>
        <xdr:cNvPr id="5" name="Straight Connector 4"/>
        <xdr:cNvCxnSpPr/>
      </xdr:nvCxnSpPr>
      <xdr:spPr>
        <a:xfrm>
          <a:off x="4352925" y="5181600"/>
          <a:ext cx="21145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352425</xdr:colOff>
      <xdr:row>44</xdr:row>
      <xdr:rowOff>0</xdr:rowOff>
    </xdr:from>
    <xdr:to>
      <xdr:col>8</xdr:col>
      <xdr:colOff>19050</xdr:colOff>
      <xdr:row>44</xdr:row>
      <xdr:rowOff>1588</xdr:rowOff>
    </xdr:to>
    <xdr:cxnSp macro="">
      <xdr:nvCxnSpPr>
        <xdr:cNvPr id="6" name="Straight Connector 5"/>
        <xdr:cNvCxnSpPr/>
      </xdr:nvCxnSpPr>
      <xdr:spPr>
        <a:xfrm>
          <a:off x="6829425" y="5191125"/>
          <a:ext cx="21145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21</xdr:row>
      <xdr:rowOff>0</xdr:rowOff>
    </xdr:from>
    <xdr:to>
      <xdr:col>6</xdr:col>
      <xdr:colOff>304800</xdr:colOff>
      <xdr:row>92</xdr:row>
      <xdr:rowOff>95250</xdr:rowOff>
    </xdr:to>
    <xdr:sp macro="" textlink="">
      <xdr:nvSpPr>
        <xdr:cNvPr id="6162" name="AutoShape 1" descr="https://docs.google.com/?pid=bl&amp;srcid=ADGEESjN7qrvO88ihJKH7RTNHft0KWr3FFf3JoOZhhmgkmz9q33xczNExLTEuHBCtw7HaB2T9nYM3pzfkRwuO8fevmXx-x4TBvH95GcHbX2BLzDEyFpQp8TAfE7BJRZSOx5w_rnMCk82&amp;q=cache%3A7xrRsGjTbakJ%3Awww.vinamilk.com.vn%2Fuploads%2FDownload%2FBaocaotaichinh-vn06.doc%20BAO%20CAO%20KIEM%20TOAN%20VINAmilk&amp;docid=ac18ab4afaa9e6654f5e7613eec79b25&amp;a=bi&amp;pagenumber=55&amp;w=800"/>
        <xdr:cNvSpPr>
          <a:spLocks noChangeAspect="1" noChangeArrowheads="1"/>
        </xdr:cNvSpPr>
      </xdr:nvSpPr>
      <xdr:spPr bwMode="auto">
        <a:xfrm>
          <a:off x="7305675" y="9334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43</xdr:row>
      <xdr:rowOff>0</xdr:rowOff>
    </xdr:from>
    <xdr:to>
      <xdr:col>7</xdr:col>
      <xdr:colOff>304800</xdr:colOff>
      <xdr:row>45</xdr:row>
      <xdr:rowOff>19050</xdr:rowOff>
    </xdr:to>
    <xdr:sp macro="" textlink="">
      <xdr:nvSpPr>
        <xdr:cNvPr id="7237" name="AutoShape 1" descr="https://docs.google.com/?pid=bl&amp;srcid=ADGEESjN7qrvO88ihJKH7RTNHft0KWr3FFf3JoOZhhmgkmz9q33xczNExLTEuHBCtw7HaB2T9nYM3pzfkRwuO8fevmXx-x4TBvH95GcHbX2BLzDEyFpQp8TAfE7BJRZSOx5w_rnMCk82&amp;q=cache%3A7xrRsGjTbakJ%3Awww.vinamilk.com.vn%2Fuploads%2FDownload%2FBaocaotaichinh-vn06.doc%20BAO%20CAO%20KIEM%20TOAN%20VINAmilk&amp;docid=ac18ab4afaa9e6654f5e7613eec79b25&amp;a=bi&amp;pagenumber=55&amp;w=800"/>
        <xdr:cNvSpPr>
          <a:spLocks noChangeAspect="1" noChangeArrowheads="1"/>
        </xdr:cNvSpPr>
      </xdr:nvSpPr>
      <xdr:spPr bwMode="auto">
        <a:xfrm>
          <a:off x="7239000" y="99060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1019175</xdr:colOff>
      <xdr:row>73</xdr:row>
      <xdr:rowOff>200025</xdr:rowOff>
    </xdr:from>
    <xdr:to>
      <xdr:col>5</xdr:col>
      <xdr:colOff>942975</xdr:colOff>
      <xdr:row>73</xdr:row>
      <xdr:rowOff>201613</xdr:rowOff>
    </xdr:to>
    <xdr:cxnSp macro="">
      <xdr:nvCxnSpPr>
        <xdr:cNvPr id="3" name="Straight Connector 2"/>
        <xdr:cNvCxnSpPr/>
      </xdr:nvCxnSpPr>
      <xdr:spPr>
        <a:xfrm>
          <a:off x="4572000" y="17211675"/>
          <a:ext cx="10953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266700</xdr:colOff>
      <xdr:row>74</xdr:row>
      <xdr:rowOff>0</xdr:rowOff>
    </xdr:from>
    <xdr:to>
      <xdr:col>1</xdr:col>
      <xdr:colOff>1181100</xdr:colOff>
      <xdr:row>74</xdr:row>
      <xdr:rowOff>0</xdr:rowOff>
    </xdr:to>
    <xdr:cxnSp macro="">
      <xdr:nvCxnSpPr>
        <xdr:cNvPr id="4" name="Straight Connector 3"/>
        <xdr:cNvCxnSpPr/>
      </xdr:nvCxnSpPr>
      <xdr:spPr>
        <a:xfrm>
          <a:off x="266700" y="16354425"/>
          <a:ext cx="1190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876300</xdr:colOff>
      <xdr:row>73</xdr:row>
      <xdr:rowOff>200025</xdr:rowOff>
    </xdr:from>
    <xdr:to>
      <xdr:col>4</xdr:col>
      <xdr:colOff>47625</xdr:colOff>
      <xdr:row>73</xdr:row>
      <xdr:rowOff>200025</xdr:rowOff>
    </xdr:to>
    <xdr:cxnSp macro="">
      <xdr:nvCxnSpPr>
        <xdr:cNvPr id="5" name="Straight Connector 4"/>
        <xdr:cNvCxnSpPr/>
      </xdr:nvCxnSpPr>
      <xdr:spPr>
        <a:xfrm>
          <a:off x="2505075" y="16344900"/>
          <a:ext cx="1190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_anh/TTOAN/THTOAN/T.ANH/TONNL/2002/ANLCTY01-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y%20Documents\NTCUONG\NHA%20MAY%20CON%20XUAN%20LOC\@Kehoach-duan\PHUMY_2-1\chieu_24-11\DAUTHAU\DANG_TRIEN_KHAI\diendamcamau\ammonia%20storage\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hi%20Thuy/BCKT%202012/BCSX%20BMP%2030_06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s>
    <sheetDataSet>
      <sheetData sheetId="0"/>
      <sheetData sheetId="1"/>
      <sheetData sheetId="2"/>
      <sheetData sheetId="3"/>
      <sheetData sheetId="4"/>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DC 2012"/>
      <sheetName val="BCDKT"/>
      <sheetName val="KQKD"/>
      <sheetName val="LCTT-GT"/>
      <sheetName val="16-17"/>
      <sheetName val="18"/>
      <sheetName val="19-20"/>
      <sheetName val="22"/>
      <sheetName val="23"/>
      <sheetName val="24-26"/>
      <sheetName val="27"/>
      <sheetName val="28"/>
      <sheetName val="CPSXKD yt"/>
      <sheetName val="CP"/>
      <sheetName val="D545"/>
      <sheetName val="Bang tinhBCLCTT"/>
      <sheetName val="CPBQ"/>
      <sheetName val="EPS computation"/>
      <sheetName val="Tang giam von CP-06"/>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3" workbookViewId="0">
      <selection activeCell="G17" sqref="G17"/>
    </sheetView>
  </sheetViews>
  <sheetFormatPr defaultColWidth="8" defaultRowHeight="15"/>
  <cols>
    <col min="1" max="1" width="4.375" style="63" customWidth="1"/>
    <col min="2" max="2" width="4.75" style="59" customWidth="1"/>
    <col min="3" max="3" width="2" style="59" customWidth="1"/>
    <col min="4" max="4" width="36.125" style="59" customWidth="1"/>
    <col min="5" max="5" width="6" style="59" customWidth="1"/>
    <col min="6" max="6" width="6.25" style="59" customWidth="1"/>
    <col min="7" max="7" width="13.625" style="59" customWidth="1"/>
    <col min="8" max="8" width="11.5" style="59" hidden="1" customWidth="1"/>
    <col min="9" max="9" width="11" style="59" hidden="1" customWidth="1"/>
    <col min="10" max="10" width="8.25" style="59" customWidth="1"/>
    <col min="11" max="11" width="7.125" style="59" customWidth="1"/>
    <col min="12" max="12" width="13.375" style="59" customWidth="1"/>
    <col min="13" max="13" width="7.75" style="59" customWidth="1"/>
    <col min="14" max="14" width="8.625" style="59" customWidth="1"/>
    <col min="15" max="15" width="0.625" style="59" customWidth="1"/>
    <col min="16" max="16" width="12.25" style="59" customWidth="1"/>
    <col min="17" max="17" width="12.125" style="59" customWidth="1"/>
    <col min="18" max="18" width="14.75" style="59" bestFit="1" customWidth="1"/>
    <col min="19" max="19" width="12.375" style="59" bestFit="1" customWidth="1"/>
    <col min="20" max="16384" width="8" style="59"/>
  </cols>
  <sheetData>
    <row r="1" spans="1:19" s="55" customFormat="1">
      <c r="A1" s="84" t="s">
        <v>437</v>
      </c>
      <c r="B1" s="54"/>
      <c r="C1" s="54"/>
      <c r="D1" s="54"/>
      <c r="E1" s="54"/>
      <c r="F1" s="54"/>
      <c r="J1" s="54"/>
      <c r="K1" s="54"/>
      <c r="M1" s="54"/>
      <c r="N1" s="85" t="s">
        <v>436</v>
      </c>
      <c r="O1" s="54"/>
      <c r="P1" s="54"/>
      <c r="Q1" s="54"/>
    </row>
    <row r="2" spans="1:19" s="55" customFormat="1">
      <c r="A2" s="18"/>
      <c r="B2" s="54"/>
      <c r="C2" s="54"/>
      <c r="D2" s="54"/>
      <c r="E2" s="54"/>
      <c r="F2" s="54"/>
      <c r="J2" s="54"/>
      <c r="K2" s="54"/>
      <c r="M2" s="54"/>
      <c r="N2" s="54"/>
      <c r="O2" s="54"/>
      <c r="P2" s="54"/>
      <c r="Q2" s="56"/>
    </row>
    <row r="3" spans="1:19" s="55" customFormat="1" ht="15.75">
      <c r="A3" s="83" t="s">
        <v>435</v>
      </c>
      <c r="B3" s="77"/>
      <c r="C3" s="82"/>
      <c r="D3" s="82" t="s">
        <v>443</v>
      </c>
      <c r="E3" s="54"/>
      <c r="F3" s="54"/>
      <c r="J3" s="54"/>
      <c r="K3" s="54"/>
      <c r="L3" s="72"/>
      <c r="M3" s="81" t="s">
        <v>434</v>
      </c>
      <c r="N3" s="81" t="s">
        <v>433</v>
      </c>
      <c r="O3" s="54"/>
      <c r="P3" s="54"/>
    </row>
    <row r="4" spans="1:19" s="55" customFormat="1">
      <c r="A4" s="80" t="s">
        <v>432</v>
      </c>
      <c r="B4" s="77"/>
      <c r="C4" s="79"/>
      <c r="D4" s="79">
        <v>42004</v>
      </c>
      <c r="E4" s="54"/>
      <c r="F4" s="54"/>
      <c r="J4" s="54"/>
      <c r="K4" s="54"/>
      <c r="L4" s="75" t="s">
        <v>431</v>
      </c>
      <c r="M4" s="74" t="s">
        <v>513</v>
      </c>
      <c r="N4" s="73">
        <v>42030</v>
      </c>
      <c r="O4" s="54"/>
      <c r="P4" s="54"/>
    </row>
    <row r="5" spans="1:19" s="55" customFormat="1">
      <c r="A5" s="78" t="s">
        <v>430</v>
      </c>
      <c r="B5" s="77"/>
      <c r="C5" s="76"/>
      <c r="D5" s="76" t="s">
        <v>429</v>
      </c>
      <c r="E5" s="54"/>
      <c r="F5" s="54"/>
      <c r="J5" s="54"/>
      <c r="K5" s="54"/>
      <c r="L5" s="75" t="s">
        <v>428</v>
      </c>
      <c r="M5" s="74" t="s">
        <v>546</v>
      </c>
      <c r="N5" s="73">
        <f>N4</f>
        <v>42030</v>
      </c>
      <c r="O5" s="54"/>
      <c r="P5" s="54"/>
    </row>
    <row r="6" spans="1:19" s="55" customFormat="1">
      <c r="A6" s="78"/>
      <c r="B6" s="77"/>
      <c r="C6" s="76"/>
      <c r="D6" s="76"/>
      <c r="E6" s="54"/>
      <c r="F6" s="54"/>
      <c r="J6" s="54"/>
      <c r="K6" s="54"/>
      <c r="L6" s="75" t="s">
        <v>438</v>
      </c>
      <c r="M6" s="74" t="s">
        <v>427</v>
      </c>
      <c r="N6" s="73">
        <f>N5</f>
        <v>42030</v>
      </c>
      <c r="O6" s="54"/>
      <c r="P6" s="54"/>
    </row>
    <row r="7" spans="1:19" s="55" customFormat="1" ht="1.5" customHeight="1" thickBot="1">
      <c r="A7" s="18"/>
      <c r="B7" s="54"/>
      <c r="C7" s="54"/>
      <c r="D7" s="54"/>
      <c r="E7" s="54"/>
      <c r="F7" s="54"/>
      <c r="J7" s="54"/>
      <c r="K7" s="54"/>
      <c r="P7" s="54"/>
    </row>
    <row r="8" spans="1:19" s="57" customFormat="1" ht="16.5" customHeight="1" thickTop="1">
      <c r="A8" s="827" t="s">
        <v>8</v>
      </c>
      <c r="B8" s="829" t="s">
        <v>9</v>
      </c>
      <c r="C8" s="834" t="s">
        <v>16</v>
      </c>
      <c r="D8" s="835"/>
      <c r="E8" s="831" t="s">
        <v>17</v>
      </c>
      <c r="F8" s="832"/>
      <c r="G8" s="832"/>
      <c r="H8" s="832"/>
      <c r="I8" s="833"/>
      <c r="J8" s="831" t="s">
        <v>0</v>
      </c>
      <c r="K8" s="832"/>
      <c r="L8" s="833"/>
      <c r="M8" s="831" t="s">
        <v>18</v>
      </c>
      <c r="N8" s="838"/>
      <c r="P8" s="112"/>
    </row>
    <row r="9" spans="1:19" s="58" customFormat="1" ht="14.25">
      <c r="A9" s="828"/>
      <c r="B9" s="830"/>
      <c r="C9" s="836"/>
      <c r="D9" s="837"/>
      <c r="E9" s="69" t="s">
        <v>10</v>
      </c>
      <c r="F9" s="69" t="s">
        <v>11</v>
      </c>
      <c r="G9" s="69" t="s">
        <v>19</v>
      </c>
      <c r="H9" s="69" t="s">
        <v>200</v>
      </c>
      <c r="I9" s="69" t="s">
        <v>201</v>
      </c>
      <c r="J9" s="69" t="s">
        <v>20</v>
      </c>
      <c r="K9" s="69" t="s">
        <v>12</v>
      </c>
      <c r="L9" s="69" t="s">
        <v>21</v>
      </c>
      <c r="M9" s="70" t="s">
        <v>22</v>
      </c>
      <c r="N9" s="71" t="s">
        <v>23</v>
      </c>
    </row>
    <row r="10" spans="1:19" s="54" customFormat="1" ht="9.75" customHeight="1">
      <c r="A10" s="86"/>
      <c r="B10" s="87"/>
      <c r="C10" s="88"/>
      <c r="D10" s="89"/>
      <c r="E10" s="90"/>
      <c r="F10" s="90"/>
      <c r="G10" s="91"/>
      <c r="H10" s="91"/>
      <c r="I10" s="91"/>
      <c r="J10" s="92"/>
      <c r="K10" s="92"/>
      <c r="L10" s="92"/>
      <c r="M10" s="93"/>
      <c r="N10" s="94"/>
    </row>
    <row r="11" spans="1:19" s="659" customFormat="1" ht="12.75" customHeight="1">
      <c r="A11" s="656">
        <v>1</v>
      </c>
      <c r="B11" s="574"/>
      <c r="C11" s="839" t="s">
        <v>536</v>
      </c>
      <c r="D11" s="840"/>
      <c r="E11" s="574"/>
      <c r="F11" s="574"/>
      <c r="G11" s="575"/>
      <c r="H11" s="575"/>
      <c r="I11" s="575"/>
      <c r="J11" s="574" t="s">
        <v>537</v>
      </c>
      <c r="K11" s="574">
        <v>641</v>
      </c>
      <c r="L11" s="575">
        <v>46689046</v>
      </c>
      <c r="M11" s="657"/>
      <c r="N11" s="658"/>
      <c r="P11" s="660">
        <f>L11</f>
        <v>46689046</v>
      </c>
      <c r="R11" s="661"/>
      <c r="S11" s="661"/>
    </row>
    <row r="12" spans="1:19" s="54" customFormat="1" ht="15.75" customHeight="1">
      <c r="A12" s="86"/>
      <c r="B12" s="87"/>
      <c r="C12" s="839"/>
      <c r="D12" s="840"/>
      <c r="E12" s="90"/>
      <c r="F12" s="90"/>
      <c r="G12" s="96"/>
      <c r="H12" s="96"/>
      <c r="I12" s="96"/>
      <c r="J12" s="90" t="s">
        <v>538</v>
      </c>
      <c r="K12" s="90">
        <v>642</v>
      </c>
      <c r="L12" s="96">
        <f>-L11</f>
        <v>-46689046</v>
      </c>
      <c r="M12" s="115"/>
      <c r="N12" s="94"/>
      <c r="P12" s="660">
        <f t="shared" ref="P12:P23" si="0">L12</f>
        <v>-46689046</v>
      </c>
      <c r="Q12" s="65"/>
      <c r="R12" s="64"/>
      <c r="S12" s="64"/>
    </row>
    <row r="13" spans="1:19" s="54" customFormat="1">
      <c r="A13" s="97"/>
      <c r="B13" s="98"/>
      <c r="C13" s="99"/>
      <c r="D13" s="109"/>
      <c r="E13" s="90"/>
      <c r="F13" s="90"/>
      <c r="G13" s="100"/>
      <c r="H13" s="100"/>
      <c r="I13" s="100"/>
      <c r="J13" s="101"/>
      <c r="K13" s="101"/>
      <c r="L13" s="100"/>
      <c r="M13" s="93"/>
      <c r="N13" s="94"/>
      <c r="P13" s="660">
        <f t="shared" si="0"/>
        <v>0</v>
      </c>
      <c r="Q13" s="65"/>
      <c r="R13" s="64"/>
      <c r="S13" s="64"/>
    </row>
    <row r="14" spans="1:19" s="54" customFormat="1" ht="15" customHeight="1">
      <c r="A14" s="86">
        <v>2</v>
      </c>
      <c r="B14" s="95"/>
      <c r="C14" s="841" t="s">
        <v>539</v>
      </c>
      <c r="D14" s="842"/>
      <c r="E14" s="90"/>
      <c r="F14" s="90"/>
      <c r="G14" s="96"/>
      <c r="H14" s="96"/>
      <c r="I14" s="96"/>
      <c r="J14" s="574" t="s">
        <v>537</v>
      </c>
      <c r="K14" s="90">
        <v>641</v>
      </c>
      <c r="L14" s="96">
        <v>-143787994</v>
      </c>
      <c r="M14" s="93"/>
      <c r="N14" s="94"/>
      <c r="P14" s="660">
        <f t="shared" si="0"/>
        <v>-143787994</v>
      </c>
      <c r="Q14" s="65"/>
      <c r="R14" s="64"/>
      <c r="S14" s="64"/>
    </row>
    <row r="15" spans="1:19" s="54" customFormat="1" ht="15.75" customHeight="1">
      <c r="A15" s="86"/>
      <c r="B15" s="95"/>
      <c r="C15" s="841"/>
      <c r="D15" s="842"/>
      <c r="E15" s="90"/>
      <c r="F15" s="90"/>
      <c r="G15" s="96"/>
      <c r="H15" s="96"/>
      <c r="I15" s="96"/>
      <c r="J15" s="90" t="s">
        <v>538</v>
      </c>
      <c r="K15" s="90">
        <v>642</v>
      </c>
      <c r="L15" s="96">
        <f>-L14</f>
        <v>143787994</v>
      </c>
      <c r="M15" s="115"/>
      <c r="N15" s="94"/>
      <c r="P15" s="660">
        <f t="shared" si="0"/>
        <v>143787994</v>
      </c>
      <c r="Q15" s="65"/>
      <c r="R15" s="64"/>
      <c r="S15" s="64"/>
    </row>
    <row r="16" spans="1:19" s="54" customFormat="1" ht="11.25" customHeight="1">
      <c r="A16" s="97"/>
      <c r="B16" s="98"/>
      <c r="C16" s="99"/>
      <c r="D16" s="109"/>
      <c r="E16" s="90"/>
      <c r="F16" s="90"/>
      <c r="G16" s="100"/>
      <c r="H16" s="100"/>
      <c r="I16" s="100"/>
      <c r="J16" s="101"/>
      <c r="K16" s="101"/>
      <c r="L16" s="100"/>
      <c r="M16" s="93"/>
      <c r="N16" s="94"/>
      <c r="P16" s="660">
        <f t="shared" si="0"/>
        <v>0</v>
      </c>
      <c r="Q16" s="65"/>
      <c r="R16" s="64"/>
      <c r="S16" s="64"/>
    </row>
    <row r="17" spans="1:19" s="54" customFormat="1" ht="15" customHeight="1">
      <c r="A17" s="86">
        <v>3</v>
      </c>
      <c r="B17" s="95"/>
      <c r="C17" s="664" t="s">
        <v>540</v>
      </c>
      <c r="D17" s="663"/>
      <c r="E17" s="90">
        <v>421</v>
      </c>
      <c r="F17" s="90">
        <v>335</v>
      </c>
      <c r="G17" s="96">
        <v>19000000</v>
      </c>
      <c r="H17" s="96"/>
      <c r="I17" s="96"/>
      <c r="J17" s="90" t="s">
        <v>538</v>
      </c>
      <c r="K17" s="90">
        <v>642</v>
      </c>
      <c r="L17" s="96">
        <f>G17</f>
        <v>19000000</v>
      </c>
      <c r="M17" s="93"/>
      <c r="N17" s="94"/>
      <c r="P17" s="660">
        <f t="shared" si="0"/>
        <v>19000000</v>
      </c>
      <c r="Q17" s="65"/>
      <c r="R17" s="64"/>
      <c r="S17" s="64"/>
    </row>
    <row r="18" spans="1:19" s="54" customFormat="1" ht="13.5" customHeight="1">
      <c r="A18" s="86"/>
      <c r="B18" s="95"/>
      <c r="C18" s="662"/>
      <c r="D18" s="663"/>
      <c r="E18" s="90"/>
      <c r="F18" s="90"/>
      <c r="G18" s="96"/>
      <c r="H18" s="96"/>
      <c r="I18" s="96"/>
      <c r="J18" s="574"/>
      <c r="K18" s="574"/>
      <c r="L18" s="575"/>
      <c r="M18" s="115"/>
      <c r="N18" s="94"/>
      <c r="P18" s="660">
        <f t="shared" si="0"/>
        <v>0</v>
      </c>
      <c r="Q18" s="65"/>
      <c r="R18" s="64"/>
      <c r="S18" s="64"/>
    </row>
    <row r="19" spans="1:19" s="659" customFormat="1" ht="34.5" customHeight="1">
      <c r="A19" s="656">
        <v>4</v>
      </c>
      <c r="B19" s="665"/>
      <c r="C19" s="843" t="s">
        <v>541</v>
      </c>
      <c r="D19" s="844"/>
      <c r="E19" s="574">
        <v>421</v>
      </c>
      <c r="F19" s="574">
        <v>3388</v>
      </c>
      <c r="G19" s="575">
        <v>21000000</v>
      </c>
      <c r="H19" s="575"/>
      <c r="I19" s="575"/>
      <c r="J19" s="574" t="s">
        <v>538</v>
      </c>
      <c r="K19" s="574">
        <v>642</v>
      </c>
      <c r="L19" s="575">
        <f>G19</f>
        <v>21000000</v>
      </c>
      <c r="M19" s="666"/>
      <c r="N19" s="658"/>
      <c r="P19" s="660">
        <f t="shared" si="0"/>
        <v>21000000</v>
      </c>
      <c r="Q19" s="667"/>
      <c r="R19" s="661"/>
      <c r="S19" s="661"/>
    </row>
    <row r="20" spans="1:19" s="54" customFormat="1" ht="13.5" customHeight="1">
      <c r="A20" s="86"/>
      <c r="B20" s="95"/>
      <c r="C20" s="662"/>
      <c r="D20" s="663"/>
      <c r="E20" s="90"/>
      <c r="F20" s="90"/>
      <c r="G20" s="96"/>
      <c r="H20" s="96"/>
      <c r="I20" s="96"/>
      <c r="J20" s="574"/>
      <c r="K20" s="574"/>
      <c r="L20" s="575"/>
      <c r="M20" s="115"/>
      <c r="N20" s="94"/>
      <c r="P20" s="660">
        <f t="shared" si="0"/>
        <v>0</v>
      </c>
      <c r="Q20" s="65"/>
      <c r="R20" s="64"/>
      <c r="S20" s="64"/>
    </row>
    <row r="21" spans="1:19" s="54" customFormat="1" ht="30.75" customHeight="1">
      <c r="A21" s="86">
        <v>5</v>
      </c>
      <c r="B21" s="95"/>
      <c r="C21" s="843" t="s">
        <v>542</v>
      </c>
      <c r="D21" s="844"/>
      <c r="E21" s="574">
        <v>421</v>
      </c>
      <c r="F21" s="574">
        <v>3388</v>
      </c>
      <c r="G21" s="575">
        <v>10530000</v>
      </c>
      <c r="H21" s="575"/>
      <c r="I21" s="575"/>
      <c r="J21" s="574" t="s">
        <v>538</v>
      </c>
      <c r="K21" s="574">
        <v>642</v>
      </c>
      <c r="L21" s="575">
        <f>G21</f>
        <v>10530000</v>
      </c>
      <c r="M21" s="93"/>
      <c r="N21" s="94"/>
      <c r="P21" s="660">
        <f t="shared" si="0"/>
        <v>10530000</v>
      </c>
      <c r="Q21" s="65"/>
      <c r="R21" s="64"/>
      <c r="S21" s="64"/>
    </row>
    <row r="22" spans="1:19" s="54" customFormat="1" ht="13.5" customHeight="1">
      <c r="A22" s="86"/>
      <c r="B22" s="95"/>
      <c r="C22" s="662"/>
      <c r="D22" s="663"/>
      <c r="E22" s="90"/>
      <c r="F22" s="90"/>
      <c r="G22" s="96"/>
      <c r="H22" s="96"/>
      <c r="I22" s="96"/>
      <c r="J22" s="574"/>
      <c r="K22" s="574"/>
      <c r="L22" s="575"/>
      <c r="M22" s="115"/>
      <c r="N22" s="94"/>
      <c r="P22" s="660">
        <f t="shared" si="0"/>
        <v>0</v>
      </c>
      <c r="Q22" s="65"/>
      <c r="R22" s="64"/>
      <c r="S22" s="64"/>
    </row>
    <row r="23" spans="1:19" s="54" customFormat="1" ht="30.75" customHeight="1">
      <c r="A23" s="86">
        <v>6</v>
      </c>
      <c r="B23" s="95"/>
      <c r="C23" s="843" t="s">
        <v>545</v>
      </c>
      <c r="D23" s="844"/>
      <c r="E23" s="574">
        <v>138</v>
      </c>
      <c r="F23" s="574">
        <v>421</v>
      </c>
      <c r="G23" s="575">
        <v>179562865.48413706</v>
      </c>
      <c r="H23" s="575"/>
      <c r="I23" s="575"/>
      <c r="J23" s="574" t="s">
        <v>544</v>
      </c>
      <c r="K23" s="574">
        <v>515</v>
      </c>
      <c r="L23" s="575">
        <f>G23</f>
        <v>179562865.48413706</v>
      </c>
      <c r="M23" s="93"/>
      <c r="N23" s="94"/>
      <c r="P23" s="660">
        <f t="shared" si="0"/>
        <v>179562865.48413706</v>
      </c>
      <c r="Q23" s="65"/>
      <c r="R23" s="64"/>
      <c r="S23" s="64"/>
    </row>
    <row r="24" spans="1:19" s="54" customFormat="1">
      <c r="A24" s="86"/>
      <c r="B24" s="87"/>
      <c r="C24" s="108"/>
      <c r="D24" s="110" t="s">
        <v>543</v>
      </c>
      <c r="E24" s="90"/>
      <c r="F24" s="90"/>
      <c r="G24" s="96"/>
      <c r="H24" s="96"/>
      <c r="I24" s="96"/>
      <c r="J24" s="90"/>
      <c r="K24" s="90"/>
      <c r="L24" s="96"/>
      <c r="M24" s="93"/>
      <c r="N24" s="94"/>
      <c r="P24" s="111"/>
      <c r="R24" s="64"/>
      <c r="S24" s="64"/>
    </row>
    <row r="25" spans="1:19" ht="15" customHeight="1" thickBot="1">
      <c r="A25" s="102"/>
      <c r="B25" s="103"/>
      <c r="C25" s="104"/>
      <c r="D25" s="113"/>
      <c r="E25" s="103"/>
      <c r="F25" s="103"/>
      <c r="G25" s="103"/>
      <c r="H25" s="103"/>
      <c r="I25" s="103"/>
      <c r="J25" s="105"/>
      <c r="K25" s="103"/>
      <c r="L25" s="106"/>
      <c r="M25" s="103"/>
      <c r="N25" s="107"/>
      <c r="P25" s="112">
        <f>SUM(P11:P23)</f>
        <v>230092865.48413706</v>
      </c>
    </row>
    <row r="26" spans="1:19" ht="4.5" customHeight="1" thickTop="1">
      <c r="A26" s="60"/>
      <c r="B26" s="55"/>
      <c r="C26" s="55"/>
      <c r="D26" s="55"/>
      <c r="E26" s="55"/>
      <c r="F26" s="55"/>
      <c r="G26" s="55"/>
      <c r="H26" s="55"/>
      <c r="I26" s="55"/>
      <c r="J26" s="61"/>
      <c r="K26" s="55"/>
      <c r="L26" s="55"/>
      <c r="M26" s="55"/>
      <c r="N26" s="55"/>
    </row>
    <row r="27" spans="1:19" ht="12.95" customHeight="1">
      <c r="A27" s="59"/>
      <c r="F27" s="111"/>
      <c r="G27" s="111"/>
      <c r="J27" s="62"/>
      <c r="K27" s="111"/>
      <c r="L27" s="111"/>
    </row>
    <row r="28" spans="1:19" ht="12.95" customHeight="1">
      <c r="F28" s="111"/>
      <c r="G28" s="111"/>
      <c r="J28" s="62"/>
      <c r="K28" s="111"/>
      <c r="L28" s="111"/>
      <c r="P28" s="114"/>
    </row>
    <row r="29" spans="1:19" ht="12.95" customHeight="1">
      <c r="F29" s="111"/>
      <c r="G29" s="111"/>
      <c r="K29" s="111"/>
      <c r="L29" s="111"/>
    </row>
    <row r="30" spans="1:19" ht="12.95" customHeight="1">
      <c r="F30" s="116"/>
      <c r="G30" s="111"/>
      <c r="K30" s="111"/>
      <c r="L30" s="111"/>
    </row>
    <row r="31" spans="1:19" ht="12.95" customHeight="1">
      <c r="F31" s="116"/>
      <c r="G31" s="111"/>
      <c r="K31" s="111"/>
      <c r="L31" s="111"/>
    </row>
    <row r="32" spans="1:19" ht="12.95" customHeight="1">
      <c r="F32" s="111"/>
      <c r="G32" s="111"/>
      <c r="L32" s="568"/>
    </row>
    <row r="33" spans="6:7" ht="12.95" customHeight="1">
      <c r="F33" s="111"/>
      <c r="G33" s="111"/>
    </row>
    <row r="34" spans="6:7" ht="12.95" customHeight="1">
      <c r="F34" s="111"/>
      <c r="G34" s="111"/>
    </row>
    <row r="35" spans="6:7" ht="12.95" customHeight="1">
      <c r="F35" s="111"/>
      <c r="G35" s="111"/>
    </row>
    <row r="36" spans="6:7" ht="12.95" customHeight="1">
      <c r="F36" s="111"/>
      <c r="G36" s="111"/>
    </row>
    <row r="37" spans="6:7" ht="12.95" customHeight="1"/>
  </sheetData>
  <mergeCells count="11">
    <mergeCell ref="C11:D12"/>
    <mergeCell ref="C14:D15"/>
    <mergeCell ref="C19:D19"/>
    <mergeCell ref="C21:D21"/>
    <mergeCell ref="C23:D23"/>
    <mergeCell ref="A8:A9"/>
    <mergeCell ref="B8:B9"/>
    <mergeCell ref="J8:L8"/>
    <mergeCell ref="E8:I8"/>
    <mergeCell ref="C8:D9"/>
    <mergeCell ref="M8:N8"/>
  </mergeCells>
  <phoneticPr fontId="0" type="noConversion"/>
  <printOptions horizontalCentered="1"/>
  <pageMargins left="0.15748031496063" right="0.196850393700787" top="0.62992125984252001" bottom="0.47244094488188998" header="0.47244094488188998" footer="0.27559055118110198"/>
  <pageSetup paperSize="9" orientation="landscape" r:id="rId1"/>
  <headerFooter alignWithMargins="0">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workbookViewId="0">
      <selection activeCell="C159" sqref="C159"/>
    </sheetView>
  </sheetViews>
  <sheetFormatPr defaultRowHeight="17.100000000000001" customHeight="1"/>
  <cols>
    <col min="1" max="1" width="3.125" style="118" customWidth="1"/>
    <col min="2" max="2" width="39.125" style="118" customWidth="1"/>
    <col min="3" max="3" width="16" style="118" customWidth="1"/>
    <col min="4" max="4" width="3.125" style="118" customWidth="1"/>
    <col min="5" max="5" width="16.5" style="118" customWidth="1"/>
    <col min="6" max="7" width="12.625" style="676" customWidth="1"/>
    <col min="8" max="8" width="14.375" style="333" customWidth="1"/>
    <col min="9" max="9" width="13.5" style="333" customWidth="1"/>
    <col min="10" max="10" width="14.25" style="333" customWidth="1"/>
    <col min="11" max="11" width="13.5" style="333" customWidth="1"/>
    <col min="12" max="12" width="10.875" style="333" customWidth="1"/>
    <col min="13" max="13" width="18.5" style="333" customWidth="1"/>
    <col min="14" max="16" width="9" style="333"/>
    <col min="17" max="16384" width="9" style="118"/>
  </cols>
  <sheetData>
    <row r="1" spans="1:16" s="126" customFormat="1" ht="15" customHeight="1">
      <c r="A1" s="117" t="str">
        <f>BCDKT!A1</f>
        <v>CÔNG TY CỔ PHẦN TAXI GAS SÀI GÒN PETROLIMEX</v>
      </c>
      <c r="C1" s="256"/>
      <c r="D1" s="256"/>
      <c r="E1" s="120" t="str">
        <f>p.18!H1</f>
        <v>BÁO CÁO TÀI CHÍNH</v>
      </c>
      <c r="F1" s="673"/>
      <c r="G1" s="673"/>
      <c r="H1" s="331"/>
      <c r="I1" s="331"/>
      <c r="J1" s="331"/>
      <c r="K1" s="331"/>
      <c r="L1" s="331"/>
      <c r="M1" s="331"/>
      <c r="N1" s="331"/>
      <c r="O1" s="331"/>
      <c r="P1" s="331"/>
    </row>
    <row r="2" spans="1:16" s="600" customFormat="1" ht="15" customHeight="1">
      <c r="A2" s="598" t="str">
        <f>BCDKT!A2</f>
        <v>178/6 Điện Biên Phủ, P.21, Q. Bình Thạnh, TP. HCM</v>
      </c>
      <c r="B2" s="598"/>
      <c r="C2" s="602"/>
      <c r="D2" s="602"/>
      <c r="E2" s="599" t="str">
        <f>'p.14-15'!F2</f>
        <v>Cho năm tài chính kết thúc ngày 31/12/2014</v>
      </c>
      <c r="F2" s="674"/>
      <c r="G2" s="674"/>
      <c r="H2" s="603"/>
      <c r="I2" s="603"/>
      <c r="J2" s="603"/>
      <c r="K2" s="603"/>
      <c r="L2" s="603"/>
      <c r="M2" s="603"/>
      <c r="N2" s="603"/>
      <c r="O2" s="603"/>
      <c r="P2" s="603"/>
    </row>
    <row r="3" spans="1:16" s="123" customFormat="1" ht="12" customHeight="1">
      <c r="C3" s="277"/>
      <c r="D3" s="277"/>
      <c r="E3" s="125"/>
      <c r="F3" s="675"/>
      <c r="G3" s="675"/>
      <c r="H3" s="332"/>
      <c r="I3" s="332"/>
      <c r="J3" s="332"/>
      <c r="K3" s="332"/>
      <c r="L3" s="332"/>
      <c r="M3" s="332"/>
      <c r="N3" s="332"/>
      <c r="O3" s="332"/>
      <c r="P3" s="332"/>
    </row>
    <row r="4" spans="1:16" ht="17.100000000000001" customHeight="1">
      <c r="A4" s="126" t="s">
        <v>131</v>
      </c>
    </row>
    <row r="5" spans="1:16" ht="13.5" customHeight="1"/>
    <row r="6" spans="1:16" s="123" customFormat="1" ht="15.75" customHeight="1">
      <c r="B6" s="126" t="s">
        <v>3</v>
      </c>
      <c r="C6" s="118"/>
      <c r="D6" s="118"/>
      <c r="E6" s="118"/>
      <c r="F6" s="676"/>
      <c r="G6" s="676"/>
    </row>
    <row r="7" spans="1:16" s="123" customFormat="1" ht="15.95" customHeight="1">
      <c r="B7" s="311"/>
      <c r="C7" s="261" t="str">
        <f>KQKD!D8</f>
        <v>Năm nay</v>
      </c>
      <c r="D7" s="262"/>
      <c r="E7" s="261" t="str">
        <f>KQKD!E8</f>
        <v>Năm trước</v>
      </c>
      <c r="F7" s="675"/>
      <c r="G7" s="675"/>
    </row>
    <row r="8" spans="1:16" s="123" customFormat="1" ht="15.95" customHeight="1">
      <c r="B8" s="311"/>
      <c r="C8" s="263" t="s">
        <v>129</v>
      </c>
      <c r="D8" s="262"/>
      <c r="E8" s="263" t="s">
        <v>129</v>
      </c>
      <c r="F8" s="675"/>
      <c r="G8" s="675"/>
    </row>
    <row r="9" spans="1:16" s="123" customFormat="1" ht="15.95" customHeight="1">
      <c r="B9" s="254" t="s">
        <v>159</v>
      </c>
      <c r="C9" s="118"/>
      <c r="D9" s="312"/>
      <c r="E9" s="313"/>
      <c r="F9" s="675"/>
      <c r="G9" s="675"/>
    </row>
    <row r="10" spans="1:16" s="124" customFormat="1" ht="15.95" customHeight="1">
      <c r="B10" s="124" t="s">
        <v>553</v>
      </c>
      <c r="C10" s="316">
        <f>BCDKT!E104</f>
        <v>92418010000</v>
      </c>
      <c r="D10" s="313"/>
      <c r="E10" s="672">
        <v>92418010000</v>
      </c>
      <c r="F10" s="677"/>
      <c r="G10" s="677"/>
    </row>
    <row r="11" spans="1:16" s="123" customFormat="1" ht="15.95" customHeight="1">
      <c r="B11" s="123" t="s">
        <v>554</v>
      </c>
      <c r="C11" s="135">
        <v>0</v>
      </c>
      <c r="D11" s="313"/>
      <c r="E11" s="314">
        <v>0</v>
      </c>
      <c r="F11" s="675"/>
      <c r="G11" s="675"/>
    </row>
    <row r="12" spans="1:16" s="123" customFormat="1" ht="15.95" customHeight="1">
      <c r="B12" s="123" t="s">
        <v>555</v>
      </c>
      <c r="C12" s="135">
        <v>0</v>
      </c>
      <c r="D12" s="313"/>
      <c r="E12" s="308">
        <v>0</v>
      </c>
      <c r="F12" s="675"/>
      <c r="G12" s="675"/>
    </row>
    <row r="13" spans="1:16" s="123" customFormat="1" ht="15.95" customHeight="1">
      <c r="B13" s="123" t="s">
        <v>556</v>
      </c>
      <c r="C13" s="135">
        <f>C10+C11-C12</f>
        <v>92418010000</v>
      </c>
      <c r="D13" s="313"/>
      <c r="E13" s="135">
        <f>E10+E11-E12</f>
        <v>92418010000</v>
      </c>
      <c r="F13" s="675"/>
      <c r="G13" s="675"/>
      <c r="H13" s="149">
        <f>C13-BCDKT!D92</f>
        <v>92418010000</v>
      </c>
      <c r="I13" s="149"/>
    </row>
    <row r="14" spans="1:16" s="123" customFormat="1" ht="15.95" customHeight="1">
      <c r="B14" s="123" t="s">
        <v>288</v>
      </c>
      <c r="C14" s="135">
        <v>0</v>
      </c>
      <c r="D14" s="313"/>
      <c r="E14" s="135">
        <v>0</v>
      </c>
      <c r="F14" s="675"/>
      <c r="G14" s="675"/>
      <c r="H14" s="149"/>
      <c r="I14" s="149"/>
    </row>
    <row r="15" spans="1:16" ht="15.95" customHeight="1"/>
    <row r="16" spans="1:16" s="124" customFormat="1" ht="15.75" customHeight="1">
      <c r="B16" s="254" t="s">
        <v>149</v>
      </c>
      <c r="C16" s="315">
        <f>'p.14-15'!D87</f>
        <v>42004</v>
      </c>
      <c r="D16" s="313"/>
      <c r="E16" s="315">
        <f>'p.14-15'!F87</f>
        <v>41640</v>
      </c>
      <c r="F16" s="677"/>
      <c r="G16" s="677"/>
    </row>
    <row r="17" spans="1:16" ht="5.25" customHeight="1">
      <c r="C17" s="123"/>
      <c r="D17" s="312"/>
      <c r="E17" s="312"/>
      <c r="H17" s="118"/>
      <c r="I17" s="118"/>
      <c r="J17" s="118"/>
      <c r="K17" s="118"/>
      <c r="L17" s="118"/>
      <c r="M17" s="118"/>
      <c r="N17" s="118"/>
      <c r="O17" s="118"/>
      <c r="P17" s="118"/>
    </row>
    <row r="18" spans="1:16" s="235" customFormat="1" ht="15.95" customHeight="1">
      <c r="B18" s="128" t="s">
        <v>160</v>
      </c>
      <c r="C18" s="338">
        <f>E13/10000</f>
        <v>9241801</v>
      </c>
      <c r="D18" s="128"/>
      <c r="E18" s="338">
        <f>E10/10000</f>
        <v>9241801</v>
      </c>
      <c r="F18" s="678"/>
      <c r="G18" s="678"/>
    </row>
    <row r="19" spans="1:16" s="123" customFormat="1" ht="15.95" customHeight="1">
      <c r="B19" s="269" t="s">
        <v>161</v>
      </c>
      <c r="C19" s="281">
        <f>SUM(C20:C21)</f>
        <v>9241801</v>
      </c>
      <c r="D19" s="128"/>
      <c r="E19" s="281">
        <f>E20</f>
        <v>9241801</v>
      </c>
      <c r="F19" s="675"/>
      <c r="G19" s="675"/>
    </row>
    <row r="20" spans="1:16" s="123" customFormat="1" ht="15.95" customHeight="1">
      <c r="B20" s="317" t="s">
        <v>162</v>
      </c>
      <c r="C20" s="318">
        <f>E13/10000</f>
        <v>9241801</v>
      </c>
      <c r="D20" s="317"/>
      <c r="E20" s="318">
        <f>E10/10000</f>
        <v>9241801</v>
      </c>
      <c r="F20" s="675"/>
      <c r="G20" s="675"/>
    </row>
    <row r="21" spans="1:16" s="123" customFormat="1" ht="17.100000000000001" hidden="1" customHeight="1">
      <c r="B21" s="317" t="s">
        <v>163</v>
      </c>
      <c r="C21" s="319">
        <v>0</v>
      </c>
      <c r="D21" s="319"/>
      <c r="E21" s="320">
        <v>0</v>
      </c>
      <c r="F21" s="675"/>
      <c r="G21" s="675"/>
    </row>
    <row r="22" spans="1:16" s="123" customFormat="1" ht="17.100000000000001" customHeight="1">
      <c r="B22" s="307" t="s">
        <v>177</v>
      </c>
      <c r="C22" s="321">
        <f>C23</f>
        <v>0</v>
      </c>
      <c r="D22" s="307"/>
      <c r="E22" s="322">
        <v>0</v>
      </c>
      <c r="F22" s="675"/>
      <c r="G22" s="675"/>
    </row>
    <row r="23" spans="1:16" s="123" customFormat="1" ht="17.100000000000001" hidden="1" customHeight="1">
      <c r="B23" s="317" t="s">
        <v>162</v>
      </c>
      <c r="C23" s="318">
        <v>0</v>
      </c>
      <c r="D23" s="317"/>
      <c r="E23" s="323">
        <v>0</v>
      </c>
      <c r="F23" s="675"/>
      <c r="G23" s="675"/>
    </row>
    <row r="24" spans="1:16" s="123" customFormat="1" ht="17.100000000000001" hidden="1" customHeight="1">
      <c r="B24" s="317" t="s">
        <v>163</v>
      </c>
      <c r="C24" s="324">
        <v>0</v>
      </c>
      <c r="D24" s="317"/>
      <c r="E24" s="323">
        <v>0</v>
      </c>
      <c r="F24" s="675"/>
      <c r="G24" s="675"/>
    </row>
    <row r="25" spans="1:16" s="123" customFormat="1" ht="17.100000000000001" customHeight="1">
      <c r="B25" s="307" t="s">
        <v>164</v>
      </c>
      <c r="C25" s="321">
        <f>C20-C22</f>
        <v>9241801</v>
      </c>
      <c r="D25" s="321"/>
      <c r="E25" s="325">
        <f>E20-E22</f>
        <v>9241801</v>
      </c>
      <c r="F25" s="675"/>
      <c r="G25" s="675"/>
    </row>
    <row r="26" spans="1:16" s="123" customFormat="1" ht="17.100000000000001" customHeight="1">
      <c r="B26" s="317" t="s">
        <v>162</v>
      </c>
      <c r="C26" s="318">
        <f>C25</f>
        <v>9241801</v>
      </c>
      <c r="D26" s="317"/>
      <c r="E26" s="326">
        <f>E20</f>
        <v>9241801</v>
      </c>
      <c r="F26" s="675"/>
      <c r="G26" s="675"/>
    </row>
    <row r="27" spans="1:16" s="123" customFormat="1" ht="17.100000000000001" hidden="1" customHeight="1">
      <c r="B27" s="317" t="s">
        <v>163</v>
      </c>
      <c r="C27" s="118"/>
      <c r="D27" s="118"/>
      <c r="E27" s="324">
        <v>0</v>
      </c>
      <c r="F27" s="679"/>
      <c r="G27" s="694">
        <v>0</v>
      </c>
    </row>
    <row r="28" spans="1:16" s="123" customFormat="1" ht="3.75" customHeight="1">
      <c r="B28" s="317"/>
      <c r="C28" s="118"/>
      <c r="D28" s="118"/>
      <c r="E28" s="324"/>
      <c r="F28" s="679"/>
      <c r="G28" s="694"/>
    </row>
    <row r="29" spans="1:16" s="123" customFormat="1" ht="17.100000000000001" customHeight="1">
      <c r="B29" s="307" t="s">
        <v>376</v>
      </c>
      <c r="C29" s="118"/>
      <c r="D29" s="118"/>
      <c r="E29" s="307"/>
      <c r="F29" s="680"/>
      <c r="G29" s="695"/>
    </row>
    <row r="30" spans="1:16" ht="17.25" customHeight="1"/>
    <row r="31" spans="1:16" ht="30.75" customHeight="1">
      <c r="A31" s="327" t="s">
        <v>374</v>
      </c>
      <c r="B31" s="884" t="s">
        <v>373</v>
      </c>
      <c r="C31" s="884"/>
      <c r="D31" s="884"/>
      <c r="E31" s="884"/>
      <c r="F31" s="681"/>
      <c r="G31" s="681"/>
      <c r="H31" s="118"/>
      <c r="I31" s="118"/>
      <c r="J31" s="118"/>
      <c r="K31" s="118"/>
      <c r="L31" s="118"/>
      <c r="M31" s="118"/>
      <c r="N31" s="118"/>
      <c r="O31" s="118"/>
      <c r="P31" s="118"/>
    </row>
    <row r="32" spans="1:16" ht="15" customHeight="1">
      <c r="A32" s="327"/>
      <c r="B32" s="668"/>
      <c r="C32" s="668"/>
      <c r="D32" s="668"/>
      <c r="E32" s="668"/>
      <c r="F32" s="682"/>
      <c r="G32" s="682"/>
      <c r="H32" s="118"/>
      <c r="I32" s="118"/>
      <c r="J32" s="118"/>
      <c r="K32" s="118"/>
      <c r="L32" s="118"/>
      <c r="M32" s="118"/>
      <c r="N32" s="118"/>
      <c r="O32" s="118"/>
      <c r="P32" s="118"/>
    </row>
    <row r="33" spans="1:16" s="235" customFormat="1" ht="16.5" customHeight="1">
      <c r="C33" s="261" t="str">
        <f>KQKD!D8</f>
        <v>Năm nay</v>
      </c>
      <c r="D33" s="262"/>
      <c r="E33" s="261" t="str">
        <f>KQKD!E8</f>
        <v>Năm trước</v>
      </c>
      <c r="F33" s="678"/>
      <c r="G33" s="678"/>
    </row>
    <row r="34" spans="1:16" s="123" customFormat="1" ht="15" customHeight="1">
      <c r="B34" s="311"/>
      <c r="C34" s="263" t="s">
        <v>129</v>
      </c>
      <c r="D34" s="262"/>
      <c r="E34" s="263" t="s">
        <v>129</v>
      </c>
      <c r="F34" s="675"/>
      <c r="G34" s="675"/>
    </row>
    <row r="35" spans="1:16" ht="6" customHeight="1">
      <c r="D35" s="147"/>
      <c r="H35" s="118"/>
      <c r="I35" s="118"/>
      <c r="J35" s="118"/>
      <c r="K35" s="118"/>
      <c r="L35" s="118"/>
      <c r="M35" s="118"/>
      <c r="N35" s="118"/>
      <c r="O35" s="118"/>
      <c r="P35" s="118"/>
    </row>
    <row r="36" spans="1:16" s="158" customFormat="1" ht="17.100000000000001" customHeight="1">
      <c r="A36" s="483" t="s">
        <v>375</v>
      </c>
      <c r="B36" s="669" t="s">
        <v>568</v>
      </c>
      <c r="C36" s="693">
        <f>SUM(C37:C38)</f>
        <v>20703422524</v>
      </c>
      <c r="D36" s="328"/>
      <c r="E36" s="693">
        <f>SUM(E37:E38)</f>
        <v>29858253297</v>
      </c>
      <c r="F36" s="683">
        <f>C36-KQKD!D11</f>
        <v>0</v>
      </c>
      <c r="G36" s="683">
        <f>E36-KQKD!E11</f>
        <v>0</v>
      </c>
    </row>
    <row r="37" spans="1:16" ht="17.100000000000001" customHeight="1">
      <c r="B37" s="307" t="s">
        <v>145</v>
      </c>
      <c r="C37" s="151">
        <v>17650751833</v>
      </c>
      <c r="D37" s="133"/>
      <c r="E37" s="133">
        <v>17788232232</v>
      </c>
      <c r="F37" s="684"/>
      <c r="H37" s="118"/>
      <c r="I37" s="118"/>
      <c r="J37" s="118"/>
      <c r="K37" s="118"/>
      <c r="L37" s="118"/>
      <c r="M37" s="118"/>
      <c r="N37" s="118"/>
      <c r="O37" s="118"/>
      <c r="P37" s="118"/>
    </row>
    <row r="38" spans="1:16" ht="17.100000000000001" customHeight="1">
      <c r="B38" s="307" t="s">
        <v>210</v>
      </c>
      <c r="C38" s="328">
        <f>3053150687-479996</f>
        <v>3052670691</v>
      </c>
      <c r="D38" s="306"/>
      <c r="E38" s="306">
        <v>12070021065</v>
      </c>
      <c r="F38" s="684"/>
      <c r="H38" s="118"/>
      <c r="I38" s="118"/>
      <c r="J38" s="118"/>
      <c r="K38" s="118"/>
      <c r="L38" s="118"/>
      <c r="M38" s="118"/>
      <c r="N38" s="118"/>
      <c r="O38" s="118"/>
      <c r="P38" s="118"/>
    </row>
    <row r="39" spans="1:16" ht="6" customHeight="1">
      <c r="C39" s="123"/>
      <c r="D39" s="335"/>
      <c r="E39" s="123"/>
      <c r="H39" s="118"/>
      <c r="I39" s="118"/>
      <c r="J39" s="118"/>
      <c r="K39" s="118"/>
      <c r="L39" s="118"/>
      <c r="M39" s="118"/>
      <c r="N39" s="118"/>
      <c r="O39" s="118"/>
      <c r="P39" s="118"/>
    </row>
    <row r="40" spans="1:16" s="158" customFormat="1" ht="17.100000000000001" customHeight="1">
      <c r="A40" s="483" t="s">
        <v>459</v>
      </c>
      <c r="B40" s="669" t="s">
        <v>571</v>
      </c>
      <c r="C40" s="693">
        <f>SUM(C41:C41)</f>
        <v>0</v>
      </c>
      <c r="D40" s="328"/>
      <c r="E40" s="693">
        <f>SUM(E41:E41)</f>
        <v>43411338</v>
      </c>
      <c r="F40" s="683">
        <f>C40-KQKD!D12</f>
        <v>0</v>
      </c>
      <c r="G40" s="683">
        <f>E40-KQKD!E12</f>
        <v>0</v>
      </c>
    </row>
    <row r="41" spans="1:16" ht="17.100000000000001" customHeight="1">
      <c r="B41" s="307" t="s">
        <v>572</v>
      </c>
      <c r="C41" s="133">
        <v>0</v>
      </c>
      <c r="D41" s="133"/>
      <c r="E41" s="133">
        <v>43411338</v>
      </c>
      <c r="F41" s="684"/>
      <c r="H41" s="118"/>
      <c r="I41" s="118"/>
      <c r="J41" s="118"/>
      <c r="K41" s="118"/>
      <c r="L41" s="118"/>
      <c r="M41" s="118"/>
      <c r="N41" s="118"/>
      <c r="O41" s="118"/>
      <c r="P41" s="118"/>
    </row>
    <row r="42" spans="1:16" ht="6" customHeight="1">
      <c r="C42" s="123"/>
      <c r="D42" s="335"/>
      <c r="E42" s="123"/>
      <c r="H42" s="118"/>
      <c r="I42" s="118"/>
      <c r="J42" s="118"/>
      <c r="K42" s="118"/>
      <c r="L42" s="118"/>
      <c r="M42" s="118"/>
      <c r="N42" s="118"/>
      <c r="O42" s="118"/>
      <c r="P42" s="118"/>
    </row>
    <row r="43" spans="1:16" s="158" customFormat="1" ht="17.100000000000001" customHeight="1">
      <c r="A43" s="483" t="s">
        <v>406</v>
      </c>
      <c r="B43" s="669" t="s">
        <v>573</v>
      </c>
      <c r="C43" s="693">
        <f>SUM(C44:C45)</f>
        <v>20703422524</v>
      </c>
      <c r="D43" s="328"/>
      <c r="E43" s="693">
        <f>SUM(E44:E45)</f>
        <v>29814841959</v>
      </c>
      <c r="F43" s="683">
        <f>C43-KQKD!D13</f>
        <v>0</v>
      </c>
      <c r="G43" s="683">
        <f>E43-KQKD!E13</f>
        <v>0</v>
      </c>
    </row>
    <row r="44" spans="1:16" ht="17.100000000000001" customHeight="1">
      <c r="B44" s="307" t="s">
        <v>145</v>
      </c>
      <c r="C44" s="133">
        <f>C37</f>
        <v>17650751833</v>
      </c>
      <c r="D44" s="133"/>
      <c r="E44" s="133">
        <v>17788232232</v>
      </c>
      <c r="F44" s="684"/>
      <c r="H44" s="118"/>
      <c r="I44" s="118"/>
      <c r="J44" s="118"/>
      <c r="K44" s="118"/>
      <c r="L44" s="118"/>
      <c r="M44" s="118"/>
      <c r="N44" s="118"/>
      <c r="O44" s="118"/>
      <c r="P44" s="118"/>
    </row>
    <row r="45" spans="1:16" ht="17.100000000000001" customHeight="1">
      <c r="B45" s="307" t="s">
        <v>210</v>
      </c>
      <c r="C45" s="306">
        <f>C38</f>
        <v>3052670691</v>
      </c>
      <c r="D45" s="306"/>
      <c r="E45" s="306">
        <f>E38-E41</f>
        <v>12026609727</v>
      </c>
      <c r="F45" s="684"/>
      <c r="H45" s="118"/>
      <c r="I45" s="118"/>
      <c r="J45" s="118"/>
      <c r="K45" s="118"/>
      <c r="L45" s="118"/>
      <c r="M45" s="118"/>
      <c r="N45" s="118"/>
      <c r="O45" s="118"/>
      <c r="P45" s="118"/>
    </row>
    <row r="46" spans="1:16" s="158" customFormat="1" ht="18.75" customHeight="1">
      <c r="B46" s="127"/>
      <c r="C46" s="328"/>
      <c r="D46" s="328"/>
      <c r="E46" s="328"/>
      <c r="F46" s="683"/>
      <c r="G46" s="696"/>
    </row>
    <row r="47" spans="1:16" s="235" customFormat="1" ht="16.5" customHeight="1">
      <c r="A47" s="483" t="s">
        <v>388</v>
      </c>
      <c r="B47" s="669" t="s">
        <v>377</v>
      </c>
      <c r="C47" s="261" t="str">
        <f>C33</f>
        <v>Năm nay</v>
      </c>
      <c r="D47" s="262"/>
      <c r="E47" s="261" t="str">
        <f>E33</f>
        <v>Năm trước</v>
      </c>
      <c r="F47" s="678"/>
      <c r="G47" s="678"/>
    </row>
    <row r="48" spans="1:16" s="123" customFormat="1" ht="15" customHeight="1">
      <c r="B48" s="311"/>
      <c r="C48" s="263" t="s">
        <v>129</v>
      </c>
      <c r="D48" s="262"/>
      <c r="E48" s="263" t="s">
        <v>129</v>
      </c>
      <c r="F48" s="675"/>
      <c r="G48" s="675"/>
    </row>
    <row r="49" spans="1:16" ht="6" customHeight="1">
      <c r="C49" s="123"/>
      <c r="D49" s="312"/>
      <c r="E49" s="312"/>
    </row>
    <row r="50" spans="1:16" ht="17.100000000000001" customHeight="1">
      <c r="B50" s="307" t="s">
        <v>423</v>
      </c>
      <c r="C50" s="135">
        <v>17150932788</v>
      </c>
      <c r="D50" s="135"/>
      <c r="E50" s="135">
        <v>17105581032</v>
      </c>
    </row>
    <row r="51" spans="1:16" ht="17.100000000000001" customHeight="1">
      <c r="B51" s="307" t="s">
        <v>165</v>
      </c>
      <c r="C51" s="135">
        <v>1856194721</v>
      </c>
      <c r="E51" s="135">
        <v>6687591251</v>
      </c>
    </row>
    <row r="52" spans="1:16" ht="6" customHeight="1">
      <c r="C52" s="123"/>
      <c r="D52" s="312"/>
      <c r="E52" s="312"/>
    </row>
    <row r="53" spans="1:16" s="128" customFormat="1" ht="17.100000000000001" customHeight="1" thickBot="1">
      <c r="B53" s="127" t="s">
        <v>101</v>
      </c>
      <c r="C53" s="363">
        <f>SUM(C50:C51)</f>
        <v>19007127509</v>
      </c>
      <c r="D53" s="127"/>
      <c r="E53" s="363">
        <f>SUM(E50:E51)</f>
        <v>23793172283</v>
      </c>
      <c r="F53" s="671">
        <f>C53-KQKD!D14</f>
        <v>0</v>
      </c>
      <c r="G53" s="671">
        <f>E53-KQKD!E14</f>
        <v>0</v>
      </c>
      <c r="H53" s="339"/>
      <c r="I53" s="339"/>
      <c r="J53" s="339"/>
      <c r="K53" s="339"/>
      <c r="L53" s="339"/>
      <c r="M53" s="339"/>
      <c r="N53" s="339"/>
      <c r="O53" s="339"/>
      <c r="P53" s="339"/>
    </row>
    <row r="54" spans="1:16" s="158" customFormat="1" ht="17.25" hidden="1" customHeight="1">
      <c r="B54" s="127"/>
      <c r="C54" s="328"/>
      <c r="D54" s="328"/>
      <c r="E54" s="328"/>
      <c r="F54" s="683"/>
      <c r="G54" s="696"/>
    </row>
    <row r="55" spans="1:16" s="235" customFormat="1" ht="16.5" customHeight="1">
      <c r="A55" s="483" t="s">
        <v>463</v>
      </c>
      <c r="B55" s="669" t="s">
        <v>378</v>
      </c>
      <c r="C55" s="261" t="str">
        <f>C47</f>
        <v>Năm nay</v>
      </c>
      <c r="D55" s="262"/>
      <c r="E55" s="261" t="str">
        <f>E47</f>
        <v>Năm trước</v>
      </c>
      <c r="F55" s="678"/>
      <c r="G55" s="678"/>
    </row>
    <row r="56" spans="1:16" s="123" customFormat="1" ht="15" customHeight="1">
      <c r="B56" s="311"/>
      <c r="C56" s="263" t="s">
        <v>129</v>
      </c>
      <c r="D56" s="262"/>
      <c r="E56" s="263" t="s">
        <v>129</v>
      </c>
      <c r="F56" s="675"/>
      <c r="G56" s="675"/>
    </row>
    <row r="57" spans="1:16" ht="6" customHeight="1">
      <c r="C57" s="123"/>
      <c r="D57" s="312"/>
      <c r="E57" s="312"/>
    </row>
    <row r="58" spans="1:16" s="340" customFormat="1" ht="17.100000000000001" customHeight="1">
      <c r="B58" s="340" t="s">
        <v>166</v>
      </c>
      <c r="C58" s="271">
        <f>4791802003+'BTDC 2014'!L23</f>
        <v>4971364868.4841366</v>
      </c>
      <c r="D58" s="271"/>
      <c r="E58" s="271">
        <v>4958482636</v>
      </c>
      <c r="F58" s="685"/>
      <c r="G58" s="685"/>
      <c r="H58" s="341"/>
      <c r="I58" s="341"/>
      <c r="J58" s="589"/>
      <c r="K58" s="341"/>
      <c r="L58" s="341"/>
      <c r="M58" s="341"/>
      <c r="N58" s="341"/>
      <c r="O58" s="341"/>
      <c r="P58" s="341"/>
    </row>
    <row r="59" spans="1:16" s="340" customFormat="1" ht="17.100000000000001" customHeight="1">
      <c r="B59" s="340" t="s">
        <v>574</v>
      </c>
      <c r="C59" s="271">
        <v>0</v>
      </c>
      <c r="D59" s="271"/>
      <c r="E59" s="271">
        <v>27220256</v>
      </c>
      <c r="F59" s="685"/>
      <c r="G59" s="685"/>
      <c r="H59" s="341"/>
      <c r="I59" s="341"/>
      <c r="J59" s="589"/>
      <c r="K59" s="341"/>
      <c r="L59" s="341"/>
      <c r="M59" s="341"/>
      <c r="N59" s="341"/>
      <c r="O59" s="341"/>
      <c r="P59" s="341"/>
    </row>
    <row r="60" spans="1:16" ht="6" customHeight="1">
      <c r="C60" s="123"/>
      <c r="D60" s="312"/>
      <c r="E60" s="312"/>
    </row>
    <row r="61" spans="1:16" s="128" customFormat="1" ht="17.100000000000001" customHeight="1" thickBot="1">
      <c r="B61" s="127" t="s">
        <v>101</v>
      </c>
      <c r="C61" s="363">
        <f>SUM(C58:C59)</f>
        <v>4971364868.4841366</v>
      </c>
      <c r="D61" s="127"/>
      <c r="E61" s="363">
        <f>SUM(E58:E59)</f>
        <v>4985702892</v>
      </c>
      <c r="F61" s="671">
        <f>C61-KQKD!D16</f>
        <v>0</v>
      </c>
      <c r="G61" s="671">
        <f>E61-KQKD!E16</f>
        <v>0</v>
      </c>
      <c r="H61" s="339"/>
      <c r="I61" s="339"/>
      <c r="J61" s="339"/>
      <c r="K61" s="339"/>
      <c r="L61" s="339"/>
      <c r="M61" s="339"/>
      <c r="N61" s="339"/>
      <c r="O61" s="339"/>
      <c r="P61" s="339"/>
    </row>
    <row r="62" spans="1:16" ht="16.5" customHeight="1">
      <c r="B62" s="309"/>
      <c r="E62" s="335"/>
      <c r="G62" s="697"/>
      <c r="H62" s="134"/>
      <c r="I62" s="134"/>
      <c r="J62" s="118"/>
      <c r="K62" s="118"/>
      <c r="L62" s="118"/>
      <c r="M62" s="118"/>
      <c r="N62" s="118"/>
      <c r="O62" s="118"/>
      <c r="P62" s="118"/>
    </row>
    <row r="63" spans="1:16" s="235" customFormat="1" ht="16.5" customHeight="1">
      <c r="A63" s="483" t="s">
        <v>391</v>
      </c>
      <c r="B63" s="669" t="s">
        <v>226</v>
      </c>
      <c r="C63" s="261" t="str">
        <f>C55</f>
        <v>Năm nay</v>
      </c>
      <c r="D63" s="262"/>
      <c r="E63" s="261" t="str">
        <f>E55</f>
        <v>Năm trước</v>
      </c>
      <c r="F63" s="678"/>
      <c r="G63" s="678"/>
    </row>
    <row r="64" spans="1:16" s="123" customFormat="1" ht="15" customHeight="1">
      <c r="B64" s="311"/>
      <c r="C64" s="263" t="s">
        <v>129</v>
      </c>
      <c r="D64" s="262"/>
      <c r="E64" s="263" t="s">
        <v>129</v>
      </c>
      <c r="F64" s="675"/>
      <c r="G64" s="675"/>
    </row>
    <row r="65" spans="1:16" ht="6" customHeight="1">
      <c r="C65" s="123"/>
      <c r="D65" s="312"/>
      <c r="E65" s="312"/>
    </row>
    <row r="66" spans="1:16" ht="17.100000000000001" customHeight="1">
      <c r="B66" s="158" t="s">
        <v>225</v>
      </c>
      <c r="C66" s="175">
        <v>14396181806</v>
      </c>
      <c r="E66" s="175">
        <v>12309881815</v>
      </c>
      <c r="F66" s="686"/>
      <c r="G66" s="684"/>
    </row>
    <row r="67" spans="1:16" ht="17.100000000000001" customHeight="1">
      <c r="B67" s="158" t="s">
        <v>226</v>
      </c>
      <c r="C67" s="175">
        <v>201713633</v>
      </c>
      <c r="E67" s="175">
        <v>32592487</v>
      </c>
      <c r="F67" s="686"/>
      <c r="G67" s="684"/>
      <c r="H67" s="334"/>
    </row>
    <row r="68" spans="1:16" ht="6" customHeight="1">
      <c r="C68" s="123"/>
      <c r="D68" s="312"/>
      <c r="E68" s="312"/>
    </row>
    <row r="69" spans="1:16" ht="17.100000000000001" customHeight="1" thickBot="1">
      <c r="B69" s="580" t="s">
        <v>101</v>
      </c>
      <c r="C69" s="581">
        <f>SUM(C66:C67)</f>
        <v>14597895439</v>
      </c>
      <c r="E69" s="329">
        <f>SUM(E66:E67)</f>
        <v>12342474302</v>
      </c>
      <c r="F69" s="687">
        <f>C69-KQKD!D22</f>
        <v>0</v>
      </c>
      <c r="G69" s="684">
        <f>E69-KQKD!E22</f>
        <v>0</v>
      </c>
    </row>
    <row r="70" spans="1:16" ht="15" customHeight="1">
      <c r="B70" s="195"/>
      <c r="C70" s="336"/>
      <c r="E70" s="335"/>
      <c r="F70" s="687"/>
      <c r="G70" s="684"/>
    </row>
    <row r="71" spans="1:16" s="235" customFormat="1" ht="16.5" customHeight="1">
      <c r="A71" s="483" t="s">
        <v>367</v>
      </c>
      <c r="B71" s="669" t="s">
        <v>227</v>
      </c>
      <c r="C71" s="261" t="str">
        <f>C63</f>
        <v>Năm nay</v>
      </c>
      <c r="D71" s="262"/>
      <c r="E71" s="261" t="str">
        <f>E63</f>
        <v>Năm trước</v>
      </c>
      <c r="F71" s="678"/>
      <c r="G71" s="678"/>
    </row>
    <row r="72" spans="1:16" s="123" customFormat="1" ht="15" customHeight="1">
      <c r="B72" s="311"/>
      <c r="C72" s="263" t="s">
        <v>129</v>
      </c>
      <c r="D72" s="262"/>
      <c r="E72" s="263" t="s">
        <v>129</v>
      </c>
      <c r="F72" s="675"/>
      <c r="G72" s="675"/>
    </row>
    <row r="73" spans="1:16" ht="6" customHeight="1">
      <c r="C73" s="123"/>
      <c r="D73" s="312"/>
      <c r="E73" s="312"/>
    </row>
    <row r="74" spans="1:16" ht="17.100000000000001" customHeight="1">
      <c r="B74" s="158" t="s">
        <v>507</v>
      </c>
      <c r="C74" s="175">
        <v>7125614091</v>
      </c>
      <c r="E74" s="175">
        <v>7535078272</v>
      </c>
      <c r="F74" s="701">
        <f>C74-(p.16!G15-p.16!G24)</f>
        <v>-87849726</v>
      </c>
      <c r="G74" s="684"/>
    </row>
    <row r="75" spans="1:16" ht="17.100000000000001" customHeight="1">
      <c r="B75" s="158" t="s">
        <v>227</v>
      </c>
      <c r="C75" s="175">
        <v>1046403258</v>
      </c>
      <c r="E75" s="175">
        <v>47082710</v>
      </c>
      <c r="F75" s="686"/>
      <c r="G75" s="684"/>
    </row>
    <row r="76" spans="1:16" ht="6" customHeight="1">
      <c r="C76" s="123"/>
      <c r="D76" s="312"/>
      <c r="E76" s="312"/>
    </row>
    <row r="77" spans="1:16" s="128" customFormat="1" ht="17.100000000000001" customHeight="1" thickBot="1">
      <c r="B77" s="127" t="s">
        <v>101</v>
      </c>
      <c r="C77" s="363">
        <f>SUM(C74:C75)</f>
        <v>8172017349</v>
      </c>
      <c r="D77" s="127"/>
      <c r="E77" s="363">
        <f>SUM(E74:E75)</f>
        <v>7582160982</v>
      </c>
      <c r="F77" s="688">
        <f>C77-KQKD!D23</f>
        <v>0</v>
      </c>
      <c r="G77" s="671">
        <f>E77-KQKD!E23</f>
        <v>0</v>
      </c>
      <c r="H77" s="339"/>
      <c r="I77" s="339"/>
      <c r="J77" s="339"/>
      <c r="K77" s="339"/>
      <c r="L77" s="339"/>
      <c r="M77" s="339"/>
      <c r="N77" s="339"/>
      <c r="O77" s="339"/>
      <c r="P77" s="339"/>
    </row>
    <row r="78" spans="1:16" ht="14.25" customHeight="1">
      <c r="B78" s="126"/>
      <c r="C78" s="335"/>
      <c r="D78" s="126"/>
      <c r="E78" s="335"/>
      <c r="F78" s="684"/>
      <c r="G78" s="684"/>
    </row>
    <row r="79" spans="1:16" ht="17.100000000000001" customHeight="1">
      <c r="A79" s="126" t="s">
        <v>405</v>
      </c>
      <c r="B79" s="195" t="s">
        <v>379</v>
      </c>
    </row>
    <row r="80" spans="1:16" ht="8.25" customHeight="1">
      <c r="B80" s="195"/>
    </row>
    <row r="81" spans="1:16" ht="17.100000000000001" customHeight="1">
      <c r="B81" s="883" t="s">
        <v>439</v>
      </c>
      <c r="C81" s="883"/>
      <c r="D81" s="883"/>
      <c r="E81" s="883"/>
    </row>
    <row r="82" spans="1:16" ht="17.100000000000001" customHeight="1">
      <c r="B82" s="883"/>
      <c r="C82" s="883"/>
      <c r="D82" s="883"/>
      <c r="E82" s="883"/>
    </row>
    <row r="83" spans="1:16" ht="10.5" customHeight="1"/>
    <row r="84" spans="1:16" s="128" customFormat="1" ht="16.5" customHeight="1">
      <c r="A84" s="127"/>
      <c r="B84" s="353" t="s">
        <v>336</v>
      </c>
      <c r="C84" s="261" t="str">
        <f>KQKD!D8</f>
        <v>Năm nay</v>
      </c>
      <c r="D84" s="262"/>
      <c r="E84" s="261" t="str">
        <f>KQKD!E8</f>
        <v>Năm trước</v>
      </c>
      <c r="F84" s="671"/>
      <c r="G84" s="689"/>
    </row>
    <row r="85" spans="1:16" s="123" customFormat="1" ht="15" customHeight="1">
      <c r="B85" s="311"/>
      <c r="C85" s="263" t="s">
        <v>129</v>
      </c>
      <c r="D85" s="262"/>
      <c r="E85" s="263" t="s">
        <v>129</v>
      </c>
      <c r="F85" s="675"/>
      <c r="G85" s="675"/>
    </row>
    <row r="86" spans="1:16" ht="10.5" customHeight="1">
      <c r="B86" s="327"/>
      <c r="C86" s="268"/>
      <c r="D86" s="262"/>
      <c r="E86" s="268"/>
    </row>
    <row r="87" spans="1:16" s="128" customFormat="1" ht="17.100000000000001" customHeight="1">
      <c r="B87" s="337" t="s">
        <v>211</v>
      </c>
      <c r="C87" s="338">
        <f>KQKD!D25</f>
        <v>10337200985.484137</v>
      </c>
      <c r="D87" s="338"/>
      <c r="E87" s="338">
        <f>KQKD!E25</f>
        <v>-21079750668</v>
      </c>
      <c r="F87" s="689"/>
      <c r="G87" s="689"/>
      <c r="H87" s="339"/>
      <c r="I87" s="339"/>
      <c r="J87" s="339"/>
      <c r="K87" s="339"/>
      <c r="L87" s="339"/>
      <c r="M87" s="339"/>
      <c r="N87" s="339"/>
      <c r="O87" s="339"/>
      <c r="P87" s="339"/>
    </row>
    <row r="88" spans="1:16" s="340" customFormat="1" ht="28.5" customHeight="1">
      <c r="B88" s="269" t="s">
        <v>517</v>
      </c>
      <c r="C88" s="271">
        <f>C89+C96</f>
        <v>-10337200985.484137</v>
      </c>
      <c r="D88" s="271"/>
      <c r="E88" s="271">
        <f>E89+E96</f>
        <v>0</v>
      </c>
      <c r="F88" s="685"/>
      <c r="G88" s="685"/>
      <c r="H88" s="341"/>
      <c r="I88" s="341"/>
      <c r="J88" s="341"/>
      <c r="K88" s="341"/>
      <c r="L88" s="341"/>
      <c r="M88" s="341"/>
      <c r="N88" s="341"/>
      <c r="O88" s="341"/>
      <c r="P88" s="341"/>
    </row>
    <row r="89" spans="1:16" s="128" customFormat="1" ht="17.100000000000001" customHeight="1">
      <c r="B89" s="337" t="s">
        <v>514</v>
      </c>
      <c r="C89" s="338">
        <f>SUM(C91:C93)+C95</f>
        <v>0</v>
      </c>
      <c r="D89" s="338"/>
      <c r="E89" s="338">
        <f>SUM(E91:E93)</f>
        <v>0</v>
      </c>
      <c r="F89" s="689"/>
      <c r="G89" s="689"/>
      <c r="H89" s="339"/>
      <c r="I89" s="339"/>
      <c r="J89" s="339"/>
      <c r="K89" s="339"/>
      <c r="L89" s="339"/>
      <c r="M89" s="339"/>
      <c r="N89" s="339"/>
      <c r="O89" s="339"/>
      <c r="P89" s="339"/>
    </row>
    <row r="90" spans="1:16" ht="17.100000000000001" hidden="1" customHeight="1">
      <c r="B90" s="265" t="s">
        <v>272</v>
      </c>
      <c r="C90" s="338"/>
      <c r="D90" s="338"/>
      <c r="E90" s="338"/>
    </row>
    <row r="91" spans="1:16" ht="17.100000000000001" hidden="1" customHeight="1">
      <c r="B91" s="272" t="s">
        <v>285</v>
      </c>
      <c r="C91" s="342"/>
      <c r="D91" s="343"/>
      <c r="E91" s="343">
        <v>0</v>
      </c>
      <c r="G91" s="698"/>
      <c r="J91" s="344"/>
    </row>
    <row r="92" spans="1:16" ht="17.100000000000001" hidden="1" customHeight="1">
      <c r="B92" s="272" t="s">
        <v>286</v>
      </c>
      <c r="C92" s="343"/>
      <c r="D92" s="343"/>
      <c r="E92" s="343"/>
    </row>
    <row r="93" spans="1:16" ht="17.100000000000001" hidden="1" customHeight="1">
      <c r="B93" s="272" t="s">
        <v>274</v>
      </c>
      <c r="C93" s="343"/>
      <c r="D93" s="343"/>
      <c r="E93" s="343"/>
    </row>
    <row r="94" spans="1:16" ht="17.100000000000001" hidden="1" customHeight="1">
      <c r="B94" s="265" t="s">
        <v>273</v>
      </c>
      <c r="C94" s="343"/>
      <c r="D94" s="343"/>
      <c r="E94" s="343"/>
      <c r="G94" s="684"/>
      <c r="J94" s="334"/>
    </row>
    <row r="95" spans="1:16" s="136" customFormat="1" ht="17.100000000000001" hidden="1" customHeight="1">
      <c r="B95" s="272" t="s">
        <v>276</v>
      </c>
      <c r="C95" s="343"/>
      <c r="D95" s="343"/>
      <c r="E95" s="343">
        <v>0</v>
      </c>
      <c r="F95" s="690"/>
      <c r="G95" s="690"/>
      <c r="H95" s="345"/>
      <c r="I95" s="345"/>
      <c r="J95" s="345"/>
      <c r="K95" s="345"/>
      <c r="L95" s="345"/>
      <c r="M95" s="345"/>
      <c r="N95" s="345"/>
      <c r="O95" s="345"/>
      <c r="P95" s="345"/>
    </row>
    <row r="96" spans="1:16" ht="17.100000000000001" customHeight="1">
      <c r="B96" s="265" t="s">
        <v>596</v>
      </c>
      <c r="C96" s="338">
        <f>SUM(C97:C99)</f>
        <v>-10337200985.484137</v>
      </c>
      <c r="D96" s="338"/>
      <c r="E96" s="338">
        <f>SUM(E97:E99)</f>
        <v>0</v>
      </c>
    </row>
    <row r="97" spans="2:10" ht="17.100000000000001" hidden="1" customHeight="1">
      <c r="B97" s="272" t="s">
        <v>275</v>
      </c>
      <c r="C97" s="343"/>
      <c r="D97" s="343"/>
      <c r="E97" s="343">
        <v>0</v>
      </c>
    </row>
    <row r="98" spans="2:10" ht="27" hidden="1">
      <c r="B98" s="346" t="s">
        <v>422</v>
      </c>
      <c r="C98" s="347">
        <v>0</v>
      </c>
      <c r="D98" s="347"/>
      <c r="E98" s="347"/>
    </row>
    <row r="99" spans="2:10" ht="17.100000000000001" customHeight="1">
      <c r="B99" s="731" t="s">
        <v>578</v>
      </c>
      <c r="C99" s="343">
        <f>-C87</f>
        <v>-10337200985.484137</v>
      </c>
      <c r="D99" s="343"/>
      <c r="E99" s="343"/>
    </row>
    <row r="100" spans="2:10" ht="17.100000000000001" customHeight="1">
      <c r="B100" s="265" t="s">
        <v>212</v>
      </c>
      <c r="C100" s="338">
        <f>C87+C88</f>
        <v>0</v>
      </c>
      <c r="D100" s="338"/>
      <c r="E100" s="338">
        <f>IF(E87+E88&lt;0,0)</f>
        <v>0</v>
      </c>
      <c r="G100" s="702"/>
      <c r="H100" s="348"/>
    </row>
    <row r="101" spans="2:10" ht="17.100000000000001" customHeight="1">
      <c r="B101" s="265" t="s">
        <v>213</v>
      </c>
      <c r="C101" s="349">
        <v>0.22</v>
      </c>
      <c r="D101" s="338"/>
      <c r="E101" s="350">
        <v>0.25</v>
      </c>
      <c r="H101" s="348"/>
      <c r="I101" s="348"/>
    </row>
    <row r="102" spans="2:10" ht="6" customHeight="1">
      <c r="B102" s="265"/>
      <c r="C102" s="349"/>
      <c r="D102" s="338"/>
      <c r="E102" s="350"/>
      <c r="H102" s="348"/>
      <c r="I102" s="348"/>
    </row>
    <row r="103" spans="2:10" ht="17.100000000000001" customHeight="1" thickBot="1">
      <c r="B103" s="351" t="s">
        <v>350</v>
      </c>
      <c r="C103" s="280">
        <f>ROUNDUP(C100*C101,0)</f>
        <v>0</v>
      </c>
      <c r="D103" s="352"/>
      <c r="E103" s="280">
        <f>ROUND(E100*E101,0)</f>
        <v>0</v>
      </c>
      <c r="F103" s="684">
        <f>C103-KQKD!D26</f>
        <v>0</v>
      </c>
      <c r="G103" s="684">
        <f>E103-KQKD!E26</f>
        <v>0</v>
      </c>
      <c r="H103" s="348"/>
      <c r="I103" s="348"/>
    </row>
    <row r="104" spans="2:10" ht="15" customHeight="1">
      <c r="B104" s="351"/>
      <c r="C104" s="481"/>
      <c r="D104" s="352"/>
      <c r="E104" s="481"/>
      <c r="F104" s="684"/>
      <c r="G104" s="684"/>
      <c r="H104" s="348"/>
      <c r="I104" s="348"/>
    </row>
    <row r="105" spans="2:10" ht="50.25" customHeight="1">
      <c r="B105" s="885" t="s">
        <v>483</v>
      </c>
      <c r="C105" s="885"/>
      <c r="D105" s="885"/>
      <c r="E105" s="885"/>
      <c r="F105" s="691"/>
      <c r="G105" s="691"/>
      <c r="H105" s="539"/>
      <c r="J105" s="348"/>
    </row>
    <row r="106" spans="2:10" ht="17.100000000000001" hidden="1" customHeight="1">
      <c r="B106" s="353" t="s">
        <v>277</v>
      </c>
      <c r="C106" s="270"/>
      <c r="J106" s="348"/>
    </row>
    <row r="107" spans="2:10" ht="17.100000000000001" hidden="1" customHeight="1">
      <c r="B107" s="882" t="s">
        <v>278</v>
      </c>
      <c r="C107" s="882"/>
      <c r="D107" s="882"/>
      <c r="E107" s="882"/>
      <c r="J107" s="348"/>
    </row>
    <row r="108" spans="2:10" ht="17.100000000000001" hidden="1" customHeight="1">
      <c r="B108" s="353"/>
      <c r="C108" s="354" t="e">
        <f>#REF!</f>
        <v>#REF!</v>
      </c>
      <c r="E108" s="354" t="e">
        <f>#REF!</f>
        <v>#REF!</v>
      </c>
      <c r="J108" s="348"/>
    </row>
    <row r="109" spans="2:10" ht="17.100000000000001" hidden="1" customHeight="1">
      <c r="B109" s="353"/>
      <c r="C109" s="355" t="s">
        <v>129</v>
      </c>
      <c r="E109" s="355" t="s">
        <v>129</v>
      </c>
      <c r="J109" s="348"/>
    </row>
    <row r="110" spans="2:10" ht="17.100000000000001" hidden="1" customHeight="1">
      <c r="B110" s="128" t="s">
        <v>279</v>
      </c>
      <c r="C110" s="270"/>
      <c r="E110" s="270"/>
      <c r="J110" s="348"/>
    </row>
    <row r="111" spans="2:10" ht="17.100000000000001" hidden="1" customHeight="1">
      <c r="B111" s="356" t="s">
        <v>287</v>
      </c>
      <c r="C111" s="270">
        <f>-C95</f>
        <v>0</v>
      </c>
      <c r="E111" s="270">
        <v>0</v>
      </c>
      <c r="J111" s="348"/>
    </row>
    <row r="112" spans="2:10" ht="17.100000000000001" hidden="1" customHeight="1">
      <c r="B112" s="357" t="s">
        <v>213</v>
      </c>
      <c r="C112" s="358">
        <v>0.25</v>
      </c>
      <c r="E112" s="270"/>
      <c r="J112" s="348"/>
    </row>
    <row r="113" spans="1:13" ht="17.100000000000001" hidden="1" customHeight="1" thickBot="1">
      <c r="B113" s="357" t="s">
        <v>284</v>
      </c>
      <c r="C113" s="359">
        <f>(C111*C112)</f>
        <v>0</v>
      </c>
      <c r="E113" s="359">
        <v>0</v>
      </c>
      <c r="J113" s="348"/>
    </row>
    <row r="114" spans="1:13" ht="17.100000000000001" hidden="1" customHeight="1">
      <c r="J114" s="348"/>
    </row>
    <row r="115" spans="1:13" ht="17.100000000000001" hidden="1" customHeight="1">
      <c r="J115" s="348"/>
    </row>
    <row r="116" spans="1:13" s="235" customFormat="1" ht="18.75" customHeight="1">
      <c r="A116" s="483" t="s">
        <v>442</v>
      </c>
      <c r="B116" s="669" t="s">
        <v>481</v>
      </c>
      <c r="C116" s="261" t="str">
        <f>C127</f>
        <v>Năm nay</v>
      </c>
      <c r="D116" s="262"/>
      <c r="E116" s="261" t="str">
        <f>E127</f>
        <v>Năm trước</v>
      </c>
      <c r="F116" s="678"/>
      <c r="G116" s="678"/>
    </row>
    <row r="117" spans="1:13" s="123" customFormat="1" ht="15" customHeight="1">
      <c r="B117" s="311"/>
      <c r="C117" s="263" t="s">
        <v>129</v>
      </c>
      <c r="D117" s="262"/>
      <c r="E117" s="263" t="s">
        <v>129</v>
      </c>
      <c r="F117" s="675"/>
      <c r="G117" s="675"/>
    </row>
    <row r="118" spans="1:13" ht="13.5" customHeight="1">
      <c r="B118" s="360"/>
      <c r="C118" s="126"/>
      <c r="J118" s="348"/>
    </row>
    <row r="119" spans="1:13" ht="22.5" customHeight="1">
      <c r="B119" s="260" t="s">
        <v>214</v>
      </c>
      <c r="C119" s="135">
        <f>KQKD!D28</f>
        <v>10337200985.484137</v>
      </c>
      <c r="D119" s="135"/>
      <c r="E119" s="135">
        <f>KQKD!E28</f>
        <v>-21079750668</v>
      </c>
      <c r="J119" s="348"/>
    </row>
    <row r="120" spans="1:13" ht="40.5">
      <c r="B120" s="361" t="s">
        <v>215</v>
      </c>
      <c r="C120" s="338">
        <f>SUM(C121:C122)</f>
        <v>0</v>
      </c>
      <c r="D120" s="338"/>
      <c r="E120" s="338">
        <f>SUM(E121:E122)</f>
        <v>0</v>
      </c>
      <c r="J120" s="348"/>
    </row>
    <row r="121" spans="1:13" ht="17.100000000000001" hidden="1" customHeight="1">
      <c r="B121" s="265" t="s">
        <v>167</v>
      </c>
      <c r="C121" s="135">
        <v>0</v>
      </c>
      <c r="D121" s="135"/>
      <c r="E121" s="135">
        <v>0</v>
      </c>
    </row>
    <row r="122" spans="1:13" ht="17.100000000000001" hidden="1" customHeight="1">
      <c r="B122" s="265" t="s">
        <v>168</v>
      </c>
      <c r="C122" s="135">
        <v>0</v>
      </c>
      <c r="D122" s="135"/>
      <c r="E122" s="135">
        <v>0</v>
      </c>
    </row>
    <row r="123" spans="1:13" ht="18.75" customHeight="1">
      <c r="B123" s="260" t="s">
        <v>501</v>
      </c>
      <c r="C123" s="135">
        <f>C119+C120</f>
        <v>10337200985.484137</v>
      </c>
      <c r="D123" s="135"/>
      <c r="E123" s="135">
        <f>E119+E120</f>
        <v>-21079750668</v>
      </c>
    </row>
    <row r="124" spans="1:13" ht="18.75" customHeight="1">
      <c r="B124" s="260" t="s">
        <v>216</v>
      </c>
      <c r="C124" s="135">
        <f>E124</f>
        <v>9241801</v>
      </c>
      <c r="D124" s="135"/>
      <c r="E124" s="135">
        <f>E26</f>
        <v>9241801</v>
      </c>
    </row>
    <row r="125" spans="1:13" ht="18" customHeight="1">
      <c r="B125" s="260" t="s">
        <v>503</v>
      </c>
      <c r="C125" s="267">
        <f>C123/C124</f>
        <v>1118.5266795383429</v>
      </c>
      <c r="D125" s="267"/>
      <c r="E125" s="267">
        <f>E123/E124</f>
        <v>-2280.913716709546</v>
      </c>
    </row>
    <row r="126" spans="1:13" ht="19.5" customHeight="1">
      <c r="B126" s="260"/>
      <c r="C126" s="267"/>
      <c r="D126" s="267"/>
      <c r="E126" s="267"/>
      <c r="H126" s="364"/>
      <c r="I126" s="365" t="s">
        <v>348</v>
      </c>
      <c r="J126" s="366">
        <v>632</v>
      </c>
      <c r="K126" s="366">
        <v>641</v>
      </c>
      <c r="L126" s="366">
        <v>642</v>
      </c>
      <c r="M126" s="367"/>
    </row>
    <row r="127" spans="1:13" s="235" customFormat="1" ht="16.5" customHeight="1">
      <c r="A127" s="483" t="s">
        <v>600</v>
      </c>
      <c r="B127" s="669" t="s">
        <v>380</v>
      </c>
      <c r="C127" s="261" t="str">
        <f>C84</f>
        <v>Năm nay</v>
      </c>
      <c r="D127" s="262"/>
      <c r="E127" s="261" t="str">
        <f>E84</f>
        <v>Năm trước</v>
      </c>
      <c r="F127" s="678"/>
      <c r="G127" s="678"/>
      <c r="J127" s="235">
        <v>632</v>
      </c>
      <c r="K127" s="235">
        <v>641</v>
      </c>
      <c r="L127" s="235">
        <v>642</v>
      </c>
    </row>
    <row r="128" spans="1:13" s="123" customFormat="1" ht="15" customHeight="1">
      <c r="B128" s="311"/>
      <c r="C128" s="263" t="s">
        <v>129</v>
      </c>
      <c r="D128" s="262"/>
      <c r="E128" s="263" t="s">
        <v>129</v>
      </c>
      <c r="F128" s="675"/>
      <c r="G128" s="675"/>
      <c r="I128" s="619">
        <f>SUM(J128:L128)</f>
        <v>116281124</v>
      </c>
      <c r="J128" s="619">
        <v>116281124</v>
      </c>
      <c r="M128" s="123" t="s">
        <v>169</v>
      </c>
    </row>
    <row r="129" spans="1:16" ht="0.75" customHeight="1">
      <c r="C129" s="123"/>
      <c r="D129" s="312"/>
      <c r="E129" s="312"/>
      <c r="H129" s="368"/>
      <c r="I129" s="619">
        <f>SUM(J129:L129)</f>
        <v>1789489222</v>
      </c>
      <c r="J129" s="619"/>
      <c r="K129" s="619">
        <f>217999503+'BTDC 2014'!L11+'BTDC 2014'!L14</f>
        <v>120900555</v>
      </c>
      <c r="L129" s="619">
        <f>1520959719+'BTDC 2014'!L12+'BTDC 2014'!L15+'BTDC 2014'!L17+'BTDC 2014'!L19+'BTDC 2014'!L21</f>
        <v>1668588667</v>
      </c>
      <c r="M129" s="620" t="s">
        <v>170</v>
      </c>
    </row>
    <row r="130" spans="1:16" ht="16.5" customHeight="1">
      <c r="B130" s="265" t="s">
        <v>169</v>
      </c>
      <c r="C130" s="213">
        <f>I128</f>
        <v>116281124</v>
      </c>
      <c r="E130" s="135">
        <v>375773730</v>
      </c>
      <c r="F130" s="692"/>
      <c r="G130" s="676">
        <v>632</v>
      </c>
      <c r="H130" s="368">
        <f>C51</f>
        <v>1856194721</v>
      </c>
      <c r="I130" s="619">
        <f>SUM(J130:L130)</f>
        <v>1067964628</v>
      </c>
      <c r="J130" s="619">
        <v>1056020183</v>
      </c>
      <c r="K130" s="619">
        <v>4777778</v>
      </c>
      <c r="L130" s="619">
        <v>7166667</v>
      </c>
      <c r="M130" s="620" t="s">
        <v>171</v>
      </c>
    </row>
    <row r="131" spans="1:16" ht="17.100000000000001" customHeight="1">
      <c r="B131" s="265" t="s">
        <v>170</v>
      </c>
      <c r="C131" s="213">
        <f>I129</f>
        <v>1789489222</v>
      </c>
      <c r="E131" s="135">
        <v>2848789234</v>
      </c>
      <c r="F131" s="692"/>
      <c r="G131" s="676">
        <v>641</v>
      </c>
      <c r="H131" s="368">
        <f>KQKD!D19</f>
        <v>754682439</v>
      </c>
      <c r="I131" s="619">
        <f>SUM(J131:L131)</f>
        <v>1488237506</v>
      </c>
      <c r="J131" s="619">
        <v>282164562</v>
      </c>
      <c r="K131" s="619">
        <v>629004106</v>
      </c>
      <c r="L131" s="619">
        <v>577068838</v>
      </c>
      <c r="M131" s="620" t="s">
        <v>172</v>
      </c>
    </row>
    <row r="132" spans="1:16" ht="17.100000000000001" customHeight="1">
      <c r="B132" s="265" t="s">
        <v>171</v>
      </c>
      <c r="C132" s="213">
        <f>p.16!G21+p.17!F17</f>
        <v>1067964628</v>
      </c>
      <c r="E132" s="135">
        <v>3773704227</v>
      </c>
      <c r="F132" s="692">
        <f>C132-p.16!G21-p.17!F17</f>
        <v>0</v>
      </c>
      <c r="G132" s="676">
        <v>642</v>
      </c>
      <c r="H132" s="368">
        <f>KQKD!D20</f>
        <v>2001654549</v>
      </c>
      <c r="I132" s="619">
        <f>SUM(J132:L132)</f>
        <v>150559229</v>
      </c>
      <c r="J132" s="619">
        <v>401728852</v>
      </c>
      <c r="K132" s="619"/>
      <c r="L132" s="619">
        <v>-251169623</v>
      </c>
      <c r="M132" s="620" t="s">
        <v>173</v>
      </c>
    </row>
    <row r="133" spans="1:16" ht="17.100000000000001" customHeight="1">
      <c r="B133" s="265" t="s">
        <v>172</v>
      </c>
      <c r="C133" s="213">
        <f>I131</f>
        <v>1488237506</v>
      </c>
      <c r="E133" s="134">
        <v>5914726804</v>
      </c>
      <c r="F133" s="692"/>
      <c r="H133" s="282"/>
      <c r="I133" s="621"/>
      <c r="J133" s="619">
        <f>SUM(J128:J132)</f>
        <v>1856194721</v>
      </c>
      <c r="K133" s="619">
        <f>SUM(K128:K132)</f>
        <v>754682439</v>
      </c>
      <c r="L133" s="619">
        <f>SUM(L128:L132)</f>
        <v>2001654549</v>
      </c>
      <c r="M133" s="622"/>
    </row>
    <row r="134" spans="1:16" ht="17.100000000000001" customHeight="1">
      <c r="B134" s="265" t="s">
        <v>173</v>
      </c>
      <c r="C134" s="213">
        <f>I132</f>
        <v>150559229</v>
      </c>
      <c r="E134" s="134">
        <v>30375330321</v>
      </c>
      <c r="F134" s="692"/>
      <c r="H134" s="364"/>
      <c r="I134" s="622"/>
      <c r="J134" s="621">
        <f>J133-H130</f>
        <v>0</v>
      </c>
      <c r="K134" s="621">
        <f>K133-H131</f>
        <v>0</v>
      </c>
      <c r="L134" s="621">
        <f>L133-H132</f>
        <v>0</v>
      </c>
      <c r="M134" s="622"/>
    </row>
    <row r="135" spans="1:16" ht="6.75" customHeight="1">
      <c r="C135" s="123"/>
      <c r="D135" s="312"/>
      <c r="E135" s="312"/>
      <c r="H135" s="368"/>
      <c r="I135" s="619"/>
      <c r="J135" s="619"/>
      <c r="K135" s="619"/>
      <c r="L135" s="619"/>
      <c r="M135" s="620"/>
    </row>
    <row r="136" spans="1:16" s="128" customFormat="1" ht="17.100000000000001" customHeight="1" thickBot="1">
      <c r="B136" s="477" t="str">
        <f>B61</f>
        <v xml:space="preserve">               Cộng</v>
      </c>
      <c r="C136" s="363">
        <f>SUM(C130:C134)</f>
        <v>4612531709</v>
      </c>
      <c r="D136" s="127"/>
      <c r="E136" s="363">
        <f>SUM(E130:E134)</f>
        <v>43288324316</v>
      </c>
      <c r="F136" s="688">
        <f>C136-H136</f>
        <v>0</v>
      </c>
      <c r="G136" s="671"/>
      <c r="H136" s="486">
        <f>SUM(H130:H132)</f>
        <v>4612531709</v>
      </c>
      <c r="I136" s="487">
        <f>SUM(I128:I133)</f>
        <v>4612531709</v>
      </c>
      <c r="J136" s="488"/>
      <c r="K136" s="488"/>
      <c r="L136" s="488"/>
      <c r="M136" s="488"/>
      <c r="N136" s="339"/>
      <c r="O136" s="339"/>
      <c r="P136" s="339"/>
    </row>
    <row r="137" spans="1:16" ht="25.5" customHeight="1">
      <c r="H137" s="369">
        <f>C136-H136</f>
        <v>0</v>
      </c>
      <c r="I137" s="369">
        <f>H136-I136</f>
        <v>0</v>
      </c>
      <c r="J137" s="369"/>
      <c r="K137" s="369"/>
      <c r="L137" s="370"/>
      <c r="M137" s="364"/>
    </row>
    <row r="138" spans="1:16" ht="17.100000000000001" customHeight="1">
      <c r="A138" s="126" t="s">
        <v>381</v>
      </c>
    </row>
    <row r="139" spans="1:16" ht="15" customHeight="1"/>
    <row r="140" spans="1:16" ht="17.100000000000001" customHeight="1">
      <c r="A140" s="126" t="s">
        <v>375</v>
      </c>
      <c r="B140" s="126" t="s">
        <v>383</v>
      </c>
      <c r="H140" s="348"/>
    </row>
    <row r="141" spans="1:16" ht="13.5" customHeight="1"/>
    <row r="142" spans="1:16" ht="17.100000000000001" hidden="1" customHeight="1">
      <c r="B142" s="307" t="s">
        <v>254</v>
      </c>
    </row>
    <row r="143" spans="1:16" ht="8.25" hidden="1" customHeight="1"/>
    <row r="144" spans="1:16" ht="17.100000000000001" customHeight="1">
      <c r="B144" s="118" t="s">
        <v>597</v>
      </c>
      <c r="H144" s="348"/>
      <c r="I144" s="334"/>
    </row>
    <row r="145" spans="1:7" ht="5.25" customHeight="1"/>
    <row r="146" spans="1:7" s="235" customFormat="1" ht="16.5" customHeight="1">
      <c r="A146" s="483"/>
      <c r="B146" s="669"/>
      <c r="C146" s="261" t="str">
        <f>C127</f>
        <v>Năm nay</v>
      </c>
      <c r="D146" s="262"/>
      <c r="E146" s="261" t="str">
        <f>E127</f>
        <v>Năm trước</v>
      </c>
      <c r="F146" s="678"/>
      <c r="G146" s="678"/>
    </row>
    <row r="147" spans="1:7" s="123" customFormat="1" ht="15" customHeight="1">
      <c r="B147" s="311"/>
      <c r="C147" s="263" t="s">
        <v>129</v>
      </c>
      <c r="D147" s="262"/>
      <c r="E147" s="263" t="s">
        <v>129</v>
      </c>
      <c r="F147" s="675"/>
      <c r="G147" s="675"/>
    </row>
    <row r="148" spans="1:7" ht="6.75" customHeight="1">
      <c r="C148" s="268"/>
      <c r="D148" s="262"/>
      <c r="E148" s="268"/>
    </row>
    <row r="149" spans="1:7" ht="17.100000000000001" customHeight="1">
      <c r="B149" s="118" t="s">
        <v>382</v>
      </c>
      <c r="C149" s="570">
        <f>436590000+'BTDC 2014'!L21</f>
        <v>447120000</v>
      </c>
      <c r="D149" s="570"/>
      <c r="E149" s="570">
        <v>442960000</v>
      </c>
    </row>
    <row r="151" spans="1:7" ht="17.100000000000001" customHeight="1">
      <c r="A151" s="126" t="s">
        <v>361</v>
      </c>
      <c r="B151" s="374" t="s">
        <v>384</v>
      </c>
    </row>
    <row r="152" spans="1:7" ht="4.5" customHeight="1"/>
    <row r="153" spans="1:7" ht="15" customHeight="1">
      <c r="B153" s="881" t="s">
        <v>598</v>
      </c>
      <c r="C153" s="881"/>
      <c r="D153" s="881"/>
      <c r="E153" s="881"/>
    </row>
    <row r="154" spans="1:7" ht="15" customHeight="1">
      <c r="B154" s="881"/>
      <c r="C154" s="881"/>
      <c r="D154" s="881"/>
      <c r="E154" s="881"/>
    </row>
    <row r="155" spans="1:7" ht="15" customHeight="1">
      <c r="B155" s="881"/>
      <c r="C155" s="881"/>
      <c r="D155" s="881"/>
      <c r="E155" s="881"/>
    </row>
    <row r="156" spans="1:7" ht="15" customHeight="1">
      <c r="B156" s="881"/>
      <c r="C156" s="881"/>
      <c r="D156" s="881"/>
      <c r="E156" s="881"/>
    </row>
    <row r="157" spans="1:7" ht="15" customHeight="1">
      <c r="B157" s="881"/>
      <c r="C157" s="881"/>
      <c r="D157" s="881"/>
      <c r="E157" s="881"/>
    </row>
    <row r="158" spans="1:7" ht="4.5" customHeight="1"/>
  </sheetData>
  <mergeCells count="5">
    <mergeCell ref="B153:E157"/>
    <mergeCell ref="B107:E107"/>
    <mergeCell ref="B81:E82"/>
    <mergeCell ref="B31:E31"/>
    <mergeCell ref="B105:E105"/>
  </mergeCells>
  <phoneticPr fontId="0" type="noConversion"/>
  <printOptions horizontalCentered="1"/>
  <pageMargins left="0.8" right="0.8" top="0.4" bottom="0.4" header="0.4" footer="0.4"/>
  <pageSetup paperSize="9" firstPageNumber="19" orientation="portrait" useFirstPageNumber="1" r:id="rId1"/>
  <headerFooter alignWithMargins="0">
    <oddFooter>&amp;C&amp;"Times New Roman,Regular"&amp;11&amp;P</oddFooter>
  </headerFooter>
  <rowBreaks count="2" manualBreakCount="2">
    <brk id="54" max="16383" man="1"/>
    <brk id="11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14"/>
  <sheetViews>
    <sheetView workbookViewId="0">
      <selection activeCell="A6" sqref="A6:IV9"/>
    </sheetView>
  </sheetViews>
  <sheetFormatPr defaultRowHeight="17.100000000000001" customHeight="1"/>
  <cols>
    <col min="1" max="1" width="3.125" style="118" customWidth="1"/>
    <col min="2" max="2" width="31.875" style="375" customWidth="1"/>
    <col min="3" max="3" width="14.375" style="375" customWidth="1"/>
    <col min="4" max="5" width="14.375" style="118" customWidth="1"/>
    <col min="6" max="6" width="17.75" style="708" customWidth="1"/>
    <col min="7" max="7" width="15.375" style="118" customWidth="1"/>
    <col min="8" max="8" width="4.5" style="118" bestFit="1" customWidth="1"/>
    <col min="9" max="9" width="15.625" style="118" bestFit="1" customWidth="1"/>
    <col min="10" max="10" width="13.625" style="118" bestFit="1" customWidth="1"/>
    <col min="11" max="16384" width="9" style="118"/>
  </cols>
  <sheetData>
    <row r="1" spans="1:8" s="126" customFormat="1" ht="15" customHeight="1">
      <c r="A1" s="371" t="str">
        <f>BCDKT!A1</f>
        <v>CÔNG TY CỔ PHẦN TAXI GAS SÀI GÒN PETROLIMEX</v>
      </c>
      <c r="C1" s="372"/>
      <c r="D1" s="283"/>
      <c r="E1" s="120" t="str">
        <f>p.18!H1</f>
        <v>BÁO CÁO TÀI CHÍNH</v>
      </c>
      <c r="F1" s="705"/>
      <c r="H1" s="256"/>
    </row>
    <row r="2" spans="1:8" s="600" customFormat="1" ht="15" customHeight="1">
      <c r="A2" s="604" t="str">
        <f>BCDKT!A2</f>
        <v>178/6 Điện Biên Phủ, P.21, Q. Bình Thạnh, TP. HCM</v>
      </c>
      <c r="B2" s="598"/>
      <c r="C2" s="604"/>
      <c r="D2" s="598"/>
      <c r="E2" s="599" t="str">
        <f>'p.14-15'!F2</f>
        <v>Cho năm tài chính kết thúc ngày 31/12/2014</v>
      </c>
      <c r="F2" s="706"/>
    </row>
    <row r="3" spans="1:8" s="123" customFormat="1" ht="13.5" customHeight="1">
      <c r="A3" s="373"/>
      <c r="C3" s="373"/>
      <c r="E3" s="277"/>
      <c r="F3" s="707"/>
      <c r="G3" s="125"/>
    </row>
    <row r="4" spans="1:8" ht="17.100000000000001" customHeight="1">
      <c r="A4" s="374" t="s">
        <v>131</v>
      </c>
      <c r="B4" s="118"/>
    </row>
    <row r="5" spans="1:8" ht="13.5" customHeight="1"/>
    <row r="6" spans="1:8" ht="17.100000000000001" hidden="1" customHeight="1">
      <c r="A6" s="126" t="s">
        <v>361</v>
      </c>
      <c r="B6" s="374" t="s">
        <v>384</v>
      </c>
    </row>
    <row r="7" spans="1:8" ht="9" hidden="1" customHeight="1">
      <c r="B7" s="377"/>
    </row>
    <row r="8" spans="1:8" ht="72.75" hidden="1" customHeight="1">
      <c r="B8" s="881" t="s">
        <v>586</v>
      </c>
      <c r="C8" s="881"/>
      <c r="D8" s="881"/>
      <c r="E8" s="881"/>
    </row>
    <row r="9" spans="1:8" ht="16.5" hidden="1" customHeight="1">
      <c r="B9" s="892"/>
      <c r="C9" s="892"/>
      <c r="D9" s="892"/>
      <c r="E9" s="892"/>
    </row>
    <row r="10" spans="1:8" ht="17.100000000000001" hidden="1" customHeight="1">
      <c r="B10" s="357"/>
      <c r="C10" s="357"/>
      <c r="D10" s="357"/>
      <c r="E10" s="357"/>
    </row>
    <row r="11" spans="1:8" ht="17.100000000000001" hidden="1" customHeight="1">
      <c r="B11" s="893" t="s">
        <v>314</v>
      </c>
      <c r="C11" s="893"/>
      <c r="D11" s="893"/>
      <c r="E11" s="893"/>
    </row>
    <row r="12" spans="1:8" ht="6.75" hidden="1" customHeight="1">
      <c r="B12" s="377"/>
    </row>
    <row r="13" spans="1:8" ht="45.75" hidden="1" customHeight="1">
      <c r="B13" s="892" t="s">
        <v>315</v>
      </c>
      <c r="C13" s="892"/>
      <c r="D13" s="892"/>
      <c r="E13" s="892"/>
    </row>
    <row r="14" spans="1:8" ht="6" hidden="1" customHeight="1">
      <c r="B14" s="377"/>
    </row>
    <row r="15" spans="1:8" ht="55.5" hidden="1" customHeight="1">
      <c r="B15" s="892" t="s">
        <v>316</v>
      </c>
      <c r="C15" s="892"/>
      <c r="D15" s="892"/>
      <c r="E15" s="892"/>
    </row>
    <row r="16" spans="1:8" ht="11.25" hidden="1" customHeight="1">
      <c r="B16" s="377"/>
    </row>
    <row r="17" spans="2:9" ht="17.100000000000001" hidden="1" customHeight="1">
      <c r="B17" s="374" t="s">
        <v>385</v>
      </c>
      <c r="E17" s="131" t="s">
        <v>24</v>
      </c>
    </row>
    <row r="18" spans="2:9" ht="4.5" hidden="1" customHeight="1">
      <c r="B18" s="374"/>
    </row>
    <row r="19" spans="2:9" ht="33" hidden="1" customHeight="1">
      <c r="B19" s="885" t="s">
        <v>511</v>
      </c>
      <c r="C19" s="885"/>
      <c r="D19" s="885"/>
      <c r="E19" s="885"/>
      <c r="F19" s="709"/>
    </row>
    <row r="20" spans="2:9" ht="16.5" hidden="1" customHeight="1">
      <c r="B20" s="377"/>
      <c r="C20" s="377"/>
      <c r="D20" s="378"/>
      <c r="E20" s="378"/>
      <c r="F20" s="709"/>
    </row>
    <row r="21" spans="2:9" s="128" customFormat="1" ht="17.100000000000001" hidden="1" customHeight="1">
      <c r="B21" s="886" t="s">
        <v>557</v>
      </c>
      <c r="C21" s="886"/>
      <c r="D21" s="886"/>
      <c r="E21" s="886"/>
      <c r="F21" s="710"/>
    </row>
    <row r="22" spans="2:9" ht="17.100000000000001" hidden="1" customHeight="1">
      <c r="B22" s="379"/>
      <c r="C22" s="380"/>
      <c r="D22" s="362"/>
      <c r="G22" s="135"/>
    </row>
    <row r="23" spans="2:9" ht="17.100000000000001" hidden="1" customHeight="1">
      <c r="B23" s="379"/>
      <c r="C23" s="381" t="s">
        <v>294</v>
      </c>
      <c r="D23" s="535" t="s">
        <v>508</v>
      </c>
      <c r="E23" s="887" t="s">
        <v>102</v>
      </c>
      <c r="G23" s="135"/>
    </row>
    <row r="24" spans="2:9" s="340" customFormat="1" ht="17.100000000000001" hidden="1" customHeight="1">
      <c r="B24" s="703"/>
      <c r="C24" s="449" t="s">
        <v>293</v>
      </c>
      <c r="D24" s="704" t="s">
        <v>509</v>
      </c>
      <c r="E24" s="888"/>
      <c r="F24" s="711"/>
      <c r="G24" s="271"/>
    </row>
    <row r="25" spans="2:9" ht="17.100000000000001" hidden="1" customHeight="1">
      <c r="B25" s="379"/>
      <c r="C25" s="380"/>
      <c r="D25" s="362"/>
      <c r="G25" s="135"/>
    </row>
    <row r="26" spans="2:9" s="307" customFormat="1" ht="15" hidden="1" customHeight="1">
      <c r="B26" s="590" t="s">
        <v>306</v>
      </c>
      <c r="C26" s="591">
        <f>'p.19-21'!C44</f>
        <v>17650751833</v>
      </c>
      <c r="D26" s="570">
        <f>'p.19-21'!C45</f>
        <v>3052670691</v>
      </c>
      <c r="E26" s="570">
        <f>SUM(C26:D26)</f>
        <v>20703422524</v>
      </c>
      <c r="F26" s="712">
        <f>E26-KQKD!D11</f>
        <v>0</v>
      </c>
      <c r="G26" s="316"/>
    </row>
    <row r="27" spans="2:9" ht="27.75" hidden="1" customHeight="1">
      <c r="B27" s="380" t="s">
        <v>307</v>
      </c>
      <c r="C27" s="382">
        <v>0</v>
      </c>
      <c r="D27" s="383">
        <v>0</v>
      </c>
      <c r="E27" s="383">
        <f>SUM(C27:D27)</f>
        <v>0</v>
      </c>
      <c r="F27" s="713"/>
      <c r="G27" s="135"/>
    </row>
    <row r="28" spans="2:9" s="307" customFormat="1" ht="15" hidden="1" customHeight="1">
      <c r="B28" s="590" t="s">
        <v>386</v>
      </c>
      <c r="C28" s="591">
        <f>'p.19-21'!C50</f>
        <v>17150932788</v>
      </c>
      <c r="D28" s="570">
        <f>'p.19-21'!C51</f>
        <v>1856194721</v>
      </c>
      <c r="E28" s="570">
        <f>SUM(C28:D28)</f>
        <v>19007127509</v>
      </c>
      <c r="F28" s="712">
        <f>E28-KQKD!D14</f>
        <v>0</v>
      </c>
      <c r="G28" s="316"/>
    </row>
    <row r="29" spans="2:9" s="307" customFormat="1" ht="15" hidden="1" customHeight="1">
      <c r="B29" s="590" t="s">
        <v>308</v>
      </c>
      <c r="C29" s="591">
        <f>C26-C28</f>
        <v>499819045</v>
      </c>
      <c r="D29" s="570">
        <f>D26-D28</f>
        <v>1196475970</v>
      </c>
      <c r="E29" s="570">
        <f>E26-E28</f>
        <v>1696295015</v>
      </c>
      <c r="F29" s="712">
        <f>E29-KQKD!D15</f>
        <v>0</v>
      </c>
      <c r="G29" s="316"/>
    </row>
    <row r="30" spans="2:9" s="307" customFormat="1" ht="15" hidden="1" customHeight="1">
      <c r="B30" s="590" t="s">
        <v>297</v>
      </c>
      <c r="C30" s="591"/>
      <c r="D30" s="570"/>
      <c r="E30" s="570"/>
      <c r="F30" s="712"/>
      <c r="G30" s="316"/>
      <c r="I30" s="316">
        <v>4551409565</v>
      </c>
    </row>
    <row r="31" spans="2:9" s="307" customFormat="1" ht="15" hidden="1" customHeight="1">
      <c r="B31" s="590" t="s">
        <v>309</v>
      </c>
      <c r="C31" s="733">
        <v>0</v>
      </c>
      <c r="D31" s="734">
        <f>E31</f>
        <v>2756336988</v>
      </c>
      <c r="E31" s="570">
        <f>KQKD!D19+KQKD!D20</f>
        <v>2756336988</v>
      </c>
      <c r="F31" s="712"/>
      <c r="G31" s="316"/>
      <c r="I31" s="316">
        <v>-1795072577</v>
      </c>
    </row>
    <row r="32" spans="2:9" s="307" customFormat="1" ht="15" hidden="1" customHeight="1">
      <c r="B32" s="590" t="s">
        <v>298</v>
      </c>
      <c r="C32" s="591">
        <f>C29-C31</f>
        <v>499819045</v>
      </c>
      <c r="D32" s="570">
        <f>D29-D31</f>
        <v>-1559861018</v>
      </c>
      <c r="E32" s="570">
        <f>SUM(C32:D32)</f>
        <v>-1060041973</v>
      </c>
      <c r="F32" s="712"/>
      <c r="G32" s="630">
        <v>875269386</v>
      </c>
      <c r="I32" s="730">
        <f>SUM(I30:I31)</f>
        <v>2756336988</v>
      </c>
    </row>
    <row r="33" spans="2:9" s="307" customFormat="1" ht="15" hidden="1" customHeight="1">
      <c r="B33" s="590" t="s">
        <v>310</v>
      </c>
      <c r="C33" s="591"/>
      <c r="D33" s="570"/>
      <c r="E33" s="570">
        <f>KQKD!D16</f>
        <v>4971364868.4841366</v>
      </c>
      <c r="F33" s="712"/>
      <c r="G33" s="316"/>
    </row>
    <row r="34" spans="2:9" s="128" customFormat="1" ht="17.100000000000001" hidden="1" customHeight="1">
      <c r="B34" s="489" t="s">
        <v>311</v>
      </c>
      <c r="C34" s="382"/>
      <c r="D34" s="383"/>
      <c r="E34" s="383">
        <f>KQKD!D17</f>
        <v>0</v>
      </c>
      <c r="F34" s="714"/>
      <c r="G34" s="338"/>
    </row>
    <row r="35" spans="2:9" s="307" customFormat="1" ht="15" hidden="1" customHeight="1">
      <c r="B35" s="590" t="s">
        <v>226</v>
      </c>
      <c r="C35" s="591"/>
      <c r="D35" s="570"/>
      <c r="E35" s="570">
        <f>KQKD!D22</f>
        <v>14597895439</v>
      </c>
      <c r="F35" s="712"/>
      <c r="G35" s="253"/>
      <c r="I35" s="321">
        <f>I30/E29*D29</f>
        <v>3210321392.2082138</v>
      </c>
    </row>
    <row r="36" spans="2:9" s="307" customFormat="1" ht="15" hidden="1" customHeight="1">
      <c r="B36" s="590" t="s">
        <v>227</v>
      </c>
      <c r="C36" s="591"/>
      <c r="D36" s="570"/>
      <c r="E36" s="570">
        <f>KQKD!D23</f>
        <v>8172017349</v>
      </c>
      <c r="F36" s="712"/>
      <c r="G36" s="316"/>
      <c r="I36" s="321">
        <f>E31-I35</f>
        <v>-453984404.20821381</v>
      </c>
    </row>
    <row r="37" spans="2:9" s="307" customFormat="1" ht="15" hidden="1" customHeight="1">
      <c r="B37" s="590" t="s">
        <v>312</v>
      </c>
      <c r="C37" s="591"/>
      <c r="D37" s="570"/>
      <c r="E37" s="570">
        <f>KQKD!D26+KQKD!D27</f>
        <v>0</v>
      </c>
      <c r="F37" s="712"/>
      <c r="G37" s="316"/>
      <c r="I37" s="321">
        <f>I32/E29*D29</f>
        <v>1944173001.8667645</v>
      </c>
    </row>
    <row r="38" spans="2:9" s="307" customFormat="1" ht="15" hidden="1" customHeight="1">
      <c r="B38" s="590" t="s">
        <v>313</v>
      </c>
      <c r="C38" s="591"/>
      <c r="D38" s="570"/>
      <c r="E38" s="570">
        <f>E32+E33-E34+E35-E36-E37</f>
        <v>10337200985.484138</v>
      </c>
      <c r="F38" s="712">
        <f>E38-KQKD!D28</f>
        <v>0</v>
      </c>
      <c r="G38" s="316"/>
      <c r="I38" s="321">
        <f>E31-I37</f>
        <v>812163986.13323545</v>
      </c>
    </row>
    <row r="39" spans="2:9" s="126" customFormat="1" ht="15" hidden="1" customHeight="1">
      <c r="B39" s="379"/>
      <c r="C39" s="384"/>
      <c r="D39" s="385"/>
      <c r="E39" s="383"/>
      <c r="F39" s="715"/>
      <c r="G39" s="267"/>
    </row>
    <row r="40" spans="2:9" s="126" customFormat="1" ht="16.5" hidden="1" customHeight="1">
      <c r="B40" s="886" t="s">
        <v>558</v>
      </c>
      <c r="C40" s="886"/>
      <c r="D40" s="886"/>
      <c r="E40" s="886"/>
      <c r="F40" s="715"/>
      <c r="G40" s="267"/>
    </row>
    <row r="41" spans="2:9" ht="17.100000000000001" hidden="1" customHeight="1">
      <c r="B41" s="391"/>
      <c r="C41" s="534" t="s">
        <v>294</v>
      </c>
      <c r="D41" s="535" t="s">
        <v>508</v>
      </c>
      <c r="E41" s="887" t="s">
        <v>102</v>
      </c>
      <c r="G41" s="135"/>
    </row>
    <row r="42" spans="2:9" ht="17.100000000000001" hidden="1" customHeight="1">
      <c r="B42" s="391"/>
      <c r="C42" s="536" t="s">
        <v>293</v>
      </c>
      <c r="D42" s="537" t="s">
        <v>509</v>
      </c>
      <c r="E42" s="888"/>
      <c r="G42" s="135"/>
    </row>
    <row r="43" spans="2:9" ht="13.5" hidden="1">
      <c r="B43" s="391"/>
      <c r="C43" s="390"/>
      <c r="D43" s="461"/>
      <c r="E43" s="158"/>
      <c r="G43" s="135"/>
    </row>
    <row r="44" spans="2:9" s="307" customFormat="1" ht="15" hidden="1" customHeight="1">
      <c r="B44" s="590" t="s">
        <v>299</v>
      </c>
      <c r="C44" s="591">
        <f>BCDKT!D21+BCDKT!D25+'p.14-15'!D61+'p.14-15'!D65</f>
        <v>12149659</v>
      </c>
      <c r="D44" s="570">
        <f>BCDKT!D42+BCDKT!D27</f>
        <v>322800000</v>
      </c>
      <c r="E44" s="570">
        <f>SUM(C44:D44)</f>
        <v>334949659</v>
      </c>
      <c r="F44" s="725">
        <f>1065842460+300142270+240000000+453123266</f>
        <v>2059107996</v>
      </c>
      <c r="G44" s="726">
        <f>241979052854-F44-I44-E45</f>
        <v>239627318080</v>
      </c>
      <c r="H44" s="727"/>
      <c r="I44" s="726">
        <f>209863734+9474693+62788351+10500000</f>
        <v>292626778</v>
      </c>
    </row>
    <row r="45" spans="2:9" s="127" customFormat="1" ht="17.100000000000001" hidden="1" customHeight="1">
      <c r="B45" s="490" t="s">
        <v>300</v>
      </c>
      <c r="C45" s="576"/>
      <c r="D45" s="385"/>
      <c r="E45" s="383">
        <f>BCDKT!D54</f>
        <v>0</v>
      </c>
      <c r="F45" s="716"/>
      <c r="G45" s="352"/>
      <c r="I45" s="352"/>
    </row>
    <row r="46" spans="2:9" s="307" customFormat="1" ht="15" hidden="1" customHeight="1">
      <c r="B46" s="590" t="s">
        <v>301</v>
      </c>
      <c r="C46" s="591"/>
      <c r="D46" s="570"/>
      <c r="E46" s="570">
        <f>BCDKT!D12+BCDKT!D16+BCDKT!D22+BCDKT!D31+BCDKT!D45+BCDKT!D60+'p.14-15'!D60</f>
        <v>83470996100.484131</v>
      </c>
      <c r="F46" s="712"/>
      <c r="G46" s="316"/>
    </row>
    <row r="47" spans="2:9" s="307" customFormat="1" ht="15" hidden="1" customHeight="1">
      <c r="B47" s="590" t="s">
        <v>295</v>
      </c>
      <c r="C47" s="591"/>
      <c r="D47" s="570"/>
      <c r="E47" s="570">
        <f>SUM(E44:E46)</f>
        <v>83805945759.484131</v>
      </c>
      <c r="F47" s="712">
        <f>E47-BCDKT!D65</f>
        <v>-1816000</v>
      </c>
      <c r="G47" s="316"/>
    </row>
    <row r="48" spans="2:9" s="126" customFormat="1" ht="17.100000000000001" hidden="1" customHeight="1">
      <c r="B48" s="392"/>
      <c r="C48" s="388"/>
      <c r="D48" s="386"/>
      <c r="E48" s="389"/>
      <c r="F48" s="717"/>
      <c r="G48" s="267"/>
    </row>
    <row r="49" spans="2:7" s="307" customFormat="1" ht="15" hidden="1" customHeight="1">
      <c r="B49" s="590" t="s">
        <v>302</v>
      </c>
      <c r="C49" s="591">
        <v>0</v>
      </c>
      <c r="D49" s="570">
        <f>BCDKT!D93</f>
        <v>2239500</v>
      </c>
      <c r="E49" s="570">
        <f>SUM(C49:D49)</f>
        <v>2239500</v>
      </c>
      <c r="F49" s="712"/>
      <c r="G49" s="316"/>
    </row>
    <row r="50" spans="2:7" s="307" customFormat="1" ht="15" hidden="1" customHeight="1">
      <c r="B50" s="590" t="s">
        <v>303</v>
      </c>
      <c r="C50" s="591"/>
      <c r="D50" s="570"/>
      <c r="E50" s="570">
        <f>BCDKT!D76</f>
        <v>1360478238</v>
      </c>
      <c r="F50" s="712"/>
      <c r="G50" s="316"/>
    </row>
    <row r="51" spans="2:7" s="127" customFormat="1" ht="17.100000000000001" hidden="1" customHeight="1">
      <c r="B51" s="491" t="s">
        <v>296</v>
      </c>
      <c r="C51" s="388"/>
      <c r="D51" s="386"/>
      <c r="E51" s="389">
        <f>SUM(E49:E50)</f>
        <v>1362717738</v>
      </c>
      <c r="F51" s="718">
        <f>E51-BCDKT!D73</f>
        <v>0</v>
      </c>
      <c r="G51" s="352"/>
    </row>
    <row r="52" spans="2:7" s="126" customFormat="1" ht="33" hidden="1" customHeight="1">
      <c r="B52" s="891" t="s">
        <v>577</v>
      </c>
      <c r="C52" s="891"/>
      <c r="D52" s="891"/>
      <c r="E52" s="891"/>
      <c r="F52" s="717"/>
      <c r="G52" s="267"/>
    </row>
    <row r="53" spans="2:7" s="126" customFormat="1" ht="18" hidden="1" customHeight="1">
      <c r="B53" s="891"/>
      <c r="C53" s="891"/>
      <c r="D53" s="891"/>
      <c r="E53" s="891"/>
      <c r="F53" s="717"/>
      <c r="G53" s="267"/>
    </row>
    <row r="54" spans="2:7" s="126" customFormat="1" ht="4.5" hidden="1" customHeight="1">
      <c r="B54" s="387"/>
      <c r="C54" s="388"/>
      <c r="D54" s="386"/>
      <c r="E54" s="389"/>
      <c r="F54" s="717"/>
      <c r="G54" s="267"/>
    </row>
    <row r="55" spans="2:7" s="126" customFormat="1" ht="17.100000000000001" hidden="1" customHeight="1">
      <c r="B55" s="374" t="s">
        <v>304</v>
      </c>
      <c r="C55" s="388"/>
      <c r="D55" s="386"/>
      <c r="E55" s="131" t="s">
        <v>24</v>
      </c>
      <c r="F55" s="717"/>
      <c r="G55" s="267"/>
    </row>
    <row r="56" spans="2:7" s="126" customFormat="1" ht="13.5" hidden="1">
      <c r="B56" s="374"/>
      <c r="C56" s="388"/>
      <c r="D56" s="386"/>
      <c r="E56" s="389"/>
      <c r="F56" s="717"/>
      <c r="G56" s="267"/>
    </row>
    <row r="57" spans="2:7" s="127" customFormat="1" ht="17.100000000000001" hidden="1" customHeight="1">
      <c r="B57" s="890" t="s">
        <v>559</v>
      </c>
      <c r="C57" s="890"/>
      <c r="D57" s="890"/>
      <c r="E57" s="129"/>
      <c r="F57" s="718"/>
      <c r="G57" s="352"/>
    </row>
    <row r="58" spans="2:7" s="126" customFormat="1" ht="6.75" hidden="1" customHeight="1">
      <c r="B58" s="379"/>
      <c r="C58" s="380"/>
      <c r="D58" s="362"/>
      <c r="F58" s="717"/>
      <c r="G58" s="267"/>
    </row>
    <row r="59" spans="2:7" ht="17.100000000000001" hidden="1" customHeight="1">
      <c r="B59" s="379"/>
      <c r="C59" s="538" t="s">
        <v>294</v>
      </c>
      <c r="D59" s="535" t="s">
        <v>508</v>
      </c>
      <c r="E59" s="887" t="s">
        <v>102</v>
      </c>
      <c r="G59" s="135"/>
    </row>
    <row r="60" spans="2:7" ht="17.100000000000001" hidden="1" customHeight="1">
      <c r="B60" s="379"/>
      <c r="C60" s="533" t="s">
        <v>293</v>
      </c>
      <c r="D60" s="537" t="s">
        <v>510</v>
      </c>
      <c r="E60" s="888"/>
      <c r="G60" s="135"/>
    </row>
    <row r="61" spans="2:7" ht="6.75" hidden="1" customHeight="1">
      <c r="B61" s="379"/>
      <c r="C61" s="380"/>
      <c r="D61" s="362"/>
      <c r="G61" s="135"/>
    </row>
    <row r="62" spans="2:7" s="127" customFormat="1" ht="17.100000000000001" hidden="1" customHeight="1">
      <c r="B62" s="490" t="s">
        <v>306</v>
      </c>
      <c r="C62" s="382">
        <f>'p.19-21'!E44</f>
        <v>17788232232</v>
      </c>
      <c r="D62" s="383">
        <f>'p.19-21'!E45</f>
        <v>12026609727</v>
      </c>
      <c r="E62" s="383">
        <f>SUM(C62:D62)</f>
        <v>29814841959</v>
      </c>
      <c r="F62" s="718">
        <f>E62-KQKD!E13</f>
        <v>0</v>
      </c>
      <c r="G62" s="352"/>
    </row>
    <row r="63" spans="2:7" s="126" customFormat="1" ht="27.75" hidden="1" customHeight="1">
      <c r="B63" s="390" t="s">
        <v>307</v>
      </c>
      <c r="C63" s="382"/>
      <c r="D63" s="383"/>
      <c r="E63" s="383">
        <f>SUM(C63:D63)</f>
        <v>0</v>
      </c>
      <c r="F63" s="717"/>
      <c r="G63" s="267"/>
    </row>
    <row r="64" spans="2:7" s="127" customFormat="1" ht="17.100000000000001" hidden="1" customHeight="1">
      <c r="B64" s="490" t="s">
        <v>386</v>
      </c>
      <c r="C64" s="382">
        <f>'p.19-21'!E50</f>
        <v>17105581032</v>
      </c>
      <c r="D64" s="383">
        <f>'p.19-21'!E51</f>
        <v>6687591251</v>
      </c>
      <c r="E64" s="383">
        <f>SUM(C64:D64)</f>
        <v>23793172283</v>
      </c>
      <c r="F64" s="718">
        <f>E64-KQKD!E14</f>
        <v>0</v>
      </c>
      <c r="G64" s="352"/>
    </row>
    <row r="65" spans="2:10" s="127" customFormat="1" ht="17.100000000000001" hidden="1" customHeight="1">
      <c r="B65" s="490" t="s">
        <v>308</v>
      </c>
      <c r="C65" s="382">
        <f>C62-C64</f>
        <v>682651200</v>
      </c>
      <c r="D65" s="383">
        <f>D62-D64</f>
        <v>5339018476</v>
      </c>
      <c r="E65" s="383">
        <f>E62-E64</f>
        <v>6021669676</v>
      </c>
      <c r="F65" s="718"/>
      <c r="G65" s="352"/>
    </row>
    <row r="66" spans="2:10" s="126" customFormat="1" ht="17.100000000000001" hidden="1" customHeight="1">
      <c r="B66" s="391" t="s">
        <v>297</v>
      </c>
      <c r="C66" s="384"/>
      <c r="D66" s="385"/>
      <c r="E66" s="386"/>
      <c r="F66" s="717"/>
      <c r="G66" s="267"/>
    </row>
    <row r="67" spans="2:10" s="127" customFormat="1" ht="17.100000000000001" hidden="1" customHeight="1">
      <c r="B67" s="490" t="s">
        <v>309</v>
      </c>
      <c r="C67" s="728">
        <f>E67-D67</f>
        <v>-3995213435.4507599</v>
      </c>
      <c r="D67" s="700">
        <f>E67/E65*D65+G67</f>
        <v>40827893457.45076</v>
      </c>
      <c r="E67" s="383">
        <f>KQKD!E19+KQKD!E20</f>
        <v>36832680022</v>
      </c>
      <c r="F67" s="718"/>
      <c r="G67" s="630">
        <v>8170778448</v>
      </c>
      <c r="I67" s="352"/>
      <c r="J67" s="729"/>
    </row>
    <row r="68" spans="2:10" s="127" customFormat="1" ht="17.100000000000001" hidden="1" customHeight="1">
      <c r="B68" s="490" t="s">
        <v>298</v>
      </c>
      <c r="C68" s="382">
        <f>C65-C67</f>
        <v>4677864635.4507599</v>
      </c>
      <c r="D68" s="382">
        <f>D65-D67</f>
        <v>-35488874981.45076</v>
      </c>
      <c r="E68" s="383">
        <f>SUM(C68:D68)</f>
        <v>-30811010346</v>
      </c>
      <c r="F68" s="718"/>
      <c r="G68" s="352"/>
      <c r="I68" s="352"/>
      <c r="J68" s="729"/>
    </row>
    <row r="69" spans="2:10" s="127" customFormat="1" ht="17.100000000000001" hidden="1" customHeight="1">
      <c r="B69" s="490" t="s">
        <v>310</v>
      </c>
      <c r="C69" s="382"/>
      <c r="D69" s="383"/>
      <c r="E69" s="383">
        <f>KQKD!E16</f>
        <v>4985702892</v>
      </c>
      <c r="F69" s="718"/>
      <c r="G69" s="383">
        <v>36832680022</v>
      </c>
    </row>
    <row r="70" spans="2:10" s="127" customFormat="1" ht="17.100000000000001" hidden="1" customHeight="1">
      <c r="B70" s="490" t="s">
        <v>311</v>
      </c>
      <c r="C70" s="382"/>
      <c r="D70" s="383"/>
      <c r="E70" s="383">
        <f>KQKD!E17</f>
        <v>14756534</v>
      </c>
      <c r="F70" s="718"/>
      <c r="G70" s="352">
        <f>G69/E65</f>
        <v>6.1166888925841505</v>
      </c>
    </row>
    <row r="71" spans="2:10" s="127" customFormat="1" ht="17.100000000000001" hidden="1" customHeight="1">
      <c r="B71" s="490" t="s">
        <v>226</v>
      </c>
      <c r="C71" s="382"/>
      <c r="D71" s="383"/>
      <c r="E71" s="383">
        <f>KQKD!E22</f>
        <v>12342474302</v>
      </c>
      <c r="F71" s="718"/>
      <c r="G71" s="352"/>
    </row>
    <row r="72" spans="2:10" s="127" customFormat="1" ht="17.100000000000001" hidden="1" customHeight="1">
      <c r="B72" s="490" t="s">
        <v>227</v>
      </c>
      <c r="C72" s="382"/>
      <c r="D72" s="383"/>
      <c r="E72" s="383">
        <f>KQKD!E23</f>
        <v>7582160982</v>
      </c>
      <c r="F72" s="718"/>
      <c r="G72" s="352"/>
    </row>
    <row r="73" spans="2:10" s="127" customFormat="1" ht="17.100000000000001" hidden="1" customHeight="1">
      <c r="B73" s="490" t="s">
        <v>312</v>
      </c>
      <c r="C73" s="382"/>
      <c r="D73" s="383"/>
      <c r="E73" s="383">
        <f>KQKD!E26+KQKD!E27</f>
        <v>0</v>
      </c>
      <c r="F73" s="718"/>
      <c r="G73" s="352"/>
    </row>
    <row r="74" spans="2:10" s="127" customFormat="1" ht="17.100000000000001" hidden="1" customHeight="1">
      <c r="B74" s="490" t="s">
        <v>313</v>
      </c>
      <c r="C74" s="382"/>
      <c r="D74" s="383"/>
      <c r="E74" s="383">
        <f>E68+E69-E70+E71-E72-E73</f>
        <v>-21079750668</v>
      </c>
      <c r="F74" s="718">
        <f>E74-KQKD!E28</f>
        <v>0</v>
      </c>
      <c r="G74" s="352"/>
    </row>
    <row r="75" spans="2:10" s="126" customFormat="1" ht="17.100000000000001" hidden="1" customHeight="1">
      <c r="B75" s="391"/>
      <c r="C75" s="384"/>
      <c r="D75" s="385"/>
      <c r="E75" s="383"/>
      <c r="F75" s="715"/>
      <c r="G75" s="267"/>
    </row>
    <row r="76" spans="2:10" s="126" customFormat="1" ht="17.100000000000001" hidden="1" customHeight="1">
      <c r="B76" s="889" t="s">
        <v>579</v>
      </c>
      <c r="C76" s="889"/>
      <c r="D76" s="889"/>
      <c r="E76" s="236"/>
      <c r="F76" s="715"/>
      <c r="G76" s="267"/>
    </row>
    <row r="77" spans="2:10" s="126" customFormat="1" ht="7.5" hidden="1" customHeight="1">
      <c r="B77" s="379"/>
      <c r="C77" s="380"/>
      <c r="D77" s="362"/>
      <c r="F77" s="717"/>
      <c r="G77" s="267"/>
    </row>
    <row r="78" spans="2:10" ht="17.100000000000001" hidden="1" customHeight="1">
      <c r="B78" s="379"/>
      <c r="C78" s="538" t="s">
        <v>294</v>
      </c>
      <c r="D78" s="535" t="s">
        <v>508</v>
      </c>
      <c r="E78" s="887" t="s">
        <v>102</v>
      </c>
      <c r="G78" s="135"/>
    </row>
    <row r="79" spans="2:10" ht="17.100000000000001" hidden="1" customHeight="1">
      <c r="B79" s="379"/>
      <c r="C79" s="533" t="s">
        <v>293</v>
      </c>
      <c r="D79" s="537" t="s">
        <v>510</v>
      </c>
      <c r="E79" s="888"/>
      <c r="G79" s="135"/>
    </row>
    <row r="80" spans="2:10" ht="8.25" hidden="1" customHeight="1">
      <c r="B80" s="379"/>
      <c r="C80" s="380"/>
      <c r="D80" s="362"/>
      <c r="G80" s="135"/>
    </row>
    <row r="81" spans="2:10" s="127" customFormat="1" ht="17.100000000000001" hidden="1" customHeight="1">
      <c r="B81" s="490" t="s">
        <v>299</v>
      </c>
      <c r="C81" s="384">
        <f>BCDKT!E21+BCDKT!E25+'p.14-15'!F61+'p.14-15'!F65</f>
        <v>527206946</v>
      </c>
      <c r="D81" s="385">
        <f>BCDKT!E27+BCDKT!E42</f>
        <v>8704891564</v>
      </c>
      <c r="E81" s="383">
        <f>SUM(C81:D81)</f>
        <v>9232098510</v>
      </c>
      <c r="F81" s="719"/>
      <c r="G81" s="352"/>
    </row>
    <row r="82" spans="2:10" s="127" customFormat="1" ht="17.100000000000001" hidden="1" customHeight="1">
      <c r="B82" s="490" t="s">
        <v>300</v>
      </c>
      <c r="C82" s="384"/>
      <c r="D82" s="385"/>
      <c r="E82" s="383"/>
      <c r="F82" s="719"/>
      <c r="G82" s="352"/>
    </row>
    <row r="83" spans="2:10" s="127" customFormat="1" ht="17.100000000000001" hidden="1" customHeight="1">
      <c r="B83" s="490" t="s">
        <v>301</v>
      </c>
      <c r="C83" s="384"/>
      <c r="D83" s="385"/>
      <c r="E83" s="383">
        <f>BCDKT!E12+BCDKT!E16+BCDKT!E22+BCDKT!E31+BCDKT!E45+BCDKT!E60+'p.14-15'!F60</f>
        <v>65713072452</v>
      </c>
      <c r="F83" s="719"/>
      <c r="G83" s="352"/>
    </row>
    <row r="84" spans="2:10" s="126" customFormat="1" ht="17.100000000000001" hidden="1" customHeight="1">
      <c r="B84" s="392" t="s">
        <v>295</v>
      </c>
      <c r="C84" s="388"/>
      <c r="D84" s="386"/>
      <c r="E84" s="389">
        <f>SUM(E81:E83)</f>
        <v>74945170962</v>
      </c>
      <c r="F84" s="717">
        <f>E84-BCDKT!E65</f>
        <v>-48728446</v>
      </c>
      <c r="G84" s="267"/>
    </row>
    <row r="85" spans="2:10" s="126" customFormat="1" ht="8.25" hidden="1" customHeight="1">
      <c r="B85" s="392"/>
      <c r="C85" s="388"/>
      <c r="D85" s="386"/>
      <c r="E85" s="389"/>
      <c r="F85" s="715"/>
      <c r="G85" s="267"/>
    </row>
    <row r="86" spans="2:10" s="127" customFormat="1" ht="17.100000000000001" hidden="1" customHeight="1">
      <c r="B86" s="490" t="s">
        <v>302</v>
      </c>
      <c r="C86" s="384">
        <v>0</v>
      </c>
      <c r="D86" s="385">
        <f>BCDKT!E93</f>
        <v>794350500</v>
      </c>
      <c r="E86" s="383">
        <f>SUM(C86:D86)</f>
        <v>794350500</v>
      </c>
      <c r="F86" s="719"/>
      <c r="G86" s="352"/>
    </row>
    <row r="87" spans="2:10" s="127" customFormat="1" ht="17.100000000000001" hidden="1" customHeight="1">
      <c r="B87" s="490" t="s">
        <v>303</v>
      </c>
      <c r="C87" s="384"/>
      <c r="D87" s="385"/>
      <c r="E87" s="383">
        <f>BCDKT!E76+BCDKT!E98</f>
        <v>2091705872</v>
      </c>
      <c r="F87" s="719"/>
      <c r="G87" s="352"/>
    </row>
    <row r="88" spans="2:10" s="127" customFormat="1" ht="17.100000000000001" hidden="1" customHeight="1">
      <c r="B88" s="491" t="s">
        <v>296</v>
      </c>
      <c r="C88" s="388"/>
      <c r="D88" s="386"/>
      <c r="E88" s="389">
        <f>SUM(E86:E87)</f>
        <v>2886056372</v>
      </c>
      <c r="F88" s="718">
        <f>E88-BCDKT!E73</f>
        <v>0</v>
      </c>
      <c r="G88" s="352"/>
    </row>
    <row r="89" spans="2:10" ht="17.100000000000001" hidden="1" customHeight="1">
      <c r="B89" s="387"/>
      <c r="C89" s="388"/>
      <c r="D89" s="386"/>
      <c r="E89" s="386"/>
    </row>
    <row r="90" spans="2:10" ht="17.100000000000001" hidden="1" customHeight="1">
      <c r="B90" s="374" t="s">
        <v>387</v>
      </c>
      <c r="C90" s="388"/>
      <c r="D90" s="386"/>
      <c r="E90" s="386"/>
    </row>
    <row r="91" spans="2:10" s="128" customFormat="1" ht="17.100000000000001" hidden="1" customHeight="1">
      <c r="B91" s="521" t="s">
        <v>305</v>
      </c>
      <c r="C91" s="388"/>
      <c r="D91" s="386"/>
      <c r="E91" s="386"/>
      <c r="F91" s="720"/>
    </row>
    <row r="92" spans="2:10" ht="17.100000000000001" customHeight="1">
      <c r="C92" s="388"/>
      <c r="D92" s="386"/>
      <c r="E92" s="386"/>
    </row>
    <row r="93" spans="2:10" ht="17.100000000000001" customHeight="1">
      <c r="I93" s="274"/>
      <c r="J93" s="147"/>
    </row>
    <row r="94" spans="2:10" ht="17.100000000000001" hidden="1" customHeight="1">
      <c r="B94" s="732" t="s">
        <v>585</v>
      </c>
    </row>
    <row r="96" spans="2:10" s="264" customFormat="1" ht="17.100000000000001" customHeight="1">
      <c r="B96" s="393"/>
      <c r="C96" s="393"/>
      <c r="F96" s="721"/>
    </row>
    <row r="97" spans="2:7" s="264" customFormat="1" ht="17.100000000000001" customHeight="1">
      <c r="B97" s="393"/>
      <c r="C97" s="393"/>
      <c r="F97" s="721"/>
    </row>
    <row r="98" spans="2:7" ht="17.100000000000001" customHeight="1">
      <c r="B98" s="394"/>
      <c r="C98" s="394"/>
      <c r="D98" s="395"/>
      <c r="E98" s="395"/>
      <c r="F98" s="722"/>
      <c r="G98" s="395"/>
    </row>
    <row r="99" spans="2:7" ht="17.100000000000001" customHeight="1">
      <c r="B99" s="394"/>
      <c r="C99" s="396"/>
      <c r="D99" s="135"/>
      <c r="E99" s="397"/>
      <c r="F99" s="723"/>
      <c r="G99" s="395"/>
    </row>
    <row r="100" spans="2:7" ht="17.100000000000001" customHeight="1">
      <c r="C100" s="396"/>
      <c r="D100" s="135"/>
      <c r="E100" s="135"/>
      <c r="F100" s="699"/>
    </row>
    <row r="101" spans="2:7" ht="17.100000000000001" customHeight="1">
      <c r="C101" s="396"/>
      <c r="D101" s="135"/>
      <c r="E101" s="135"/>
      <c r="F101" s="699"/>
    </row>
    <row r="102" spans="2:7" ht="17.100000000000001" customHeight="1">
      <c r="C102" s="396"/>
      <c r="D102" s="135"/>
      <c r="E102" s="135"/>
      <c r="F102" s="699"/>
    </row>
    <row r="103" spans="2:7" s="126" customFormat="1" ht="17.100000000000001" customHeight="1">
      <c r="B103" s="374"/>
      <c r="C103" s="398">
        <f>F100+C99-C100</f>
        <v>0</v>
      </c>
      <c r="D103" s="267"/>
      <c r="E103" s="267"/>
      <c r="F103" s="724"/>
    </row>
    <row r="104" spans="2:7" ht="17.100000000000001" customHeight="1">
      <c r="B104" s="399"/>
      <c r="C104" s="399"/>
      <c r="D104" s="330"/>
      <c r="E104" s="330"/>
      <c r="F104" s="699"/>
    </row>
    <row r="105" spans="2:7" ht="17.100000000000001" customHeight="1">
      <c r="B105" s="399"/>
      <c r="C105" s="399"/>
      <c r="D105" s="330"/>
      <c r="E105" s="330"/>
    </row>
    <row r="106" spans="2:7" ht="17.100000000000001" customHeight="1">
      <c r="B106" s="399"/>
      <c r="C106" s="399"/>
      <c r="D106" s="330"/>
      <c r="E106" s="330"/>
    </row>
    <row r="107" spans="2:7" ht="17.100000000000001" customHeight="1">
      <c r="B107" s="399"/>
      <c r="C107" s="399"/>
      <c r="D107" s="330"/>
      <c r="E107" s="330"/>
    </row>
    <row r="108" spans="2:7" ht="17.100000000000001" customHeight="1">
      <c r="B108" s="399"/>
      <c r="C108" s="399"/>
      <c r="D108" s="330"/>
      <c r="E108" s="330"/>
    </row>
    <row r="109" spans="2:7" ht="17.100000000000001" customHeight="1">
      <c r="B109" s="399"/>
      <c r="C109" s="399"/>
      <c r="D109" s="330"/>
      <c r="E109" s="330"/>
    </row>
    <row r="110" spans="2:7" ht="17.100000000000001" customHeight="1">
      <c r="B110" s="399"/>
      <c r="C110" s="399"/>
      <c r="D110" s="330"/>
      <c r="E110" s="330"/>
    </row>
    <row r="111" spans="2:7" ht="17.100000000000001" customHeight="1">
      <c r="B111" s="399"/>
      <c r="C111" s="399"/>
      <c r="D111" s="330"/>
      <c r="E111" s="330"/>
    </row>
    <row r="112" spans="2:7" ht="17.100000000000001" customHeight="1">
      <c r="B112" s="399"/>
      <c r="C112" s="399"/>
      <c r="D112" s="330"/>
      <c r="E112" s="330"/>
    </row>
    <row r="113" spans="2:5" ht="17.100000000000001" customHeight="1">
      <c r="B113" s="399"/>
      <c r="C113" s="399"/>
      <c r="D113" s="330"/>
      <c r="E113" s="330"/>
    </row>
    <row r="114" spans="2:5" ht="17.100000000000001" customHeight="1">
      <c r="B114" s="399"/>
      <c r="C114" s="399"/>
      <c r="D114" s="330"/>
      <c r="E114" s="330"/>
    </row>
  </sheetData>
  <mergeCells count="16">
    <mergeCell ref="B8:E8"/>
    <mergeCell ref="B9:E9"/>
    <mergeCell ref="E23:E24"/>
    <mergeCell ref="B13:E13"/>
    <mergeCell ref="B15:E15"/>
    <mergeCell ref="B21:E21"/>
    <mergeCell ref="B19:E19"/>
    <mergeCell ref="B11:E11"/>
    <mergeCell ref="B40:E40"/>
    <mergeCell ref="E78:E79"/>
    <mergeCell ref="E59:E60"/>
    <mergeCell ref="B76:D76"/>
    <mergeCell ref="E41:E42"/>
    <mergeCell ref="B57:D57"/>
    <mergeCell ref="B52:E52"/>
    <mergeCell ref="B53:E53"/>
  </mergeCells>
  <phoneticPr fontId="0" type="noConversion"/>
  <printOptions horizontalCentered="1"/>
  <pageMargins left="0.8" right="0.8" top="0.4" bottom="0.4" header="0.4" footer="0.4"/>
  <pageSetup paperSize="9" firstPageNumber="21" orientation="portrait" useFirstPageNumber="1" r:id="rId1"/>
  <headerFooter alignWithMargins="0">
    <oddFooter>&amp;C&amp;"Times New Roman,Regular"&amp;11&amp;P</oddFooter>
  </headerFooter>
  <rowBreaks count="1" manualBreakCount="1">
    <brk id="5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opLeftCell="A7" workbookViewId="0">
      <selection activeCell="F19" sqref="F19"/>
    </sheetView>
  </sheetViews>
  <sheetFormatPr defaultRowHeight="13.5"/>
  <cols>
    <col min="1" max="1" width="3.375" style="400" customWidth="1"/>
    <col min="2" max="2" width="24.125" style="402" customWidth="1"/>
    <col min="3" max="3" width="17.375" style="402" customWidth="1"/>
    <col min="4" max="4" width="15.5" style="402" customWidth="1"/>
    <col min="5" max="5" width="1.25" style="402" customWidth="1"/>
    <col min="6" max="6" width="15.75" style="402" customWidth="1"/>
    <col min="7" max="7" width="4.375" style="404" customWidth="1"/>
    <col min="8" max="8" width="15.625" style="407" customWidth="1"/>
    <col min="9" max="9" width="1" style="407" customWidth="1"/>
    <col min="10" max="10" width="15.75" style="405" customWidth="1"/>
    <col min="11" max="12" width="14.25" style="405" bestFit="1" customWidth="1"/>
    <col min="13" max="13" width="14.875" style="402" bestFit="1" customWidth="1"/>
    <col min="14" max="14" width="14.375" style="402" customWidth="1"/>
    <col min="15" max="15" width="12.875" style="402" customWidth="1"/>
    <col min="16" max="16" width="10.75" style="402" bestFit="1" customWidth="1"/>
    <col min="17" max="16384" width="9" style="402"/>
  </cols>
  <sheetData>
    <row r="1" spans="1:15" ht="15" customHeight="1">
      <c r="A1" s="400" t="str">
        <f>p.16!A1</f>
        <v>CÔNG TY CỔ PHẦN TAXI GAS SÀI GÒN PETROLIMEX</v>
      </c>
      <c r="B1" s="401"/>
      <c r="F1" s="403"/>
      <c r="H1" s="402"/>
      <c r="I1" s="403"/>
      <c r="J1" s="403" t="str">
        <f>p.16!G1</f>
        <v>BÁO CÁO TÀI CHÍNH</v>
      </c>
    </row>
    <row r="2" spans="1:15" s="613" customFormat="1" ht="15" customHeight="1">
      <c r="A2" s="606" t="str">
        <f>p.16!A2</f>
        <v>178/6 Điện Biên Phủ, P.21, Q. Bình Thạnh, TP. HCM</v>
      </c>
      <c r="B2" s="607"/>
      <c r="C2" s="606"/>
      <c r="D2" s="606"/>
      <c r="E2" s="608"/>
      <c r="F2" s="609"/>
      <c r="G2" s="610"/>
      <c r="H2" s="606"/>
      <c r="I2" s="611"/>
      <c r="J2" s="611" t="str">
        <f>p.16!G2</f>
        <v>Cho năm tài chính kết thúc ngày 31/12/2014</v>
      </c>
      <c r="K2" s="612"/>
      <c r="L2" s="612"/>
    </row>
    <row r="3" spans="1:15" ht="17.100000000000001" customHeight="1"/>
    <row r="4" spans="1:15" ht="17.100000000000001" customHeight="1">
      <c r="A4" s="400" t="str">
        <f>'p.14-15'!A4</f>
        <v>BẢN THUYẾT MINH BÁO CÁO TÀI CHÍNH (tiếp theo)</v>
      </c>
      <c r="B4" s="400"/>
      <c r="F4" s="408"/>
    </row>
    <row r="5" spans="1:15" ht="12.75" customHeight="1">
      <c r="A5" s="402"/>
      <c r="B5" s="409"/>
      <c r="C5" s="409"/>
      <c r="D5" s="409"/>
      <c r="E5" s="409"/>
      <c r="F5" s="409"/>
      <c r="G5" s="410"/>
      <c r="H5" s="405"/>
      <c r="I5" s="405"/>
      <c r="J5" s="411"/>
      <c r="K5" s="412"/>
      <c r="L5" s="413"/>
      <c r="M5" s="413"/>
      <c r="N5" s="414"/>
      <c r="O5" s="414"/>
    </row>
    <row r="6" spans="1:15" s="615" customFormat="1" ht="15" customHeight="1">
      <c r="A6" s="614" t="s">
        <v>406</v>
      </c>
      <c r="B6" s="614" t="s">
        <v>407</v>
      </c>
      <c r="D6" s="895" t="s">
        <v>337</v>
      </c>
      <c r="E6" s="895"/>
      <c r="F6" s="895"/>
      <c r="H6" s="895" t="s">
        <v>408</v>
      </c>
      <c r="I6" s="895"/>
      <c r="J6" s="895"/>
      <c r="K6" s="616"/>
      <c r="L6" s="617"/>
      <c r="M6" s="617"/>
      <c r="N6" s="618"/>
      <c r="O6" s="618"/>
    </row>
    <row r="7" spans="1:15" ht="15" customHeight="1">
      <c r="A7" s="402"/>
      <c r="D7" s="415">
        <f>BCDKT!D8</f>
        <v>42004</v>
      </c>
      <c r="E7" s="416"/>
      <c r="F7" s="415">
        <f>BCDKT!E8</f>
        <v>41640</v>
      </c>
      <c r="G7" s="402"/>
      <c r="H7" s="415">
        <f>D7</f>
        <v>42004</v>
      </c>
      <c r="I7" s="416"/>
      <c r="J7" s="415">
        <f>F7</f>
        <v>41640</v>
      </c>
      <c r="K7" s="412"/>
      <c r="L7" s="413"/>
      <c r="M7" s="413"/>
      <c r="N7" s="414"/>
      <c r="O7" s="414"/>
    </row>
    <row r="8" spans="1:15" ht="15" customHeight="1">
      <c r="A8" s="402"/>
      <c r="D8" s="417" t="s">
        <v>129</v>
      </c>
      <c r="E8" s="418"/>
      <c r="F8" s="406" t="s">
        <v>129</v>
      </c>
      <c r="G8" s="402"/>
      <c r="H8" s="417" t="str">
        <f>D8</f>
        <v>VND</v>
      </c>
      <c r="I8" s="418"/>
      <c r="J8" s="417" t="str">
        <f>H8</f>
        <v>VND</v>
      </c>
      <c r="K8" s="412"/>
      <c r="L8" s="413"/>
      <c r="M8" s="413"/>
      <c r="N8" s="414"/>
      <c r="O8" s="414"/>
    </row>
    <row r="9" spans="1:15" s="400" customFormat="1" ht="15" customHeight="1">
      <c r="B9" s="400" t="s">
        <v>317</v>
      </c>
      <c r="H9" s="419"/>
      <c r="I9" s="419"/>
      <c r="J9" s="420"/>
      <c r="K9" s="421"/>
      <c r="L9" s="422"/>
      <c r="M9" s="422"/>
      <c r="N9" s="423"/>
      <c r="O9" s="423"/>
    </row>
    <row r="10" spans="1:15" ht="17.100000000000001" customHeight="1">
      <c r="A10" s="402"/>
      <c r="B10" s="424" t="s">
        <v>357</v>
      </c>
      <c r="D10" s="425">
        <f>BCDKT!D12</f>
        <v>80559474831</v>
      </c>
      <c r="F10" s="425">
        <f>BCDKT!E12</f>
        <v>2618571518</v>
      </c>
      <c r="G10" s="402"/>
      <c r="H10" s="426">
        <f>D10</f>
        <v>80559474831</v>
      </c>
      <c r="I10" s="426">
        <f>E10</f>
        <v>0</v>
      </c>
      <c r="J10" s="426">
        <f>F10</f>
        <v>2618571518</v>
      </c>
      <c r="K10" s="412"/>
      <c r="L10" s="413"/>
      <c r="M10" s="413"/>
      <c r="N10" s="414"/>
      <c r="O10" s="414"/>
    </row>
    <row r="11" spans="1:15" ht="17.100000000000001" customHeight="1">
      <c r="A11" s="402"/>
      <c r="B11" s="424" t="s">
        <v>318</v>
      </c>
      <c r="D11" s="425">
        <f>BCDKT!D21+BCDKT!D24+BCDKT!D25</f>
        <v>193528524.48413849</v>
      </c>
      <c r="F11" s="425">
        <f>BCDKT!E21+BCDKT!E24+BCDKT!E25</f>
        <v>4644734677</v>
      </c>
      <c r="G11" s="402"/>
      <c r="H11" s="426">
        <f>D11</f>
        <v>193528524.48413849</v>
      </c>
      <c r="I11" s="405"/>
      <c r="J11" s="426">
        <f>F11</f>
        <v>4644734677</v>
      </c>
      <c r="K11" s="412"/>
      <c r="L11" s="413"/>
      <c r="M11" s="413"/>
      <c r="N11" s="414"/>
      <c r="O11" s="414"/>
    </row>
    <row r="12" spans="1:15" ht="17.100000000000001" customHeight="1">
      <c r="A12" s="402"/>
      <c r="B12" s="424" t="s">
        <v>415</v>
      </c>
      <c r="D12" s="425">
        <f>BCDKT!D63+'p.14-15'!D122</f>
        <v>0</v>
      </c>
      <c r="F12" s="425">
        <f>BCDKT!E63+'p.14-15'!F122</f>
        <v>12830000</v>
      </c>
      <c r="G12" s="402"/>
      <c r="H12" s="426">
        <f>D12</f>
        <v>0</v>
      </c>
      <c r="I12" s="405"/>
      <c r="J12" s="426">
        <f>F12</f>
        <v>12830000</v>
      </c>
      <c r="K12" s="412"/>
      <c r="L12" s="413"/>
      <c r="M12" s="413"/>
      <c r="N12" s="414"/>
      <c r="O12" s="414"/>
    </row>
    <row r="13" spans="1:15" ht="17.100000000000001" customHeight="1">
      <c r="A13" s="402"/>
      <c r="B13" s="424" t="s">
        <v>409</v>
      </c>
      <c r="D13" s="425">
        <f>BCDKT!D17</f>
        <v>1091250000</v>
      </c>
      <c r="F13" s="425">
        <f>BCDKT!E17</f>
        <v>56683167052</v>
      </c>
      <c r="G13" s="402"/>
      <c r="H13" s="426">
        <f>D13</f>
        <v>1091250000</v>
      </c>
      <c r="I13" s="405"/>
      <c r="J13" s="426">
        <f>F13</f>
        <v>56683167052</v>
      </c>
      <c r="K13" s="412"/>
      <c r="L13" s="413"/>
      <c r="M13" s="413"/>
      <c r="N13" s="414"/>
      <c r="O13" s="414"/>
    </row>
    <row r="14" spans="1:15" ht="4.5" customHeight="1">
      <c r="A14" s="402"/>
      <c r="B14" s="424"/>
      <c r="D14" s="425"/>
      <c r="F14" s="425"/>
      <c r="G14" s="402"/>
      <c r="H14" s="426"/>
      <c r="I14" s="405"/>
      <c r="J14" s="426"/>
      <c r="K14" s="412"/>
      <c r="L14" s="413"/>
      <c r="M14" s="413"/>
      <c r="N14" s="414"/>
      <c r="O14" s="414"/>
    </row>
    <row r="15" spans="1:15" ht="17.100000000000001" customHeight="1" thickBot="1">
      <c r="A15" s="402"/>
      <c r="B15" s="525" t="s">
        <v>130</v>
      </c>
      <c r="D15" s="427">
        <f>SUM(D10:D13)</f>
        <v>81844253355.484131</v>
      </c>
      <c r="E15" s="428"/>
      <c r="F15" s="427">
        <f>SUM(F10:F13)</f>
        <v>63959303247</v>
      </c>
      <c r="G15" s="402"/>
      <c r="H15" s="427">
        <f>SUM(H10:H13)</f>
        <v>81844253355.484131</v>
      </c>
      <c r="I15" s="405">
        <f>SUM(I10:I13)</f>
        <v>0</v>
      </c>
      <c r="J15" s="427">
        <f>SUM(J10:J13)</f>
        <v>63959303247</v>
      </c>
      <c r="K15" s="412"/>
      <c r="L15" s="413"/>
      <c r="M15" s="413"/>
      <c r="N15" s="414"/>
      <c r="O15" s="414"/>
    </row>
    <row r="16" spans="1:15" ht="17.100000000000001" customHeight="1">
      <c r="A16" s="402"/>
      <c r="B16" s="400" t="s">
        <v>410</v>
      </c>
      <c r="G16" s="402"/>
      <c r="H16" s="405"/>
      <c r="I16" s="405"/>
      <c r="J16" s="411"/>
      <c r="K16" s="412"/>
      <c r="L16" s="413"/>
      <c r="M16" s="413"/>
      <c r="N16" s="414"/>
      <c r="O16" s="414"/>
    </row>
    <row r="17" spans="1:16" ht="17.100000000000001" hidden="1" customHeight="1">
      <c r="A17" s="402"/>
      <c r="B17" s="402" t="s">
        <v>321</v>
      </c>
      <c r="D17" s="425">
        <f>BCDKT!D77+BCDKT!D94</f>
        <v>0</v>
      </c>
      <c r="E17" s="425"/>
      <c r="F17" s="425">
        <f>BCDKT!E77+BCDKT!E94</f>
        <v>0</v>
      </c>
      <c r="G17" s="402"/>
      <c r="H17" s="426">
        <f>D17</f>
        <v>0</v>
      </c>
      <c r="I17" s="405"/>
      <c r="J17" s="411">
        <f>F17</f>
        <v>0</v>
      </c>
      <c r="K17" s="412"/>
      <c r="L17" s="413"/>
      <c r="M17" s="413"/>
      <c r="N17" s="414"/>
      <c r="O17" s="414"/>
    </row>
    <row r="18" spans="1:16" ht="17.100000000000001" customHeight="1">
      <c r="A18" s="402"/>
      <c r="B18" s="402" t="s">
        <v>319</v>
      </c>
      <c r="D18" s="425">
        <f>BCDKT!D78+BCDKT!D85-p.17!D36</f>
        <v>832240921</v>
      </c>
      <c r="E18" s="425">
        <f>[4]BCDKT!I91+[4]BCDKT!I98+[4]BCDKT!I108</f>
        <v>0</v>
      </c>
      <c r="F18" s="425">
        <f>BCDKT!E78+BCDKT!E85-p.17!F36</f>
        <v>1413395219</v>
      </c>
      <c r="G18" s="402"/>
      <c r="H18" s="426">
        <f>D18</f>
        <v>832240921</v>
      </c>
      <c r="I18" s="405"/>
      <c r="J18" s="411">
        <f>F18</f>
        <v>1413395219</v>
      </c>
      <c r="K18" s="412"/>
      <c r="L18" s="413"/>
      <c r="M18" s="413"/>
      <c r="N18" s="414"/>
      <c r="O18" s="414"/>
    </row>
    <row r="19" spans="1:16" ht="17.100000000000001" customHeight="1">
      <c r="A19" s="402"/>
      <c r="B19" s="402" t="s">
        <v>320</v>
      </c>
      <c r="D19" s="425">
        <f>BCDKT!D82</f>
        <v>19000000</v>
      </c>
      <c r="E19" s="425"/>
      <c r="F19" s="425">
        <f>BCDKT!E82</f>
        <v>75709048</v>
      </c>
      <c r="G19" s="402"/>
      <c r="H19" s="426">
        <f>D19</f>
        <v>19000000</v>
      </c>
      <c r="I19" s="405"/>
      <c r="J19" s="411">
        <f>F19</f>
        <v>75709048</v>
      </c>
      <c r="K19" s="412"/>
      <c r="L19" s="413"/>
      <c r="M19" s="413"/>
      <c r="N19" s="414"/>
      <c r="O19" s="414"/>
    </row>
    <row r="20" spans="1:16" ht="4.5" customHeight="1">
      <c r="A20" s="402"/>
      <c r="B20" s="424"/>
      <c r="D20" s="425"/>
      <c r="F20" s="425"/>
      <c r="G20" s="402"/>
      <c r="H20" s="426"/>
      <c r="I20" s="405"/>
      <c r="J20" s="426"/>
      <c r="K20" s="412"/>
      <c r="L20" s="413"/>
      <c r="M20" s="413"/>
      <c r="N20" s="414"/>
      <c r="O20" s="414"/>
    </row>
    <row r="21" spans="1:16" ht="17.100000000000001" customHeight="1" thickBot="1">
      <c r="A21" s="402"/>
      <c r="B21" s="543" t="s">
        <v>130</v>
      </c>
      <c r="D21" s="427">
        <f>SUM(D17:D19)</f>
        <v>851240921</v>
      </c>
      <c r="E21" s="428"/>
      <c r="F21" s="427">
        <f>SUM(F17:F19)</f>
        <v>1489104267</v>
      </c>
      <c r="G21" s="402"/>
      <c r="H21" s="427">
        <f>SUM(H16:H19)</f>
        <v>851240921</v>
      </c>
      <c r="I21" s="405">
        <f>SUM(I16:I19)</f>
        <v>0</v>
      </c>
      <c r="J21" s="427">
        <f>SUM(J16:J19)</f>
        <v>1489104267</v>
      </c>
      <c r="K21" s="412"/>
      <c r="L21" s="413"/>
      <c r="M21" s="413"/>
      <c r="N21" s="414"/>
      <c r="O21" s="414"/>
    </row>
    <row r="22" spans="1:16" ht="7.5" customHeight="1">
      <c r="A22" s="402"/>
      <c r="G22" s="402"/>
      <c r="H22" s="405"/>
      <c r="I22" s="405"/>
      <c r="J22" s="411"/>
      <c r="K22" s="412"/>
      <c r="L22" s="413"/>
      <c r="M22" s="413"/>
      <c r="N22" s="414"/>
      <c r="O22" s="414"/>
    </row>
    <row r="23" spans="1:16" ht="30" customHeight="1">
      <c r="B23" s="894" t="s">
        <v>411</v>
      </c>
      <c r="C23" s="894"/>
      <c r="D23" s="894"/>
      <c r="E23" s="894"/>
      <c r="F23" s="894"/>
      <c r="G23" s="894"/>
      <c r="H23" s="894"/>
      <c r="I23" s="894"/>
      <c r="J23" s="894"/>
    </row>
    <row r="24" spans="1:16" s="405" customFormat="1" ht="1.5" customHeight="1">
      <c r="A24" s="400"/>
      <c r="B24" s="429"/>
      <c r="C24" s="402"/>
      <c r="D24" s="402"/>
      <c r="E24" s="402"/>
      <c r="F24" s="402"/>
      <c r="G24" s="404"/>
      <c r="H24" s="407"/>
      <c r="I24" s="407"/>
      <c r="M24" s="402"/>
      <c r="N24" s="402"/>
      <c r="O24" s="402"/>
      <c r="P24" s="402"/>
    </row>
    <row r="25" spans="1:16" s="405" customFormat="1">
      <c r="A25" s="400"/>
      <c r="B25" s="894" t="s">
        <v>412</v>
      </c>
      <c r="C25" s="894"/>
      <c r="D25" s="894"/>
      <c r="E25" s="894"/>
      <c r="F25" s="894"/>
      <c r="G25" s="894"/>
      <c r="H25" s="894"/>
      <c r="I25" s="894"/>
      <c r="J25" s="894"/>
      <c r="M25" s="402"/>
      <c r="N25" s="402"/>
      <c r="O25" s="402"/>
      <c r="P25" s="402"/>
    </row>
    <row r="26" spans="1:16" s="405" customFormat="1" ht="27" customHeight="1">
      <c r="A26" s="400"/>
      <c r="B26" s="894" t="s">
        <v>413</v>
      </c>
      <c r="C26" s="894"/>
      <c r="D26" s="894"/>
      <c r="E26" s="894"/>
      <c r="F26" s="894"/>
      <c r="G26" s="894"/>
      <c r="H26" s="894"/>
      <c r="I26" s="894"/>
      <c r="J26" s="894"/>
      <c r="M26" s="402"/>
      <c r="N26" s="402"/>
      <c r="O26" s="402"/>
      <c r="P26" s="402"/>
    </row>
    <row r="27" spans="1:16" s="405" customFormat="1" ht="2.25" customHeight="1">
      <c r="A27" s="400"/>
      <c r="B27" s="429"/>
      <c r="C27" s="402"/>
      <c r="D27" s="402"/>
      <c r="E27" s="402"/>
      <c r="F27" s="402"/>
      <c r="G27" s="404"/>
      <c r="H27" s="407"/>
      <c r="I27" s="407"/>
      <c r="M27" s="402"/>
      <c r="N27" s="402"/>
      <c r="O27" s="402"/>
      <c r="P27" s="402"/>
    </row>
    <row r="28" spans="1:16" s="405" customFormat="1" ht="69.75" customHeight="1">
      <c r="A28" s="400"/>
      <c r="B28" s="894" t="s">
        <v>584</v>
      </c>
      <c r="C28" s="894"/>
      <c r="D28" s="894"/>
      <c r="E28" s="894"/>
      <c r="F28" s="894"/>
      <c r="G28" s="894"/>
      <c r="H28" s="894"/>
      <c r="I28" s="894"/>
      <c r="J28" s="894"/>
      <c r="M28" s="402"/>
      <c r="N28" s="402"/>
      <c r="O28" s="402"/>
      <c r="P28" s="402"/>
    </row>
    <row r="29" spans="1:16" s="405" customFormat="1" ht="3" customHeight="1">
      <c r="A29" s="400"/>
      <c r="B29" s="429"/>
      <c r="C29" s="402"/>
      <c r="D29" s="402"/>
      <c r="E29" s="402"/>
      <c r="F29" s="402"/>
      <c r="G29" s="404"/>
      <c r="H29" s="407"/>
      <c r="I29" s="407"/>
      <c r="M29" s="402"/>
      <c r="N29" s="402"/>
      <c r="O29" s="402"/>
      <c r="P29" s="402"/>
    </row>
    <row r="30" spans="1:16" s="405" customFormat="1" ht="18" customHeight="1">
      <c r="A30" s="400"/>
      <c r="B30" s="894" t="s">
        <v>414</v>
      </c>
      <c r="C30" s="894"/>
      <c r="D30" s="894"/>
      <c r="E30" s="894"/>
      <c r="F30" s="894"/>
      <c r="G30" s="894"/>
      <c r="H30" s="894"/>
      <c r="I30" s="894"/>
      <c r="J30" s="894"/>
      <c r="M30" s="402"/>
      <c r="N30" s="402"/>
      <c r="O30" s="402"/>
      <c r="P30" s="402"/>
    </row>
  </sheetData>
  <mergeCells count="7">
    <mergeCell ref="B30:J30"/>
    <mergeCell ref="D6:F6"/>
    <mergeCell ref="H6:J6"/>
    <mergeCell ref="B23:J23"/>
    <mergeCell ref="B25:J25"/>
    <mergeCell ref="B26:J26"/>
    <mergeCell ref="B28:J28"/>
  </mergeCells>
  <phoneticPr fontId="233" type="noConversion"/>
  <printOptions horizontalCentered="1"/>
  <pageMargins left="0.78740157480314998" right="0.78740157480314998" top="0.74803149606299202" bottom="0.39370078740157499" header="0.70866141732283505" footer="0.39370078740157499"/>
  <pageSetup paperSize="9" firstPageNumber="22" orientation="landscape" useFirstPageNumber="1" horizontalDpi="300" verticalDpi="300" r:id="rId1"/>
  <headerFooter alignWithMargins="0">
    <oddFooter>&amp;C&amp;"Times New Roman,Regular"&amp;11&amp;P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opLeftCell="A65" workbookViewId="0">
      <selection activeCell="G69" sqref="G69"/>
    </sheetView>
  </sheetViews>
  <sheetFormatPr defaultRowHeight="17.100000000000001" customHeight="1"/>
  <cols>
    <col min="1" max="1" width="3.625" style="118" customWidth="1"/>
    <col min="2" max="2" width="17.75" style="375" customWidth="1"/>
    <col min="3" max="3" width="12.125" style="375" customWidth="1"/>
    <col min="4" max="4" width="14.375" style="118" customWidth="1"/>
    <col min="5" max="5" width="15.375" style="118" customWidth="1"/>
    <col min="6" max="6" width="16" style="118" customWidth="1"/>
    <col min="7" max="7" width="15.75" style="118" customWidth="1"/>
    <col min="8" max="8" width="15.375" style="118" customWidth="1"/>
    <col min="9" max="9" width="4.5" style="118" bestFit="1" customWidth="1"/>
    <col min="10" max="10" width="14.75" style="118" bestFit="1" customWidth="1"/>
    <col min="11" max="11" width="13.625" style="118" bestFit="1" customWidth="1"/>
    <col min="12" max="16384" width="9" style="118"/>
  </cols>
  <sheetData>
    <row r="1" spans="1:19" s="126" customFormat="1" ht="15" customHeight="1">
      <c r="A1" s="371" t="str">
        <f>BCDKT!A1</f>
        <v>CÔNG TY CỔ PHẦN TAXI GAS SÀI GÒN PETROLIMEX</v>
      </c>
      <c r="C1" s="372"/>
      <c r="D1" s="283"/>
      <c r="E1" s="283"/>
      <c r="F1" s="120" t="str">
        <f>p.18!H1</f>
        <v>BÁO CÁO TÀI CHÍNH</v>
      </c>
      <c r="G1" s="256"/>
      <c r="I1" s="256"/>
    </row>
    <row r="2" spans="1:19" s="600" customFormat="1" ht="15" customHeight="1">
      <c r="A2" s="604" t="str">
        <f>BCDKT!A2</f>
        <v>178/6 Điện Biên Phủ, P.21, Q. Bình Thạnh, TP. HCM</v>
      </c>
      <c r="B2" s="598"/>
      <c r="C2" s="604"/>
      <c r="D2" s="598"/>
      <c r="E2" s="598"/>
      <c r="F2" s="599" t="str">
        <f>'p.14-15'!F2</f>
        <v>Cho năm tài chính kết thúc ngày 31/12/2014</v>
      </c>
      <c r="G2" s="605"/>
    </row>
    <row r="3" spans="1:19" s="123" customFormat="1" ht="17.100000000000001" customHeight="1">
      <c r="A3" s="373"/>
      <c r="C3" s="373"/>
      <c r="F3" s="277"/>
      <c r="G3" s="277"/>
      <c r="H3" s="125"/>
    </row>
    <row r="4" spans="1:19" ht="17.100000000000001" customHeight="1">
      <c r="A4" s="374" t="s">
        <v>131</v>
      </c>
      <c r="B4" s="118"/>
    </row>
    <row r="5" spans="1:19" ht="13.5" customHeight="1"/>
    <row r="6" spans="1:19" s="435" customFormat="1" ht="17.100000000000001" customHeight="1">
      <c r="A6" s="430" t="s">
        <v>388</v>
      </c>
      <c r="B6" s="431" t="s">
        <v>389</v>
      </c>
      <c r="C6" s="432"/>
      <c r="D6" s="432"/>
      <c r="E6" s="432"/>
      <c r="F6" s="402"/>
      <c r="G6" s="433"/>
      <c r="H6" s="433"/>
      <c r="I6" s="433"/>
      <c r="J6" s="433"/>
      <c r="K6" s="434"/>
      <c r="M6" s="436"/>
      <c r="N6" s="436"/>
      <c r="O6" s="436"/>
      <c r="P6" s="436"/>
      <c r="Q6" s="436"/>
    </row>
    <row r="7" spans="1:19" s="435" customFormat="1" ht="27" customHeight="1">
      <c r="A7" s="437"/>
      <c r="B7" s="885" t="s">
        <v>575</v>
      </c>
      <c r="C7" s="885"/>
      <c r="D7" s="885"/>
      <c r="E7" s="885"/>
      <c r="F7" s="885"/>
      <c r="G7" s="438"/>
      <c r="H7" s="438"/>
      <c r="I7" s="897"/>
      <c r="J7" s="897"/>
      <c r="K7" s="434"/>
      <c r="M7" s="436"/>
      <c r="N7" s="436"/>
      <c r="O7" s="436"/>
      <c r="P7" s="436"/>
      <c r="Q7" s="436"/>
    </row>
    <row r="8" spans="1:19" s="442" customFormat="1" ht="17.100000000000001" customHeight="1">
      <c r="A8" s="440"/>
      <c r="B8" s="446"/>
      <c r="C8" s="441"/>
      <c r="D8" s="433"/>
      <c r="E8" s="433"/>
      <c r="F8" s="322"/>
      <c r="G8" s="322"/>
      <c r="H8" s="322"/>
      <c r="L8" s="443"/>
      <c r="M8" s="443"/>
      <c r="O8" s="444"/>
      <c r="P8" s="444"/>
      <c r="Q8" s="445"/>
      <c r="R8" s="439"/>
      <c r="S8" s="444"/>
    </row>
    <row r="9" spans="1:19" ht="17.100000000000001" customHeight="1">
      <c r="A9" s="126" t="s">
        <v>364</v>
      </c>
      <c r="B9" s="447" t="s">
        <v>324</v>
      </c>
      <c r="C9" s="377"/>
      <c r="D9" s="378"/>
      <c r="E9" s="378"/>
      <c r="F9" s="378"/>
    </row>
    <row r="10" spans="1:19" ht="57.75" customHeight="1">
      <c r="B10" s="885" t="s">
        <v>390</v>
      </c>
      <c r="C10" s="885"/>
      <c r="D10" s="885"/>
      <c r="E10" s="885"/>
      <c r="F10" s="885"/>
      <c r="G10" s="438"/>
      <c r="H10" s="438"/>
      <c r="I10" s="438"/>
      <c r="J10" s="438"/>
    </row>
    <row r="11" spans="1:19" ht="7.5" customHeight="1">
      <c r="B11" s="377"/>
      <c r="C11" s="377"/>
      <c r="D11" s="378"/>
      <c r="E11" s="378"/>
      <c r="F11" s="378"/>
    </row>
    <row r="12" spans="1:19" ht="17.100000000000001" customHeight="1">
      <c r="B12" s="826" t="s">
        <v>325</v>
      </c>
      <c r="C12" s="388"/>
      <c r="D12" s="386"/>
      <c r="E12" s="386"/>
      <c r="F12" s="386"/>
    </row>
    <row r="13" spans="1:19" ht="32.25" customHeight="1">
      <c r="B13" s="885" t="s">
        <v>326</v>
      </c>
      <c r="C13" s="885"/>
      <c r="D13" s="885"/>
      <c r="E13" s="885"/>
      <c r="F13" s="885"/>
    </row>
    <row r="14" spans="1:19" ht="6.75" customHeight="1">
      <c r="B14" s="377"/>
      <c r="C14" s="377"/>
      <c r="D14" s="378"/>
      <c r="E14" s="378"/>
      <c r="F14" s="378"/>
    </row>
    <row r="15" spans="1:19" ht="45" customHeight="1">
      <c r="B15" s="885" t="s">
        <v>327</v>
      </c>
      <c r="C15" s="885"/>
      <c r="D15" s="885"/>
      <c r="E15" s="885"/>
      <c r="F15" s="885"/>
    </row>
    <row r="16" spans="1:19" ht="8.25" customHeight="1">
      <c r="B16" s="377"/>
      <c r="C16" s="377"/>
      <c r="D16" s="378"/>
      <c r="E16" s="378"/>
      <c r="F16" s="378"/>
    </row>
    <row r="17" spans="1:9" ht="17.100000000000001" customHeight="1">
      <c r="B17" s="826" t="s">
        <v>328</v>
      </c>
      <c r="C17" s="388"/>
      <c r="D17" s="386"/>
      <c r="E17" s="386"/>
      <c r="F17" s="386"/>
    </row>
    <row r="18" spans="1:9" ht="33" customHeight="1">
      <c r="B18" s="885" t="s">
        <v>329</v>
      </c>
      <c r="C18" s="885"/>
      <c r="D18" s="885"/>
      <c r="E18" s="885"/>
      <c r="F18" s="885"/>
    </row>
    <row r="19" spans="1:9" ht="17.100000000000001" customHeight="1">
      <c r="B19" s="269"/>
      <c r="C19" s="269"/>
      <c r="D19" s="269"/>
      <c r="E19" s="269"/>
      <c r="F19" s="269"/>
    </row>
    <row r="20" spans="1:9" ht="17.100000000000001" customHeight="1">
      <c r="A20" s="126" t="s">
        <v>391</v>
      </c>
      <c r="B20" s="448" t="s">
        <v>392</v>
      </c>
    </row>
    <row r="21" spans="1:9" ht="45.75" customHeight="1">
      <c r="B21" s="896" t="s">
        <v>487</v>
      </c>
      <c r="C21" s="896"/>
      <c r="D21" s="896"/>
      <c r="E21" s="896"/>
      <c r="F21" s="896"/>
      <c r="G21" s="544"/>
      <c r="H21" s="544"/>
      <c r="I21" s="544"/>
    </row>
    <row r="22" spans="1:9" ht="3.75" customHeight="1">
      <c r="B22" s="269"/>
      <c r="C22" s="269"/>
      <c r="D22" s="269"/>
      <c r="E22" s="269"/>
      <c r="F22" s="269"/>
    </row>
    <row r="23" spans="1:9" ht="46.5" customHeight="1">
      <c r="B23" s="896" t="s">
        <v>488</v>
      </c>
      <c r="C23" s="896"/>
      <c r="D23" s="896"/>
      <c r="E23" s="896"/>
      <c r="F23" s="896"/>
      <c r="G23" s="544"/>
      <c r="H23" s="544"/>
      <c r="I23" s="544"/>
    </row>
    <row r="24" spans="1:9" ht="4.5" customHeight="1">
      <c r="B24" s="377"/>
      <c r="C24" s="377"/>
      <c r="D24" s="378"/>
      <c r="E24" s="378"/>
      <c r="F24" s="378"/>
    </row>
    <row r="25" spans="1:9" ht="27.75" customHeight="1">
      <c r="B25" s="885" t="s">
        <v>331</v>
      </c>
      <c r="C25" s="885"/>
      <c r="D25" s="885"/>
      <c r="E25" s="885"/>
      <c r="F25" s="885"/>
    </row>
    <row r="26" spans="1:9" ht="29.25" customHeight="1">
      <c r="B26" s="377"/>
      <c r="C26" s="118"/>
      <c r="D26" s="449" t="s">
        <v>393</v>
      </c>
      <c r="E26" s="450" t="s">
        <v>394</v>
      </c>
      <c r="F26" s="451" t="s">
        <v>130</v>
      </c>
    </row>
    <row r="27" spans="1:9" ht="10.5" customHeight="1">
      <c r="B27" s="455"/>
      <c r="C27" s="118"/>
      <c r="D27" s="385"/>
      <c r="E27" s="385"/>
      <c r="F27" s="385"/>
      <c r="G27" s="213"/>
    </row>
    <row r="28" spans="1:9" ht="17.100000000000001" customHeight="1">
      <c r="B28" s="452" t="s">
        <v>599</v>
      </c>
      <c r="C28" s="118"/>
      <c r="D28" s="453">
        <f>SUM(D29:D32)</f>
        <v>851240921</v>
      </c>
      <c r="E28" s="453">
        <f>SUM(E29:E32)</f>
        <v>0</v>
      </c>
      <c r="F28" s="454">
        <f>SUM(D28:E28)</f>
        <v>851240921</v>
      </c>
      <c r="G28" s="134">
        <f>F28-p.22!D21</f>
        <v>0</v>
      </c>
    </row>
    <row r="29" spans="1:9" ht="17.100000000000001" hidden="1" customHeight="1">
      <c r="B29" s="455" t="s">
        <v>321</v>
      </c>
      <c r="C29" s="118"/>
      <c r="D29" s="385">
        <f>BCDKT!D77</f>
        <v>0</v>
      </c>
      <c r="E29" s="385">
        <v>0</v>
      </c>
      <c r="F29" s="385">
        <f>SUM(D29:E29)</f>
        <v>0</v>
      </c>
    </row>
    <row r="30" spans="1:9" ht="17.100000000000001" customHeight="1">
      <c r="B30" s="455" t="s">
        <v>332</v>
      </c>
      <c r="C30" s="118"/>
      <c r="D30" s="385">
        <f>BCDKT!D78</f>
        <v>26984591</v>
      </c>
      <c r="E30" s="385">
        <v>0</v>
      </c>
      <c r="F30" s="385">
        <f>SUM(D30:E30)</f>
        <v>26984591</v>
      </c>
    </row>
    <row r="31" spans="1:9" ht="17.100000000000001" customHeight="1">
      <c r="B31" s="455" t="s">
        <v>333</v>
      </c>
      <c r="C31" s="118"/>
      <c r="D31" s="385">
        <f>BCDKT!D85-p.17!D36</f>
        <v>805256330</v>
      </c>
      <c r="E31" s="385">
        <v>0</v>
      </c>
      <c r="F31" s="385">
        <f>SUM(D31:E31)</f>
        <v>805256330</v>
      </c>
      <c r="G31" s="213"/>
    </row>
    <row r="32" spans="1:9" ht="17.100000000000001" hidden="1" customHeight="1">
      <c r="B32" s="455" t="s">
        <v>320</v>
      </c>
      <c r="C32" s="118"/>
      <c r="D32" s="385">
        <f>BCDKT!D82</f>
        <v>19000000</v>
      </c>
      <c r="E32" s="385">
        <v>0</v>
      </c>
      <c r="F32" s="385">
        <f>SUM(D32:E32)</f>
        <v>19000000</v>
      </c>
      <c r="G32" s="213"/>
    </row>
    <row r="33" spans="1:19" ht="10.5" customHeight="1">
      <c r="B33" s="455"/>
      <c r="C33" s="118"/>
      <c r="D33" s="385"/>
      <c r="E33" s="385"/>
      <c r="F33" s="385"/>
      <c r="G33" s="213"/>
    </row>
    <row r="34" spans="1:19" ht="17.100000000000001" customHeight="1">
      <c r="B34" s="452" t="s">
        <v>334</v>
      </c>
      <c r="C34" s="118"/>
      <c r="D34" s="386">
        <f>SUM(D35:D38)</f>
        <v>1489104267</v>
      </c>
      <c r="E34" s="386">
        <f>SUM(E35:E37)</f>
        <v>0</v>
      </c>
      <c r="F34" s="454">
        <f>SUM(D34:E34)</f>
        <v>1489104267</v>
      </c>
      <c r="G34" s="152">
        <f>F34-p.22!F21</f>
        <v>0</v>
      </c>
    </row>
    <row r="35" spans="1:19" ht="17.100000000000001" hidden="1" customHeight="1">
      <c r="B35" s="455" t="s">
        <v>321</v>
      </c>
      <c r="C35" s="118"/>
      <c r="D35" s="385">
        <v>0</v>
      </c>
      <c r="E35" s="385">
        <v>0</v>
      </c>
      <c r="F35" s="385">
        <v>0</v>
      </c>
      <c r="G35" s="158"/>
    </row>
    <row r="36" spans="1:19" ht="17.100000000000001" customHeight="1">
      <c r="B36" s="455" t="s">
        <v>332</v>
      </c>
      <c r="C36" s="118"/>
      <c r="D36" s="385">
        <f>BCDKT!E78</f>
        <v>270870056</v>
      </c>
      <c r="E36" s="385">
        <v>0</v>
      </c>
      <c r="F36" s="385">
        <f>SUM(D36:E36)</f>
        <v>270870056</v>
      </c>
      <c r="G36" s="158"/>
    </row>
    <row r="37" spans="1:19" ht="17.100000000000001" customHeight="1">
      <c r="B37" s="455" t="s">
        <v>333</v>
      </c>
      <c r="C37" s="118"/>
      <c r="D37" s="385">
        <f>BCDKT!E85-p.17!F36</f>
        <v>1142525163</v>
      </c>
      <c r="E37" s="385">
        <v>0</v>
      </c>
      <c r="F37" s="385">
        <f>SUM(D37:E37)</f>
        <v>1142525163</v>
      </c>
      <c r="G37" s="213"/>
    </row>
    <row r="38" spans="1:19" ht="17.100000000000001" customHeight="1">
      <c r="B38" s="455" t="s">
        <v>320</v>
      </c>
      <c r="C38" s="118"/>
      <c r="D38" s="385">
        <f>BCDKT!E82</f>
        <v>75709048</v>
      </c>
      <c r="E38" s="385">
        <v>0</v>
      </c>
      <c r="F38" s="385">
        <f>SUM(D38:E38)</f>
        <v>75709048</v>
      </c>
      <c r="G38" s="213"/>
    </row>
    <row r="39" spans="1:19" ht="17.100000000000001" customHeight="1">
      <c r="B39" s="455"/>
      <c r="C39" s="118"/>
      <c r="D39" s="385"/>
      <c r="E39" s="385"/>
      <c r="F39" s="385"/>
      <c r="G39" s="213"/>
    </row>
    <row r="40" spans="1:19" ht="17.100000000000001" customHeight="1">
      <c r="B40" s="899" t="s">
        <v>330</v>
      </c>
      <c r="C40" s="899"/>
    </row>
    <row r="41" spans="1:19" ht="3.75" customHeight="1">
      <c r="B41" s="456"/>
    </row>
    <row r="42" spans="1:19" ht="32.25" customHeight="1">
      <c r="B42" s="885" t="s">
        <v>403</v>
      </c>
      <c r="C42" s="885"/>
      <c r="D42" s="885"/>
      <c r="E42" s="885"/>
      <c r="F42" s="885"/>
    </row>
    <row r="43" spans="1:19" ht="7.5" customHeight="1">
      <c r="G43" s="135"/>
    </row>
    <row r="44" spans="1:19" s="435" customFormat="1" ht="17.100000000000001" customHeight="1">
      <c r="A44" s="457" t="s">
        <v>367</v>
      </c>
      <c r="B44" s="458" t="s">
        <v>322</v>
      </c>
      <c r="C44" s="459"/>
      <c r="D44" s="459"/>
      <c r="E44" s="459"/>
      <c r="F44" s="402"/>
      <c r="L44" s="434"/>
      <c r="M44" s="434"/>
      <c r="O44" s="436"/>
      <c r="P44" s="436"/>
      <c r="Q44" s="436"/>
      <c r="R44" s="436"/>
      <c r="S44" s="436"/>
    </row>
    <row r="45" spans="1:19" ht="6" customHeight="1">
      <c r="B45" s="456"/>
    </row>
    <row r="46" spans="1:19" s="435" customFormat="1" ht="41.25" customHeight="1">
      <c r="A46" s="402"/>
      <c r="B46" s="885" t="s">
        <v>395</v>
      </c>
      <c r="C46" s="885"/>
      <c r="D46" s="885"/>
      <c r="E46" s="885"/>
      <c r="F46" s="885"/>
      <c r="G46" s="279"/>
      <c r="H46" s="279"/>
      <c r="I46" s="279"/>
      <c r="J46" s="279"/>
      <c r="L46" s="434"/>
      <c r="M46" s="434"/>
      <c r="O46" s="436"/>
      <c r="P46" s="436"/>
      <c r="Q46" s="436"/>
      <c r="R46" s="436"/>
      <c r="S46" s="436"/>
    </row>
    <row r="47" spans="1:19" s="435" customFormat="1" ht="9" customHeight="1">
      <c r="A47" s="402"/>
      <c r="B47" s="460"/>
      <c r="C47" s="460"/>
      <c r="D47" s="460"/>
      <c r="E47" s="460"/>
      <c r="F47" s="460"/>
      <c r="L47" s="434"/>
      <c r="M47" s="434"/>
      <c r="O47" s="436"/>
      <c r="P47" s="436"/>
      <c r="Q47" s="436"/>
      <c r="R47" s="436"/>
      <c r="S47" s="436"/>
    </row>
    <row r="48" spans="1:19" s="435" customFormat="1" ht="17.100000000000001" customHeight="1">
      <c r="A48" s="402"/>
      <c r="B48" s="457" t="s">
        <v>396</v>
      </c>
      <c r="C48" s="459"/>
      <c r="D48" s="459"/>
      <c r="E48" s="459"/>
      <c r="F48" s="402"/>
      <c r="L48" s="434"/>
      <c r="M48" s="434"/>
      <c r="O48" s="436"/>
      <c r="P48" s="436"/>
      <c r="Q48" s="436"/>
      <c r="R48" s="436"/>
      <c r="S48" s="436"/>
    </row>
    <row r="49" spans="1:19" s="435" customFormat="1" ht="27.75" customHeight="1">
      <c r="A49" s="402"/>
      <c r="B49" s="885" t="s">
        <v>397</v>
      </c>
      <c r="C49" s="885"/>
      <c r="D49" s="885"/>
      <c r="E49" s="885"/>
      <c r="F49" s="885"/>
      <c r="G49" s="885"/>
      <c r="H49" s="885"/>
      <c r="I49" s="885"/>
      <c r="J49" s="885"/>
      <c r="L49" s="434"/>
      <c r="M49" s="434"/>
      <c r="O49" s="436"/>
      <c r="P49" s="436"/>
      <c r="Q49" s="436"/>
      <c r="R49" s="436"/>
      <c r="S49" s="436"/>
    </row>
    <row r="50" spans="1:19" s="435" customFormat="1" ht="30" customHeight="1">
      <c r="A50" s="402"/>
      <c r="B50" s="898" t="s">
        <v>398</v>
      </c>
      <c r="C50" s="898"/>
      <c r="D50" s="898"/>
      <c r="E50" s="898"/>
      <c r="F50" s="898"/>
      <c r="G50" s="885"/>
      <c r="H50" s="885"/>
      <c r="I50" s="885"/>
      <c r="J50" s="885"/>
      <c r="L50" s="434"/>
      <c r="M50" s="434"/>
      <c r="O50" s="436"/>
      <c r="P50" s="436"/>
      <c r="Q50" s="436"/>
      <c r="R50" s="436"/>
      <c r="S50" s="436"/>
    </row>
    <row r="51" spans="1:19" s="435" customFormat="1" ht="9" customHeight="1">
      <c r="A51" s="402"/>
      <c r="B51" s="460"/>
      <c r="C51" s="460"/>
      <c r="D51" s="460"/>
      <c r="E51" s="460"/>
      <c r="F51" s="460"/>
      <c r="L51" s="434"/>
      <c r="M51" s="434"/>
      <c r="O51" s="436"/>
      <c r="P51" s="436"/>
      <c r="Q51" s="436"/>
      <c r="R51" s="436"/>
      <c r="S51" s="436"/>
    </row>
    <row r="52" spans="1:19" s="435" customFormat="1" ht="17.100000000000001" customHeight="1">
      <c r="A52" s="402"/>
      <c r="B52" s="457" t="s">
        <v>323</v>
      </c>
      <c r="C52" s="459"/>
      <c r="D52" s="459"/>
      <c r="E52" s="459"/>
      <c r="F52" s="402"/>
      <c r="L52" s="434"/>
      <c r="M52" s="434"/>
      <c r="O52" s="436"/>
      <c r="P52" s="436"/>
      <c r="Q52" s="436"/>
      <c r="R52" s="436"/>
      <c r="S52" s="436"/>
    </row>
    <row r="53" spans="1:19" s="435" customFormat="1" ht="58.5" customHeight="1">
      <c r="A53" s="402"/>
      <c r="B53" s="896" t="s">
        <v>486</v>
      </c>
      <c r="C53" s="896"/>
      <c r="D53" s="896"/>
      <c r="E53" s="896"/>
      <c r="F53" s="896"/>
      <c r="G53" s="885"/>
      <c r="H53" s="885"/>
      <c r="I53" s="885"/>
      <c r="J53" s="885"/>
      <c r="L53" s="434"/>
      <c r="M53" s="434"/>
      <c r="O53" s="436"/>
      <c r="P53" s="436"/>
      <c r="Q53" s="436"/>
      <c r="R53" s="436"/>
      <c r="S53" s="436"/>
    </row>
    <row r="54" spans="1:19" s="435" customFormat="1" ht="9" customHeight="1">
      <c r="A54" s="402"/>
      <c r="B54" s="460"/>
      <c r="C54" s="460"/>
      <c r="D54" s="460"/>
      <c r="E54" s="460"/>
      <c r="F54" s="460"/>
      <c r="L54" s="434"/>
      <c r="M54" s="434"/>
      <c r="O54" s="436"/>
      <c r="P54" s="436"/>
      <c r="Q54" s="436"/>
      <c r="R54" s="436"/>
      <c r="S54" s="436"/>
    </row>
    <row r="55" spans="1:19" s="435" customFormat="1" ht="33" hidden="1" customHeight="1">
      <c r="A55" s="402"/>
      <c r="B55" s="885" t="s">
        <v>399</v>
      </c>
      <c r="C55" s="885"/>
      <c r="D55" s="885"/>
      <c r="E55" s="885"/>
      <c r="F55" s="885"/>
      <c r="G55" s="885"/>
      <c r="H55" s="885"/>
      <c r="I55" s="885"/>
      <c r="J55" s="885"/>
      <c r="L55" s="434"/>
      <c r="M55" s="434"/>
      <c r="O55" s="436"/>
      <c r="P55" s="436"/>
      <c r="Q55" s="436"/>
      <c r="R55" s="436"/>
      <c r="S55" s="436"/>
    </row>
    <row r="56" spans="1:19" s="435" customFormat="1" ht="9" hidden="1" customHeight="1">
      <c r="A56" s="402"/>
      <c r="B56" s="460"/>
      <c r="C56" s="460"/>
      <c r="D56" s="460"/>
      <c r="E56" s="460"/>
      <c r="F56" s="460"/>
      <c r="L56" s="434"/>
      <c r="M56" s="434"/>
      <c r="O56" s="436"/>
      <c r="P56" s="436"/>
      <c r="Q56" s="436"/>
      <c r="R56" s="436"/>
      <c r="S56" s="436"/>
    </row>
    <row r="57" spans="1:19" s="435" customFormat="1" ht="17.100000000000001" hidden="1" customHeight="1">
      <c r="A57" s="402"/>
      <c r="B57" s="885" t="s">
        <v>400</v>
      </c>
      <c r="C57" s="885"/>
      <c r="D57" s="885"/>
      <c r="E57" s="885"/>
      <c r="F57" s="885"/>
      <c r="G57" s="885"/>
      <c r="H57" s="885"/>
      <c r="I57" s="885"/>
      <c r="J57" s="885"/>
      <c r="L57" s="434"/>
      <c r="M57" s="434"/>
      <c r="O57" s="436"/>
      <c r="P57" s="436"/>
      <c r="Q57" s="436"/>
      <c r="R57" s="436"/>
      <c r="S57" s="436"/>
    </row>
    <row r="58" spans="1:19" s="435" customFormat="1" ht="17.100000000000001" hidden="1" customHeight="1">
      <c r="A58" s="402"/>
      <c r="B58" s="460"/>
      <c r="C58" s="460"/>
      <c r="D58" s="460"/>
      <c r="E58" s="460"/>
      <c r="F58" s="460"/>
      <c r="L58" s="434"/>
      <c r="M58" s="434"/>
      <c r="O58" s="436"/>
      <c r="P58" s="436"/>
      <c r="Q58" s="436"/>
      <c r="R58" s="436"/>
      <c r="S58" s="436"/>
    </row>
    <row r="59" spans="1:19" s="435" customFormat="1" ht="17.100000000000001" customHeight="1">
      <c r="A59" s="402"/>
      <c r="B59" s="457" t="s">
        <v>401</v>
      </c>
      <c r="C59" s="459"/>
      <c r="D59" s="459"/>
      <c r="E59" s="459"/>
      <c r="F59" s="402"/>
      <c r="L59" s="434"/>
      <c r="M59" s="434"/>
      <c r="O59" s="436"/>
      <c r="P59" s="436"/>
      <c r="Q59" s="436"/>
      <c r="R59" s="436"/>
      <c r="S59" s="436"/>
    </row>
    <row r="60" spans="1:19" s="435" customFormat="1" ht="33" customHeight="1">
      <c r="A60" s="402"/>
      <c r="B60" s="885" t="s">
        <v>402</v>
      </c>
      <c r="C60" s="885"/>
      <c r="D60" s="885"/>
      <c r="E60" s="885"/>
      <c r="F60" s="885"/>
      <c r="G60" s="885"/>
      <c r="H60" s="885"/>
      <c r="I60" s="885"/>
      <c r="J60" s="885"/>
      <c r="L60" s="434"/>
      <c r="M60" s="434"/>
      <c r="O60" s="436"/>
      <c r="P60" s="436"/>
      <c r="Q60" s="436"/>
      <c r="R60" s="436"/>
      <c r="S60" s="436"/>
    </row>
    <row r="61" spans="1:19" s="435" customFormat="1" ht="40.5" hidden="1" customHeight="1">
      <c r="A61" s="402"/>
      <c r="B61" s="885" t="s">
        <v>404</v>
      </c>
      <c r="C61" s="885"/>
      <c r="D61" s="885"/>
      <c r="E61" s="885"/>
      <c r="F61" s="885"/>
      <c r="G61" s="885"/>
      <c r="H61" s="885"/>
      <c r="I61" s="885"/>
      <c r="J61" s="885"/>
      <c r="L61" s="434"/>
      <c r="M61" s="434"/>
      <c r="O61" s="436"/>
      <c r="P61" s="436"/>
      <c r="Q61" s="436"/>
      <c r="R61" s="436"/>
      <c r="S61" s="436"/>
    </row>
    <row r="62" spans="1:19" s="126" customFormat="1" ht="17.100000000000001" customHeight="1">
      <c r="B62" s="374"/>
      <c r="C62" s="374"/>
    </row>
    <row r="63" spans="1:19" s="126" customFormat="1" ht="17.100000000000001" customHeight="1">
      <c r="A63" s="126" t="s">
        <v>405</v>
      </c>
      <c r="B63" s="374" t="s">
        <v>424</v>
      </c>
      <c r="C63" s="374"/>
    </row>
    <row r="64" spans="1:19" s="126" customFormat="1" ht="10.5" customHeight="1">
      <c r="B64" s="374"/>
      <c r="C64" s="374"/>
    </row>
    <row r="65" spans="2:12" ht="29.25" customHeight="1">
      <c r="B65" s="885" t="s">
        <v>576</v>
      </c>
      <c r="C65" s="885"/>
      <c r="D65" s="885"/>
      <c r="E65" s="885"/>
      <c r="F65" s="885"/>
      <c r="G65" s="461"/>
      <c r="H65" s="461"/>
      <c r="I65" s="362"/>
      <c r="J65" s="4"/>
    </row>
    <row r="66" spans="2:12" ht="17.100000000000001" customHeight="1">
      <c r="B66" s="462"/>
      <c r="C66" s="463"/>
      <c r="D66" s="464"/>
      <c r="E66" s="464"/>
      <c r="F66" s="464"/>
      <c r="G66" s="461"/>
      <c r="H66" s="461"/>
      <c r="I66" s="362"/>
    </row>
    <row r="67" spans="2:12" ht="17.100000000000001" customHeight="1">
      <c r="B67" s="300" t="str">
        <f>BCDKT!A153</f>
        <v>Thành phố Hồ Chí Minh, ngày 16 tháng 03 năm 2015</v>
      </c>
      <c r="J67" s="330"/>
    </row>
    <row r="68" spans="2:12" ht="4.5" customHeight="1">
      <c r="B68" s="300"/>
      <c r="J68" s="330"/>
    </row>
    <row r="69" spans="2:12" ht="17.100000000000001" customHeight="1">
      <c r="B69" s="448" t="s">
        <v>491</v>
      </c>
      <c r="C69" s="465"/>
      <c r="D69" s="254" t="s">
        <v>492</v>
      </c>
      <c r="E69" s="254"/>
      <c r="F69" s="254" t="s">
        <v>583</v>
      </c>
      <c r="G69" s="254"/>
      <c r="H69" s="254"/>
    </row>
    <row r="70" spans="2:12" ht="17.100000000000001" customHeight="1">
      <c r="B70" s="466"/>
      <c r="J70" s="264"/>
      <c r="K70" s="264"/>
      <c r="L70" s="264"/>
    </row>
    <row r="71" spans="2:12" ht="17.100000000000001" customHeight="1">
      <c r="B71" s="466"/>
      <c r="J71" s="330"/>
    </row>
    <row r="72" spans="2:12" ht="17.100000000000001" customHeight="1">
      <c r="B72" s="466"/>
      <c r="J72" s="330"/>
    </row>
    <row r="73" spans="2:12" ht="17.100000000000001" customHeight="1">
      <c r="B73" s="466"/>
      <c r="F73" s="123"/>
      <c r="J73" s="330"/>
    </row>
    <row r="74" spans="2:12" ht="17.100000000000001" customHeight="1">
      <c r="B74" s="738"/>
      <c r="D74" s="123"/>
      <c r="F74" s="123"/>
    </row>
    <row r="75" spans="2:12" ht="17.100000000000001" customHeight="1">
      <c r="B75" s="156" t="s">
        <v>489</v>
      </c>
      <c r="D75" s="117" t="s">
        <v>490</v>
      </c>
      <c r="E75" s="126"/>
      <c r="F75" s="126" t="s">
        <v>512</v>
      </c>
      <c r="J75" s="330"/>
    </row>
    <row r="76" spans="2:12" ht="4.5" customHeight="1">
      <c r="B76" s="374"/>
      <c r="J76" s="330"/>
    </row>
    <row r="77" spans="2:12" ht="17.100000000000001" customHeight="1">
      <c r="J77" s="274"/>
      <c r="K77" s="147"/>
    </row>
    <row r="80" spans="2:12" s="264" customFormat="1" ht="17.100000000000001" customHeight="1">
      <c r="B80" s="393"/>
      <c r="C80" s="393"/>
    </row>
    <row r="81" spans="2:8" s="264" customFormat="1" ht="17.100000000000001" customHeight="1">
      <c r="B81" s="393"/>
      <c r="C81" s="393"/>
    </row>
    <row r="82" spans="2:8" ht="17.100000000000001" customHeight="1">
      <c r="B82" s="394"/>
      <c r="C82" s="394"/>
      <c r="D82" s="395"/>
      <c r="E82" s="395"/>
      <c r="F82" s="395"/>
      <c r="G82" s="395"/>
      <c r="H82" s="395"/>
    </row>
    <row r="83" spans="2:8" ht="17.100000000000001" customHeight="1">
      <c r="B83" s="394"/>
      <c r="C83" s="396"/>
      <c r="D83" s="135"/>
      <c r="E83" s="135"/>
      <c r="F83" s="397"/>
      <c r="G83" s="397"/>
      <c r="H83" s="395"/>
    </row>
    <row r="84" spans="2:8" ht="17.100000000000001" customHeight="1">
      <c r="C84" s="396"/>
      <c r="D84" s="135"/>
      <c r="E84" s="135"/>
      <c r="F84" s="135"/>
      <c r="G84" s="135"/>
    </row>
    <row r="85" spans="2:8" ht="17.100000000000001" customHeight="1">
      <c r="C85" s="396"/>
      <c r="D85" s="135"/>
      <c r="E85" s="135"/>
      <c r="F85" s="135"/>
      <c r="G85" s="135"/>
    </row>
    <row r="86" spans="2:8" ht="17.100000000000001" customHeight="1">
      <c r="C86" s="396"/>
      <c r="D86" s="135"/>
      <c r="E86" s="135"/>
      <c r="F86" s="135"/>
      <c r="G86" s="135"/>
    </row>
    <row r="87" spans="2:8" s="126" customFormat="1" ht="17.100000000000001" customHeight="1">
      <c r="B87" s="374"/>
      <c r="C87" s="398">
        <f>G84+C83-C84</f>
        <v>0</v>
      </c>
      <c r="D87" s="267"/>
      <c r="E87" s="267"/>
      <c r="F87" s="267"/>
      <c r="G87" s="267"/>
    </row>
    <row r="88" spans="2:8" ht="17.100000000000001" customHeight="1">
      <c r="B88" s="399"/>
      <c r="C88" s="399"/>
      <c r="D88" s="330"/>
      <c r="E88" s="330"/>
      <c r="F88" s="330"/>
      <c r="G88" s="135"/>
    </row>
    <row r="89" spans="2:8" ht="17.100000000000001" customHeight="1">
      <c r="B89" s="399"/>
      <c r="C89" s="399"/>
      <c r="D89" s="330"/>
      <c r="E89" s="330"/>
      <c r="F89" s="330"/>
    </row>
    <row r="90" spans="2:8" ht="17.100000000000001" customHeight="1">
      <c r="B90" s="399"/>
      <c r="C90" s="399"/>
      <c r="D90" s="330"/>
      <c r="E90" s="330"/>
      <c r="F90" s="330"/>
    </row>
    <row r="91" spans="2:8" ht="17.100000000000001" customHeight="1">
      <c r="B91" s="399"/>
      <c r="C91" s="399"/>
      <c r="D91" s="330"/>
      <c r="E91" s="330"/>
      <c r="F91" s="330"/>
    </row>
    <row r="92" spans="2:8" ht="17.100000000000001" customHeight="1">
      <c r="B92" s="399"/>
      <c r="C92" s="399"/>
      <c r="D92" s="330"/>
      <c r="E92" s="330"/>
      <c r="F92" s="330"/>
    </row>
    <row r="93" spans="2:8" ht="17.100000000000001" customHeight="1">
      <c r="B93" s="399"/>
      <c r="C93" s="399"/>
      <c r="D93" s="330"/>
      <c r="E93" s="330"/>
      <c r="F93" s="330"/>
    </row>
    <row r="94" spans="2:8" ht="17.100000000000001" customHeight="1">
      <c r="B94" s="399"/>
      <c r="C94" s="399"/>
      <c r="D94" s="330"/>
      <c r="E94" s="330"/>
      <c r="F94" s="330"/>
    </row>
    <row r="95" spans="2:8" ht="17.100000000000001" customHeight="1">
      <c r="B95" s="399"/>
      <c r="C95" s="399"/>
      <c r="D95" s="330"/>
      <c r="E95" s="330"/>
      <c r="F95" s="330"/>
    </row>
    <row r="96" spans="2:8" ht="17.100000000000001" customHeight="1">
      <c r="B96" s="399"/>
      <c r="C96" s="399"/>
      <c r="D96" s="330"/>
      <c r="E96" s="330"/>
      <c r="F96" s="330"/>
    </row>
    <row r="97" spans="2:6" ht="17.100000000000001" customHeight="1">
      <c r="B97" s="399"/>
      <c r="C97" s="399"/>
      <c r="D97" s="330"/>
      <c r="E97" s="330"/>
      <c r="F97" s="330"/>
    </row>
    <row r="98" spans="2:6" ht="17.100000000000001" customHeight="1">
      <c r="B98" s="399"/>
      <c r="C98" s="399"/>
      <c r="D98" s="330"/>
      <c r="E98" s="330"/>
      <c r="F98" s="330"/>
    </row>
  </sheetData>
  <mergeCells count="27">
    <mergeCell ref="B65:F65"/>
    <mergeCell ref="B57:F57"/>
    <mergeCell ref="G57:J57"/>
    <mergeCell ref="B60:F60"/>
    <mergeCell ref="G60:J60"/>
    <mergeCell ref="B25:F25"/>
    <mergeCell ref="B42:F42"/>
    <mergeCell ref="B53:F53"/>
    <mergeCell ref="G53:J53"/>
    <mergeCell ref="B40:C40"/>
    <mergeCell ref="B46:F46"/>
    <mergeCell ref="B49:F49"/>
    <mergeCell ref="G49:J49"/>
    <mergeCell ref="B50:F50"/>
    <mergeCell ref="G50:J50"/>
    <mergeCell ref="B61:F61"/>
    <mergeCell ref="G61:J61"/>
    <mergeCell ref="B55:F55"/>
    <mergeCell ref="G55:J55"/>
    <mergeCell ref="B23:F23"/>
    <mergeCell ref="B7:F7"/>
    <mergeCell ref="B21:F21"/>
    <mergeCell ref="I7:J7"/>
    <mergeCell ref="B10:F10"/>
    <mergeCell ref="B13:F13"/>
    <mergeCell ref="B15:F15"/>
    <mergeCell ref="B18:F18"/>
  </mergeCells>
  <phoneticPr fontId="233" type="noConversion"/>
  <printOptions horizontalCentered="1"/>
  <pageMargins left="0.8" right="0.7" top="0.5" bottom="0.5" header="0.4" footer="0.4"/>
  <pageSetup paperSize="9" firstPageNumber="23" orientation="portrait" useFirstPageNumber="1" r:id="rId1"/>
  <headerFooter alignWithMargins="0">
    <oddFooter>&amp;C&amp;"Times New Roman,Regular"&amp;11&amp;P</oddFooter>
  </headerFooter>
  <rowBreaks count="1" manualBreakCount="1">
    <brk id="3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sheetPr>
  <dimension ref="A1:P50"/>
  <sheetViews>
    <sheetView workbookViewId="0">
      <selection activeCell="F12" sqref="F12"/>
    </sheetView>
  </sheetViews>
  <sheetFormatPr defaultRowHeight="15"/>
  <cols>
    <col min="1" max="1" width="46.5" style="4" customWidth="1"/>
    <col min="2" max="2" width="6.125" style="4" customWidth="1"/>
    <col min="3" max="3" width="15.5" style="4" customWidth="1"/>
    <col min="4" max="4" width="15.125" style="4" customWidth="1"/>
    <col min="5" max="5" width="13.125" style="4" bestFit="1" customWidth="1"/>
    <col min="6" max="6" width="16.375" style="17" customWidth="1"/>
    <col min="7" max="7" width="16.5" style="4" customWidth="1"/>
    <col min="8" max="8" width="14.375" style="4" bestFit="1" customWidth="1"/>
    <col min="9" max="16384" width="9" style="4"/>
  </cols>
  <sheetData>
    <row r="1" spans="1:16">
      <c r="A1" s="5" t="str">
        <f>BCDKT!A1</f>
        <v>CÔNG TY CỔ PHẦN TAXI GAS SÀI GÒN PETROLIMEX</v>
      </c>
      <c r="C1" s="15"/>
      <c r="E1" s="15"/>
      <c r="F1" s="15"/>
      <c r="H1" s="6"/>
      <c r="I1" s="6"/>
      <c r="J1" s="6"/>
      <c r="K1" s="6"/>
      <c r="L1" s="6"/>
      <c r="M1" s="6"/>
      <c r="N1" s="6"/>
      <c r="O1" s="6"/>
      <c r="P1" s="6"/>
    </row>
    <row r="2" spans="1:16">
      <c r="A2" s="5" t="e">
        <f>BCDKT!#REF!</f>
        <v>#REF!</v>
      </c>
      <c r="C2" s="15"/>
      <c r="D2" s="68" t="str">
        <f>KQKD!E1</f>
        <v>BÁO CÁO TÀI CHÍNH</v>
      </c>
      <c r="E2" s="15"/>
      <c r="F2" s="15"/>
      <c r="H2" s="6"/>
      <c r="I2" s="6"/>
      <c r="J2" s="6"/>
      <c r="K2" s="6"/>
      <c r="L2" s="6"/>
      <c r="M2" s="6"/>
      <c r="N2" s="6"/>
      <c r="O2" s="6"/>
      <c r="P2" s="6"/>
    </row>
    <row r="3" spans="1:16" s="7" customFormat="1">
      <c r="A3" s="25" t="str">
        <f>BCDKT!A2</f>
        <v>178/6 Điện Biên Phủ, P.21, Q. Bình Thạnh, TP. HCM</v>
      </c>
      <c r="B3" s="900">
        <f>KQKD!B2</f>
        <v>0</v>
      </c>
      <c r="C3" s="900"/>
      <c r="D3" s="900"/>
      <c r="F3" s="66"/>
    </row>
    <row r="4" spans="1:16" ht="16.5" customHeight="1"/>
    <row r="5" spans="1:16" ht="18.75">
      <c r="A5" s="866" t="s">
        <v>220</v>
      </c>
      <c r="B5" s="866"/>
      <c r="C5" s="866"/>
      <c r="D5" s="866"/>
    </row>
    <row r="6" spans="1:16" ht="14.45" customHeight="1">
      <c r="A6" s="902" t="str">
        <f>KQKD!A5</f>
        <v>Năm 2014</v>
      </c>
      <c r="B6" s="902"/>
      <c r="C6" s="902"/>
      <c r="D6" s="902"/>
    </row>
    <row r="7" spans="1:16" ht="17.25" customHeight="1">
      <c r="A7" s="12"/>
      <c r="B7" s="12"/>
      <c r="C7" s="12"/>
      <c r="D7" s="26" t="s">
        <v>24</v>
      </c>
    </row>
    <row r="8" spans="1:16" ht="15.75" thickBot="1">
      <c r="D8" s="26"/>
    </row>
    <row r="9" spans="1:16" ht="30" customHeight="1" thickTop="1">
      <c r="A9" s="41" t="s">
        <v>20</v>
      </c>
      <c r="B9" s="48" t="s">
        <v>26</v>
      </c>
      <c r="C9" s="48" t="str">
        <f>KQKD!D8</f>
        <v>Năm nay</v>
      </c>
      <c r="D9" s="67" t="str">
        <f>KQKD!E8</f>
        <v>Năm trước</v>
      </c>
    </row>
    <row r="10" spans="1:16" ht="21.75" customHeight="1">
      <c r="A10" s="29" t="s">
        <v>93</v>
      </c>
      <c r="B10" s="30"/>
      <c r="C10" s="30"/>
      <c r="D10" s="42"/>
      <c r="E10" s="17"/>
    </row>
    <row r="11" spans="1:16">
      <c r="A11" s="33" t="s">
        <v>137</v>
      </c>
      <c r="B11" s="35" t="s">
        <v>4</v>
      </c>
      <c r="C11" s="27"/>
      <c r="D11" s="36"/>
      <c r="E11" s="17"/>
      <c r="F11" s="21"/>
    </row>
    <row r="12" spans="1:16">
      <c r="A12" s="33" t="s">
        <v>138</v>
      </c>
      <c r="B12" s="35" t="s">
        <v>5</v>
      </c>
      <c r="C12" s="45"/>
      <c r="D12" s="36"/>
      <c r="E12" s="17"/>
    </row>
    <row r="13" spans="1:16">
      <c r="A13" s="33" t="s">
        <v>139</v>
      </c>
      <c r="B13" s="35" t="s">
        <v>133</v>
      </c>
      <c r="C13" s="37"/>
      <c r="D13" s="36"/>
      <c r="E13" s="21"/>
      <c r="F13" s="13"/>
    </row>
    <row r="14" spans="1:16">
      <c r="A14" s="33" t="s">
        <v>140</v>
      </c>
      <c r="B14" s="35" t="s">
        <v>134</v>
      </c>
      <c r="C14" s="27"/>
      <c r="D14" s="46"/>
      <c r="E14" s="21"/>
      <c r="F14" s="21"/>
    </row>
    <row r="15" spans="1:16">
      <c r="A15" s="33" t="s">
        <v>141</v>
      </c>
      <c r="B15" s="35" t="s">
        <v>6</v>
      </c>
      <c r="C15" s="27"/>
      <c r="D15" s="36"/>
      <c r="E15" s="21"/>
      <c r="F15" s="21"/>
    </row>
    <row r="16" spans="1:16">
      <c r="A16" s="33" t="s">
        <v>142</v>
      </c>
      <c r="B16" s="35" t="s">
        <v>7</v>
      </c>
      <c r="C16" s="27"/>
      <c r="D16" s="34"/>
      <c r="E16" s="8"/>
      <c r="F16" s="19"/>
    </row>
    <row r="17" spans="1:8">
      <c r="A17" s="33" t="s">
        <v>143</v>
      </c>
      <c r="B17" s="35" t="s">
        <v>135</v>
      </c>
      <c r="C17" s="37"/>
      <c r="D17" s="36"/>
      <c r="E17" s="21"/>
    </row>
    <row r="18" spans="1:8" s="6" customFormat="1" ht="14.45" customHeight="1">
      <c r="A18" s="47" t="s">
        <v>176</v>
      </c>
      <c r="B18" s="28">
        <v>20</v>
      </c>
      <c r="C18" s="31">
        <f>SUM(C11:C17)</f>
        <v>0</v>
      </c>
      <c r="D18" s="32">
        <f>SUM(D11:D17)</f>
        <v>0</v>
      </c>
      <c r="E18" s="8"/>
      <c r="F18" s="19"/>
      <c r="G18" s="9"/>
      <c r="H18" s="9"/>
    </row>
    <row r="19" spans="1:8" s="6" customFormat="1" ht="14.45" customHeight="1">
      <c r="A19" s="47"/>
      <c r="B19" s="28"/>
      <c r="C19" s="31"/>
      <c r="D19" s="32"/>
      <c r="E19" s="8"/>
      <c r="F19" s="19"/>
      <c r="G19" s="9"/>
      <c r="H19" s="9"/>
    </row>
    <row r="20" spans="1:8">
      <c r="A20" s="29" t="s">
        <v>94</v>
      </c>
      <c r="B20" s="28"/>
      <c r="C20" s="27"/>
      <c r="D20" s="36"/>
      <c r="E20" s="24"/>
      <c r="F20" s="16"/>
      <c r="H20" s="14"/>
    </row>
    <row r="21" spans="1:8">
      <c r="A21" s="33" t="s">
        <v>186</v>
      </c>
      <c r="B21" s="28">
        <v>21</v>
      </c>
      <c r="C21" s="37"/>
      <c r="D21" s="36"/>
      <c r="E21" s="24"/>
      <c r="F21" s="20"/>
      <c r="H21" s="14"/>
    </row>
    <row r="22" spans="1:8">
      <c r="A22" s="33" t="s">
        <v>185</v>
      </c>
      <c r="B22" s="28">
        <v>22</v>
      </c>
      <c r="C22" s="37"/>
      <c r="D22" s="36"/>
      <c r="E22" s="24"/>
      <c r="F22" s="20"/>
      <c r="H22" s="14"/>
    </row>
    <row r="23" spans="1:8">
      <c r="A23" s="33" t="s">
        <v>202</v>
      </c>
      <c r="B23" s="28">
        <v>23</v>
      </c>
      <c r="C23" s="37"/>
      <c r="D23" s="36"/>
      <c r="E23" s="24"/>
      <c r="F23" s="20"/>
      <c r="H23" s="14"/>
    </row>
    <row r="24" spans="1:8">
      <c r="A24" s="33" t="s">
        <v>217</v>
      </c>
      <c r="B24" s="28">
        <v>24</v>
      </c>
      <c r="C24" s="37"/>
      <c r="D24" s="36"/>
      <c r="E24" s="24"/>
      <c r="F24" s="20"/>
      <c r="H24" s="14"/>
    </row>
    <row r="25" spans="1:8">
      <c r="A25" s="33" t="s">
        <v>136</v>
      </c>
      <c r="B25" s="28">
        <v>25</v>
      </c>
      <c r="C25" s="37"/>
      <c r="D25" s="36"/>
      <c r="E25" s="24"/>
      <c r="F25" s="20"/>
      <c r="H25" s="14"/>
    </row>
    <row r="26" spans="1:8">
      <c r="A26" s="33" t="s">
        <v>144</v>
      </c>
      <c r="B26" s="28">
        <v>27</v>
      </c>
      <c r="C26" s="37"/>
      <c r="D26" s="36"/>
      <c r="E26" s="24"/>
      <c r="F26" s="20"/>
      <c r="H26" s="14"/>
    </row>
    <row r="27" spans="1:8" s="6" customFormat="1">
      <c r="A27" s="47" t="s">
        <v>117</v>
      </c>
      <c r="B27" s="28">
        <v>30</v>
      </c>
      <c r="C27" s="31">
        <f>SUM(C21:C26)</f>
        <v>0</v>
      </c>
      <c r="D27" s="44">
        <f>SUM(D21:D26)</f>
        <v>0</v>
      </c>
      <c r="E27" s="8"/>
      <c r="F27" s="19"/>
      <c r="H27" s="22"/>
    </row>
    <row r="28" spans="1:8" s="6" customFormat="1">
      <c r="A28" s="47"/>
      <c r="B28" s="28"/>
      <c r="C28" s="31"/>
      <c r="D28" s="32"/>
      <c r="E28" s="8"/>
      <c r="F28" s="19"/>
      <c r="H28" s="22"/>
    </row>
    <row r="29" spans="1:8">
      <c r="A29" s="29" t="s">
        <v>95</v>
      </c>
      <c r="B29" s="28"/>
      <c r="C29" s="27"/>
      <c r="D29" s="36"/>
      <c r="E29" s="17"/>
      <c r="H29" s="23"/>
    </row>
    <row r="30" spans="1:8">
      <c r="A30" s="33" t="s">
        <v>187</v>
      </c>
      <c r="B30" s="28">
        <v>31</v>
      </c>
      <c r="C30" s="27"/>
      <c r="D30" s="36"/>
      <c r="E30" s="17"/>
    </row>
    <row r="31" spans="1:8" ht="29.25" hidden="1" customHeight="1">
      <c r="A31" s="50" t="s">
        <v>188</v>
      </c>
      <c r="B31" s="51">
        <v>32</v>
      </c>
      <c r="C31" s="52"/>
      <c r="D31" s="53"/>
      <c r="E31" s="17"/>
    </row>
    <row r="32" spans="1:8" hidden="1">
      <c r="A32" s="43" t="s">
        <v>189</v>
      </c>
      <c r="B32" s="28">
        <v>33</v>
      </c>
      <c r="C32" s="27"/>
      <c r="D32" s="36"/>
      <c r="E32" s="17"/>
      <c r="F32" s="64"/>
    </row>
    <row r="33" spans="1:8" hidden="1">
      <c r="A33" s="33" t="s">
        <v>190</v>
      </c>
      <c r="B33" s="28">
        <v>34</v>
      </c>
      <c r="C33" s="27"/>
      <c r="D33" s="36"/>
      <c r="E33" s="17"/>
      <c r="F33" s="64"/>
    </row>
    <row r="34" spans="1:8">
      <c r="A34" s="33" t="s">
        <v>191</v>
      </c>
      <c r="B34" s="28">
        <v>36</v>
      </c>
      <c r="C34" s="37"/>
      <c r="D34" s="36"/>
      <c r="E34" s="17"/>
    </row>
    <row r="35" spans="1:8" s="6" customFormat="1">
      <c r="A35" s="47" t="s">
        <v>118</v>
      </c>
      <c r="B35" s="28">
        <v>40</v>
      </c>
      <c r="C35" s="31">
        <f>SUM(C30:C34)</f>
        <v>0</v>
      </c>
      <c r="D35" s="32">
        <f>SUM(D30:D34)</f>
        <v>0</v>
      </c>
      <c r="E35" s="8"/>
      <c r="F35" s="19"/>
    </row>
    <row r="36" spans="1:8">
      <c r="A36" s="29" t="s">
        <v>114</v>
      </c>
      <c r="B36" s="28">
        <v>50</v>
      </c>
      <c r="C36" s="31">
        <f>C35+C27+C18</f>
        <v>0</v>
      </c>
      <c r="D36" s="32">
        <f>D35+D27+D18</f>
        <v>0</v>
      </c>
      <c r="E36" s="8"/>
      <c r="F36" s="19"/>
    </row>
    <row r="37" spans="1:8">
      <c r="A37" s="29" t="s">
        <v>96</v>
      </c>
      <c r="B37" s="28">
        <v>60</v>
      </c>
      <c r="C37" s="31">
        <f>BCDKT!E12</f>
        <v>2618571518</v>
      </c>
      <c r="D37" s="32"/>
      <c r="E37" s="17"/>
    </row>
    <row r="38" spans="1:8">
      <c r="A38" s="33" t="s">
        <v>97</v>
      </c>
      <c r="B38" s="28">
        <v>61</v>
      </c>
      <c r="C38" s="37"/>
      <c r="D38" s="36"/>
      <c r="E38" s="17"/>
    </row>
    <row r="39" spans="1:8" s="6" customFormat="1">
      <c r="A39" s="29" t="s">
        <v>115</v>
      </c>
      <c r="B39" s="28">
        <v>70</v>
      </c>
      <c r="C39" s="31">
        <f>SUM(C36:C38)</f>
        <v>2618571518</v>
      </c>
      <c r="D39" s="32">
        <f>SUM(D36:D38)</f>
        <v>0</v>
      </c>
      <c r="E39" s="10">
        <f>C39-BCDKT!D12</f>
        <v>-77940903313</v>
      </c>
      <c r="F39" s="64"/>
      <c r="G39" s="10"/>
      <c r="H39" s="9"/>
    </row>
    <row r="40" spans="1:8" s="6" customFormat="1" ht="15.75" thickBot="1">
      <c r="A40" s="38"/>
      <c r="B40" s="49"/>
      <c r="C40" s="39"/>
      <c r="D40" s="40"/>
      <c r="E40" s="10"/>
      <c r="F40" s="19"/>
      <c r="G40" s="10"/>
      <c r="H40" s="9"/>
    </row>
    <row r="41" spans="1:8" ht="11.25" customHeight="1" thickTop="1"/>
    <row r="42" spans="1:8">
      <c r="A42" s="901" t="s">
        <v>221</v>
      </c>
      <c r="B42" s="901"/>
      <c r="C42" s="901"/>
      <c r="D42" s="901"/>
    </row>
    <row r="43" spans="1:8">
      <c r="C43" s="10"/>
      <c r="D43" s="10"/>
    </row>
    <row r="44" spans="1:8">
      <c r="C44" s="10"/>
      <c r="D44" s="10"/>
    </row>
    <row r="45" spans="1:8">
      <c r="C45" s="10"/>
      <c r="D45" s="10"/>
    </row>
    <row r="46" spans="1:8">
      <c r="C46" s="10"/>
      <c r="D46" s="10"/>
    </row>
    <row r="47" spans="1:8">
      <c r="C47" s="10"/>
      <c r="D47" s="10"/>
    </row>
    <row r="48" spans="1:8">
      <c r="A48" s="11" t="str">
        <f>KQKD!A40</f>
        <v xml:space="preserve">  Nguyễn Thị Thủy                                     Nguyễn Thị Thủy                                   Lê Đình Nam</v>
      </c>
      <c r="C48" s="10"/>
      <c r="D48" s="10"/>
    </row>
    <row r="49" spans="1:4" ht="7.5" customHeight="1">
      <c r="C49" s="10"/>
      <c r="D49" s="10"/>
    </row>
    <row r="50" spans="1:4">
      <c r="A50" s="4" t="str">
        <f>KQKD!A32</f>
        <v>Thành phố Hồ Chí Minh, ngày 16 tháng 03 năm 2015</v>
      </c>
    </row>
  </sheetData>
  <mergeCells count="4">
    <mergeCell ref="A5:D5"/>
    <mergeCell ref="B3:D3"/>
    <mergeCell ref="A42:D42"/>
    <mergeCell ref="A6:D6"/>
  </mergeCells>
  <phoneticPr fontId="0" type="noConversion"/>
  <printOptions horizontalCentered="1"/>
  <pageMargins left="0.49" right="0.32" top="0.69" bottom="0.47" header="0.56999999999999995" footer="0.25"/>
  <pageSetup paperSize="9" firstPageNumber="9" orientation="portrait" useFirstPageNumber="1" horizontalDpi="1200" verticalDpi="1200" r:id="rId1"/>
  <headerFooter alignWithMargins="0">
    <oddFooter>&amp;C&amp;"Times New Roman,Regular"&amp;11&amp;P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A30" sqref="A30"/>
    </sheetView>
  </sheetViews>
  <sheetFormatPr defaultColWidth="8.875" defaultRowHeight="12.75"/>
  <cols>
    <col min="1" max="1" width="29.125" style="1" customWidth="1"/>
    <col min="2" max="2" width="1.25" style="1" customWidth="1"/>
    <col min="3" max="3" width="31.25" style="1" customWidth="1"/>
    <col min="4" max="16384" width="8.875" style="1"/>
  </cols>
  <sheetData>
    <row r="1" spans="1:3" ht="16.5">
      <c r="A1"/>
      <c r="C1"/>
    </row>
    <row r="2" spans="1:3" ht="17.25" thickBot="1">
      <c r="A2"/>
    </row>
    <row r="3" spans="1:3" ht="17.25" thickBot="1">
      <c r="A3"/>
      <c r="C3"/>
    </row>
    <row r="4" spans="1:3" ht="16.5">
      <c r="A4"/>
      <c r="C4"/>
    </row>
    <row r="5" spans="1:3" ht="16.5">
      <c r="C5"/>
    </row>
    <row r="6" spans="1:3" ht="17.25" thickBot="1">
      <c r="C6"/>
    </row>
    <row r="7" spans="1:3" ht="16.5">
      <c r="A7"/>
      <c r="C7"/>
    </row>
    <row r="8" spans="1:3" ht="16.5">
      <c r="A8"/>
      <c r="C8"/>
    </row>
    <row r="9" spans="1:3" ht="16.5">
      <c r="A9"/>
      <c r="C9"/>
    </row>
    <row r="10" spans="1:3" ht="16.5">
      <c r="A10"/>
      <c r="C10"/>
    </row>
    <row r="11" spans="1:3" ht="17.25" thickBot="1">
      <c r="A11"/>
      <c r="C11"/>
    </row>
    <row r="12" spans="1:3" ht="16.5">
      <c r="C12"/>
    </row>
    <row r="13" spans="1:3" ht="17.25" thickBot="1">
      <c r="C13"/>
    </row>
    <row r="14" spans="1:3" ht="17.25" thickBot="1">
      <c r="A14"/>
      <c r="C14"/>
    </row>
    <row r="15" spans="1:3" ht="16.5">
      <c r="A15"/>
    </row>
    <row r="16" spans="1:3" ht="17.25" thickBot="1">
      <c r="A16"/>
    </row>
    <row r="17" spans="1:3" ht="17.25" thickBot="1">
      <c r="A17"/>
      <c r="C17"/>
    </row>
    <row r="18" spans="1:3" ht="16.5">
      <c r="C18"/>
    </row>
    <row r="19" spans="1:3" ht="16.5">
      <c r="C19"/>
    </row>
    <row r="20" spans="1:3" ht="16.5">
      <c r="A20"/>
      <c r="C20"/>
    </row>
    <row r="21" spans="1:3" ht="16.5">
      <c r="A21"/>
      <c r="C21"/>
    </row>
    <row r="22" spans="1:3" ht="16.5">
      <c r="A22"/>
      <c r="C22"/>
    </row>
    <row r="23" spans="1:3" ht="16.5">
      <c r="A23"/>
      <c r="C23"/>
    </row>
    <row r="24" spans="1:3" ht="16.5">
      <c r="A24"/>
    </row>
    <row r="25" spans="1:3" ht="16.5">
      <c r="A25"/>
    </row>
    <row r="26" spans="1:3" ht="17.25" thickBot="1">
      <c r="A26"/>
      <c r="C26"/>
    </row>
    <row r="27" spans="1:3" ht="16.5">
      <c r="A27"/>
      <c r="C27"/>
    </row>
    <row r="28" spans="1:3" ht="16.5">
      <c r="A28"/>
      <c r="C28"/>
    </row>
    <row r="29" spans="1:3" ht="16.5">
      <c r="A29"/>
      <c r="C29"/>
    </row>
    <row r="30" spans="1:3" ht="16.5">
      <c r="A30"/>
      <c r="C30"/>
    </row>
    <row r="31" spans="1:3" ht="16.5">
      <c r="A31"/>
      <c r="C31"/>
    </row>
    <row r="32" spans="1:3" ht="16.5">
      <c r="A32"/>
      <c r="C32"/>
    </row>
    <row r="33" spans="1:3" ht="16.5">
      <c r="A33"/>
      <c r="C33"/>
    </row>
    <row r="34" spans="1:3" ht="16.5">
      <c r="A34"/>
      <c r="C34"/>
    </row>
    <row r="35" spans="1:3" ht="16.5">
      <c r="A35"/>
      <c r="C35"/>
    </row>
    <row r="36" spans="1:3" ht="16.5">
      <c r="A36"/>
      <c r="C36"/>
    </row>
    <row r="37" spans="1:3" ht="16.5">
      <c r="A37"/>
    </row>
    <row r="38" spans="1:3" ht="16.5">
      <c r="A38"/>
    </row>
    <row r="39" spans="1:3" ht="16.5">
      <c r="A39"/>
      <c r="C39"/>
    </row>
    <row r="40" spans="1:3" ht="16.5">
      <c r="A40"/>
      <c r="C40"/>
    </row>
    <row r="41" spans="1:3" ht="16.5">
      <c r="A41"/>
      <c r="C41"/>
    </row>
  </sheetData>
  <sheetProtection password="8863" sheet="1" objects="1"/>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A30" sqref="A30"/>
    </sheetView>
  </sheetViews>
  <sheetFormatPr defaultColWidth="8.875" defaultRowHeight="12.75"/>
  <cols>
    <col min="1" max="1" width="29.125" style="1" customWidth="1"/>
    <col min="2" max="2" width="1.25" style="1" customWidth="1"/>
    <col min="3" max="3" width="31.25" style="1" customWidth="1"/>
    <col min="4" max="16384" width="8.875" style="1"/>
  </cols>
  <sheetData>
    <row r="1" spans="1:3" ht="16.5">
      <c r="A1" s="2"/>
      <c r="C1"/>
    </row>
    <row r="2" spans="1:3" ht="17.25" thickBot="1">
      <c r="A2" s="2"/>
    </row>
    <row r="3" spans="1:3" ht="17.25" thickBot="1">
      <c r="A3" s="2"/>
      <c r="C3" s="2"/>
    </row>
    <row r="4" spans="1:3" ht="16.5">
      <c r="A4" s="2"/>
      <c r="C4" s="2"/>
    </row>
    <row r="5" spans="1:3" ht="16.5">
      <c r="C5" s="2"/>
    </row>
    <row r="6" spans="1:3" ht="17.25" thickBot="1">
      <c r="C6" s="2"/>
    </row>
    <row r="7" spans="1:3" ht="16.5">
      <c r="A7" s="2"/>
      <c r="C7" s="2"/>
    </row>
    <row r="8" spans="1:3" ht="16.5">
      <c r="A8" s="2"/>
      <c r="C8" s="2"/>
    </row>
    <row r="9" spans="1:3" ht="16.5">
      <c r="A9" s="2"/>
      <c r="C9" s="2"/>
    </row>
    <row r="10" spans="1:3" ht="16.5">
      <c r="A10" s="2"/>
      <c r="C10" s="2"/>
    </row>
    <row r="11" spans="1:3" ht="17.25" thickBot="1">
      <c r="A11" s="2"/>
      <c r="C11" s="2"/>
    </row>
    <row r="12" spans="1:3" ht="16.5">
      <c r="C12" s="2"/>
    </row>
    <row r="13" spans="1:3" ht="17.25" thickBot="1">
      <c r="C13" s="2"/>
    </row>
    <row r="14" spans="1:3" ht="17.25" thickBot="1">
      <c r="A14" s="2"/>
      <c r="C14" s="2"/>
    </row>
    <row r="15" spans="1:3" ht="16.5">
      <c r="A15" s="2"/>
    </row>
    <row r="16" spans="1:3" ht="17.25" thickBot="1">
      <c r="A16" s="2"/>
    </row>
    <row r="17" spans="1:3" ht="17.25" thickBot="1">
      <c r="A17" s="2"/>
      <c r="C17" s="2"/>
    </row>
    <row r="18" spans="1:3" ht="16.5">
      <c r="C18" s="2"/>
    </row>
    <row r="19" spans="1:3" ht="16.5">
      <c r="C19" s="2"/>
    </row>
    <row r="20" spans="1:3" ht="16.5">
      <c r="A20" s="2"/>
      <c r="C20" s="2"/>
    </row>
    <row r="21" spans="1:3" ht="16.5">
      <c r="A21" s="2"/>
      <c r="C21" s="2"/>
    </row>
    <row r="22" spans="1:3" ht="16.5">
      <c r="A22" s="2"/>
      <c r="C22" s="2"/>
    </row>
    <row r="23" spans="1:3" ht="16.5">
      <c r="A23" s="2"/>
      <c r="C23" s="2"/>
    </row>
    <row r="24" spans="1:3" ht="16.5">
      <c r="A24" s="2"/>
    </row>
    <row r="25" spans="1:3" ht="16.5">
      <c r="A25" s="2"/>
    </row>
    <row r="26" spans="1:3" ht="17.25" thickBot="1">
      <c r="A26" s="2"/>
      <c r="C26" s="2"/>
    </row>
    <row r="27" spans="1:3" ht="16.5">
      <c r="A27" s="2"/>
      <c r="C27" s="2"/>
    </row>
    <row r="28" spans="1:3" ht="16.5">
      <c r="A28" s="2"/>
      <c r="C28" s="2"/>
    </row>
    <row r="29" spans="1:3" ht="16.5">
      <c r="A29" s="2"/>
      <c r="C29" s="2"/>
    </row>
    <row r="30" spans="1:3" ht="16.5">
      <c r="A30" s="2"/>
      <c r="C30" s="2"/>
    </row>
    <row r="31" spans="1:3" ht="16.5">
      <c r="A31" s="2"/>
      <c r="C31" s="2"/>
    </row>
    <row r="32" spans="1:3" ht="16.5">
      <c r="A32" s="2"/>
      <c r="C32" s="2"/>
    </row>
    <row r="33" spans="1:3" ht="16.5">
      <c r="A33" s="2"/>
      <c r="C33" s="2"/>
    </row>
    <row r="34" spans="1:3" ht="16.5">
      <c r="A34" s="2"/>
      <c r="C34" s="2"/>
    </row>
    <row r="35" spans="1:3" ht="16.5">
      <c r="A35" s="2"/>
      <c r="C35" s="2"/>
    </row>
    <row r="36" spans="1:3" ht="16.5">
      <c r="A36" s="2"/>
      <c r="C36" s="2"/>
    </row>
    <row r="37" spans="1:3" ht="16.5">
      <c r="A37" s="2"/>
    </row>
    <row r="38" spans="1:3" ht="16.5">
      <c r="A38" s="2"/>
    </row>
    <row r="39" spans="1:3" ht="16.5">
      <c r="A39" s="2"/>
      <c r="C39" s="2"/>
    </row>
    <row r="40" spans="1:3" ht="16.5">
      <c r="A40" s="2"/>
      <c r="C40" s="2"/>
    </row>
    <row r="41" spans="1:3" ht="16.5">
      <c r="A41" s="2"/>
      <c r="C41" s="2"/>
    </row>
  </sheetData>
  <sheetProtection password="8863" sheet="1" objects="1"/>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A30" sqref="A30"/>
    </sheetView>
  </sheetViews>
  <sheetFormatPr defaultColWidth="8.875" defaultRowHeight="12.75"/>
  <cols>
    <col min="1" max="1" width="29.125" style="1" customWidth="1"/>
    <col min="2" max="2" width="1.25" style="1" customWidth="1"/>
    <col min="3" max="3" width="31.25" style="1" customWidth="1"/>
    <col min="4" max="16384" width="8.875" style="1"/>
  </cols>
  <sheetData>
    <row r="1" spans="1:3" ht="16.5">
      <c r="A1" s="3"/>
      <c r="C1"/>
    </row>
    <row r="2" spans="1:3" ht="17.25" thickBot="1">
      <c r="A2" s="3"/>
    </row>
    <row r="3" spans="1:3" ht="17.25" thickBot="1">
      <c r="A3" s="3"/>
      <c r="C3" s="3"/>
    </row>
    <row r="4" spans="1:3" ht="16.5">
      <c r="A4" s="3"/>
      <c r="C4" s="3"/>
    </row>
    <row r="5" spans="1:3" ht="16.5">
      <c r="C5" s="3"/>
    </row>
    <row r="6" spans="1:3" ht="17.25" thickBot="1">
      <c r="C6" s="3"/>
    </row>
    <row r="7" spans="1:3" ht="16.5">
      <c r="A7" s="3"/>
      <c r="C7" s="3"/>
    </row>
    <row r="8" spans="1:3" ht="16.5">
      <c r="A8" s="3"/>
      <c r="C8" s="3"/>
    </row>
    <row r="9" spans="1:3" ht="16.5">
      <c r="A9" s="3"/>
      <c r="C9" s="3"/>
    </row>
    <row r="10" spans="1:3" ht="16.5">
      <c r="A10" s="3"/>
      <c r="C10" s="3"/>
    </row>
    <row r="11" spans="1:3" ht="17.25" thickBot="1">
      <c r="A11" s="3"/>
      <c r="C11" s="3"/>
    </row>
    <row r="12" spans="1:3" ht="16.5">
      <c r="C12" s="3"/>
    </row>
    <row r="13" spans="1:3" ht="17.25" thickBot="1">
      <c r="C13" s="3"/>
    </row>
    <row r="14" spans="1:3" ht="17.25" thickBot="1">
      <c r="A14" s="3"/>
      <c r="C14" s="3"/>
    </row>
    <row r="15" spans="1:3" ht="16.5">
      <c r="A15" s="3"/>
    </row>
    <row r="16" spans="1:3" ht="17.25" thickBot="1">
      <c r="A16" s="3"/>
    </row>
    <row r="17" spans="1:3" ht="17.25" thickBot="1">
      <c r="A17" s="3"/>
      <c r="C17" s="3"/>
    </row>
    <row r="18" spans="1:3" ht="16.5">
      <c r="C18" s="3"/>
    </row>
    <row r="19" spans="1:3" ht="16.5">
      <c r="C19" s="3"/>
    </row>
    <row r="20" spans="1:3" ht="16.5">
      <c r="A20" s="3"/>
      <c r="C20" s="3"/>
    </row>
    <row r="21" spans="1:3" ht="16.5">
      <c r="A21" s="3"/>
      <c r="C21" s="3"/>
    </row>
    <row r="22" spans="1:3" ht="16.5">
      <c r="A22" s="3"/>
      <c r="C22" s="3"/>
    </row>
    <row r="23" spans="1:3" ht="16.5">
      <c r="A23" s="3"/>
      <c r="C23" s="3"/>
    </row>
    <row r="24" spans="1:3" ht="16.5">
      <c r="A24" s="3"/>
    </row>
    <row r="25" spans="1:3" ht="16.5">
      <c r="A25" s="3"/>
    </row>
    <row r="26" spans="1:3" ht="17.25" thickBot="1">
      <c r="A26" s="3"/>
      <c r="C26" s="3"/>
    </row>
    <row r="27" spans="1:3" ht="16.5">
      <c r="A27" s="3"/>
      <c r="C27" s="3"/>
    </row>
    <row r="28" spans="1:3" ht="16.5">
      <c r="A28" s="3"/>
      <c r="C28" s="3"/>
    </row>
    <row r="29" spans="1:3" ht="16.5">
      <c r="A29" s="3"/>
      <c r="C29" s="3"/>
    </row>
    <row r="30" spans="1:3" ht="16.5">
      <c r="A30" s="3"/>
      <c r="C30" s="3"/>
    </row>
    <row r="31" spans="1:3" ht="16.5">
      <c r="A31" s="3"/>
      <c r="C31" s="3"/>
    </row>
    <row r="32" spans="1:3" ht="16.5">
      <c r="A32" s="3"/>
      <c r="C32" s="3"/>
    </row>
    <row r="33" spans="1:3" ht="16.5">
      <c r="A33" s="3"/>
      <c r="C33" s="3"/>
    </row>
    <row r="34" spans="1:3" ht="16.5">
      <c r="A34" s="3"/>
      <c r="C34" s="3"/>
    </row>
    <row r="35" spans="1:3" ht="16.5">
      <c r="A35" s="3"/>
      <c r="C35" s="3"/>
    </row>
    <row r="36" spans="1:3" ht="16.5">
      <c r="A36" s="3"/>
      <c r="C36" s="3"/>
    </row>
    <row r="37" spans="1:3" ht="16.5">
      <c r="A37" s="3"/>
    </row>
    <row r="38" spans="1:3" ht="16.5">
      <c r="A38" s="3"/>
    </row>
    <row r="39" spans="1:3" ht="16.5">
      <c r="A39" s="3"/>
      <c r="C39" s="3"/>
    </row>
    <row r="40" spans="1:3" ht="16.5">
      <c r="A40" s="3"/>
      <c r="C40" s="3"/>
    </row>
    <row r="41" spans="1:3" ht="16.5">
      <c r="A41" s="3"/>
      <c r="C41" s="3"/>
    </row>
  </sheetData>
  <sheetProtection password="8863" sheet="1" objects="1"/>
  <phoneticPr fontId="2"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F48"/>
  <sheetViews>
    <sheetView topLeftCell="A10" workbookViewId="0">
      <selection activeCell="E29" sqref="E29"/>
    </sheetView>
  </sheetViews>
  <sheetFormatPr defaultRowHeight="16.5"/>
  <cols>
    <col min="2" max="2" width="17.25" customWidth="1"/>
    <col min="3" max="3" width="16.75" customWidth="1"/>
    <col min="4" max="4" width="15.5" customWidth="1"/>
    <col min="5" max="5" width="32.75" style="779" customWidth="1"/>
    <col min="6" max="6" width="14.5" style="779" customWidth="1"/>
  </cols>
  <sheetData>
    <row r="3" spans="1:6">
      <c r="A3" s="777" t="s">
        <v>12</v>
      </c>
      <c r="B3" s="777" t="s">
        <v>629</v>
      </c>
      <c r="C3" s="777" t="s">
        <v>630</v>
      </c>
    </row>
    <row r="4" spans="1:6">
      <c r="A4" s="777" t="s">
        <v>631</v>
      </c>
      <c r="B4" s="778">
        <v>6459260000</v>
      </c>
      <c r="C4" s="778">
        <v>1541176775</v>
      </c>
    </row>
    <row r="5" spans="1:6">
      <c r="A5" s="777" t="s">
        <v>632</v>
      </c>
      <c r="B5" s="778">
        <v>265264475455</v>
      </c>
      <c r="C5" s="778">
        <v>200590641628</v>
      </c>
    </row>
    <row r="6" spans="1:6">
      <c r="A6" s="777" t="s">
        <v>633</v>
      </c>
      <c r="B6" s="778">
        <v>24365436775</v>
      </c>
      <c r="C6" s="778">
        <v>24365436775</v>
      </c>
      <c r="E6" s="780" t="s">
        <v>673</v>
      </c>
      <c r="F6" s="780"/>
    </row>
    <row r="7" spans="1:6">
      <c r="A7" s="777" t="s">
        <v>634</v>
      </c>
      <c r="B7" s="778">
        <v>234449548680</v>
      </c>
      <c r="C7" s="778">
        <v>248449548680</v>
      </c>
      <c r="E7" s="780" t="s">
        <v>674</v>
      </c>
      <c r="F7" s="780"/>
    </row>
    <row r="8" spans="1:6">
      <c r="A8" s="777" t="s">
        <v>635</v>
      </c>
      <c r="B8" s="778">
        <v>21463508960</v>
      </c>
      <c r="C8" s="778">
        <v>8375560</v>
      </c>
      <c r="E8" s="780" t="s">
        <v>675</v>
      </c>
      <c r="F8" s="780">
        <f>B29</f>
        <v>13000000</v>
      </c>
    </row>
    <row r="9" spans="1:6">
      <c r="A9" s="777" t="s">
        <v>636</v>
      </c>
      <c r="B9" s="778">
        <v>2403500</v>
      </c>
      <c r="C9" s="778">
        <v>0</v>
      </c>
      <c r="E9" s="780" t="s">
        <v>676</v>
      </c>
      <c r="F9" s="780"/>
    </row>
    <row r="10" spans="1:6">
      <c r="A10" s="777" t="s">
        <v>637</v>
      </c>
      <c r="B10" s="778">
        <v>3383615000</v>
      </c>
      <c r="C10" s="778">
        <v>1488000</v>
      </c>
      <c r="E10" s="780" t="s">
        <v>677</v>
      </c>
      <c r="F10" s="781">
        <f>B42+B43-C42</f>
        <v>33690000</v>
      </c>
    </row>
    <row r="11" spans="1:6">
      <c r="A11" s="777" t="s">
        <v>638</v>
      </c>
      <c r="B11" s="778">
        <v>0</v>
      </c>
      <c r="C11" s="778">
        <v>170658440</v>
      </c>
      <c r="E11" s="782" t="s">
        <v>130</v>
      </c>
      <c r="F11" s="782">
        <f>SUM(F6:F10)</f>
        <v>46690000</v>
      </c>
    </row>
    <row r="12" spans="1:6">
      <c r="A12" s="777" t="s">
        <v>639</v>
      </c>
      <c r="B12" s="778">
        <v>23362410594</v>
      </c>
      <c r="C12" s="778">
        <v>25500000</v>
      </c>
      <c r="E12" s="781"/>
      <c r="F12" s="780"/>
    </row>
    <row r="13" spans="1:6">
      <c r="A13" s="777" t="s">
        <v>640</v>
      </c>
      <c r="B13" s="778">
        <v>200206390</v>
      </c>
      <c r="C13" s="778">
        <v>463722000</v>
      </c>
    </row>
    <row r="14" spans="1:6">
      <c r="A14" s="777" t="s">
        <v>641</v>
      </c>
      <c r="B14" s="778">
        <v>0</v>
      </c>
      <c r="C14" s="778">
        <v>409425000</v>
      </c>
    </row>
    <row r="15" spans="1:6">
      <c r="A15" s="777" t="s">
        <v>642</v>
      </c>
      <c r="B15" s="778">
        <v>0</v>
      </c>
      <c r="C15" s="778">
        <v>69980000</v>
      </c>
      <c r="E15" s="780" t="s">
        <v>678</v>
      </c>
      <c r="F15" s="780"/>
    </row>
    <row r="16" spans="1:6">
      <c r="A16" s="777" t="s">
        <v>643</v>
      </c>
      <c r="B16" s="778">
        <v>0</v>
      </c>
      <c r="C16" s="778">
        <v>54545455</v>
      </c>
      <c r="E16" s="780" t="s">
        <v>679</v>
      </c>
      <c r="F16" s="780">
        <f>C19+C20+C21-B20</f>
        <v>1413227200</v>
      </c>
    </row>
    <row r="17" spans="1:6">
      <c r="A17" s="777" t="s">
        <v>644</v>
      </c>
      <c r="B17" s="778">
        <v>0</v>
      </c>
      <c r="C17" s="778">
        <v>19238286077</v>
      </c>
      <c r="E17" s="780" t="s">
        <v>680</v>
      </c>
      <c r="F17" s="780"/>
    </row>
    <row r="18" spans="1:6">
      <c r="A18" s="777" t="s">
        <v>645</v>
      </c>
      <c r="B18" s="778">
        <v>0</v>
      </c>
      <c r="C18" s="778">
        <v>134513900</v>
      </c>
      <c r="E18" s="780" t="s">
        <v>681</v>
      </c>
      <c r="F18" s="780"/>
    </row>
    <row r="19" spans="1:6">
      <c r="A19" s="777" t="s">
        <v>646</v>
      </c>
      <c r="B19" s="778">
        <v>0</v>
      </c>
      <c r="C19" s="778">
        <v>1387460931</v>
      </c>
      <c r="E19" s="780" t="s">
        <v>682</v>
      </c>
      <c r="F19" s="780"/>
    </row>
    <row r="20" spans="1:6">
      <c r="A20" s="777" t="s">
        <v>647</v>
      </c>
      <c r="B20" s="778">
        <v>3199281</v>
      </c>
      <c r="C20" s="778">
        <v>25965550</v>
      </c>
      <c r="E20" s="780" t="s">
        <v>683</v>
      </c>
      <c r="F20" s="781">
        <f>C31+C32</f>
        <v>68900000</v>
      </c>
    </row>
    <row r="21" spans="1:6">
      <c r="A21" s="777" t="s">
        <v>648</v>
      </c>
      <c r="B21" s="778">
        <v>0</v>
      </c>
      <c r="C21" s="778">
        <v>3000000</v>
      </c>
      <c r="E21" s="780" t="s">
        <v>684</v>
      </c>
      <c r="F21" s="781">
        <f>C29</f>
        <v>794628500</v>
      </c>
    </row>
    <row r="22" spans="1:6">
      <c r="A22" s="777" t="s">
        <v>649</v>
      </c>
      <c r="B22" s="778">
        <v>0</v>
      </c>
      <c r="C22" s="778">
        <v>1484945673</v>
      </c>
      <c r="E22" s="780" t="s">
        <v>685</v>
      </c>
      <c r="F22" s="781">
        <f>C44</f>
        <v>126689636</v>
      </c>
    </row>
    <row r="23" spans="1:6">
      <c r="A23" s="777" t="s">
        <v>650</v>
      </c>
      <c r="B23" s="778">
        <v>0</v>
      </c>
      <c r="C23" s="778">
        <v>87512000</v>
      </c>
      <c r="E23" s="782" t="s">
        <v>130</v>
      </c>
      <c r="F23" s="782">
        <f>SUM(F15:F22)</f>
        <v>2403445336</v>
      </c>
    </row>
    <row r="24" spans="1:6">
      <c r="A24" s="777" t="s">
        <v>651</v>
      </c>
      <c r="B24" s="778">
        <v>0</v>
      </c>
      <c r="C24" s="778">
        <v>238330000</v>
      </c>
    </row>
    <row r="25" spans="1:6">
      <c r="A25" s="777" t="s">
        <v>652</v>
      </c>
      <c r="B25" s="778">
        <v>132590000</v>
      </c>
      <c r="C25" s="778">
        <v>153843163</v>
      </c>
    </row>
    <row r="26" spans="1:6">
      <c r="A26" s="777" t="s">
        <v>653</v>
      </c>
      <c r="B26" s="778">
        <v>0</v>
      </c>
      <c r="C26" s="778">
        <v>238008283</v>
      </c>
    </row>
    <row r="27" spans="1:6">
      <c r="A27" s="777" t="s">
        <v>654</v>
      </c>
      <c r="B27" s="778">
        <v>3627416844</v>
      </c>
      <c r="C27" s="778">
        <v>3710529730</v>
      </c>
    </row>
    <row r="28" spans="1:6">
      <c r="A28" s="777" t="s">
        <v>655</v>
      </c>
      <c r="B28" s="778">
        <v>0</v>
      </c>
      <c r="C28" s="778">
        <v>14793670</v>
      </c>
    </row>
    <row r="29" spans="1:6">
      <c r="A29" s="777" t="s">
        <v>656</v>
      </c>
      <c r="B29" s="778">
        <v>13000000</v>
      </c>
      <c r="C29" s="778">
        <v>794628500</v>
      </c>
    </row>
    <row r="30" spans="1:6">
      <c r="A30" s="777" t="s">
        <v>657</v>
      </c>
      <c r="B30" s="778">
        <v>0</v>
      </c>
      <c r="C30" s="778">
        <v>139929360</v>
      </c>
    </row>
    <row r="31" spans="1:6">
      <c r="A31" s="777" t="s">
        <v>658</v>
      </c>
      <c r="B31" s="778">
        <v>0</v>
      </c>
      <c r="C31" s="778">
        <v>2400000</v>
      </c>
    </row>
    <row r="32" spans="1:6">
      <c r="A32" s="777" t="s">
        <v>659</v>
      </c>
      <c r="B32" s="778">
        <v>0</v>
      </c>
      <c r="C32" s="778">
        <v>66500000</v>
      </c>
    </row>
    <row r="33" spans="1:3">
      <c r="A33" s="777" t="s">
        <v>660</v>
      </c>
      <c r="B33" s="778">
        <v>497949485</v>
      </c>
      <c r="C33" s="778">
        <v>0</v>
      </c>
    </row>
    <row r="34" spans="1:3">
      <c r="A34" s="777" t="s">
        <v>661</v>
      </c>
      <c r="B34" s="778">
        <v>880000</v>
      </c>
      <c r="C34" s="778">
        <v>0</v>
      </c>
    </row>
    <row r="35" spans="1:3">
      <c r="A35" s="777" t="s">
        <v>662</v>
      </c>
      <c r="B35" s="778">
        <v>0</v>
      </c>
      <c r="C35" s="778">
        <v>20124455</v>
      </c>
    </row>
    <row r="36" spans="1:3">
      <c r="A36" s="777" t="s">
        <v>663</v>
      </c>
      <c r="B36" s="778">
        <v>0</v>
      </c>
      <c r="C36" s="778">
        <v>46140955</v>
      </c>
    </row>
    <row r="37" spans="1:3">
      <c r="A37" s="777" t="s">
        <v>664</v>
      </c>
      <c r="B37" s="778">
        <v>0</v>
      </c>
      <c r="C37" s="778">
        <v>12684910</v>
      </c>
    </row>
    <row r="38" spans="1:3">
      <c r="A38" s="777" t="s">
        <v>665</v>
      </c>
      <c r="B38" s="778">
        <v>0</v>
      </c>
      <c r="C38" s="778">
        <v>2185000</v>
      </c>
    </row>
    <row r="39" spans="1:3">
      <c r="A39" s="777" t="s">
        <v>666</v>
      </c>
      <c r="B39" s="778">
        <v>0</v>
      </c>
      <c r="C39" s="778">
        <v>126545488</v>
      </c>
    </row>
    <row r="40" spans="1:3">
      <c r="A40" s="777" t="s">
        <v>667</v>
      </c>
      <c r="B40" s="778">
        <v>0</v>
      </c>
      <c r="C40" s="778">
        <v>230192194</v>
      </c>
    </row>
    <row r="41" spans="1:3">
      <c r="A41" s="777" t="s">
        <v>668</v>
      </c>
      <c r="B41" s="778">
        <v>0</v>
      </c>
      <c r="C41" s="778">
        <v>882979863</v>
      </c>
    </row>
    <row r="42" spans="1:3">
      <c r="A42" s="777" t="s">
        <v>669</v>
      </c>
      <c r="B42" s="778">
        <v>29700000</v>
      </c>
      <c r="C42" s="778">
        <v>410000</v>
      </c>
    </row>
    <row r="43" spans="1:3">
      <c r="A43" s="777" t="s">
        <v>670</v>
      </c>
      <c r="B43" s="778">
        <v>4400000</v>
      </c>
      <c r="C43" s="778">
        <v>0</v>
      </c>
    </row>
    <row r="44" spans="1:3">
      <c r="A44" s="777" t="s">
        <v>671</v>
      </c>
      <c r="B44" s="778">
        <v>0</v>
      </c>
      <c r="C44" s="778">
        <v>126689636</v>
      </c>
    </row>
    <row r="45" spans="1:3">
      <c r="A45" s="777" t="s">
        <v>672</v>
      </c>
      <c r="B45" s="778">
        <v>583260000964</v>
      </c>
      <c r="C45" s="778">
        <v>505319097651</v>
      </c>
    </row>
    <row r="46" spans="1:3">
      <c r="B46" s="783">
        <f>BCDKT!E12</f>
        <v>2618571518</v>
      </c>
      <c r="C46" s="783"/>
    </row>
    <row r="47" spans="1:3">
      <c r="B47" s="783">
        <f>B46+B45-C45</f>
        <v>80559474831</v>
      </c>
      <c r="C47" s="783"/>
    </row>
    <row r="48" spans="1:3">
      <c r="B48" s="783">
        <f>B47-BCDKT!D12</f>
        <v>0</v>
      </c>
      <c r="C48" s="783"/>
    </row>
  </sheetData>
  <phoneticPr fontId="23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topLeftCell="A98" workbookViewId="0">
      <selection activeCell="I153" sqref="I153"/>
    </sheetView>
  </sheetViews>
  <sheetFormatPr defaultRowHeight="13.5"/>
  <cols>
    <col min="1" max="1" width="33.875" style="158" customWidth="1"/>
    <col min="2" max="2" width="5.5" style="233" customWidth="1"/>
    <col min="3" max="3" width="6.625" style="158" customWidth="1"/>
    <col min="4" max="5" width="15.375" style="158" customWidth="1"/>
    <col min="6" max="6" width="7.625" style="158" customWidth="1"/>
    <col min="7" max="8" width="12.75" style="513" hidden="1" customWidth="1"/>
    <col min="9" max="9" width="14" style="158" customWidth="1"/>
    <col min="10" max="10" width="12" style="158" customWidth="1"/>
    <col min="11" max="11" width="11.625" style="158" customWidth="1"/>
    <col min="12" max="16384" width="9" style="158"/>
  </cols>
  <sheetData>
    <row r="1" spans="1:11" ht="15" customHeight="1">
      <c r="A1" s="156" t="s">
        <v>444</v>
      </c>
      <c r="B1" s="569"/>
      <c r="C1" s="157"/>
      <c r="D1" s="159"/>
      <c r="E1" s="159" t="s">
        <v>255</v>
      </c>
    </row>
    <row r="2" spans="1:11" s="595" customFormat="1" ht="15" customHeight="1">
      <c r="A2" s="592" t="s">
        <v>445</v>
      </c>
      <c r="B2" s="593"/>
      <c r="C2" s="592"/>
      <c r="D2" s="592"/>
      <c r="E2" s="594" t="s">
        <v>548</v>
      </c>
      <c r="G2" s="596"/>
      <c r="H2" s="596"/>
    </row>
    <row r="3" spans="1:11" s="157" customFormat="1" ht="17.100000000000001" customHeight="1">
      <c r="B3" s="161"/>
      <c r="G3" s="514"/>
      <c r="H3" s="514"/>
    </row>
    <row r="4" spans="1:11" ht="19.5" customHeight="1">
      <c r="A4" s="845" t="s">
        <v>256</v>
      </c>
      <c r="B4" s="845"/>
      <c r="C4" s="845"/>
      <c r="D4" s="845"/>
      <c r="E4" s="845"/>
    </row>
    <row r="5" spans="1:11" ht="15" customHeight="1">
      <c r="A5" s="846" t="s">
        <v>547</v>
      </c>
      <c r="B5" s="846"/>
      <c r="C5" s="846"/>
      <c r="D5" s="846"/>
      <c r="E5" s="846"/>
    </row>
    <row r="6" spans="1:11">
      <c r="A6" s="850" t="s">
        <v>24</v>
      </c>
      <c r="B6" s="850"/>
      <c r="C6" s="850"/>
      <c r="D6" s="850"/>
      <c r="E6" s="850"/>
    </row>
    <row r="7" spans="1:11" ht="5.25" customHeight="1" thickBot="1">
      <c r="A7" s="571"/>
      <c r="B7" s="571"/>
      <c r="C7" s="571"/>
      <c r="D7" s="571"/>
      <c r="E7" s="571"/>
    </row>
    <row r="8" spans="1:11" s="166" customFormat="1" ht="30" customHeight="1" thickTop="1">
      <c r="A8" s="162" t="s">
        <v>25</v>
      </c>
      <c r="B8" s="163" t="s">
        <v>26</v>
      </c>
      <c r="C8" s="163" t="s">
        <v>27</v>
      </c>
      <c r="D8" s="164">
        <v>42004</v>
      </c>
      <c r="E8" s="165">
        <v>41640</v>
      </c>
      <c r="G8" s="515"/>
      <c r="H8" s="515"/>
    </row>
    <row r="9" spans="1:11" ht="6.75" customHeight="1">
      <c r="A9" s="167"/>
      <c r="B9" s="168"/>
      <c r="C9" s="169"/>
      <c r="D9" s="168"/>
      <c r="E9" s="170"/>
    </row>
    <row r="10" spans="1:11" s="157" customFormat="1" ht="17.100000000000001" customHeight="1">
      <c r="A10" s="171" t="s">
        <v>103</v>
      </c>
      <c r="B10" s="176">
        <v>100</v>
      </c>
      <c r="C10" s="172"/>
      <c r="D10" s="173">
        <f>D12+D16+D20+D27+D31</f>
        <v>83807761759.484131</v>
      </c>
      <c r="E10" s="174">
        <f>E12+E16+E20+E27+E31</f>
        <v>66623424793</v>
      </c>
      <c r="G10" s="514"/>
      <c r="H10" s="514"/>
    </row>
    <row r="11" spans="1:11" ht="5.25" customHeight="1">
      <c r="A11" s="167"/>
      <c r="B11" s="168"/>
      <c r="C11" s="172"/>
      <c r="D11" s="168"/>
      <c r="E11" s="170"/>
    </row>
    <row r="12" spans="1:11" s="157" customFormat="1" ht="17.100000000000001" customHeight="1">
      <c r="A12" s="171" t="s">
        <v>28</v>
      </c>
      <c r="B12" s="176">
        <v>110</v>
      </c>
      <c r="C12" s="176" t="s">
        <v>124</v>
      </c>
      <c r="D12" s="173">
        <f>SUM(D13:D14)</f>
        <v>80559474831</v>
      </c>
      <c r="E12" s="174">
        <f>SUM(E13:E14)</f>
        <v>2618571518</v>
      </c>
      <c r="F12" s="175"/>
      <c r="G12" s="516"/>
      <c r="H12" s="516"/>
    </row>
    <row r="13" spans="1:11" s="157" customFormat="1" ht="17.100000000000001" customHeight="1">
      <c r="A13" s="177" t="s">
        <v>29</v>
      </c>
      <c r="B13" s="168">
        <v>111</v>
      </c>
      <c r="C13" s="168"/>
      <c r="D13" s="178">
        <v>607989784</v>
      </c>
      <c r="E13" s="179">
        <v>1109821518</v>
      </c>
      <c r="F13" s="175"/>
      <c r="G13" s="516"/>
      <c r="H13" s="516"/>
      <c r="K13" s="175"/>
    </row>
    <row r="14" spans="1:11" ht="17.100000000000001" customHeight="1">
      <c r="A14" s="177" t="s">
        <v>30</v>
      </c>
      <c r="B14" s="168">
        <v>112</v>
      </c>
      <c r="C14" s="172"/>
      <c r="D14" s="178">
        <v>79951485047</v>
      </c>
      <c r="E14" s="179">
        <v>1508750000</v>
      </c>
      <c r="K14" s="175"/>
    </row>
    <row r="15" spans="1:11" ht="3" customHeight="1">
      <c r="A15" s="167"/>
      <c r="B15" s="168"/>
      <c r="C15" s="169"/>
      <c r="D15" s="168"/>
      <c r="E15" s="170"/>
      <c r="K15" s="175"/>
    </row>
    <row r="16" spans="1:11" ht="17.100000000000001" customHeight="1">
      <c r="A16" s="171" t="s">
        <v>31</v>
      </c>
      <c r="B16" s="176">
        <v>120</v>
      </c>
      <c r="C16" s="168"/>
      <c r="D16" s="180">
        <f>SUM(D17:D18)</f>
        <v>1091250000</v>
      </c>
      <c r="E16" s="174">
        <f>SUM(E17:E18)</f>
        <v>56683167052</v>
      </c>
      <c r="F16" s="152"/>
      <c r="G16" s="517"/>
      <c r="H16" s="517">
        <f>E16-D16</f>
        <v>55591917052</v>
      </c>
      <c r="K16" s="175"/>
    </row>
    <row r="17" spans="1:11" ht="17.100000000000001" customHeight="1">
      <c r="A17" s="177" t="s">
        <v>454</v>
      </c>
      <c r="B17" s="168">
        <v>121</v>
      </c>
      <c r="C17" s="168" t="s">
        <v>125</v>
      </c>
      <c r="D17" s="181">
        <v>1091250000</v>
      </c>
      <c r="E17" s="182">
        <v>56683167052</v>
      </c>
      <c r="K17" s="175"/>
    </row>
    <row r="18" spans="1:11" ht="17.100000000000001" hidden="1" customHeight="1">
      <c r="A18" s="177" t="s">
        <v>184</v>
      </c>
      <c r="B18" s="168">
        <v>129</v>
      </c>
      <c r="C18" s="168"/>
      <c r="D18" s="181">
        <v>0</v>
      </c>
      <c r="E18" s="182">
        <v>0</v>
      </c>
      <c r="K18" s="175"/>
    </row>
    <row r="19" spans="1:11" ht="3" customHeight="1">
      <c r="A19" s="177"/>
      <c r="B19" s="168"/>
      <c r="C19" s="168"/>
      <c r="D19" s="178"/>
      <c r="E19" s="179"/>
      <c r="K19" s="175"/>
    </row>
    <row r="20" spans="1:11" ht="17.100000000000001" customHeight="1">
      <c r="A20" s="171" t="s">
        <v>110</v>
      </c>
      <c r="B20" s="176">
        <v>130</v>
      </c>
      <c r="C20" s="176" t="s">
        <v>13</v>
      </c>
      <c r="D20" s="173">
        <f>SUM(D21:D25)</f>
        <v>193828560.48413849</v>
      </c>
      <c r="E20" s="174">
        <f>SUM(E21:E25)</f>
        <v>4645034744</v>
      </c>
      <c r="G20" s="517">
        <f>E20-D20</f>
        <v>4451206183.5158615</v>
      </c>
      <c r="H20" s="517">
        <f>E20-D20</f>
        <v>4451206183.5158615</v>
      </c>
      <c r="K20" s="175"/>
    </row>
    <row r="21" spans="1:11" ht="17.100000000000001" customHeight="1">
      <c r="A21" s="177" t="s">
        <v>32</v>
      </c>
      <c r="B21" s="168">
        <v>131</v>
      </c>
      <c r="C21" s="172"/>
      <c r="D21" s="178">
        <v>36260521568</v>
      </c>
      <c r="E21" s="179">
        <v>38468545937</v>
      </c>
      <c r="G21" s="517">
        <f t="shared" ref="G21:G63" si="0">E21-D21</f>
        <v>2208024369</v>
      </c>
      <c r="H21" s="517">
        <f>E21-D21</f>
        <v>2208024369</v>
      </c>
      <c r="I21" s="152"/>
      <c r="K21" s="175"/>
    </row>
    <row r="22" spans="1:11" ht="17.100000000000001" customHeight="1">
      <c r="A22" s="177" t="s">
        <v>33</v>
      </c>
      <c r="B22" s="168">
        <v>132</v>
      </c>
      <c r="C22" s="172"/>
      <c r="D22" s="178">
        <v>300036</v>
      </c>
      <c r="E22" s="179">
        <v>300067</v>
      </c>
      <c r="G22" s="517">
        <f t="shared" si="0"/>
        <v>31</v>
      </c>
      <c r="H22" s="517"/>
      <c r="K22" s="175"/>
    </row>
    <row r="23" spans="1:11" hidden="1">
      <c r="A23" s="177" t="s">
        <v>34</v>
      </c>
      <c r="B23" s="168">
        <v>133</v>
      </c>
      <c r="C23" s="168"/>
      <c r="D23" s="183"/>
      <c r="E23" s="184"/>
      <c r="G23" s="517">
        <f t="shared" si="0"/>
        <v>0</v>
      </c>
      <c r="H23" s="517"/>
      <c r="K23" s="175"/>
    </row>
    <row r="24" spans="1:11" ht="17.100000000000001" customHeight="1">
      <c r="A24" s="177" t="s">
        <v>259</v>
      </c>
      <c r="B24" s="168">
        <v>135</v>
      </c>
      <c r="C24" s="168"/>
      <c r="D24" s="178">
        <f>1038555918+'BTDC 2014'!G23-'BTDC 2014'!G19</f>
        <v>1197118783.4841371</v>
      </c>
      <c r="E24" s="179">
        <v>5235373144</v>
      </c>
      <c r="G24" s="517">
        <f t="shared" si="0"/>
        <v>4038254360.5158629</v>
      </c>
      <c r="H24" s="517"/>
      <c r="I24" s="152"/>
      <c r="K24" s="175"/>
    </row>
    <row r="25" spans="1:11" ht="17.100000000000001" customHeight="1">
      <c r="A25" s="177" t="s">
        <v>260</v>
      </c>
      <c r="B25" s="168">
        <v>139</v>
      </c>
      <c r="C25" s="168"/>
      <c r="D25" s="178">
        <v>-37264111827</v>
      </c>
      <c r="E25" s="179">
        <v>-39059184404</v>
      </c>
      <c r="G25" s="517">
        <f>E25-D25</f>
        <v>-1795072577</v>
      </c>
      <c r="H25" s="517">
        <f>E25-D25</f>
        <v>-1795072577</v>
      </c>
      <c r="K25" s="175"/>
    </row>
    <row r="26" spans="1:11" ht="4.5" customHeight="1">
      <c r="A26" s="177"/>
      <c r="B26" s="168"/>
      <c r="C26" s="168"/>
      <c r="D26" s="178"/>
      <c r="E26" s="179"/>
      <c r="G26" s="517">
        <f t="shared" si="0"/>
        <v>0</v>
      </c>
      <c r="H26" s="517"/>
      <c r="K26" s="175"/>
    </row>
    <row r="27" spans="1:11" ht="17.100000000000001" customHeight="1">
      <c r="A27" s="171" t="s">
        <v>35</v>
      </c>
      <c r="B27" s="176">
        <v>140</v>
      </c>
      <c r="C27" s="176" t="s">
        <v>14</v>
      </c>
      <c r="D27" s="173">
        <f>D28+D29</f>
        <v>322800000</v>
      </c>
      <c r="E27" s="174">
        <f>E28+E29</f>
        <v>435407564</v>
      </c>
      <c r="G27" s="517">
        <f t="shared" si="0"/>
        <v>112607564</v>
      </c>
      <c r="H27" s="517"/>
      <c r="K27" s="175"/>
    </row>
    <row r="28" spans="1:11" ht="17.100000000000001" customHeight="1">
      <c r="A28" s="177" t="s">
        <v>36</v>
      </c>
      <c r="B28" s="168">
        <v>141</v>
      </c>
      <c r="C28" s="168"/>
      <c r="D28" s="178">
        <v>322800000</v>
      </c>
      <c r="E28" s="179">
        <v>435407564</v>
      </c>
      <c r="F28" s="152"/>
      <c r="G28" s="517">
        <f t="shared" si="0"/>
        <v>112607564</v>
      </c>
      <c r="H28" s="517">
        <f>E28-D28</f>
        <v>112607564</v>
      </c>
      <c r="K28" s="175"/>
    </row>
    <row r="29" spans="1:11" hidden="1">
      <c r="A29" s="185" t="s">
        <v>37</v>
      </c>
      <c r="B29" s="168">
        <v>149</v>
      </c>
      <c r="C29" s="169"/>
      <c r="D29" s="186">
        <v>0</v>
      </c>
      <c r="E29" s="170">
        <v>0</v>
      </c>
      <c r="G29" s="517">
        <f t="shared" si="0"/>
        <v>0</v>
      </c>
      <c r="H29" s="517"/>
      <c r="K29" s="175"/>
    </row>
    <row r="30" spans="1:11" s="157" customFormat="1" ht="4.5" customHeight="1">
      <c r="A30" s="171"/>
      <c r="B30" s="168"/>
      <c r="C30" s="168"/>
      <c r="D30" s="172"/>
      <c r="E30" s="187"/>
      <c r="G30" s="517">
        <f t="shared" si="0"/>
        <v>0</v>
      </c>
      <c r="H30" s="517"/>
      <c r="K30" s="175"/>
    </row>
    <row r="31" spans="1:11" ht="17.100000000000001" customHeight="1">
      <c r="A31" s="171" t="s">
        <v>38</v>
      </c>
      <c r="B31" s="176">
        <v>150</v>
      </c>
      <c r="C31" s="168"/>
      <c r="D31" s="173">
        <f>SUM(D32:D35)</f>
        <v>1640408368</v>
      </c>
      <c r="E31" s="174">
        <f>SUM(E32:E35)</f>
        <v>2241243915</v>
      </c>
      <c r="G31" s="517">
        <f t="shared" si="0"/>
        <v>600835547</v>
      </c>
      <c r="H31" s="517">
        <f>E31-D31</f>
        <v>600835547</v>
      </c>
      <c r="K31" s="175"/>
    </row>
    <row r="32" spans="1:11" ht="17.100000000000001" customHeight="1">
      <c r="A32" s="177" t="s">
        <v>39</v>
      </c>
      <c r="B32" s="168">
        <v>151</v>
      </c>
      <c r="C32" s="168"/>
      <c r="D32" s="178">
        <v>0</v>
      </c>
      <c r="E32" s="179">
        <v>568209157</v>
      </c>
      <c r="G32" s="517">
        <f t="shared" si="0"/>
        <v>568209157</v>
      </c>
      <c r="H32" s="517">
        <f>E32-D32</f>
        <v>568209157</v>
      </c>
      <c r="K32" s="175"/>
    </row>
    <row r="33" spans="1:11" ht="17.100000000000001" hidden="1" customHeight="1">
      <c r="A33" s="185" t="s">
        <v>40</v>
      </c>
      <c r="B33" s="168">
        <v>152</v>
      </c>
      <c r="C33" s="169"/>
      <c r="D33" s="186">
        <v>0</v>
      </c>
      <c r="E33" s="170">
        <v>0</v>
      </c>
      <c r="G33" s="517">
        <f t="shared" si="0"/>
        <v>0</v>
      </c>
      <c r="H33" s="517"/>
      <c r="K33" s="175"/>
    </row>
    <row r="34" spans="1:11" ht="17.100000000000001" customHeight="1">
      <c r="A34" s="177" t="s">
        <v>496</v>
      </c>
      <c r="B34" s="168">
        <v>154</v>
      </c>
      <c r="C34" s="168" t="s">
        <v>15</v>
      </c>
      <c r="D34" s="178">
        <v>1629899658</v>
      </c>
      <c r="E34" s="179">
        <v>1629899658</v>
      </c>
      <c r="G34" s="517">
        <f t="shared" si="0"/>
        <v>0</v>
      </c>
      <c r="H34" s="517"/>
      <c r="K34" s="175"/>
    </row>
    <row r="35" spans="1:11" ht="17.100000000000001" customHeight="1">
      <c r="A35" s="177" t="s">
        <v>497</v>
      </c>
      <c r="B35" s="168">
        <v>158</v>
      </c>
      <c r="C35" s="168"/>
      <c r="D35" s="178">
        <v>10508710</v>
      </c>
      <c r="E35" s="179">
        <v>43135100</v>
      </c>
      <c r="G35" s="517">
        <f t="shared" si="0"/>
        <v>32626390</v>
      </c>
      <c r="H35" s="517">
        <f>E35-D35</f>
        <v>32626390</v>
      </c>
      <c r="K35" s="175"/>
    </row>
    <row r="36" spans="1:11" ht="6.75" customHeight="1">
      <c r="A36" s="177"/>
      <c r="B36" s="168"/>
      <c r="C36" s="168"/>
      <c r="D36" s="172"/>
      <c r="E36" s="187"/>
      <c r="G36" s="517">
        <f t="shared" si="0"/>
        <v>0</v>
      </c>
      <c r="H36" s="517"/>
      <c r="K36" s="175"/>
    </row>
    <row r="37" spans="1:11" ht="17.100000000000001" customHeight="1">
      <c r="A37" s="171" t="s">
        <v>104</v>
      </c>
      <c r="B37" s="176">
        <v>200</v>
      </c>
      <c r="C37" s="168"/>
      <c r="D37" s="173">
        <f>D39+D41+D50+D54+D60</f>
        <v>0</v>
      </c>
      <c r="E37" s="174">
        <f>E39+E41+E50+E54+E60</f>
        <v>8370474615</v>
      </c>
      <c r="F37" s="188"/>
      <c r="G37" s="517">
        <f t="shared" si="0"/>
        <v>8370474615</v>
      </c>
      <c r="H37" s="517"/>
      <c r="K37" s="175"/>
    </row>
    <row r="38" spans="1:11" ht="0.75" customHeight="1">
      <c r="A38" s="177"/>
      <c r="B38" s="168"/>
      <c r="C38" s="168"/>
      <c r="D38" s="168"/>
      <c r="E38" s="170"/>
      <c r="G38" s="517">
        <f t="shared" si="0"/>
        <v>0</v>
      </c>
      <c r="H38" s="517"/>
      <c r="K38" s="175"/>
    </row>
    <row r="39" spans="1:11" ht="17.100000000000001" customHeight="1">
      <c r="A39" s="189" t="s">
        <v>41</v>
      </c>
      <c r="B39" s="176">
        <v>210</v>
      </c>
      <c r="C39" s="169"/>
      <c r="D39" s="173">
        <v>0</v>
      </c>
      <c r="E39" s="174">
        <v>0</v>
      </c>
      <c r="G39" s="517">
        <f t="shared" si="0"/>
        <v>0</v>
      </c>
      <c r="H39" s="517"/>
      <c r="K39" s="175"/>
    </row>
    <row r="40" spans="1:11" s="157" customFormat="1" ht="3.75" customHeight="1">
      <c r="A40" s="167"/>
      <c r="B40" s="168"/>
      <c r="C40" s="169"/>
      <c r="D40" s="168"/>
      <c r="E40" s="170"/>
      <c r="G40" s="517">
        <f t="shared" si="0"/>
        <v>0</v>
      </c>
      <c r="H40" s="517"/>
      <c r="K40" s="175"/>
    </row>
    <row r="41" spans="1:11" s="157" customFormat="1" ht="17.100000000000001" customHeight="1">
      <c r="A41" s="171" t="s">
        <v>42</v>
      </c>
      <c r="B41" s="176">
        <v>220</v>
      </c>
      <c r="C41" s="168"/>
      <c r="D41" s="173">
        <f>D42+D45+D48</f>
        <v>0</v>
      </c>
      <c r="E41" s="174">
        <f>E42+E45+E48</f>
        <v>8281428445</v>
      </c>
      <c r="G41" s="517">
        <f t="shared" si="0"/>
        <v>8281428445</v>
      </c>
      <c r="H41" s="517"/>
      <c r="K41" s="175"/>
    </row>
    <row r="42" spans="1:11" ht="17.100000000000001" customHeight="1">
      <c r="A42" s="177" t="s">
        <v>43</v>
      </c>
      <c r="B42" s="168">
        <v>221</v>
      </c>
      <c r="C42" s="168" t="s">
        <v>126</v>
      </c>
      <c r="D42" s="178">
        <f>D43+D44</f>
        <v>0</v>
      </c>
      <c r="E42" s="179">
        <f>E43+E44</f>
        <v>8269484000</v>
      </c>
      <c r="G42" s="517">
        <f t="shared" si="0"/>
        <v>8269484000</v>
      </c>
      <c r="H42" s="517"/>
      <c r="K42" s="175"/>
    </row>
    <row r="43" spans="1:11" ht="17.100000000000001" customHeight="1">
      <c r="A43" s="177" t="s">
        <v>44</v>
      </c>
      <c r="B43" s="168">
        <v>222</v>
      </c>
      <c r="C43" s="168"/>
      <c r="D43" s="178">
        <v>933608638</v>
      </c>
      <c r="E43" s="179">
        <v>24145946317</v>
      </c>
      <c r="G43" s="517">
        <f t="shared" si="0"/>
        <v>23212337679</v>
      </c>
      <c r="H43" s="517"/>
      <c r="K43" s="175"/>
    </row>
    <row r="44" spans="1:11" ht="17.100000000000001" customHeight="1">
      <c r="A44" s="177" t="s">
        <v>105</v>
      </c>
      <c r="B44" s="168">
        <v>223</v>
      </c>
      <c r="C44" s="168"/>
      <c r="D44" s="178">
        <v>-933608638</v>
      </c>
      <c r="E44" s="179">
        <v>-15876462317</v>
      </c>
      <c r="G44" s="517">
        <f t="shared" si="0"/>
        <v>-14942853679</v>
      </c>
      <c r="H44" s="517"/>
      <c r="K44" s="175"/>
    </row>
    <row r="45" spans="1:11" ht="17.100000000000001" customHeight="1">
      <c r="A45" s="177" t="s">
        <v>446</v>
      </c>
      <c r="B45" s="168">
        <v>227</v>
      </c>
      <c r="C45" s="168" t="s">
        <v>349</v>
      </c>
      <c r="D45" s="181">
        <f>D46+D47</f>
        <v>0</v>
      </c>
      <c r="E45" s="182">
        <f>E46+E47</f>
        <v>11944445</v>
      </c>
      <c r="F45" s="152"/>
      <c r="G45" s="517">
        <f t="shared" si="0"/>
        <v>11944445</v>
      </c>
      <c r="H45" s="517"/>
      <c r="K45" s="175"/>
    </row>
    <row r="46" spans="1:11" ht="17.100000000000001" customHeight="1">
      <c r="A46" s="192" t="s">
        <v>44</v>
      </c>
      <c r="B46" s="190">
        <v>228</v>
      </c>
      <c r="C46" s="168"/>
      <c r="D46" s="181">
        <v>43000000</v>
      </c>
      <c r="E46" s="182">
        <v>43000000</v>
      </c>
      <c r="F46" s="152"/>
      <c r="G46" s="517">
        <f t="shared" si="0"/>
        <v>0</v>
      </c>
      <c r="H46" s="517"/>
      <c r="K46" s="175"/>
    </row>
    <row r="47" spans="1:11" ht="17.100000000000001" customHeight="1">
      <c r="A47" s="177" t="s">
        <v>45</v>
      </c>
      <c r="B47" s="168">
        <v>229</v>
      </c>
      <c r="C47" s="168"/>
      <c r="D47" s="181">
        <v>-43000000</v>
      </c>
      <c r="E47" s="182">
        <v>-31055555</v>
      </c>
      <c r="F47" s="152"/>
      <c r="G47" s="517">
        <f t="shared" si="0"/>
        <v>11944445</v>
      </c>
      <c r="H47" s="517"/>
      <c r="K47" s="175"/>
    </row>
    <row r="48" spans="1:11" ht="15" hidden="1" customHeight="1">
      <c r="A48" s="177" t="s">
        <v>447</v>
      </c>
      <c r="B48" s="168">
        <v>230</v>
      </c>
      <c r="C48" s="168"/>
      <c r="D48" s="178">
        <v>0</v>
      </c>
      <c r="E48" s="179">
        <v>0</v>
      </c>
      <c r="G48" s="517">
        <f t="shared" si="0"/>
        <v>0</v>
      </c>
      <c r="H48" s="517"/>
      <c r="K48" s="175"/>
    </row>
    <row r="49" spans="1:11" ht="4.5" customHeight="1">
      <c r="A49" s="167"/>
      <c r="B49" s="168"/>
      <c r="C49" s="169"/>
      <c r="D49" s="181"/>
      <c r="E49" s="182"/>
      <c r="G49" s="517">
        <f t="shared" si="0"/>
        <v>0</v>
      </c>
      <c r="H49" s="517"/>
      <c r="K49" s="175"/>
    </row>
    <row r="50" spans="1:11" ht="17.100000000000001" customHeight="1">
      <c r="A50" s="189" t="s">
        <v>46</v>
      </c>
      <c r="B50" s="176">
        <v>240</v>
      </c>
      <c r="C50" s="169"/>
      <c r="D50" s="173">
        <f>SUM(D51:D52)</f>
        <v>0</v>
      </c>
      <c r="E50" s="174">
        <v>0</v>
      </c>
      <c r="G50" s="517">
        <f t="shared" si="0"/>
        <v>0</v>
      </c>
      <c r="H50" s="517"/>
      <c r="K50" s="175"/>
    </row>
    <row r="51" spans="1:11" hidden="1">
      <c r="A51" s="192" t="s">
        <v>44</v>
      </c>
      <c r="B51" s="190">
        <v>241</v>
      </c>
      <c r="C51" s="168"/>
      <c r="D51" s="181">
        <v>0</v>
      </c>
      <c r="E51" s="182">
        <v>0</v>
      </c>
      <c r="G51" s="517">
        <f t="shared" si="0"/>
        <v>0</v>
      </c>
      <c r="H51" s="517"/>
      <c r="K51" s="175"/>
    </row>
    <row r="52" spans="1:11" hidden="1">
      <c r="A52" s="192" t="s">
        <v>45</v>
      </c>
      <c r="B52" s="190">
        <v>242</v>
      </c>
      <c r="C52" s="168"/>
      <c r="D52" s="181">
        <v>0</v>
      </c>
      <c r="E52" s="182">
        <v>0</v>
      </c>
      <c r="G52" s="517">
        <f t="shared" si="0"/>
        <v>0</v>
      </c>
      <c r="H52" s="517"/>
      <c r="K52" s="175"/>
    </row>
    <row r="53" spans="1:11" ht="4.5" customHeight="1">
      <c r="A53" s="167"/>
      <c r="B53" s="168"/>
      <c r="C53" s="169"/>
      <c r="D53" s="193"/>
      <c r="E53" s="182"/>
      <c r="F53" s="152"/>
      <c r="G53" s="517">
        <f t="shared" si="0"/>
        <v>0</v>
      </c>
      <c r="H53" s="517"/>
      <c r="K53" s="175"/>
    </row>
    <row r="54" spans="1:11" ht="17.100000000000001" customHeight="1">
      <c r="A54" s="189" t="s">
        <v>47</v>
      </c>
      <c r="B54" s="176">
        <v>250</v>
      </c>
      <c r="C54" s="194"/>
      <c r="D54" s="173">
        <f>SUM(D55:D58)</f>
        <v>0</v>
      </c>
      <c r="E54" s="174">
        <f>SUM(E55:E58)</f>
        <v>0</v>
      </c>
      <c r="G54" s="517">
        <f t="shared" si="0"/>
        <v>0</v>
      </c>
      <c r="H54" s="517"/>
      <c r="K54" s="175"/>
    </row>
    <row r="55" spans="1:11" ht="15" hidden="1" customHeight="1">
      <c r="A55" s="177" t="s">
        <v>48</v>
      </c>
      <c r="B55" s="168">
        <v>251</v>
      </c>
      <c r="C55" s="168"/>
      <c r="D55" s="181">
        <v>0</v>
      </c>
      <c r="E55" s="182">
        <v>0</v>
      </c>
      <c r="F55" s="152"/>
      <c r="G55" s="517">
        <f t="shared" si="0"/>
        <v>0</v>
      </c>
      <c r="H55" s="517"/>
      <c r="K55" s="175"/>
    </row>
    <row r="56" spans="1:11" hidden="1">
      <c r="A56" s="177" t="s">
        <v>49</v>
      </c>
      <c r="B56" s="168">
        <v>252</v>
      </c>
      <c r="C56" s="168"/>
      <c r="D56" s="181">
        <v>0</v>
      </c>
      <c r="E56" s="182">
        <v>0</v>
      </c>
      <c r="G56" s="517">
        <f t="shared" si="0"/>
        <v>0</v>
      </c>
      <c r="H56" s="517"/>
      <c r="K56" s="175"/>
    </row>
    <row r="57" spans="1:11" s="195" customFormat="1" ht="15" hidden="1" customHeight="1">
      <c r="A57" s="177" t="s">
        <v>340</v>
      </c>
      <c r="B57" s="168">
        <v>258</v>
      </c>
      <c r="C57" s="168"/>
      <c r="D57" s="181">
        <v>0</v>
      </c>
      <c r="E57" s="182">
        <v>0</v>
      </c>
      <c r="F57" s="152"/>
      <c r="G57" s="517">
        <f t="shared" si="0"/>
        <v>0</v>
      </c>
      <c r="H57" s="517"/>
      <c r="K57" s="175"/>
    </row>
    <row r="58" spans="1:11" s="195" customFormat="1" ht="15" hidden="1" customHeight="1">
      <c r="A58" s="177" t="s">
        <v>341</v>
      </c>
      <c r="B58" s="168">
        <v>259</v>
      </c>
      <c r="C58" s="168"/>
      <c r="D58" s="181">
        <v>0</v>
      </c>
      <c r="E58" s="182">
        <v>0</v>
      </c>
      <c r="G58" s="517">
        <f t="shared" si="0"/>
        <v>0</v>
      </c>
      <c r="H58" s="517"/>
      <c r="K58" s="175"/>
    </row>
    <row r="59" spans="1:11" s="195" customFormat="1" ht="4.5" customHeight="1">
      <c r="A59" s="167"/>
      <c r="B59" s="168"/>
      <c r="C59" s="169"/>
      <c r="D59" s="193"/>
      <c r="E59" s="182"/>
      <c r="G59" s="517">
        <f t="shared" si="0"/>
        <v>0</v>
      </c>
      <c r="H59" s="517"/>
      <c r="K59" s="175"/>
    </row>
    <row r="60" spans="1:11" ht="17.100000000000001" customHeight="1">
      <c r="A60" s="171" t="s">
        <v>50</v>
      </c>
      <c r="B60" s="176">
        <v>260</v>
      </c>
      <c r="C60" s="176"/>
      <c r="D60" s="196">
        <f>SUM(D61:D63)</f>
        <v>0</v>
      </c>
      <c r="E60" s="197">
        <f>SUM(E61:E63)</f>
        <v>89046170</v>
      </c>
      <c r="G60" s="517">
        <f t="shared" si="0"/>
        <v>89046170</v>
      </c>
      <c r="H60" s="517">
        <f>E60-D60</f>
        <v>89046170</v>
      </c>
      <c r="K60" s="175"/>
    </row>
    <row r="61" spans="1:11" ht="17.100000000000001" customHeight="1">
      <c r="A61" s="177" t="s">
        <v>51</v>
      </c>
      <c r="B61" s="168">
        <v>261</v>
      </c>
      <c r="C61" s="168"/>
      <c r="D61" s="181">
        <v>0</v>
      </c>
      <c r="E61" s="182">
        <v>81216170</v>
      </c>
      <c r="F61" s="152"/>
      <c r="G61" s="517">
        <f t="shared" si="0"/>
        <v>81216170</v>
      </c>
      <c r="H61" s="517">
        <f>E61-D61</f>
        <v>81216170</v>
      </c>
      <c r="K61" s="175"/>
    </row>
    <row r="62" spans="1:11" ht="15" hidden="1" customHeight="1">
      <c r="A62" s="177" t="s">
        <v>52</v>
      </c>
      <c r="B62" s="168">
        <v>262</v>
      </c>
      <c r="C62" s="168"/>
      <c r="D62" s="181">
        <v>0</v>
      </c>
      <c r="E62" s="182">
        <v>0</v>
      </c>
      <c r="G62" s="517">
        <f t="shared" si="0"/>
        <v>0</v>
      </c>
      <c r="H62" s="517"/>
      <c r="K62" s="175"/>
    </row>
    <row r="63" spans="1:11" ht="17.100000000000001" customHeight="1">
      <c r="A63" s="177" t="s">
        <v>457</v>
      </c>
      <c r="B63" s="168">
        <v>268</v>
      </c>
      <c r="C63" s="168"/>
      <c r="D63" s="181">
        <v>0</v>
      </c>
      <c r="E63" s="182">
        <v>7830000</v>
      </c>
      <c r="G63" s="517">
        <f t="shared" si="0"/>
        <v>7830000</v>
      </c>
      <c r="H63" s="517">
        <f>E63-D63</f>
        <v>7830000</v>
      </c>
      <c r="I63" s="175" t="s">
        <v>485</v>
      </c>
      <c r="K63" s="175"/>
    </row>
    <row r="64" spans="1:11" ht="2.25" customHeight="1">
      <c r="A64" s="167"/>
      <c r="B64" s="168"/>
      <c r="C64" s="169"/>
      <c r="D64" s="168"/>
      <c r="E64" s="170"/>
      <c r="F64" s="152"/>
      <c r="G64" s="517"/>
      <c r="H64" s="517"/>
      <c r="K64" s="175"/>
    </row>
    <row r="65" spans="1:11" ht="20.25" customHeight="1" thickBot="1">
      <c r="A65" s="198" t="s">
        <v>106</v>
      </c>
      <c r="B65" s="199">
        <v>270</v>
      </c>
      <c r="C65" s="200"/>
      <c r="D65" s="201">
        <f>D10+D37</f>
        <v>83807761759.484131</v>
      </c>
      <c r="E65" s="202">
        <f>E10+E37</f>
        <v>74993899408</v>
      </c>
    </row>
    <row r="66" spans="1:11" ht="12" customHeight="1" thickTop="1">
      <c r="A66" s="203"/>
      <c r="B66" s="203"/>
      <c r="C66" s="204"/>
      <c r="D66" s="205"/>
      <c r="E66" s="205"/>
    </row>
    <row r="67" spans="1:11" ht="21.75" customHeight="1">
      <c r="A67" s="845" t="s">
        <v>516</v>
      </c>
      <c r="B67" s="845"/>
      <c r="C67" s="845"/>
      <c r="D67" s="845"/>
      <c r="E67" s="845"/>
    </row>
    <row r="68" spans="1:11" ht="17.100000000000001" customHeight="1">
      <c r="A68" s="846" t="str">
        <f>A5</f>
        <v>Tại ngày 31 tháng 12 năm 2014</v>
      </c>
      <c r="B68" s="846"/>
      <c r="C68" s="846"/>
      <c r="D68" s="846"/>
      <c r="E68" s="846"/>
    </row>
    <row r="69" spans="1:11" ht="17.100000000000001" customHeight="1">
      <c r="A69" s="850" t="s">
        <v>24</v>
      </c>
      <c r="B69" s="850"/>
      <c r="C69" s="850"/>
      <c r="D69" s="850"/>
      <c r="E69" s="850"/>
    </row>
    <row r="70" spans="1:11" ht="7.5" customHeight="1" thickBot="1">
      <c r="A70" s="206"/>
      <c r="B70" s="206"/>
      <c r="C70" s="207"/>
      <c r="D70" s="573"/>
      <c r="E70" s="573"/>
    </row>
    <row r="71" spans="1:11" ht="30" customHeight="1" thickTop="1">
      <c r="A71" s="162" t="s">
        <v>53</v>
      </c>
      <c r="B71" s="163" t="str">
        <f>B8</f>
        <v>Mã số</v>
      </c>
      <c r="C71" s="163" t="str">
        <f>C8</f>
        <v>Thuyết minh</v>
      </c>
      <c r="D71" s="164">
        <f>D8</f>
        <v>42004</v>
      </c>
      <c r="E71" s="165">
        <f>E8</f>
        <v>41640</v>
      </c>
    </row>
    <row r="72" spans="1:11" s="195" customFormat="1" ht="7.5" customHeight="1">
      <c r="A72" s="167"/>
      <c r="B72" s="168"/>
      <c r="C72" s="169"/>
      <c r="D72" s="168"/>
      <c r="E72" s="170"/>
      <c r="G72" s="518"/>
      <c r="H72" s="518"/>
    </row>
    <row r="73" spans="1:11" s="157" customFormat="1" ht="17.100000000000001" customHeight="1">
      <c r="A73" s="171" t="s">
        <v>107</v>
      </c>
      <c r="B73" s="168">
        <v>300</v>
      </c>
      <c r="C73" s="168"/>
      <c r="D73" s="173">
        <f>D76+D90</f>
        <v>1362717738</v>
      </c>
      <c r="E73" s="174">
        <f>E76+E90</f>
        <v>2886056372</v>
      </c>
      <c r="F73" s="175"/>
      <c r="G73" s="516">
        <f>D73-E73</f>
        <v>-1523338634</v>
      </c>
      <c r="H73" s="516"/>
      <c r="K73" s="175"/>
    </row>
    <row r="74" spans="1:11" s="157" customFormat="1" hidden="1">
      <c r="A74" s="167"/>
      <c r="B74" s="168"/>
      <c r="C74" s="169"/>
      <c r="D74" s="168"/>
      <c r="E74" s="170"/>
      <c r="G74" s="516">
        <f t="shared" ref="G74:G113" si="1">D74-E74</f>
        <v>0</v>
      </c>
      <c r="H74" s="516"/>
      <c r="K74" s="175"/>
    </row>
    <row r="75" spans="1:11" ht="7.5" customHeight="1">
      <c r="A75" s="167"/>
      <c r="B75" s="168"/>
      <c r="C75" s="172"/>
      <c r="D75" s="168"/>
      <c r="E75" s="170"/>
      <c r="G75" s="516">
        <f t="shared" si="1"/>
        <v>0</v>
      </c>
      <c r="H75" s="516"/>
    </row>
    <row r="76" spans="1:11" ht="17.100000000000001" customHeight="1">
      <c r="A76" s="171" t="s">
        <v>54</v>
      </c>
      <c r="B76" s="168">
        <v>310</v>
      </c>
      <c r="C76" s="190"/>
      <c r="D76" s="208">
        <f>SUM(D77:D87)</f>
        <v>1360478238</v>
      </c>
      <c r="E76" s="209">
        <f>SUM(E77:E87)</f>
        <v>2091341322</v>
      </c>
      <c r="G76" s="516">
        <f t="shared" si="1"/>
        <v>-730863084</v>
      </c>
      <c r="H76" s="516">
        <f>D76-E76</f>
        <v>-730863084</v>
      </c>
      <c r="K76" s="175"/>
    </row>
    <row r="77" spans="1:11" ht="15" hidden="1" customHeight="1">
      <c r="A77" s="177" t="s">
        <v>55</v>
      </c>
      <c r="B77" s="168">
        <v>311</v>
      </c>
      <c r="C77" s="168" t="s">
        <v>349</v>
      </c>
      <c r="D77" s="178">
        <v>0</v>
      </c>
      <c r="E77" s="179">
        <v>0</v>
      </c>
      <c r="F77" s="152"/>
      <c r="G77" s="516">
        <f t="shared" si="1"/>
        <v>0</v>
      </c>
      <c r="H77" s="516"/>
      <c r="K77" s="175"/>
    </row>
    <row r="78" spans="1:11" ht="17.100000000000001" customHeight="1">
      <c r="A78" s="177" t="s">
        <v>455</v>
      </c>
      <c r="B78" s="168">
        <v>312</v>
      </c>
      <c r="C78" s="168"/>
      <c r="D78" s="178">
        <v>26984591</v>
      </c>
      <c r="E78" s="179">
        <v>270870056</v>
      </c>
      <c r="G78" s="516">
        <f t="shared" si="1"/>
        <v>-243885465</v>
      </c>
      <c r="H78" s="516"/>
      <c r="I78" s="152"/>
      <c r="J78" s="152"/>
      <c r="K78" s="175"/>
    </row>
    <row r="79" spans="1:11" ht="17.100000000000001" customHeight="1">
      <c r="A79" s="177" t="s">
        <v>456</v>
      </c>
      <c r="B79" s="168">
        <v>313</v>
      </c>
      <c r="C79" s="168"/>
      <c r="D79" s="178">
        <v>4093920</v>
      </c>
      <c r="E79" s="179">
        <v>99001073</v>
      </c>
      <c r="G79" s="516">
        <f t="shared" si="1"/>
        <v>-94907153</v>
      </c>
      <c r="H79" s="516"/>
      <c r="I79" s="152"/>
      <c r="J79" s="152"/>
      <c r="K79" s="175"/>
    </row>
    <row r="80" spans="1:11" ht="17.100000000000001" customHeight="1">
      <c r="A80" s="185" t="s">
        <v>416</v>
      </c>
      <c r="B80" s="168">
        <v>314</v>
      </c>
      <c r="C80" s="168" t="s">
        <v>289</v>
      </c>
      <c r="D80" s="178">
        <v>338740380</v>
      </c>
      <c r="E80" s="179">
        <v>142504794</v>
      </c>
      <c r="F80" s="152"/>
      <c r="G80" s="516">
        <f t="shared" si="1"/>
        <v>196235586</v>
      </c>
      <c r="H80" s="516"/>
      <c r="J80" s="152"/>
      <c r="K80" s="175"/>
    </row>
    <row r="81" spans="1:11" s="166" customFormat="1" ht="17.100000000000001" customHeight="1">
      <c r="A81" s="185" t="s">
        <v>417</v>
      </c>
      <c r="B81" s="168">
        <v>315</v>
      </c>
      <c r="C81" s="168"/>
      <c r="D81" s="178">
        <v>132750553</v>
      </c>
      <c r="E81" s="179">
        <v>265459213</v>
      </c>
      <c r="G81" s="516">
        <f t="shared" si="1"/>
        <v>-132708660</v>
      </c>
      <c r="H81" s="516"/>
      <c r="I81" s="210"/>
      <c r="J81" s="152"/>
      <c r="K81" s="175"/>
    </row>
    <row r="82" spans="1:11" ht="17.100000000000001" customHeight="1">
      <c r="A82" s="185" t="s">
        <v>418</v>
      </c>
      <c r="B82" s="168">
        <v>316</v>
      </c>
      <c r="C82" s="168"/>
      <c r="D82" s="178">
        <f>'BTDC 2014'!G17</f>
        <v>19000000</v>
      </c>
      <c r="E82" s="179">
        <v>75709048</v>
      </c>
      <c r="F82" s="152"/>
      <c r="G82" s="516">
        <f t="shared" si="1"/>
        <v>-56709048</v>
      </c>
      <c r="H82" s="516"/>
      <c r="J82" s="152"/>
      <c r="K82" s="175"/>
    </row>
    <row r="83" spans="1:11" s="157" customFormat="1" hidden="1">
      <c r="A83" s="185" t="s">
        <v>56</v>
      </c>
      <c r="B83" s="168">
        <v>317</v>
      </c>
      <c r="C83" s="168"/>
      <c r="D83" s="178"/>
      <c r="E83" s="179"/>
      <c r="G83" s="516">
        <f t="shared" si="1"/>
        <v>0</v>
      </c>
      <c r="H83" s="516"/>
      <c r="J83" s="152"/>
      <c r="K83" s="175"/>
    </row>
    <row r="84" spans="1:11" hidden="1">
      <c r="A84" s="185" t="s">
        <v>57</v>
      </c>
      <c r="B84" s="168">
        <v>318</v>
      </c>
      <c r="C84" s="168"/>
      <c r="D84" s="178"/>
      <c r="E84" s="179"/>
      <c r="G84" s="516">
        <f t="shared" si="1"/>
        <v>0</v>
      </c>
      <c r="H84" s="516"/>
      <c r="J84" s="152"/>
      <c r="K84" s="175"/>
    </row>
    <row r="85" spans="1:11" ht="17.100000000000001" customHeight="1">
      <c r="A85" s="185" t="s">
        <v>419</v>
      </c>
      <c r="B85" s="168">
        <v>319</v>
      </c>
      <c r="C85" s="168" t="s">
        <v>127</v>
      </c>
      <c r="D85" s="178">
        <f>815920438+'BTDC 2014'!G21</f>
        <v>826450438</v>
      </c>
      <c r="E85" s="179">
        <v>1156438782</v>
      </c>
      <c r="F85" s="152"/>
      <c r="G85" s="516">
        <f t="shared" si="1"/>
        <v>-329988344</v>
      </c>
      <c r="H85" s="516"/>
      <c r="I85" s="152"/>
      <c r="J85" s="152"/>
      <c r="K85" s="175"/>
    </row>
    <row r="86" spans="1:11" hidden="1">
      <c r="A86" s="185" t="s">
        <v>261</v>
      </c>
      <c r="B86" s="168">
        <v>320</v>
      </c>
      <c r="C86" s="168"/>
      <c r="D86" s="183"/>
      <c r="E86" s="184"/>
      <c r="G86" s="516">
        <f t="shared" si="1"/>
        <v>0</v>
      </c>
      <c r="H86" s="516"/>
      <c r="K86" s="175"/>
    </row>
    <row r="87" spans="1:11" ht="17.100000000000001" customHeight="1">
      <c r="A87" s="177" t="s">
        <v>420</v>
      </c>
      <c r="B87" s="168">
        <v>323</v>
      </c>
      <c r="C87" s="168"/>
      <c r="D87" s="178">
        <v>12458356</v>
      </c>
      <c r="E87" s="179">
        <v>81358356</v>
      </c>
      <c r="F87" s="152"/>
      <c r="G87" s="516">
        <f t="shared" si="1"/>
        <v>-68900000</v>
      </c>
      <c r="H87" s="516">
        <f>D87-E87</f>
        <v>-68900000</v>
      </c>
      <c r="K87" s="175"/>
    </row>
    <row r="88" spans="1:11" hidden="1">
      <c r="A88" s="167"/>
      <c r="B88" s="168"/>
      <c r="C88" s="169"/>
      <c r="D88" s="168"/>
      <c r="E88" s="170"/>
      <c r="F88" s="152"/>
      <c r="G88" s="516">
        <f t="shared" si="1"/>
        <v>0</v>
      </c>
      <c r="H88" s="516"/>
      <c r="K88" s="175"/>
    </row>
    <row r="89" spans="1:11" ht="6" customHeight="1">
      <c r="A89" s="167"/>
      <c r="B89" s="168"/>
      <c r="C89" s="169"/>
      <c r="D89" s="168"/>
      <c r="E89" s="170"/>
      <c r="F89" s="152"/>
      <c r="G89" s="516"/>
      <c r="H89" s="516"/>
      <c r="K89" s="175"/>
    </row>
    <row r="90" spans="1:11" ht="17.100000000000001" customHeight="1">
      <c r="A90" s="171" t="s">
        <v>58</v>
      </c>
      <c r="B90" s="168">
        <v>330</v>
      </c>
      <c r="C90" s="168"/>
      <c r="D90" s="173">
        <f>SUM(D91:D98)</f>
        <v>2239500</v>
      </c>
      <c r="E90" s="174">
        <f>SUM(E91:E98)</f>
        <v>794715050</v>
      </c>
      <c r="F90" s="152"/>
      <c r="G90" s="516">
        <f t="shared" si="1"/>
        <v>-792475550</v>
      </c>
      <c r="H90" s="516">
        <f>D90-E90</f>
        <v>-792475550</v>
      </c>
      <c r="K90" s="175"/>
    </row>
    <row r="91" spans="1:11" hidden="1">
      <c r="A91" s="177" t="s">
        <v>59</v>
      </c>
      <c r="B91" s="168">
        <v>331</v>
      </c>
      <c r="C91" s="168"/>
      <c r="D91" s="178"/>
      <c r="E91" s="179"/>
      <c r="F91" s="152"/>
      <c r="G91" s="516">
        <f t="shared" si="1"/>
        <v>0</v>
      </c>
      <c r="H91" s="516"/>
      <c r="K91" s="175"/>
    </row>
    <row r="92" spans="1:11" ht="15.75" hidden="1">
      <c r="A92" s="177" t="s">
        <v>60</v>
      </c>
      <c r="B92" s="168">
        <v>332</v>
      </c>
      <c r="C92" s="168"/>
      <c r="D92" s="211"/>
      <c r="E92" s="187"/>
      <c r="F92" s="152"/>
      <c r="G92" s="516">
        <f t="shared" si="1"/>
        <v>0</v>
      </c>
      <c r="H92" s="516"/>
      <c r="K92" s="175"/>
    </row>
    <row r="93" spans="1:11" ht="17.100000000000001" customHeight="1">
      <c r="A93" s="177" t="s">
        <v>448</v>
      </c>
      <c r="B93" s="168">
        <v>333</v>
      </c>
      <c r="C93" s="168" t="s">
        <v>128</v>
      </c>
      <c r="D93" s="178">
        <v>2239500</v>
      </c>
      <c r="E93" s="179">
        <v>794350500</v>
      </c>
      <c r="F93" s="152"/>
      <c r="G93" s="516">
        <f t="shared" si="1"/>
        <v>-792111000</v>
      </c>
      <c r="H93" s="516">
        <f>D93-E93</f>
        <v>-792111000</v>
      </c>
      <c r="K93" s="175"/>
    </row>
    <row r="94" spans="1:11" ht="15" hidden="1" customHeight="1">
      <c r="A94" s="177" t="s">
        <v>351</v>
      </c>
      <c r="B94" s="168">
        <v>334</v>
      </c>
      <c r="C94" s="168"/>
      <c r="D94" s="178">
        <v>0</v>
      </c>
      <c r="E94" s="179">
        <v>0</v>
      </c>
      <c r="F94" s="152"/>
      <c r="G94" s="516">
        <f t="shared" si="1"/>
        <v>0</v>
      </c>
      <c r="H94" s="516"/>
      <c r="K94" s="175"/>
    </row>
    <row r="95" spans="1:11" ht="15.75" hidden="1">
      <c r="A95" s="177" t="s">
        <v>61</v>
      </c>
      <c r="B95" s="168">
        <v>335</v>
      </c>
      <c r="C95" s="168"/>
      <c r="D95" s="211"/>
      <c r="E95" s="212"/>
      <c r="F95" s="152"/>
      <c r="G95" s="516">
        <f t="shared" si="1"/>
        <v>0</v>
      </c>
      <c r="H95" s="516"/>
      <c r="K95" s="175"/>
    </row>
    <row r="96" spans="1:11" hidden="1">
      <c r="A96" s="177" t="s">
        <v>262</v>
      </c>
      <c r="B96" s="168">
        <v>336</v>
      </c>
      <c r="C96" s="168"/>
      <c r="D96" s="178">
        <v>0</v>
      </c>
      <c r="E96" s="179">
        <v>0</v>
      </c>
      <c r="F96" s="152"/>
      <c r="G96" s="516">
        <f t="shared" si="1"/>
        <v>0</v>
      </c>
      <c r="H96" s="516"/>
      <c r="K96" s="175"/>
    </row>
    <row r="97" spans="1:11" ht="15.75" hidden="1">
      <c r="A97" s="177" t="s">
        <v>62</v>
      </c>
      <c r="B97" s="168">
        <v>337</v>
      </c>
      <c r="C97" s="168"/>
      <c r="D97" s="211"/>
      <c r="E97" s="212"/>
      <c r="G97" s="516">
        <f t="shared" si="1"/>
        <v>0</v>
      </c>
      <c r="H97" s="516"/>
      <c r="K97" s="175"/>
    </row>
    <row r="98" spans="1:11" ht="17.100000000000001" customHeight="1">
      <c r="A98" s="177" t="s">
        <v>449</v>
      </c>
      <c r="B98" s="168">
        <v>338</v>
      </c>
      <c r="C98" s="168"/>
      <c r="D98" s="178">
        <v>0</v>
      </c>
      <c r="E98" s="179">
        <v>364550</v>
      </c>
      <c r="G98" s="516">
        <f t="shared" si="1"/>
        <v>-364550</v>
      </c>
      <c r="H98" s="516">
        <f>D98-E98</f>
        <v>-364550</v>
      </c>
      <c r="K98" s="175"/>
    </row>
    <row r="99" spans="1:11" ht="12" customHeight="1">
      <c r="A99" s="177"/>
      <c r="B99" s="168"/>
      <c r="C99" s="168"/>
      <c r="D99" s="211"/>
      <c r="E99" s="212"/>
      <c r="G99" s="516">
        <f t="shared" si="1"/>
        <v>0</v>
      </c>
      <c r="H99" s="516"/>
      <c r="K99" s="175"/>
    </row>
    <row r="100" spans="1:11" ht="17.100000000000001" customHeight="1">
      <c r="A100" s="171" t="s">
        <v>108</v>
      </c>
      <c r="B100" s="168">
        <v>400</v>
      </c>
      <c r="C100" s="168"/>
      <c r="D100" s="173">
        <f>D103+D116</f>
        <v>82445044021.484131</v>
      </c>
      <c r="E100" s="174">
        <f>E103+E116</f>
        <v>72107843036</v>
      </c>
      <c r="G100" s="516">
        <f t="shared" si="1"/>
        <v>10337200985.484131</v>
      </c>
      <c r="H100" s="516"/>
      <c r="K100" s="175"/>
    </row>
    <row r="101" spans="1:11" hidden="1">
      <c r="A101" s="167"/>
      <c r="B101" s="168"/>
      <c r="C101" s="169"/>
      <c r="D101" s="168"/>
      <c r="E101" s="170"/>
      <c r="G101" s="516">
        <f t="shared" si="1"/>
        <v>0</v>
      </c>
      <c r="H101" s="516"/>
      <c r="K101" s="175"/>
    </row>
    <row r="102" spans="1:11" ht="7.5" customHeight="1">
      <c r="A102" s="167"/>
      <c r="B102" s="168"/>
      <c r="C102" s="172"/>
      <c r="D102" s="168"/>
      <c r="E102" s="170"/>
      <c r="G102" s="516">
        <f t="shared" si="1"/>
        <v>0</v>
      </c>
      <c r="H102" s="516"/>
    </row>
    <row r="103" spans="1:11" ht="17.100000000000001" customHeight="1">
      <c r="A103" s="171" t="s">
        <v>63</v>
      </c>
      <c r="B103" s="168">
        <v>410</v>
      </c>
      <c r="C103" s="176" t="s">
        <v>458</v>
      </c>
      <c r="D103" s="173">
        <f>SUM(D104:D114)</f>
        <v>82445044021.484131</v>
      </c>
      <c r="E103" s="174">
        <f>SUM(E104:E114)</f>
        <v>72107843036</v>
      </c>
      <c r="G103" s="516">
        <f t="shared" si="1"/>
        <v>10337200985.484131</v>
      </c>
      <c r="H103" s="516"/>
      <c r="K103" s="175"/>
    </row>
    <row r="104" spans="1:11" ht="17.100000000000001" customHeight="1">
      <c r="A104" s="177" t="s">
        <v>64</v>
      </c>
      <c r="B104" s="168">
        <v>411</v>
      </c>
      <c r="C104" s="168"/>
      <c r="D104" s="178">
        <v>92418010000</v>
      </c>
      <c r="E104" s="179">
        <v>92418010000</v>
      </c>
      <c r="F104" s="152"/>
      <c r="G104" s="516">
        <f t="shared" si="1"/>
        <v>0</v>
      </c>
      <c r="H104" s="516"/>
      <c r="K104" s="175"/>
    </row>
    <row r="105" spans="1:11" ht="17.100000000000001" customHeight="1">
      <c r="A105" s="177" t="s">
        <v>65</v>
      </c>
      <c r="B105" s="168">
        <v>412</v>
      </c>
      <c r="C105" s="168"/>
      <c r="D105" s="178">
        <v>55260000</v>
      </c>
      <c r="E105" s="179">
        <v>55260000</v>
      </c>
      <c r="F105" s="152"/>
      <c r="G105" s="516">
        <f t="shared" si="1"/>
        <v>0</v>
      </c>
      <c r="H105" s="516"/>
      <c r="K105" s="175"/>
    </row>
    <row r="106" spans="1:11" hidden="1">
      <c r="A106" s="177" t="s">
        <v>66</v>
      </c>
      <c r="B106" s="168">
        <v>413</v>
      </c>
      <c r="C106" s="168"/>
      <c r="D106" s="183"/>
      <c r="E106" s="184"/>
      <c r="G106" s="516">
        <f t="shared" si="1"/>
        <v>0</v>
      </c>
      <c r="H106" s="516"/>
      <c r="K106" s="175"/>
    </row>
    <row r="107" spans="1:11" s="166" customFormat="1" hidden="1">
      <c r="A107" s="177" t="s">
        <v>67</v>
      </c>
      <c r="B107" s="168">
        <v>414</v>
      </c>
      <c r="C107" s="168"/>
      <c r="D107" s="178"/>
      <c r="E107" s="179"/>
      <c r="G107" s="516">
        <f t="shared" si="1"/>
        <v>0</v>
      </c>
      <c r="H107" s="516"/>
      <c r="K107" s="175"/>
    </row>
    <row r="108" spans="1:11" hidden="1">
      <c r="A108" s="177" t="s">
        <v>68</v>
      </c>
      <c r="B108" s="168">
        <v>415</v>
      </c>
      <c r="C108" s="168"/>
      <c r="D108" s="178"/>
      <c r="E108" s="179"/>
      <c r="G108" s="516">
        <f t="shared" si="1"/>
        <v>0</v>
      </c>
      <c r="H108" s="516"/>
      <c r="K108" s="175"/>
    </row>
    <row r="109" spans="1:11" s="157" customFormat="1" hidden="1">
      <c r="A109" s="177" t="s">
        <v>263</v>
      </c>
      <c r="B109" s="168">
        <v>416</v>
      </c>
      <c r="C109" s="168"/>
      <c r="D109" s="178">
        <v>0</v>
      </c>
      <c r="E109" s="179">
        <v>0</v>
      </c>
      <c r="G109" s="516">
        <f t="shared" si="1"/>
        <v>0</v>
      </c>
      <c r="H109" s="516"/>
      <c r="K109" s="175"/>
    </row>
    <row r="110" spans="1:11" ht="17.100000000000001" customHeight="1">
      <c r="A110" s="177" t="s">
        <v>342</v>
      </c>
      <c r="B110" s="168">
        <v>417</v>
      </c>
      <c r="C110" s="168"/>
      <c r="D110" s="178">
        <v>591892544</v>
      </c>
      <c r="E110" s="179">
        <v>591892544</v>
      </c>
      <c r="F110" s="152"/>
      <c r="G110" s="516">
        <f t="shared" si="1"/>
        <v>0</v>
      </c>
      <c r="H110" s="516"/>
      <c r="K110" s="175"/>
    </row>
    <row r="111" spans="1:11" ht="17.100000000000001" customHeight="1">
      <c r="A111" s="177" t="s">
        <v>343</v>
      </c>
      <c r="B111" s="168">
        <v>418</v>
      </c>
      <c r="C111" s="168"/>
      <c r="D111" s="178">
        <v>1113667214</v>
      </c>
      <c r="E111" s="179">
        <v>1113667214</v>
      </c>
      <c r="F111" s="152"/>
      <c r="G111" s="516">
        <f t="shared" si="1"/>
        <v>0</v>
      </c>
      <c r="H111" s="516"/>
      <c r="K111" s="175"/>
    </row>
    <row r="112" spans="1:11" hidden="1">
      <c r="A112" s="177" t="s">
        <v>123</v>
      </c>
      <c r="B112" s="168">
        <v>419</v>
      </c>
      <c r="C112" s="168"/>
      <c r="D112" s="178">
        <v>0</v>
      </c>
      <c r="E112" s="179">
        <v>0</v>
      </c>
      <c r="F112" s="152"/>
      <c r="G112" s="516">
        <f t="shared" si="1"/>
        <v>0</v>
      </c>
      <c r="H112" s="516"/>
      <c r="K112" s="175"/>
    </row>
    <row r="113" spans="1:11" ht="17.100000000000001" customHeight="1">
      <c r="A113" s="177" t="s">
        <v>344</v>
      </c>
      <c r="B113" s="168">
        <v>420</v>
      </c>
      <c r="C113" s="168"/>
      <c r="D113" s="178">
        <f>-11862818602+'BTDC 2014'!G23-'BTDC 2014'!G19-'BTDC 2014'!G17-'BTDC 2014'!G21</f>
        <v>-11733785736.515863</v>
      </c>
      <c r="E113" s="179">
        <v>-22070986722</v>
      </c>
      <c r="F113" s="213"/>
      <c r="G113" s="516">
        <f t="shared" si="1"/>
        <v>10337200985.484137</v>
      </c>
      <c r="H113" s="516"/>
      <c r="K113" s="175"/>
    </row>
    <row r="114" spans="1:11" hidden="1">
      <c r="A114" s="177" t="s">
        <v>69</v>
      </c>
      <c r="B114" s="168">
        <v>421</v>
      </c>
      <c r="C114" s="168"/>
      <c r="D114" s="178">
        <v>0</v>
      </c>
      <c r="E114" s="179">
        <v>0</v>
      </c>
      <c r="K114" s="175"/>
    </row>
    <row r="115" spans="1:11" hidden="1">
      <c r="A115" s="167"/>
      <c r="B115" s="168"/>
      <c r="C115" s="169"/>
      <c r="D115" s="168"/>
      <c r="E115" s="170"/>
      <c r="K115" s="175"/>
    </row>
    <row r="116" spans="1:11" hidden="1">
      <c r="A116" s="171" t="s">
        <v>70</v>
      </c>
      <c r="B116" s="168">
        <v>430</v>
      </c>
      <c r="C116" s="168"/>
      <c r="D116" s="173">
        <f>SUM(D117:D118)</f>
        <v>0</v>
      </c>
      <c r="E116" s="174">
        <f>SUM(E117:E118)</f>
        <v>0</v>
      </c>
      <c r="K116" s="175"/>
    </row>
    <row r="117" spans="1:11" hidden="1">
      <c r="A117" s="177" t="s">
        <v>71</v>
      </c>
      <c r="B117" s="168">
        <v>432</v>
      </c>
      <c r="C117" s="168"/>
      <c r="D117" s="178">
        <v>0</v>
      </c>
      <c r="E117" s="179">
        <v>0</v>
      </c>
      <c r="F117" s="152"/>
      <c r="G117" s="517"/>
      <c r="H117" s="517"/>
      <c r="K117" s="175"/>
    </row>
    <row r="118" spans="1:11" hidden="1">
      <c r="A118" s="177" t="s">
        <v>72</v>
      </c>
      <c r="B118" s="168">
        <v>433</v>
      </c>
      <c r="C118" s="168"/>
      <c r="D118" s="178">
        <v>0</v>
      </c>
      <c r="E118" s="179">
        <v>0</v>
      </c>
      <c r="K118" s="175"/>
    </row>
    <row r="119" spans="1:11" hidden="1">
      <c r="A119" s="167"/>
      <c r="B119" s="168"/>
      <c r="C119" s="169"/>
      <c r="D119" s="168"/>
      <c r="E119" s="170"/>
    </row>
    <row r="120" spans="1:11" ht="10.5" customHeight="1">
      <c r="A120" s="167"/>
      <c r="B120" s="168"/>
      <c r="C120" s="169"/>
      <c r="D120" s="168"/>
      <c r="E120" s="170"/>
    </row>
    <row r="121" spans="1:11" ht="22.5" customHeight="1" thickBot="1">
      <c r="A121" s="214" t="s">
        <v>109</v>
      </c>
      <c r="B121" s="215">
        <v>440</v>
      </c>
      <c r="C121" s="216"/>
      <c r="D121" s="217">
        <f>D100+D73</f>
        <v>83807761759.484131</v>
      </c>
      <c r="E121" s="218">
        <f>E100+E73</f>
        <v>74993899408</v>
      </c>
    </row>
    <row r="122" spans="1:11" ht="16.5" customHeight="1" thickTop="1">
      <c r="A122" s="195"/>
      <c r="B122" s="572"/>
      <c r="C122" s="195"/>
      <c r="D122" s="573"/>
      <c r="E122" s="573"/>
    </row>
    <row r="123" spans="1:11" hidden="1">
      <c r="A123" s="195"/>
      <c r="B123" s="572"/>
      <c r="C123" s="195"/>
      <c r="D123" s="573"/>
      <c r="E123" s="573"/>
    </row>
    <row r="124" spans="1:11" hidden="1">
      <c r="A124" s="195"/>
      <c r="B124" s="572"/>
      <c r="C124" s="195"/>
      <c r="D124" s="573"/>
      <c r="E124" s="573"/>
    </row>
    <row r="125" spans="1:11" hidden="1">
      <c r="A125" s="195"/>
      <c r="B125" s="572"/>
      <c r="C125" s="195"/>
      <c r="D125" s="573"/>
      <c r="E125" s="573"/>
    </row>
    <row r="126" spans="1:11" hidden="1">
      <c r="A126" s="195"/>
      <c r="B126" s="572"/>
      <c r="C126" s="195"/>
      <c r="D126" s="573"/>
      <c r="E126" s="573"/>
    </row>
    <row r="127" spans="1:11" hidden="1">
      <c r="A127" s="195"/>
      <c r="B127" s="572"/>
      <c r="C127" s="195"/>
      <c r="D127" s="573"/>
      <c r="E127" s="573"/>
    </row>
    <row r="128" spans="1:11" hidden="1">
      <c r="A128" s="195"/>
      <c r="B128" s="572"/>
      <c r="C128" s="195"/>
      <c r="D128" s="573"/>
      <c r="E128" s="573"/>
    </row>
    <row r="129" spans="1:8" hidden="1">
      <c r="A129" s="195"/>
      <c r="B129" s="572"/>
      <c r="C129" s="195"/>
      <c r="D129" s="573"/>
      <c r="E129" s="573"/>
    </row>
    <row r="130" spans="1:8" hidden="1">
      <c r="A130" s="195"/>
      <c r="B130" s="572"/>
      <c r="C130" s="195"/>
      <c r="D130" s="573"/>
      <c r="E130" s="573"/>
    </row>
    <row r="131" spans="1:8" hidden="1">
      <c r="A131" s="195"/>
      <c r="B131" s="572"/>
      <c r="C131" s="195"/>
      <c r="D131" s="573"/>
      <c r="E131" s="573"/>
    </row>
    <row r="132" spans="1:8" hidden="1">
      <c r="A132" s="195"/>
      <c r="B132" s="572"/>
      <c r="C132" s="195"/>
      <c r="D132" s="573"/>
      <c r="E132" s="573"/>
    </row>
    <row r="133" spans="1:8" hidden="1">
      <c r="A133" s="195"/>
      <c r="B133" s="572"/>
      <c r="C133" s="195"/>
      <c r="D133" s="573"/>
      <c r="E133" s="573"/>
    </row>
    <row r="134" spans="1:8" hidden="1">
      <c r="A134" s="195"/>
      <c r="B134" s="572"/>
      <c r="C134" s="195"/>
      <c r="D134" s="573"/>
      <c r="E134" s="573"/>
    </row>
    <row r="135" spans="1:8" hidden="1">
      <c r="A135" s="195"/>
      <c r="B135" s="572"/>
      <c r="C135" s="195"/>
      <c r="D135" s="573"/>
      <c r="E135" s="573"/>
    </row>
    <row r="136" spans="1:8" hidden="1">
      <c r="A136" s="195"/>
      <c r="B136" s="572"/>
      <c r="C136" s="195"/>
      <c r="D136" s="573"/>
      <c r="E136" s="573"/>
    </row>
    <row r="137" spans="1:8" hidden="1">
      <c r="A137" s="195"/>
      <c r="B137" s="572"/>
      <c r="C137" s="195"/>
      <c r="D137" s="573"/>
      <c r="E137" s="573"/>
    </row>
    <row r="138" spans="1:8" hidden="1">
      <c r="A138" s="195"/>
      <c r="B138" s="572"/>
      <c r="C138" s="195"/>
      <c r="D138" s="573"/>
      <c r="E138" s="573"/>
    </row>
    <row r="139" spans="1:8" hidden="1">
      <c r="A139" s="195"/>
      <c r="B139" s="572"/>
      <c r="C139" s="195"/>
      <c r="D139" s="573"/>
      <c r="E139" s="573"/>
    </row>
    <row r="140" spans="1:8" ht="23.25" hidden="1" customHeight="1">
      <c r="A140" s="845" t="s">
        <v>73</v>
      </c>
      <c r="B140" s="845"/>
      <c r="C140" s="845"/>
      <c r="D140" s="845"/>
      <c r="E140" s="845"/>
    </row>
    <row r="141" spans="1:8" ht="11.25" hidden="1" customHeight="1" thickBot="1">
      <c r="A141" s="569"/>
      <c r="B141" s="569"/>
      <c r="C141" s="569"/>
      <c r="D141" s="569"/>
      <c r="E141" s="569"/>
    </row>
    <row r="142" spans="1:8" s="166" customFormat="1" ht="21" hidden="1" customHeight="1" thickTop="1">
      <c r="A142" s="162" t="s">
        <v>20</v>
      </c>
      <c r="B142" s="848" t="s">
        <v>27</v>
      </c>
      <c r="C142" s="849"/>
      <c r="D142" s="164">
        <f>D71</f>
        <v>42004</v>
      </c>
      <c r="E142" s="165">
        <f>E71</f>
        <v>41640</v>
      </c>
      <c r="G142" s="515"/>
      <c r="H142" s="515"/>
    </row>
    <row r="143" spans="1:8" ht="6" hidden="1" customHeight="1">
      <c r="A143" s="167"/>
      <c r="B143" s="219"/>
      <c r="C143" s="220"/>
      <c r="D143" s="168"/>
      <c r="E143" s="221"/>
    </row>
    <row r="144" spans="1:8" hidden="1">
      <c r="A144" s="177" t="s">
        <v>74</v>
      </c>
      <c r="B144" s="222"/>
      <c r="C144" s="223"/>
      <c r="D144" s="178"/>
      <c r="E144" s="179"/>
    </row>
    <row r="145" spans="1:8" hidden="1">
      <c r="A145" s="177" t="s">
        <v>75</v>
      </c>
      <c r="B145" s="222"/>
      <c r="C145" s="223"/>
      <c r="D145" s="178"/>
      <c r="E145" s="187"/>
    </row>
    <row r="146" spans="1:8" hidden="1">
      <c r="A146" s="177" t="s">
        <v>76</v>
      </c>
      <c r="B146" s="222"/>
      <c r="C146" s="223"/>
      <c r="D146" s="178"/>
      <c r="E146" s="179"/>
    </row>
    <row r="147" spans="1:8" hidden="1">
      <c r="A147" s="177" t="s">
        <v>77</v>
      </c>
      <c r="B147" s="222"/>
      <c r="C147" s="223"/>
      <c r="D147" s="178"/>
      <c r="E147" s="224"/>
    </row>
    <row r="148" spans="1:8" ht="15.75" hidden="1" customHeight="1">
      <c r="A148" s="177" t="s">
        <v>352</v>
      </c>
      <c r="B148" s="222"/>
      <c r="C148" s="223"/>
      <c r="D148" s="225"/>
      <c r="E148" s="226"/>
    </row>
    <row r="149" spans="1:8" hidden="1">
      <c r="A149" s="177" t="s">
        <v>132</v>
      </c>
      <c r="B149" s="222"/>
      <c r="C149" s="223"/>
      <c r="D149" s="225">
        <v>0</v>
      </c>
      <c r="E149" s="226">
        <v>0</v>
      </c>
    </row>
    <row r="150" spans="1:8" hidden="1">
      <c r="A150" s="177" t="s">
        <v>111</v>
      </c>
      <c r="B150" s="222"/>
      <c r="C150" s="227"/>
      <c r="D150" s="178"/>
      <c r="E150" s="179"/>
    </row>
    <row r="151" spans="1:8" ht="6" hidden="1" customHeight="1" thickBot="1">
      <c r="A151" s="228"/>
      <c r="B151" s="229"/>
      <c r="C151" s="230"/>
      <c r="D151" s="231"/>
      <c r="E151" s="232"/>
    </row>
    <row r="152" spans="1:8" ht="14.25" hidden="1" thickTop="1">
      <c r="B152" s="158"/>
      <c r="C152" s="847"/>
      <c r="D152" s="847"/>
      <c r="E152" s="847"/>
    </row>
    <row r="153" spans="1:8" s="249" customFormat="1" ht="17.100000000000001" customHeight="1">
      <c r="A153" s="249" t="s">
        <v>689</v>
      </c>
      <c r="B153" s="467"/>
      <c r="G153" s="519"/>
      <c r="H153" s="519"/>
    </row>
    <row r="154" spans="1:8" ht="6" customHeight="1">
      <c r="B154" s="158"/>
      <c r="C154" s="570"/>
      <c r="D154" s="570"/>
      <c r="E154" s="570"/>
    </row>
    <row r="155" spans="1:8">
      <c r="A155" s="545" t="s">
        <v>493</v>
      </c>
      <c r="B155" s="545" t="s">
        <v>515</v>
      </c>
      <c r="C155" s="545"/>
      <c r="D155" s="545"/>
      <c r="E155" s="545" t="s">
        <v>580</v>
      </c>
    </row>
    <row r="160" spans="1:8">
      <c r="E160" s="157"/>
    </row>
    <row r="161" spans="1:8" s="195" customFormat="1">
      <c r="A161" s="195" t="s">
        <v>494</v>
      </c>
      <c r="B161" s="582" t="s">
        <v>495</v>
      </c>
      <c r="E161" s="195" t="s">
        <v>512</v>
      </c>
      <c r="G161" s="518"/>
      <c r="H161" s="518"/>
    </row>
    <row r="162" spans="1:8" ht="5.25" customHeight="1"/>
    <row r="164" spans="1:8">
      <c r="D164" s="152">
        <f>D121-D65</f>
        <v>0</v>
      </c>
      <c r="E164" s="152">
        <f>E121-E65</f>
        <v>0</v>
      </c>
    </row>
  </sheetData>
  <mergeCells count="9">
    <mergeCell ref="A4:E4"/>
    <mergeCell ref="A5:E5"/>
    <mergeCell ref="A140:E140"/>
    <mergeCell ref="C152:E152"/>
    <mergeCell ref="B142:C142"/>
    <mergeCell ref="A6:E6"/>
    <mergeCell ref="A67:E67"/>
    <mergeCell ref="A68:E68"/>
    <mergeCell ref="A69:E69"/>
  </mergeCells>
  <phoneticPr fontId="0" type="noConversion"/>
  <conditionalFormatting sqref="D13">
    <cfRule type="expression" dxfId="0" priority="1" stopIfTrue="1">
      <formula>"if($F$12='3.4.5'!$E$13,+$F$12)"</formula>
    </cfRule>
  </conditionalFormatting>
  <printOptions horizontalCentered="1"/>
  <pageMargins left="0.8" right="0.8" top="0.4" bottom="0.4" header="0.4" footer="0.4"/>
  <pageSetup paperSize="9" firstPageNumber="6" orientation="portrait" useFirstPageNumber="1" r:id="rId1"/>
  <headerFooter alignWithMargins="0">
    <oddFooter>&amp;C&amp;"Times New Roman,Regular"&amp;11&amp;P</oddFooter>
  </headerFooter>
  <rowBreaks count="1" manualBreakCount="1">
    <brk id="6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22" zoomScale="101" zoomScaleNormal="101" workbookViewId="0">
      <selection activeCell="I153" sqref="I153"/>
    </sheetView>
  </sheetViews>
  <sheetFormatPr defaultRowHeight="13.5"/>
  <cols>
    <col min="1" max="1" width="36.75" style="158" customWidth="1"/>
    <col min="2" max="2" width="4.625" style="158" customWidth="1"/>
    <col min="3" max="3" width="5.75" style="158" customWidth="1"/>
    <col min="4" max="5" width="15.375" style="158" customWidth="1"/>
    <col min="6" max="7" width="4.5" style="158" bestFit="1" customWidth="1"/>
    <col min="8" max="8" width="12.375" style="157" bestFit="1" customWidth="1"/>
    <col min="9" max="9" width="9" style="157"/>
    <col min="10" max="10" width="14.25" style="157" bestFit="1" customWidth="1"/>
    <col min="11" max="16" width="9" style="157"/>
    <col min="17" max="16384" width="9" style="158"/>
  </cols>
  <sheetData>
    <row r="1" spans="1:16" ht="15" customHeight="1">
      <c r="A1" s="156" t="str">
        <f>BCDKT!A1</f>
        <v>CÔNG TY CỔ PHẦN TAXI GAS SÀI GÒN PETROLIMEX</v>
      </c>
      <c r="B1" s="569"/>
      <c r="C1" s="157"/>
      <c r="D1" s="159"/>
      <c r="E1" s="159" t="str">
        <f>BCDKT!E1</f>
        <v>BÁO CÁO TÀI CHÍNH</v>
      </c>
      <c r="H1" s="158"/>
      <c r="I1" s="158"/>
      <c r="J1" s="158"/>
      <c r="K1" s="158"/>
      <c r="L1" s="158"/>
      <c r="M1" s="158"/>
      <c r="N1" s="158"/>
      <c r="O1" s="158"/>
      <c r="P1" s="158"/>
    </row>
    <row r="2" spans="1:16" s="595" customFormat="1" ht="15" customHeight="1">
      <c r="A2" s="592" t="str">
        <f>BCDKT!A2</f>
        <v>178/6 Điện Biên Phủ, P.21, Q. Bình Thạnh, TP. HCM</v>
      </c>
      <c r="B2" s="593"/>
      <c r="C2" s="592"/>
      <c r="D2" s="592"/>
      <c r="E2" s="594" t="str">
        <f>BCDKT!E2</f>
        <v>Cho năm tài chính kết thúc ngày 31/12/2014</v>
      </c>
    </row>
    <row r="3" spans="1:16" s="157" customFormat="1" ht="17.100000000000001" customHeight="1"/>
    <row r="4" spans="1:16" ht="23.25" customHeight="1">
      <c r="A4" s="851" t="s">
        <v>257</v>
      </c>
      <c r="B4" s="851"/>
      <c r="C4" s="851"/>
      <c r="D4" s="851"/>
      <c r="E4" s="851"/>
      <c r="F4" s="157"/>
      <c r="G4" s="157"/>
    </row>
    <row r="5" spans="1:16" ht="18.75" customHeight="1">
      <c r="A5" s="852" t="s">
        <v>551</v>
      </c>
      <c r="B5" s="852"/>
      <c r="C5" s="852"/>
      <c r="D5" s="852"/>
      <c r="E5" s="852"/>
      <c r="F5" s="157"/>
      <c r="G5" s="157"/>
    </row>
    <row r="6" spans="1:16" ht="18.75" customHeight="1">
      <c r="E6" s="236" t="s">
        <v>78</v>
      </c>
    </row>
    <row r="7" spans="1:16" ht="14.25" thickBot="1">
      <c r="C7" s="236"/>
      <c r="D7" s="236"/>
      <c r="E7" s="157"/>
      <c r="F7" s="157"/>
      <c r="G7" s="157"/>
    </row>
    <row r="8" spans="1:16" ht="17.25" customHeight="1" thickTop="1">
      <c r="A8" s="861" t="s">
        <v>79</v>
      </c>
      <c r="B8" s="855" t="s">
        <v>26</v>
      </c>
      <c r="C8" s="859" t="s">
        <v>27</v>
      </c>
      <c r="D8" s="855" t="s">
        <v>549</v>
      </c>
      <c r="E8" s="857" t="s">
        <v>550</v>
      </c>
      <c r="F8" s="157"/>
      <c r="G8" s="157"/>
    </row>
    <row r="9" spans="1:16" s="237" customFormat="1">
      <c r="A9" s="862"/>
      <c r="B9" s="863"/>
      <c r="C9" s="860"/>
      <c r="D9" s="856"/>
      <c r="E9" s="858"/>
      <c r="F9" s="157"/>
      <c r="G9" s="157"/>
      <c r="H9" s="157"/>
      <c r="I9" s="157"/>
      <c r="J9" s="157"/>
      <c r="K9" s="157"/>
      <c r="L9" s="157"/>
      <c r="M9" s="157"/>
      <c r="N9" s="157"/>
      <c r="O9" s="157"/>
      <c r="P9" s="157"/>
    </row>
    <row r="10" spans="1:16" s="157" customFormat="1">
      <c r="A10" s="191"/>
      <c r="B10" s="238"/>
      <c r="C10" s="194"/>
      <c r="D10" s="176"/>
      <c r="E10" s="187"/>
    </row>
    <row r="11" spans="1:16" ht="17.100000000000001" customHeight="1">
      <c r="A11" s="177" t="s">
        <v>80</v>
      </c>
      <c r="B11" s="190" t="s">
        <v>4</v>
      </c>
      <c r="C11" s="531" t="s">
        <v>178</v>
      </c>
      <c r="D11" s="178">
        <v>20703422524</v>
      </c>
      <c r="E11" s="179">
        <v>29858253297</v>
      </c>
      <c r="F11" s="175"/>
      <c r="G11" s="175"/>
    </row>
    <row r="12" spans="1:16" ht="17.100000000000001" customHeight="1">
      <c r="A12" s="177" t="s">
        <v>116</v>
      </c>
      <c r="B12" s="190" t="s">
        <v>5</v>
      </c>
      <c r="C12" s="531" t="s">
        <v>179</v>
      </c>
      <c r="D12" s="178">
        <v>0</v>
      </c>
      <c r="E12" s="179">
        <v>43411338</v>
      </c>
      <c r="F12" s="175"/>
      <c r="G12" s="175"/>
    </row>
    <row r="13" spans="1:16" ht="27.75" customHeight="1">
      <c r="A13" s="239" t="s">
        <v>353</v>
      </c>
      <c r="B13" s="240">
        <v>10</v>
      </c>
      <c r="C13" s="531" t="s">
        <v>180</v>
      </c>
      <c r="D13" s="242">
        <f>D11-D12</f>
        <v>20703422524</v>
      </c>
      <c r="E13" s="243">
        <f>E11-E12</f>
        <v>29814841959</v>
      </c>
      <c r="F13" s="175"/>
      <c r="G13" s="175"/>
    </row>
    <row r="14" spans="1:16" s="376" customFormat="1" ht="17.100000000000001" customHeight="1">
      <c r="A14" s="473" t="s">
        <v>81</v>
      </c>
      <c r="B14" s="470">
        <v>11</v>
      </c>
      <c r="C14" s="470" t="s">
        <v>482</v>
      </c>
      <c r="D14" s="474">
        <v>19007127509</v>
      </c>
      <c r="E14" s="475">
        <v>23793172283</v>
      </c>
      <c r="F14" s="476"/>
      <c r="G14" s="476"/>
      <c r="H14" s="160"/>
      <c r="I14" s="160"/>
      <c r="J14" s="160"/>
      <c r="K14" s="160"/>
      <c r="L14" s="160"/>
      <c r="M14" s="160"/>
      <c r="N14" s="160"/>
      <c r="O14" s="160"/>
      <c r="P14" s="160"/>
    </row>
    <row r="15" spans="1:16" ht="30.75" customHeight="1">
      <c r="A15" s="239" t="s">
        <v>354</v>
      </c>
      <c r="B15" s="240">
        <v>20</v>
      </c>
      <c r="C15" s="241"/>
      <c r="D15" s="242">
        <f>D13-D14</f>
        <v>1696295015</v>
      </c>
      <c r="E15" s="243">
        <f>E13-E14</f>
        <v>6021669676</v>
      </c>
    </row>
    <row r="16" spans="1:16" ht="17.100000000000001" customHeight="1">
      <c r="A16" s="177" t="s">
        <v>82</v>
      </c>
      <c r="B16" s="168">
        <v>21</v>
      </c>
      <c r="C16" s="168" t="s">
        <v>181</v>
      </c>
      <c r="D16" s="178">
        <f>4791802003+'BTDC 2014'!L23</f>
        <v>4971364868.4841366</v>
      </c>
      <c r="E16" s="179">
        <v>4985702892</v>
      </c>
      <c r="F16" s="152"/>
      <c r="G16" s="152"/>
    </row>
    <row r="17" spans="1:16" ht="17.100000000000001" customHeight="1">
      <c r="A17" s="177" t="s">
        <v>83</v>
      </c>
      <c r="B17" s="168">
        <v>22</v>
      </c>
      <c r="C17" s="168"/>
      <c r="D17" s="178">
        <v>0</v>
      </c>
      <c r="E17" s="179">
        <v>14756534</v>
      </c>
      <c r="F17" s="152"/>
      <c r="G17" s="152"/>
    </row>
    <row r="18" spans="1:16" s="249" customFormat="1" ht="17.100000000000001" customHeight="1">
      <c r="A18" s="244" t="s">
        <v>84</v>
      </c>
      <c r="B18" s="245">
        <v>23</v>
      </c>
      <c r="C18" s="246"/>
      <c r="D18" s="247">
        <v>0</v>
      </c>
      <c r="E18" s="248">
        <v>0</v>
      </c>
      <c r="H18" s="250"/>
      <c r="I18" s="250"/>
      <c r="J18" s="250"/>
      <c r="K18" s="250"/>
      <c r="L18" s="250"/>
      <c r="M18" s="250"/>
      <c r="N18" s="250"/>
      <c r="O18" s="250"/>
      <c r="P18" s="250"/>
    </row>
    <row r="19" spans="1:16" ht="17.100000000000001" customHeight="1">
      <c r="A19" s="177" t="s">
        <v>85</v>
      </c>
      <c r="B19" s="168">
        <v>24</v>
      </c>
      <c r="C19" s="172"/>
      <c r="D19" s="178">
        <f>851781387+'BTDC 2014'!L11+'BTDC 2014'!L14</f>
        <v>754682439</v>
      </c>
      <c r="E19" s="179">
        <v>2223514890</v>
      </c>
      <c r="J19" s="175"/>
    </row>
    <row r="20" spans="1:16" ht="17.100000000000001" customHeight="1">
      <c r="A20" s="177" t="s">
        <v>86</v>
      </c>
      <c r="B20" s="168">
        <v>25</v>
      </c>
      <c r="C20" s="168"/>
      <c r="D20" s="178">
        <f>1854025601+'BTDC 2014'!L19+'BTDC 2014'!L12+'BTDC 2014'!L15+'BTDC 2014'!L17+'BTDC 2014'!L21</f>
        <v>2001654549</v>
      </c>
      <c r="E20" s="179">
        <v>34609165132</v>
      </c>
      <c r="J20" s="175"/>
    </row>
    <row r="21" spans="1:16" s="376" customFormat="1" ht="17.100000000000001" customHeight="1">
      <c r="A21" s="468" t="s">
        <v>112</v>
      </c>
      <c r="B21" s="469">
        <v>30</v>
      </c>
      <c r="C21" s="470"/>
      <c r="D21" s="471">
        <f>D15+D16-D17-D19-D20</f>
        <v>3911322895.4841366</v>
      </c>
      <c r="E21" s="472">
        <f>E15+E16-E17-E19-E20</f>
        <v>-25840063988</v>
      </c>
      <c r="H21" s="160"/>
      <c r="I21" s="160"/>
      <c r="J21" s="160"/>
      <c r="K21" s="160"/>
      <c r="L21" s="160"/>
      <c r="M21" s="160"/>
      <c r="N21" s="160"/>
      <c r="O21" s="160"/>
      <c r="P21" s="160"/>
    </row>
    <row r="22" spans="1:16" s="195" customFormat="1" ht="17.100000000000001" customHeight="1">
      <c r="A22" s="177" t="s">
        <v>87</v>
      </c>
      <c r="B22" s="168">
        <v>31</v>
      </c>
      <c r="C22" s="168" t="s">
        <v>182</v>
      </c>
      <c r="D22" s="178">
        <v>14597895439</v>
      </c>
      <c r="E22" s="179">
        <v>12342474302</v>
      </c>
      <c r="H22" s="156"/>
      <c r="I22" s="156"/>
      <c r="J22" s="336"/>
      <c r="K22" s="156"/>
      <c r="L22" s="156"/>
      <c r="M22" s="156"/>
      <c r="N22" s="156"/>
      <c r="O22" s="156"/>
      <c r="P22" s="156"/>
    </row>
    <row r="23" spans="1:16" s="195" customFormat="1" ht="17.100000000000001" customHeight="1">
      <c r="A23" s="177" t="s">
        <v>88</v>
      </c>
      <c r="B23" s="168">
        <v>32</v>
      </c>
      <c r="C23" s="168" t="s">
        <v>183</v>
      </c>
      <c r="D23" s="178">
        <v>8172017349</v>
      </c>
      <c r="E23" s="179">
        <v>7582160982</v>
      </c>
      <c r="H23" s="156"/>
      <c r="I23" s="156"/>
      <c r="J23" s="336"/>
      <c r="K23" s="156"/>
      <c r="L23" s="156"/>
      <c r="M23" s="156"/>
      <c r="N23" s="156"/>
      <c r="O23" s="156"/>
      <c r="P23" s="156"/>
    </row>
    <row r="24" spans="1:16" ht="17.100000000000001" customHeight="1">
      <c r="A24" s="171" t="s">
        <v>89</v>
      </c>
      <c r="B24" s="176">
        <v>40</v>
      </c>
      <c r="C24" s="168"/>
      <c r="D24" s="173">
        <f>D22-D23</f>
        <v>6425878090</v>
      </c>
      <c r="E24" s="174">
        <f>E22-E23</f>
        <v>4760313320</v>
      </c>
      <c r="J24" s="175"/>
    </row>
    <row r="25" spans="1:16" ht="17.100000000000001" customHeight="1">
      <c r="A25" s="171" t="s">
        <v>113</v>
      </c>
      <c r="B25" s="176">
        <v>50</v>
      </c>
      <c r="C25" s="168"/>
      <c r="D25" s="173">
        <f>D21+D24</f>
        <v>10337200985.484137</v>
      </c>
      <c r="E25" s="174">
        <f>E21+E24</f>
        <v>-21079750668</v>
      </c>
      <c r="G25" s="152"/>
    </row>
    <row r="26" spans="1:16" ht="17.100000000000001" customHeight="1">
      <c r="A26" s="177" t="s">
        <v>90</v>
      </c>
      <c r="B26" s="168">
        <v>51</v>
      </c>
      <c r="C26" s="168" t="s">
        <v>569</v>
      </c>
      <c r="D26" s="178">
        <v>0</v>
      </c>
      <c r="E26" s="179">
        <v>0</v>
      </c>
      <c r="F26" s="213"/>
      <c r="G26" s="213"/>
      <c r="H26" s="151"/>
      <c r="I26" s="151"/>
      <c r="J26" s="252"/>
    </row>
    <row r="27" spans="1:16" ht="17.100000000000001" customHeight="1">
      <c r="A27" s="177" t="s">
        <v>91</v>
      </c>
      <c r="B27" s="168">
        <v>52</v>
      </c>
      <c r="C27" s="168"/>
      <c r="D27" s="178">
        <v>0</v>
      </c>
      <c r="E27" s="179">
        <v>0</v>
      </c>
      <c r="F27" s="213"/>
    </row>
    <row r="28" spans="1:16" s="157" customFormat="1" ht="17.100000000000001" customHeight="1">
      <c r="A28" s="171" t="s">
        <v>92</v>
      </c>
      <c r="B28" s="176">
        <v>60</v>
      </c>
      <c r="C28" s="168"/>
      <c r="D28" s="173">
        <f>D25-D26-D27</f>
        <v>10337200985.484137</v>
      </c>
      <c r="E28" s="174">
        <f>E25-E26-E27</f>
        <v>-21079750668</v>
      </c>
      <c r="F28" s="251"/>
      <c r="G28" s="251"/>
      <c r="H28" s="151">
        <f>D25+BCDKT!E113-BCDKT!D113</f>
        <v>0</v>
      </c>
      <c r="J28" s="151"/>
    </row>
    <row r="29" spans="1:16" s="157" customFormat="1" ht="17.100000000000001" customHeight="1">
      <c r="A29" s="171" t="s">
        <v>502</v>
      </c>
      <c r="B29" s="176">
        <v>70</v>
      </c>
      <c r="C29" s="176" t="s">
        <v>570</v>
      </c>
      <c r="D29" s="173">
        <f>'p.19-21'!C125</f>
        <v>1118.5266795383429</v>
      </c>
      <c r="E29" s="174">
        <f>'p.19-21'!E125</f>
        <v>-2280.913716709546</v>
      </c>
      <c r="F29" s="252"/>
    </row>
    <row r="30" spans="1:16" ht="14.25" thickBot="1">
      <c r="A30" s="228"/>
      <c r="B30" s="577"/>
      <c r="C30" s="577"/>
      <c r="D30" s="577"/>
      <c r="E30" s="232"/>
      <c r="F30" s="578"/>
    </row>
    <row r="31" spans="1:16" ht="14.25" thickTop="1">
      <c r="B31" s="579"/>
      <c r="C31" s="847"/>
      <c r="D31" s="847"/>
      <c r="E31" s="847"/>
      <c r="F31" s="253"/>
      <c r="G31" s="253"/>
      <c r="H31" s="253"/>
    </row>
    <row r="32" spans="1:16" s="249" customFormat="1">
      <c r="A32" s="249" t="str">
        <f>BCDKT!A153</f>
        <v>Thành phố Hồ Chí Minh, ngày 16 tháng 03 năm 2015</v>
      </c>
      <c r="H32" s="250"/>
      <c r="I32" s="250"/>
      <c r="J32" s="250"/>
      <c r="K32" s="250"/>
      <c r="L32" s="250"/>
      <c r="M32" s="250"/>
      <c r="N32" s="250"/>
      <c r="O32" s="250"/>
      <c r="P32" s="250"/>
    </row>
    <row r="33" spans="1:8" ht="6.75" customHeight="1">
      <c r="B33" s="579"/>
      <c r="C33" s="570"/>
      <c r="D33" s="570"/>
      <c r="E33" s="570"/>
      <c r="F33" s="253"/>
      <c r="G33" s="253"/>
      <c r="H33" s="253"/>
    </row>
    <row r="34" spans="1:8">
      <c r="A34" s="854" t="s">
        <v>581</v>
      </c>
      <c r="B34" s="854"/>
      <c r="C34" s="854"/>
      <c r="D34" s="854"/>
      <c r="E34" s="854"/>
      <c r="F34" s="578"/>
    </row>
    <row r="35" spans="1:8" ht="16.5" customHeight="1">
      <c r="B35" s="853"/>
      <c r="C35" s="853"/>
      <c r="D35" s="853"/>
      <c r="E35" s="853"/>
    </row>
    <row r="36" spans="1:8">
      <c r="A36" s="545"/>
      <c r="B36" s="545"/>
      <c r="C36" s="545"/>
      <c r="D36" s="545"/>
      <c r="E36" s="545"/>
    </row>
    <row r="40" spans="1:8" ht="16.5" customHeight="1">
      <c r="A40" s="195" t="s">
        <v>518</v>
      </c>
    </row>
    <row r="41" spans="1:8" ht="8.25" customHeight="1"/>
  </sheetData>
  <mergeCells count="10">
    <mergeCell ref="C31:E31"/>
    <mergeCell ref="A4:E4"/>
    <mergeCell ref="A5:E5"/>
    <mergeCell ref="B35:E35"/>
    <mergeCell ref="A34:E34"/>
    <mergeCell ref="D8:D9"/>
    <mergeCell ref="E8:E9"/>
    <mergeCell ref="C8:C9"/>
    <mergeCell ref="A8:A9"/>
    <mergeCell ref="B8:B9"/>
  </mergeCells>
  <phoneticPr fontId="0" type="noConversion"/>
  <printOptions horizontalCentered="1"/>
  <pageMargins left="0.8" right="0.8" top="0.4" bottom="0.4" header="0.4" footer="0.4"/>
  <pageSetup paperSize="9" firstPageNumber="8" orientation="portrait" useFirstPageNumber="1" r:id="rId1"/>
  <headerFooter alignWithMargins="0">
    <oddFooter>&amp;C&amp;"Times New Roman,Regular"&amp;11&amp;P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topLeftCell="A17" workbookViewId="0">
      <selection activeCell="I153" sqref="I153"/>
    </sheetView>
  </sheetViews>
  <sheetFormatPr defaultRowHeight="17.100000000000001" customHeight="1"/>
  <cols>
    <col min="1" max="1" width="27.625" style="118" customWidth="1"/>
    <col min="2" max="2" width="13.875" style="118" customWidth="1"/>
    <col min="3" max="3" width="4.625" style="118" customWidth="1"/>
    <col min="4" max="4" width="4.125" style="118" customWidth="1"/>
    <col min="5" max="5" width="15.625" style="118" customWidth="1"/>
    <col min="6" max="6" width="15.5" style="118" customWidth="1"/>
    <col min="7" max="7" width="4.5" style="118" bestFit="1" customWidth="1"/>
    <col min="8" max="8" width="13.875" style="118" customWidth="1"/>
    <col min="9" max="9" width="15.25" style="118" customWidth="1"/>
    <col min="10" max="10" width="15.5" style="118" bestFit="1" customWidth="1"/>
    <col min="11" max="11" width="12.5" style="118" customWidth="1"/>
    <col min="12" max="12" width="9" style="118"/>
    <col min="13" max="13" width="11.5" style="118" customWidth="1"/>
    <col min="14" max="16384" width="9" style="118"/>
  </cols>
  <sheetData>
    <row r="1" spans="1:14" ht="15" customHeight="1">
      <c r="A1" s="117" t="str">
        <f>BCDKT!A1</f>
        <v>CÔNG TY CỔ PHẦN TAXI GAS SÀI GÒN PETROLIMEX</v>
      </c>
      <c r="B1" s="117"/>
      <c r="C1" s="123"/>
      <c r="D1" s="123"/>
      <c r="F1" s="120" t="str">
        <f>'LCTT-TT.nhap'!D2</f>
        <v>BÁO CÁO TÀI CHÍNH</v>
      </c>
      <c r="G1" s="123"/>
      <c r="I1" s="522"/>
    </row>
    <row r="2" spans="1:14" s="600" customFormat="1" ht="14.25" customHeight="1">
      <c r="A2" s="597" t="str">
        <f>BCDKT!A2</f>
        <v>178/6 Điện Biên Phủ, P.21, Q. Bình Thạnh, TP. HCM</v>
      </c>
      <c r="B2" s="597"/>
      <c r="C2" s="598"/>
      <c r="D2" s="598"/>
      <c r="E2" s="598"/>
      <c r="F2" s="599" t="str">
        <f>BCDKT!E2</f>
        <v>Cho năm tài chính kết thúc ngày 31/12/2014</v>
      </c>
    </row>
    <row r="3" spans="1:14" ht="12.75" customHeight="1"/>
    <row r="4" spans="1:14" ht="23.25" customHeight="1">
      <c r="A4" s="866" t="s">
        <v>258</v>
      </c>
      <c r="B4" s="866"/>
      <c r="C4" s="866"/>
      <c r="D4" s="866"/>
      <c r="E4" s="866"/>
      <c r="F4" s="866"/>
    </row>
    <row r="5" spans="1:14" ht="17.100000000000001" customHeight="1">
      <c r="A5" s="864" t="s">
        <v>532</v>
      </c>
      <c r="B5" s="865"/>
      <c r="C5" s="865"/>
      <c r="D5" s="865"/>
      <c r="E5" s="865"/>
      <c r="F5" s="865"/>
    </row>
    <row r="6" spans="1:14" ht="17.100000000000001" customHeight="1">
      <c r="A6" s="867" t="str">
        <f>'LCTT-TT.nhap'!A6:D6</f>
        <v>Năm 2014</v>
      </c>
      <c r="B6" s="867"/>
      <c r="C6" s="867"/>
      <c r="D6" s="867"/>
      <c r="E6" s="867"/>
      <c r="F6" s="867"/>
    </row>
    <row r="7" spans="1:14" ht="17.100000000000001" customHeight="1">
      <c r="A7" s="264"/>
      <c r="B7" s="264"/>
      <c r="C7" s="264"/>
      <c r="D7" s="264"/>
      <c r="E7" s="131"/>
      <c r="F7" s="131" t="s">
        <v>24</v>
      </c>
    </row>
    <row r="8" spans="1:14" ht="6.75" customHeight="1" thickBot="1">
      <c r="E8" s="131"/>
      <c r="F8" s="131"/>
    </row>
    <row r="9" spans="1:14" ht="29.25" customHeight="1" thickTop="1">
      <c r="A9" s="553" t="s">
        <v>20</v>
      </c>
      <c r="B9" s="546"/>
      <c r="C9" s="644" t="s">
        <v>26</v>
      </c>
      <c r="D9" s="492" t="s">
        <v>519</v>
      </c>
      <c r="E9" s="492" t="str">
        <f>KQKD!D8</f>
        <v>Năm nay</v>
      </c>
      <c r="F9" s="631" t="str">
        <f>KQKD!E8</f>
        <v>Năm trước</v>
      </c>
    </row>
    <row r="10" spans="1:14" ht="6" customHeight="1">
      <c r="A10" s="555"/>
      <c r="B10" s="556"/>
      <c r="C10" s="493"/>
      <c r="D10" s="493"/>
      <c r="E10" s="493"/>
      <c r="F10" s="632"/>
    </row>
    <row r="11" spans="1:14" s="128" customFormat="1" ht="18.75" customHeight="1">
      <c r="A11" s="554" t="s">
        <v>93</v>
      </c>
      <c r="B11" s="547"/>
      <c r="C11" s="494"/>
      <c r="D11" s="494"/>
      <c r="E11" s="642"/>
      <c r="F11" s="633"/>
      <c r="G11" s="376"/>
      <c r="H11" s="376"/>
    </row>
    <row r="12" spans="1:14" s="340" customFormat="1" ht="28.5" customHeight="1">
      <c r="A12" s="870" t="s">
        <v>588</v>
      </c>
      <c r="B12" s="871"/>
      <c r="C12" s="505" t="s">
        <v>4</v>
      </c>
      <c r="D12" s="735"/>
      <c r="E12" s="506">
        <f>KQKD!D11*1.1+(BCDKT!E21-BCDKT!D21)+(BCDKT!D79-BCDKT!E79)</f>
        <v>24886881992.400002</v>
      </c>
      <c r="F12" s="639">
        <v>33781574362</v>
      </c>
      <c r="G12" s="645"/>
      <c r="H12" s="736"/>
      <c r="I12" s="764"/>
      <c r="J12" s="765"/>
      <c r="K12" s="766"/>
      <c r="L12" s="766"/>
      <c r="M12" s="767"/>
      <c r="N12" s="767"/>
    </row>
    <row r="13" spans="1:14" s="128" customFormat="1" ht="18" customHeight="1">
      <c r="A13" s="652" t="s">
        <v>528</v>
      </c>
      <c r="B13" s="547"/>
      <c r="C13" s="653" t="s">
        <v>5</v>
      </c>
      <c r="D13" s="495"/>
      <c r="E13" s="474">
        <v>-21792878896.400002</v>
      </c>
      <c r="F13" s="635">
        <v>-24438781231</v>
      </c>
      <c r="G13" s="376"/>
      <c r="H13" s="771"/>
      <c r="I13" s="775"/>
      <c r="J13" s="768"/>
      <c r="K13" s="768"/>
      <c r="L13" s="768"/>
      <c r="M13" s="768"/>
    </row>
    <row r="14" spans="1:14" s="128" customFormat="1" ht="18" customHeight="1">
      <c r="A14" s="652" t="s">
        <v>529</v>
      </c>
      <c r="B14" s="547"/>
      <c r="C14" s="653" t="s">
        <v>133</v>
      </c>
      <c r="D14" s="495"/>
      <c r="E14" s="474">
        <f>-'SC 111,112'!C22-'SC 111,112'!C23</f>
        <v>-1572457673</v>
      </c>
      <c r="F14" s="635">
        <v>-2590145788</v>
      </c>
      <c r="G14" s="376"/>
      <c r="H14" s="771"/>
      <c r="I14" s="775"/>
      <c r="J14" s="768"/>
      <c r="K14" s="768"/>
      <c r="L14" s="768"/>
      <c r="M14" s="768"/>
    </row>
    <row r="15" spans="1:14" s="128" customFormat="1" ht="16.5" hidden="1" customHeight="1">
      <c r="A15" s="584" t="s">
        <v>530</v>
      </c>
      <c r="B15" s="585"/>
      <c r="C15" s="628" t="s">
        <v>134</v>
      </c>
      <c r="D15" s="628"/>
      <c r="E15" s="474"/>
      <c r="F15" s="635"/>
      <c r="G15" s="376"/>
      <c r="H15" s="772"/>
      <c r="I15" s="775"/>
      <c r="J15" s="768"/>
      <c r="K15" s="768"/>
      <c r="L15" s="768"/>
      <c r="M15" s="768"/>
      <c r="N15" s="768"/>
    </row>
    <row r="16" spans="1:14" ht="17.100000000000001" hidden="1" customHeight="1">
      <c r="A16" s="497" t="s">
        <v>531</v>
      </c>
      <c r="B16" s="148"/>
      <c r="C16" s="498" t="s">
        <v>6</v>
      </c>
      <c r="D16" s="498"/>
      <c r="E16" s="178"/>
      <c r="F16" s="224">
        <v>0</v>
      </c>
      <c r="G16" s="158"/>
      <c r="H16" s="773"/>
      <c r="I16" s="775"/>
      <c r="J16" s="768"/>
      <c r="K16" s="768"/>
      <c r="L16" s="768"/>
      <c r="M16" s="768"/>
    </row>
    <row r="17" spans="1:11" s="128" customFormat="1" ht="18" customHeight="1">
      <c r="A17" s="652" t="s">
        <v>533</v>
      </c>
      <c r="B17" s="547"/>
      <c r="C17" s="653" t="s">
        <v>7</v>
      </c>
      <c r="D17" s="495"/>
      <c r="E17" s="474">
        <f>'SC 111,112'!F11</f>
        <v>46690000</v>
      </c>
      <c r="F17" s="635">
        <v>2098864436</v>
      </c>
      <c r="G17" s="376"/>
      <c r="H17" s="774"/>
      <c r="I17" s="776"/>
    </row>
    <row r="18" spans="1:11" s="128" customFormat="1" ht="18" customHeight="1">
      <c r="A18" s="652" t="s">
        <v>534</v>
      </c>
      <c r="B18" s="547"/>
      <c r="C18" s="653" t="s">
        <v>135</v>
      </c>
      <c r="D18" s="495"/>
      <c r="E18" s="474">
        <f>-'SC 111,112'!F23</f>
        <v>-2403445336</v>
      </c>
      <c r="F18" s="635">
        <v>-6877843209</v>
      </c>
      <c r="G18" s="376"/>
      <c r="H18" s="771"/>
      <c r="I18" s="482"/>
    </row>
    <row r="19" spans="1:11" s="235" customFormat="1" ht="19.5" customHeight="1">
      <c r="A19" s="557" t="s">
        <v>176</v>
      </c>
      <c r="B19" s="549"/>
      <c r="C19" s="502">
        <v>20</v>
      </c>
      <c r="D19" s="502"/>
      <c r="E19" s="503">
        <f>SUM(E12:E18)</f>
        <v>-835209913</v>
      </c>
      <c r="F19" s="637">
        <f>SUM(F12:F18)</f>
        <v>1973668570</v>
      </c>
      <c r="G19" s="481"/>
      <c r="H19" s="654"/>
      <c r="I19" s="655"/>
      <c r="J19" s="650"/>
      <c r="K19" s="650"/>
    </row>
    <row r="20" spans="1:11" s="123" customFormat="1" ht="2.25" customHeight="1">
      <c r="A20" s="558"/>
      <c r="B20" s="550"/>
      <c r="C20" s="500"/>
      <c r="D20" s="500"/>
      <c r="E20" s="504"/>
      <c r="F20" s="638"/>
      <c r="G20" s="150"/>
      <c r="H20" s="252"/>
      <c r="I20" s="175"/>
    </row>
    <row r="21" spans="1:11" s="128" customFormat="1" ht="18" customHeight="1">
      <c r="A21" s="554" t="s">
        <v>229</v>
      </c>
      <c r="B21" s="547"/>
      <c r="C21" s="494"/>
      <c r="D21" s="494"/>
      <c r="E21" s="642"/>
      <c r="F21" s="633"/>
      <c r="G21" s="376"/>
      <c r="H21" s="160"/>
      <c r="I21" s="160"/>
    </row>
    <row r="22" spans="1:11" ht="17.100000000000001" hidden="1" customHeight="1">
      <c r="A22" s="559" t="s">
        <v>186</v>
      </c>
      <c r="B22" s="548"/>
      <c r="C22" s="505">
        <v>21</v>
      </c>
      <c r="D22" s="505"/>
      <c r="E22" s="506">
        <v>0</v>
      </c>
      <c r="F22" s="639">
        <v>0</v>
      </c>
      <c r="G22" s="507"/>
      <c r="H22" s="175"/>
      <c r="I22" s="151"/>
    </row>
    <row r="23" spans="1:11" s="340" customFormat="1" ht="28.5" customHeight="1">
      <c r="A23" s="870" t="s">
        <v>587</v>
      </c>
      <c r="B23" s="871"/>
      <c r="C23" s="505">
        <v>22</v>
      </c>
      <c r="D23" s="735"/>
      <c r="E23" s="506">
        <f>'p.19-21'!C66</f>
        <v>14396181806</v>
      </c>
      <c r="F23" s="639">
        <v>13301100000</v>
      </c>
      <c r="G23" s="645"/>
      <c r="H23" s="736"/>
      <c r="I23" s="736"/>
    </row>
    <row r="24" spans="1:11" ht="17.100000000000001" customHeight="1">
      <c r="A24" s="652" t="s">
        <v>535</v>
      </c>
      <c r="B24" s="551"/>
      <c r="C24" s="501">
        <v>23</v>
      </c>
      <c r="D24" s="500"/>
      <c r="E24" s="474">
        <v>0</v>
      </c>
      <c r="F24" s="635">
        <v>0</v>
      </c>
      <c r="G24" s="507"/>
      <c r="H24" s="175"/>
      <c r="I24" s="151"/>
    </row>
    <row r="25" spans="1:11" s="340" customFormat="1" ht="28.5" customHeight="1">
      <c r="A25" s="870" t="s">
        <v>589</v>
      </c>
      <c r="B25" s="871"/>
      <c r="C25" s="505">
        <v>24</v>
      </c>
      <c r="D25" s="735"/>
      <c r="E25" s="506">
        <f>BCDKT!H16</f>
        <v>55591917052</v>
      </c>
      <c r="F25" s="639">
        <v>0</v>
      </c>
      <c r="G25" s="645"/>
      <c r="H25" s="736"/>
      <c r="I25" s="736"/>
    </row>
    <row r="26" spans="1:11" ht="17.100000000000001" customHeight="1">
      <c r="A26" s="559" t="s">
        <v>686</v>
      </c>
      <c r="B26" s="551"/>
      <c r="C26" s="500">
        <v>25</v>
      </c>
      <c r="D26" s="500"/>
      <c r="E26" s="178">
        <v>0</v>
      </c>
      <c r="F26" s="224">
        <v>-18435770000</v>
      </c>
      <c r="G26" s="507"/>
      <c r="H26" s="175"/>
      <c r="I26" s="134"/>
    </row>
    <row r="27" spans="1:11" ht="17.100000000000001" customHeight="1">
      <c r="A27" s="559" t="s">
        <v>687</v>
      </c>
      <c r="B27" s="551"/>
      <c r="C27" s="500">
        <v>26</v>
      </c>
      <c r="D27" s="500"/>
      <c r="E27" s="178">
        <v>0</v>
      </c>
      <c r="F27" s="224">
        <v>2063770011</v>
      </c>
      <c r="G27" s="507"/>
      <c r="H27" s="175"/>
      <c r="I27" s="134"/>
    </row>
    <row r="28" spans="1:11" s="128" customFormat="1" ht="18" customHeight="1">
      <c r="A28" s="652" t="s">
        <v>688</v>
      </c>
      <c r="B28" s="547"/>
      <c r="C28" s="501">
        <v>27</v>
      </c>
      <c r="D28" s="495"/>
      <c r="E28" s="474">
        <f>'p.19-21'!C58+'p.14-15'!H60</f>
        <v>8860601288</v>
      </c>
      <c r="F28" s="635">
        <v>18872972</v>
      </c>
      <c r="G28" s="376"/>
      <c r="H28" s="376"/>
    </row>
    <row r="29" spans="1:11" s="235" customFormat="1" ht="18.75" customHeight="1">
      <c r="A29" s="557" t="s">
        <v>117</v>
      </c>
      <c r="B29" s="549"/>
      <c r="C29" s="502">
        <v>30</v>
      </c>
      <c r="D29" s="502"/>
      <c r="E29" s="503">
        <f>SUM(E22:E28)</f>
        <v>78848700146</v>
      </c>
      <c r="F29" s="637">
        <f>SUM(F22:F28)</f>
        <v>-3052027017</v>
      </c>
      <c r="G29" s="481"/>
      <c r="H29" s="481"/>
      <c r="I29" s="480"/>
    </row>
    <row r="30" spans="1:11" s="123" customFormat="1" ht="2.25" customHeight="1">
      <c r="A30" s="558"/>
      <c r="B30" s="550"/>
      <c r="C30" s="500"/>
      <c r="D30" s="500"/>
      <c r="E30" s="504"/>
      <c r="F30" s="638"/>
      <c r="G30" s="150"/>
      <c r="H30" s="150"/>
      <c r="I30" s="149"/>
    </row>
    <row r="31" spans="1:11" s="128" customFormat="1" ht="18" customHeight="1">
      <c r="A31" s="554" t="s">
        <v>228</v>
      </c>
      <c r="B31" s="547"/>
      <c r="C31" s="494"/>
      <c r="D31" s="494"/>
      <c r="E31" s="642"/>
      <c r="F31" s="633"/>
      <c r="G31" s="376"/>
      <c r="H31" s="376"/>
    </row>
    <row r="32" spans="1:11" ht="17.100000000000001" hidden="1" customHeight="1">
      <c r="A32" s="559" t="s">
        <v>231</v>
      </c>
      <c r="B32" s="551"/>
      <c r="C32" s="500">
        <v>31</v>
      </c>
      <c r="D32" s="500"/>
      <c r="E32" s="178">
        <v>0</v>
      </c>
      <c r="F32" s="224">
        <v>0</v>
      </c>
      <c r="G32" s="158"/>
    </row>
    <row r="33" spans="1:10" ht="29.25" hidden="1" customHeight="1">
      <c r="A33" s="868" t="s">
        <v>232</v>
      </c>
      <c r="B33" s="869"/>
      <c r="C33" s="501">
        <v>32</v>
      </c>
      <c r="D33" s="501"/>
      <c r="E33" s="474">
        <v>0</v>
      </c>
      <c r="F33" s="635">
        <v>0</v>
      </c>
      <c r="G33" s="158"/>
      <c r="I33" s="123"/>
    </row>
    <row r="34" spans="1:10" ht="17.100000000000001" hidden="1" customHeight="1">
      <c r="A34" s="560" t="s">
        <v>355</v>
      </c>
      <c r="B34" s="227"/>
      <c r="C34" s="500">
        <v>33</v>
      </c>
      <c r="D34" s="500"/>
      <c r="E34" s="178">
        <v>0</v>
      </c>
      <c r="F34" s="224">
        <v>0</v>
      </c>
      <c r="G34" s="158"/>
      <c r="H34" s="133"/>
      <c r="I34" s="151"/>
      <c r="J34" s="134"/>
    </row>
    <row r="35" spans="1:10" ht="17.100000000000001" hidden="1" customHeight="1">
      <c r="A35" s="559" t="s">
        <v>356</v>
      </c>
      <c r="B35" s="551"/>
      <c r="C35" s="500">
        <v>34</v>
      </c>
      <c r="D35" s="500"/>
      <c r="E35" s="178">
        <v>0</v>
      </c>
      <c r="F35" s="224">
        <v>0</v>
      </c>
      <c r="G35" s="158"/>
      <c r="H35" s="133"/>
      <c r="I35" s="135"/>
      <c r="J35" s="134"/>
    </row>
    <row r="36" spans="1:10" ht="17.100000000000001" hidden="1" customHeight="1">
      <c r="A36" s="559" t="s">
        <v>233</v>
      </c>
      <c r="B36" s="551"/>
      <c r="C36" s="500">
        <v>34</v>
      </c>
      <c r="D36" s="500"/>
      <c r="E36" s="178">
        <v>0</v>
      </c>
      <c r="F36" s="224">
        <v>0</v>
      </c>
      <c r="G36" s="158"/>
      <c r="H36" s="133"/>
    </row>
    <row r="37" spans="1:10" s="128" customFormat="1" ht="18" customHeight="1">
      <c r="A37" s="652" t="s">
        <v>498</v>
      </c>
      <c r="B37" s="547"/>
      <c r="C37" s="501">
        <v>36</v>
      </c>
      <c r="D37" s="495"/>
      <c r="E37" s="474">
        <f>p.17!G38</f>
        <v>-72586920</v>
      </c>
      <c r="F37" s="635">
        <v>-44069600</v>
      </c>
      <c r="G37" s="376"/>
      <c r="H37" s="376"/>
    </row>
    <row r="38" spans="1:10" s="235" customFormat="1" ht="17.25" customHeight="1">
      <c r="A38" s="557" t="s">
        <v>118</v>
      </c>
      <c r="B38" s="549"/>
      <c r="C38" s="502">
        <v>40</v>
      </c>
      <c r="D38" s="502"/>
      <c r="E38" s="503">
        <f>SUM(E32:E37)</f>
        <v>-72586920</v>
      </c>
      <c r="F38" s="637">
        <f>SUM(F32:F37)</f>
        <v>-44069600</v>
      </c>
      <c r="G38" s="481"/>
      <c r="H38" s="481"/>
      <c r="I38" s="480"/>
    </row>
    <row r="39" spans="1:10" s="235" customFormat="1" ht="6" customHeight="1">
      <c r="A39" s="557"/>
      <c r="B39" s="549"/>
      <c r="C39" s="502"/>
      <c r="D39" s="502"/>
      <c r="E39" s="503"/>
      <c r="F39" s="637"/>
      <c r="G39" s="481"/>
      <c r="H39" s="481"/>
      <c r="I39" s="480"/>
    </row>
    <row r="40" spans="1:10" s="128" customFormat="1" ht="18.75" customHeight="1">
      <c r="A40" s="554" t="s">
        <v>590</v>
      </c>
      <c r="B40" s="547"/>
      <c r="C40" s="510">
        <v>50</v>
      </c>
      <c r="D40" s="510"/>
      <c r="E40" s="496">
        <f>E38+E29+E19</f>
        <v>77940903313</v>
      </c>
      <c r="F40" s="640">
        <f>F38+F29+F19</f>
        <v>-1122428047</v>
      </c>
      <c r="G40" s="481"/>
      <c r="H40" s="481"/>
    </row>
    <row r="41" spans="1:10" s="128" customFormat="1" ht="18.75" customHeight="1">
      <c r="A41" s="554" t="s">
        <v>591</v>
      </c>
      <c r="B41" s="547"/>
      <c r="C41" s="510">
        <v>60</v>
      </c>
      <c r="D41" s="510"/>
      <c r="E41" s="496">
        <f>BCDKT!E12</f>
        <v>2618571518</v>
      </c>
      <c r="F41" s="640">
        <v>3740999565</v>
      </c>
      <c r="G41" s="481"/>
      <c r="H41" s="481"/>
    </row>
    <row r="42" spans="1:10" s="128" customFormat="1" ht="15" customHeight="1">
      <c r="A42" s="584" t="s">
        <v>97</v>
      </c>
      <c r="B42" s="585"/>
      <c r="C42" s="628">
        <v>61</v>
      </c>
      <c r="D42" s="628"/>
      <c r="E42" s="474">
        <v>0</v>
      </c>
      <c r="F42" s="635">
        <v>0</v>
      </c>
      <c r="G42" s="376"/>
      <c r="H42" s="476"/>
      <c r="I42" s="376"/>
      <c r="J42" s="629"/>
    </row>
    <row r="43" spans="1:10" s="128" customFormat="1" ht="18.75" customHeight="1">
      <c r="A43" s="554" t="s">
        <v>592</v>
      </c>
      <c r="B43" s="547"/>
      <c r="C43" s="510">
        <v>70</v>
      </c>
      <c r="D43" s="510"/>
      <c r="E43" s="496">
        <f>SUM(E40:E42)</f>
        <v>80559474831</v>
      </c>
      <c r="F43" s="640">
        <f>SUM(F40:F42)</f>
        <v>2618571518</v>
      </c>
      <c r="G43" s="481"/>
      <c r="H43" s="481"/>
    </row>
    <row r="44" spans="1:10" s="123" customFormat="1" ht="7.5" customHeight="1" thickBot="1">
      <c r="A44" s="561"/>
      <c r="B44" s="552"/>
      <c r="C44" s="508"/>
      <c r="D44" s="508"/>
      <c r="E44" s="509"/>
      <c r="F44" s="641"/>
      <c r="G44" s="135"/>
      <c r="H44" s="150"/>
      <c r="I44" s="149"/>
    </row>
    <row r="45" spans="1:10" ht="15.75" customHeight="1" thickTop="1"/>
    <row r="46" spans="1:10" s="136" customFormat="1" ht="17.100000000000001" customHeight="1">
      <c r="A46" s="136" t="str">
        <f>KQKD!A32</f>
        <v>Thành phố Hồ Chí Minh, ngày 16 tháng 03 năm 2015</v>
      </c>
    </row>
    <row r="47" spans="1:10" ht="9" customHeight="1"/>
    <row r="48" spans="1:10" ht="17.100000000000001" customHeight="1">
      <c r="A48" s="254" t="s">
        <v>526</v>
      </c>
      <c r="B48" s="867" t="s">
        <v>522</v>
      </c>
      <c r="C48" s="867"/>
      <c r="D48" s="867"/>
      <c r="E48" s="254"/>
      <c r="F48" s="258" t="s">
        <v>582</v>
      </c>
    </row>
    <row r="49" spans="1:8" ht="17.100000000000001" customHeight="1">
      <c r="E49" s="135"/>
      <c r="F49" s="135"/>
    </row>
    <row r="50" spans="1:8" ht="13.5" customHeight="1"/>
    <row r="51" spans="1:8" ht="9.75" customHeight="1"/>
    <row r="52" spans="1:8" ht="17.100000000000001" customHeight="1">
      <c r="E52" s="135"/>
      <c r="F52" s="135"/>
      <c r="H52" s="134"/>
    </row>
    <row r="53" spans="1:8" ht="17.100000000000001" customHeight="1">
      <c r="E53" s="135"/>
      <c r="F53" s="135"/>
    </row>
    <row r="54" spans="1:8" ht="17.100000000000001" customHeight="1">
      <c r="A54" s="195" t="s">
        <v>523</v>
      </c>
      <c r="B54" s="852" t="s">
        <v>524</v>
      </c>
      <c r="C54" s="852"/>
      <c r="D54" s="852"/>
      <c r="E54" s="511"/>
      <c r="F54" s="647" t="s">
        <v>525</v>
      </c>
    </row>
    <row r="55" spans="1:8" ht="17.100000000000001" customHeight="1">
      <c r="A55" s="126"/>
      <c r="B55" s="126"/>
      <c r="E55" s="135"/>
      <c r="F55" s="135"/>
    </row>
    <row r="56" spans="1:8" ht="17.100000000000001" customHeight="1">
      <c r="E56" s="512">
        <f>E43-BCDKT!D12</f>
        <v>0</v>
      </c>
      <c r="F56" s="512">
        <f>F43-BCDKT!E12</f>
        <v>0</v>
      </c>
    </row>
  </sheetData>
  <mergeCells count="9">
    <mergeCell ref="B54:D54"/>
    <mergeCell ref="A5:F5"/>
    <mergeCell ref="A4:F4"/>
    <mergeCell ref="A6:F6"/>
    <mergeCell ref="A33:B33"/>
    <mergeCell ref="B48:D48"/>
    <mergeCell ref="A23:B23"/>
    <mergeCell ref="A12:B12"/>
    <mergeCell ref="A25:B25"/>
  </mergeCells>
  <phoneticPr fontId="233" type="noConversion"/>
  <printOptions horizontalCentered="1"/>
  <pageMargins left="0.7" right="0.6" top="0.4" bottom="0.3" header="0.4" footer="0.3"/>
  <pageSetup paperSize="9" firstPageNumber="9" orientation="portrait" useFirstPageNumber="1" r:id="rId1"/>
  <headerFooter alignWithMargins="0">
    <oddFooter>&amp;C&amp;"Times New Roman,Regular"&amp;11&amp;P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6"/>
  <sheetViews>
    <sheetView topLeftCell="A13" workbookViewId="0">
      <selection activeCell="E26" sqref="E26"/>
    </sheetView>
  </sheetViews>
  <sheetFormatPr defaultRowHeight="17.100000000000001" customHeight="1"/>
  <cols>
    <col min="1" max="1" width="27.625" style="118" customWidth="1"/>
    <col min="2" max="2" width="17.75" style="118" customWidth="1"/>
    <col min="3" max="3" width="5" style="118" customWidth="1"/>
    <col min="4" max="4" width="4.5" style="118" customWidth="1"/>
    <col min="5" max="5" width="15.25" style="118" customWidth="1"/>
    <col min="6" max="6" width="14" style="118" customWidth="1"/>
    <col min="7" max="7" width="4.5" style="118" bestFit="1" customWidth="1"/>
    <col min="8" max="8" width="13.875" style="118" customWidth="1"/>
    <col min="9" max="9" width="15.25" style="118" customWidth="1"/>
    <col min="10" max="10" width="15.5" style="118" bestFit="1" customWidth="1"/>
    <col min="11" max="11" width="12.5" style="118" customWidth="1"/>
    <col min="12" max="16384" width="9" style="118"/>
  </cols>
  <sheetData>
    <row r="1" spans="1:10" ht="15" customHeight="1">
      <c r="A1" s="117" t="str">
        <f>BCDKT!A1</f>
        <v>CÔNG TY CỔ PHẦN TAXI GAS SÀI GÒN PETROLIMEX</v>
      </c>
      <c r="B1" s="117"/>
      <c r="C1" s="123"/>
      <c r="D1" s="123"/>
      <c r="F1" s="120" t="str">
        <f>'LCTT-TT.nhap'!D2</f>
        <v>BÁO CÁO TÀI CHÍNH</v>
      </c>
      <c r="G1" s="123"/>
      <c r="I1" s="522"/>
    </row>
    <row r="2" spans="1:10" s="600" customFormat="1" ht="14.25" customHeight="1">
      <c r="A2" s="597" t="str">
        <f>BCDKT!A2</f>
        <v>178/6 Điện Biên Phủ, P.21, Q. Bình Thạnh, TP. HCM</v>
      </c>
      <c r="B2" s="597"/>
      <c r="C2" s="598"/>
      <c r="D2" s="598"/>
      <c r="E2" s="598"/>
      <c r="F2" s="599" t="str">
        <f>BCDKT!E2</f>
        <v>Cho năm tài chính kết thúc ngày 31/12/2014</v>
      </c>
    </row>
    <row r="4" spans="1:10" ht="23.25" customHeight="1">
      <c r="A4" s="866" t="s">
        <v>258</v>
      </c>
      <c r="B4" s="866"/>
      <c r="C4" s="866"/>
      <c r="D4" s="866"/>
      <c r="E4" s="866"/>
      <c r="F4" s="866"/>
    </row>
    <row r="5" spans="1:10" ht="17.100000000000001" customHeight="1">
      <c r="A5" s="867" t="str">
        <f>'LCTT-TT.nhap'!A6:D6</f>
        <v>Năm 2014</v>
      </c>
      <c r="B5" s="867"/>
      <c r="C5" s="867"/>
      <c r="D5" s="867"/>
      <c r="E5" s="867"/>
      <c r="F5" s="867"/>
    </row>
    <row r="6" spans="1:10" ht="17.100000000000001" customHeight="1">
      <c r="A6" s="264"/>
      <c r="B6" s="264"/>
      <c r="C6" s="264"/>
      <c r="D6" s="264"/>
      <c r="E6" s="131"/>
      <c r="F6" s="131" t="s">
        <v>24</v>
      </c>
    </row>
    <row r="7" spans="1:10" ht="6.75" customHeight="1" thickBot="1">
      <c r="E7" s="131"/>
      <c r="F7" s="131"/>
    </row>
    <row r="8" spans="1:10" ht="29.25" customHeight="1" thickTop="1">
      <c r="A8" s="553" t="s">
        <v>20</v>
      </c>
      <c r="B8" s="546"/>
      <c r="C8" s="644" t="s">
        <v>26</v>
      </c>
      <c r="D8" s="492" t="s">
        <v>519</v>
      </c>
      <c r="E8" s="492" t="s">
        <v>425</v>
      </c>
      <c r="F8" s="631" t="s">
        <v>345</v>
      </c>
    </row>
    <row r="9" spans="1:10" ht="6" customHeight="1">
      <c r="A9" s="555"/>
      <c r="B9" s="556"/>
      <c r="C9" s="493"/>
      <c r="D9" s="493"/>
      <c r="E9" s="493"/>
      <c r="F9" s="632"/>
    </row>
    <row r="10" spans="1:10" s="128" customFormat="1" ht="17.100000000000001" customHeight="1">
      <c r="A10" s="554" t="s">
        <v>93</v>
      </c>
      <c r="B10" s="547"/>
      <c r="C10" s="494"/>
      <c r="D10" s="494"/>
      <c r="E10" s="642"/>
      <c r="F10" s="633"/>
      <c r="G10" s="376"/>
      <c r="H10" s="376"/>
    </row>
    <row r="11" spans="1:10" s="128" customFormat="1" ht="17.100000000000001" customHeight="1">
      <c r="A11" s="554" t="s">
        <v>192</v>
      </c>
      <c r="B11" s="547"/>
      <c r="C11" s="495" t="s">
        <v>4</v>
      </c>
      <c r="D11" s="495"/>
      <c r="E11" s="471">
        <f>KQKD!D25</f>
        <v>10337200985.484137</v>
      </c>
      <c r="F11" s="634">
        <f>KQKD!E25</f>
        <v>-21079750668</v>
      </c>
      <c r="G11" s="376"/>
      <c r="H11" s="376"/>
    </row>
    <row r="12" spans="1:10" s="128" customFormat="1" ht="17.100000000000001" customHeight="1">
      <c r="A12" s="554" t="s">
        <v>230</v>
      </c>
      <c r="B12" s="547"/>
      <c r="C12" s="494"/>
      <c r="D12" s="494"/>
      <c r="E12" s="642"/>
      <c r="F12" s="633"/>
      <c r="G12" s="376"/>
      <c r="H12" s="376"/>
    </row>
    <row r="13" spans="1:10" s="128" customFormat="1" ht="16.5" customHeight="1">
      <c r="A13" s="584" t="s">
        <v>234</v>
      </c>
      <c r="B13" s="585"/>
      <c r="C13" s="628" t="s">
        <v>5</v>
      </c>
      <c r="D13" s="628"/>
      <c r="E13" s="474">
        <f>p.16!G21+p.17!F16</f>
        <v>1067964628</v>
      </c>
      <c r="F13" s="635">
        <v>2248823038</v>
      </c>
      <c r="G13" s="376"/>
      <c r="H13" s="476"/>
      <c r="I13" s="376"/>
      <c r="J13" s="629"/>
    </row>
    <row r="14" spans="1:10" s="128" customFormat="1" ht="16.5" customHeight="1">
      <c r="A14" s="584" t="s">
        <v>235</v>
      </c>
      <c r="B14" s="585"/>
      <c r="C14" s="628" t="s">
        <v>133</v>
      </c>
      <c r="D14" s="628"/>
      <c r="E14" s="474">
        <f>BCDKT!H25</f>
        <v>-1795072577</v>
      </c>
      <c r="F14" s="635">
        <f>-9261688395+18577819825</f>
        <v>9316131430</v>
      </c>
      <c r="G14" s="376"/>
      <c r="H14" s="476"/>
      <c r="I14" s="376"/>
      <c r="J14" s="629"/>
    </row>
    <row r="15" spans="1:10" ht="17.100000000000001" hidden="1" customHeight="1">
      <c r="A15" s="497" t="s">
        <v>236</v>
      </c>
      <c r="B15" s="148"/>
      <c r="C15" s="498" t="s">
        <v>134</v>
      </c>
      <c r="D15" s="498"/>
      <c r="E15" s="178">
        <v>0</v>
      </c>
      <c r="F15" s="224">
        <v>0</v>
      </c>
      <c r="G15" s="158"/>
      <c r="H15" s="152"/>
    </row>
    <row r="16" spans="1:10" s="128" customFormat="1" ht="16.5" customHeight="1">
      <c r="A16" s="584" t="s">
        <v>237</v>
      </c>
      <c r="B16" s="585"/>
      <c r="C16" s="628" t="s">
        <v>6</v>
      </c>
      <c r="D16" s="628"/>
      <c r="E16" s="474">
        <f>-('p.19-21'!C58+'p.19-21'!C66-'p.19-21'!C74)</f>
        <v>-12241932583.484138</v>
      </c>
      <c r="F16" s="635">
        <f>-('p.19-21'!E58+'p.19-21'!E66-'p.19-21'!E74)</f>
        <v>-9733286179</v>
      </c>
      <c r="G16" s="376"/>
      <c r="H16" s="476"/>
      <c r="I16" s="376"/>
      <c r="J16" s="629"/>
    </row>
    <row r="17" spans="1:11" ht="17.100000000000001" hidden="1" customHeight="1">
      <c r="A17" s="497" t="s">
        <v>238</v>
      </c>
      <c r="B17" s="148"/>
      <c r="C17" s="498" t="s">
        <v>7</v>
      </c>
      <c r="D17" s="498"/>
      <c r="E17" s="178">
        <f>KQKD!D18</f>
        <v>0</v>
      </c>
      <c r="F17" s="224">
        <f>KQKD!E18</f>
        <v>0</v>
      </c>
      <c r="G17" s="158"/>
      <c r="H17" s="152"/>
    </row>
    <row r="18" spans="1:11" ht="28.5" customHeight="1">
      <c r="A18" s="872" t="s">
        <v>195</v>
      </c>
      <c r="B18" s="873"/>
      <c r="C18" s="499" t="s">
        <v>193</v>
      </c>
      <c r="D18" s="499"/>
      <c r="E18" s="643">
        <f>SUM(E11:E17)</f>
        <v>-2631839547.0000019</v>
      </c>
      <c r="F18" s="636">
        <f>SUM(F11:F17)</f>
        <v>-19248082379</v>
      </c>
      <c r="G18" s="158"/>
      <c r="H18" s="152"/>
    </row>
    <row r="19" spans="1:11" s="128" customFormat="1" ht="16.5" customHeight="1">
      <c r="A19" s="584" t="s">
        <v>239</v>
      </c>
      <c r="B19" s="585"/>
      <c r="C19" s="628" t="s">
        <v>194</v>
      </c>
      <c r="D19" s="628"/>
      <c r="E19" s="474">
        <f>BCDKT!H20-BCDKT!H25+BCDKT!H35-'p.14-15'!H60</f>
        <v>2389668730.9999986</v>
      </c>
      <c r="F19" s="635">
        <v>1442520744</v>
      </c>
      <c r="G19" s="376"/>
      <c r="H19" s="476"/>
      <c r="I19" s="376"/>
      <c r="J19" s="629"/>
    </row>
    <row r="20" spans="1:11" s="128" customFormat="1" ht="16.5" customHeight="1">
      <c r="A20" s="584" t="s">
        <v>240</v>
      </c>
      <c r="B20" s="585"/>
      <c r="C20" s="628">
        <v>10</v>
      </c>
      <c r="D20" s="628"/>
      <c r="E20" s="474">
        <f>BCDKT!H28</f>
        <v>112607564</v>
      </c>
      <c r="F20" s="635">
        <v>139772249</v>
      </c>
      <c r="G20" s="376"/>
      <c r="H20" s="476"/>
      <c r="I20" s="376"/>
      <c r="J20" s="629"/>
    </row>
    <row r="21" spans="1:11" s="340" customFormat="1" ht="29.25" customHeight="1">
      <c r="A21" s="868" t="s">
        <v>520</v>
      </c>
      <c r="B21" s="869"/>
      <c r="C21" s="505">
        <v>11</v>
      </c>
      <c r="D21" s="505"/>
      <c r="E21" s="506">
        <f>BCDKT!H76-BCDKT!H87+BCDKT!H98-p.17!G38</f>
        <v>-589740714</v>
      </c>
      <c r="F21" s="639">
        <v>-558876989</v>
      </c>
      <c r="G21" s="645"/>
      <c r="H21" s="646"/>
    </row>
    <row r="22" spans="1:11" s="128" customFormat="1" ht="16.5" customHeight="1">
      <c r="A22" s="584" t="s">
        <v>241</v>
      </c>
      <c r="B22" s="585"/>
      <c r="C22" s="628">
        <v>12</v>
      </c>
      <c r="D22" s="628"/>
      <c r="E22" s="474">
        <f>BCDKT!H32+BCDKT!H61</f>
        <v>649425327</v>
      </c>
      <c r="F22" s="635">
        <v>-213924031</v>
      </c>
      <c r="G22" s="376"/>
      <c r="H22" s="476"/>
      <c r="I22" s="580" t="s">
        <v>248</v>
      </c>
      <c r="J22" s="651" t="s">
        <v>253</v>
      </c>
      <c r="K22" s="127" t="s">
        <v>339</v>
      </c>
    </row>
    <row r="23" spans="1:11" s="128" customFormat="1" ht="15" hidden="1" customHeight="1">
      <c r="A23" s="584" t="s">
        <v>242</v>
      </c>
      <c r="B23" s="585"/>
      <c r="C23" s="628">
        <v>13</v>
      </c>
      <c r="D23" s="628"/>
      <c r="E23" s="474">
        <f>0</f>
        <v>0</v>
      </c>
      <c r="F23" s="635">
        <f>0</f>
        <v>0</v>
      </c>
      <c r="G23" s="376"/>
      <c r="H23" s="476" t="s">
        <v>249</v>
      </c>
      <c r="I23" s="376">
        <f>-'p.14-15'!F114</f>
        <v>-1629899658</v>
      </c>
      <c r="J23" s="629">
        <f>p.17!F38</f>
        <v>740712790</v>
      </c>
      <c r="K23" s="128">
        <f>BCDKT!E87</f>
        <v>81358356</v>
      </c>
    </row>
    <row r="24" spans="1:11" s="128" customFormat="1" ht="16.5" customHeight="1">
      <c r="A24" s="584" t="s">
        <v>243</v>
      </c>
      <c r="B24" s="585"/>
      <c r="C24" s="628">
        <v>14</v>
      </c>
      <c r="D24" s="628"/>
      <c r="E24" s="474">
        <v>0</v>
      </c>
      <c r="F24" s="635">
        <v>0</v>
      </c>
      <c r="G24" s="376"/>
      <c r="H24" s="476" t="s">
        <v>250</v>
      </c>
      <c r="I24" s="648">
        <f>KQKD!D26</f>
        <v>0</v>
      </c>
      <c r="J24" s="648">
        <f>-p.18!G31</f>
        <v>0</v>
      </c>
      <c r="K24" s="649">
        <f>-p.18!G29-p.18!G30</f>
        <v>0</v>
      </c>
    </row>
    <row r="25" spans="1:11" s="128" customFormat="1" ht="15" hidden="1" customHeight="1">
      <c r="A25" s="584" t="s">
        <v>244</v>
      </c>
      <c r="B25" s="585"/>
      <c r="C25" s="628">
        <v>15</v>
      </c>
      <c r="D25" s="628"/>
      <c r="E25" s="474"/>
      <c r="F25" s="635">
        <v>0</v>
      </c>
      <c r="G25" s="376"/>
      <c r="H25" s="476" t="s">
        <v>251</v>
      </c>
      <c r="I25" s="648">
        <f>I23+I24-I26</f>
        <v>0</v>
      </c>
      <c r="J25" s="648">
        <f>J23+J24-J26</f>
        <v>72586920</v>
      </c>
      <c r="K25" s="649">
        <f>K23+K24-K26</f>
        <v>68900000</v>
      </c>
    </row>
    <row r="26" spans="1:11" s="128" customFormat="1" ht="16.5" customHeight="1">
      <c r="A26" s="584" t="s">
        <v>245</v>
      </c>
      <c r="B26" s="585"/>
      <c r="C26" s="628">
        <v>16</v>
      </c>
      <c r="D26" s="628"/>
      <c r="E26" s="474">
        <f>-K25+BCDKT!H93</f>
        <v>-861011000</v>
      </c>
      <c r="F26" s="635">
        <f>-187129091-601334681</f>
        <v>-788463772</v>
      </c>
      <c r="G26" s="376"/>
      <c r="H26" s="476" t="s">
        <v>252</v>
      </c>
      <c r="I26" s="648">
        <f>-'p.14-15'!D114</f>
        <v>-1629899658</v>
      </c>
      <c r="J26" s="648">
        <f>p.17!D38</f>
        <v>668125870</v>
      </c>
      <c r="K26" s="649">
        <f>BCDKT!D87</f>
        <v>12458356</v>
      </c>
    </row>
    <row r="27" spans="1:11" s="235" customFormat="1" ht="18" customHeight="1">
      <c r="A27" s="557" t="s">
        <v>176</v>
      </c>
      <c r="B27" s="549"/>
      <c r="C27" s="502">
        <v>20</v>
      </c>
      <c r="D27" s="502"/>
      <c r="E27" s="503">
        <f>SUM(E18:E26)</f>
        <v>-930889639.00000334</v>
      </c>
      <c r="F27" s="637">
        <f>SUM(F18:F26)</f>
        <v>-19227054178</v>
      </c>
      <c r="G27" s="481"/>
      <c r="H27" s="481"/>
      <c r="I27" s="650"/>
      <c r="J27" s="650"/>
      <c r="K27" s="650"/>
    </row>
    <row r="28" spans="1:11" s="123" customFormat="1" ht="5.25" customHeight="1">
      <c r="A28" s="558"/>
      <c r="B28" s="550"/>
      <c r="C28" s="500"/>
      <c r="D28" s="500"/>
      <c r="E28" s="504"/>
      <c r="F28" s="638"/>
      <c r="G28" s="150"/>
      <c r="H28" s="150"/>
      <c r="I28" s="149"/>
    </row>
    <row r="29" spans="1:11" s="128" customFormat="1" ht="17.100000000000001" customHeight="1">
      <c r="A29" s="554" t="s">
        <v>229</v>
      </c>
      <c r="B29" s="547"/>
      <c r="C29" s="494"/>
      <c r="D29" s="494"/>
      <c r="E29" s="642"/>
      <c r="F29" s="633"/>
      <c r="G29" s="376"/>
      <c r="H29" s="376"/>
    </row>
    <row r="30" spans="1:11" ht="17.100000000000001" hidden="1" customHeight="1">
      <c r="A30" s="559" t="s">
        <v>186</v>
      </c>
      <c r="B30" s="548"/>
      <c r="C30" s="505">
        <v>21</v>
      </c>
      <c r="D30" s="505"/>
      <c r="E30" s="506">
        <v>0</v>
      </c>
      <c r="F30" s="639">
        <v>0</v>
      </c>
      <c r="G30" s="507"/>
      <c r="H30" s="175"/>
      <c r="I30" s="151"/>
    </row>
    <row r="31" spans="1:11" s="128" customFormat="1" ht="16.5" customHeight="1">
      <c r="A31" s="584" t="s">
        <v>499</v>
      </c>
      <c r="B31" s="585"/>
      <c r="C31" s="628">
        <v>22</v>
      </c>
      <c r="D31" s="628"/>
      <c r="E31" s="474">
        <f>'p.19-21'!C66</f>
        <v>14396181806</v>
      </c>
      <c r="F31" s="635">
        <v>6682500000</v>
      </c>
      <c r="G31" s="376"/>
      <c r="H31" s="476"/>
      <c r="I31" s="376"/>
      <c r="J31" s="629"/>
    </row>
    <row r="32" spans="1:11" ht="17.100000000000001" hidden="1" customHeight="1">
      <c r="A32" s="559" t="s">
        <v>196</v>
      </c>
      <c r="B32" s="551"/>
      <c r="C32" s="500">
        <v>23</v>
      </c>
      <c r="D32" s="500"/>
      <c r="E32" s="178">
        <v>0</v>
      </c>
      <c r="F32" s="224">
        <v>0</v>
      </c>
      <c r="G32" s="507"/>
      <c r="H32" s="175"/>
      <c r="I32" s="151"/>
    </row>
    <row r="33" spans="1:10" s="128" customFormat="1" ht="16.5" customHeight="1">
      <c r="A33" s="584" t="s">
        <v>500</v>
      </c>
      <c r="B33" s="585"/>
      <c r="C33" s="628">
        <v>24</v>
      </c>
      <c r="D33" s="628"/>
      <c r="E33" s="474">
        <f>BCDKT!H16</f>
        <v>55591917052</v>
      </c>
      <c r="F33" s="635">
        <v>-7345000000</v>
      </c>
      <c r="G33" s="376"/>
      <c r="H33" s="476"/>
      <c r="I33" s="376"/>
      <c r="J33" s="629"/>
    </row>
    <row r="34" spans="1:10" ht="17.100000000000001" hidden="1" customHeight="1">
      <c r="A34" s="559" t="s">
        <v>136</v>
      </c>
      <c r="B34" s="551"/>
      <c r="C34" s="500">
        <v>25</v>
      </c>
      <c r="D34" s="500"/>
      <c r="E34" s="178">
        <v>0</v>
      </c>
      <c r="F34" s="224">
        <v>0</v>
      </c>
      <c r="G34" s="507"/>
      <c r="H34" s="175"/>
      <c r="I34" s="134"/>
    </row>
    <row r="35" spans="1:10" ht="17.100000000000001" hidden="1" customHeight="1">
      <c r="A35" s="559" t="s">
        <v>197</v>
      </c>
      <c r="B35" s="551"/>
      <c r="C35" s="500">
        <v>26</v>
      </c>
      <c r="D35" s="500"/>
      <c r="E35" s="178">
        <v>0</v>
      </c>
      <c r="F35" s="224">
        <v>0</v>
      </c>
      <c r="G35" s="507"/>
      <c r="H35" s="175"/>
      <c r="I35" s="134"/>
    </row>
    <row r="36" spans="1:10" s="128" customFormat="1" ht="16.5" customHeight="1">
      <c r="A36" s="584" t="s">
        <v>264</v>
      </c>
      <c r="B36" s="585"/>
      <c r="C36" s="628">
        <v>27</v>
      </c>
      <c r="D36" s="628"/>
      <c r="E36" s="474">
        <f>'p.19-21'!C58+'p.14-15'!H60</f>
        <v>8860601288</v>
      </c>
      <c r="F36" s="635">
        <v>1849457739</v>
      </c>
      <c r="G36" s="376"/>
      <c r="H36" s="476"/>
      <c r="I36" s="376"/>
      <c r="J36" s="629"/>
    </row>
    <row r="37" spans="1:10" s="235" customFormat="1" ht="17.25" customHeight="1">
      <c r="A37" s="557" t="s">
        <v>117</v>
      </c>
      <c r="B37" s="549"/>
      <c r="C37" s="502">
        <v>30</v>
      </c>
      <c r="D37" s="502"/>
      <c r="E37" s="503">
        <f>SUM(E30:E36)</f>
        <v>78848700146</v>
      </c>
      <c r="F37" s="637">
        <f>SUM(F30:F36)</f>
        <v>1186957739</v>
      </c>
      <c r="G37" s="481"/>
      <c r="H37" s="481"/>
      <c r="I37" s="480"/>
    </row>
    <row r="38" spans="1:10" s="123" customFormat="1" ht="3.75" customHeight="1">
      <c r="A38" s="558"/>
      <c r="B38" s="550"/>
      <c r="C38" s="500"/>
      <c r="D38" s="500"/>
      <c r="E38" s="504"/>
      <c r="F38" s="638"/>
      <c r="G38" s="150"/>
      <c r="H38" s="150"/>
      <c r="I38" s="149"/>
    </row>
    <row r="39" spans="1:10" s="128" customFormat="1" ht="17.100000000000001" customHeight="1">
      <c r="A39" s="554" t="s">
        <v>228</v>
      </c>
      <c r="B39" s="547"/>
      <c r="C39" s="494"/>
      <c r="D39" s="494"/>
      <c r="E39" s="642"/>
      <c r="F39" s="633"/>
      <c r="G39" s="376"/>
      <c r="H39" s="376"/>
    </row>
    <row r="40" spans="1:10" ht="17.100000000000001" hidden="1" customHeight="1">
      <c r="A40" s="559" t="s">
        <v>231</v>
      </c>
      <c r="B40" s="551"/>
      <c r="C40" s="500">
        <v>31</v>
      </c>
      <c r="D40" s="500"/>
      <c r="E40" s="178">
        <v>0</v>
      </c>
      <c r="F40" s="224">
        <v>0</v>
      </c>
      <c r="G40" s="158"/>
    </row>
    <row r="41" spans="1:10" ht="29.25" hidden="1" customHeight="1">
      <c r="A41" s="868" t="s">
        <v>232</v>
      </c>
      <c r="B41" s="869"/>
      <c r="C41" s="501">
        <v>32</v>
      </c>
      <c r="D41" s="501"/>
      <c r="E41" s="474">
        <v>0</v>
      </c>
      <c r="F41" s="635">
        <v>0</v>
      </c>
      <c r="G41" s="158"/>
      <c r="I41" s="123"/>
    </row>
    <row r="42" spans="1:10" ht="17.100000000000001" hidden="1" customHeight="1">
      <c r="A42" s="560" t="s">
        <v>355</v>
      </c>
      <c r="B42" s="227"/>
      <c r="C42" s="500">
        <v>33</v>
      </c>
      <c r="D42" s="500"/>
      <c r="E42" s="178">
        <v>0</v>
      </c>
      <c r="F42" s="224">
        <v>0</v>
      </c>
      <c r="G42" s="158"/>
      <c r="H42" s="133"/>
      <c r="I42" s="151"/>
      <c r="J42" s="134"/>
    </row>
    <row r="43" spans="1:10" ht="17.100000000000001" hidden="1" customHeight="1">
      <c r="A43" s="559" t="s">
        <v>356</v>
      </c>
      <c r="B43" s="551"/>
      <c r="C43" s="500">
        <v>34</v>
      </c>
      <c r="D43" s="500"/>
      <c r="E43" s="178">
        <v>0</v>
      </c>
      <c r="F43" s="224">
        <v>0</v>
      </c>
      <c r="G43" s="158"/>
      <c r="H43" s="133"/>
      <c r="I43" s="135"/>
      <c r="J43" s="134"/>
    </row>
    <row r="44" spans="1:10" ht="17.100000000000001" hidden="1" customHeight="1">
      <c r="A44" s="559" t="s">
        <v>233</v>
      </c>
      <c r="B44" s="551"/>
      <c r="C44" s="500">
        <v>34</v>
      </c>
      <c r="D44" s="500"/>
      <c r="E44" s="178">
        <v>0</v>
      </c>
      <c r="F44" s="224">
        <v>0</v>
      </c>
      <c r="G44" s="158"/>
      <c r="H44" s="133"/>
    </row>
    <row r="45" spans="1:10" s="128" customFormat="1" ht="16.5" customHeight="1">
      <c r="A45" s="584" t="s">
        <v>498</v>
      </c>
      <c r="B45" s="585"/>
      <c r="C45" s="628">
        <v>36</v>
      </c>
      <c r="D45" s="628"/>
      <c r="E45" s="474">
        <f>p.17!G38</f>
        <v>-72586920</v>
      </c>
      <c r="F45" s="635">
        <v>-16757900</v>
      </c>
      <c r="G45" s="376"/>
      <c r="H45" s="476"/>
      <c r="I45" s="376"/>
      <c r="J45" s="629"/>
    </row>
    <row r="46" spans="1:10" s="235" customFormat="1" ht="17.25" customHeight="1">
      <c r="A46" s="557" t="s">
        <v>118</v>
      </c>
      <c r="B46" s="549"/>
      <c r="C46" s="502">
        <v>40</v>
      </c>
      <c r="D46" s="502"/>
      <c r="E46" s="503">
        <f>SUM(E40:E45)</f>
        <v>-72586920</v>
      </c>
      <c r="F46" s="637">
        <f>SUM(F40:F45)</f>
        <v>-16757900</v>
      </c>
      <c r="G46" s="481"/>
      <c r="H46" s="481"/>
      <c r="I46" s="480"/>
    </row>
    <row r="47" spans="1:10" s="128" customFormat="1" ht="17.100000000000001" customHeight="1">
      <c r="A47" s="554" t="s">
        <v>114</v>
      </c>
      <c r="B47" s="547"/>
      <c r="C47" s="510">
        <v>50</v>
      </c>
      <c r="D47" s="510"/>
      <c r="E47" s="496">
        <f>E46+E37+E27</f>
        <v>77845223587</v>
      </c>
      <c r="F47" s="640">
        <f>F46+F37+F27</f>
        <v>-18056854339</v>
      </c>
      <c r="G47" s="481"/>
      <c r="H47" s="481"/>
    </row>
    <row r="48" spans="1:10" s="128" customFormat="1" ht="17.100000000000001" customHeight="1">
      <c r="A48" s="554" t="s">
        <v>198</v>
      </c>
      <c r="B48" s="547"/>
      <c r="C48" s="510">
        <v>60</v>
      </c>
      <c r="D48" s="510"/>
      <c r="E48" s="496">
        <f>BCDKT!E12</f>
        <v>2618571518</v>
      </c>
      <c r="F48" s="640">
        <v>1351712820</v>
      </c>
      <c r="G48" s="481"/>
      <c r="H48" s="481"/>
    </row>
    <row r="49" spans="1:10" s="128" customFormat="1" ht="15" hidden="1" customHeight="1">
      <c r="A49" s="584" t="s">
        <v>97</v>
      </c>
      <c r="B49" s="585"/>
      <c r="C49" s="628">
        <v>61</v>
      </c>
      <c r="D49" s="628"/>
      <c r="E49" s="474">
        <v>0</v>
      </c>
      <c r="F49" s="635">
        <v>0</v>
      </c>
      <c r="G49" s="376"/>
      <c r="H49" s="476"/>
      <c r="I49" s="376"/>
      <c r="J49" s="629"/>
    </row>
    <row r="50" spans="1:10" s="128" customFormat="1" ht="17.100000000000001" customHeight="1">
      <c r="A50" s="554" t="s">
        <v>199</v>
      </c>
      <c r="B50" s="547"/>
      <c r="C50" s="510">
        <v>70</v>
      </c>
      <c r="D50" s="510"/>
      <c r="E50" s="496">
        <f>SUM(E47:E49)</f>
        <v>80463795105</v>
      </c>
      <c r="F50" s="640">
        <f>SUM(F47:F49)</f>
        <v>-16705141519</v>
      </c>
      <c r="G50" s="481"/>
      <c r="H50" s="481"/>
    </row>
    <row r="51" spans="1:10" s="123" customFormat="1" ht="7.5" customHeight="1" thickBot="1">
      <c r="A51" s="561"/>
      <c r="B51" s="552"/>
      <c r="C51" s="508"/>
      <c r="D51" s="508"/>
      <c r="E51" s="509"/>
      <c r="F51" s="641"/>
      <c r="G51" s="135"/>
      <c r="H51" s="150"/>
      <c r="I51" s="149"/>
    </row>
    <row r="52" spans="1:10" ht="17.100000000000001" customHeight="1" thickTop="1"/>
    <row r="53" spans="1:10" s="136" customFormat="1" ht="17.100000000000001" customHeight="1">
      <c r="A53" s="136" t="str">
        <f>KQKD!A32</f>
        <v>Thành phố Hồ Chí Minh, ngày 16 tháng 03 năm 2015</v>
      </c>
    </row>
    <row r="54" spans="1:10" ht="9" customHeight="1"/>
    <row r="55" spans="1:10" ht="17.100000000000001" customHeight="1">
      <c r="A55" s="254" t="s">
        <v>526</v>
      </c>
      <c r="B55" s="867" t="s">
        <v>522</v>
      </c>
      <c r="C55" s="867"/>
      <c r="D55" s="867"/>
      <c r="E55" s="254"/>
      <c r="F55" s="258" t="s">
        <v>521</v>
      </c>
    </row>
    <row r="56" spans="1:10" ht="17.100000000000001" customHeight="1">
      <c r="E56" s="135"/>
      <c r="F56" s="135"/>
    </row>
    <row r="57" spans="1:10" ht="13.5" customHeight="1"/>
    <row r="58" spans="1:10" ht="9.75" customHeight="1"/>
    <row r="59" spans="1:10" ht="17.100000000000001" customHeight="1">
      <c r="E59" s="135"/>
      <c r="F59" s="135"/>
      <c r="H59" s="134"/>
    </row>
    <row r="60" spans="1:10" ht="17.100000000000001" customHeight="1">
      <c r="E60" s="135"/>
      <c r="F60" s="135"/>
    </row>
    <row r="61" spans="1:10" ht="17.100000000000001" customHeight="1">
      <c r="A61" s="195" t="s">
        <v>523</v>
      </c>
      <c r="B61" s="852" t="s">
        <v>524</v>
      </c>
      <c r="C61" s="852"/>
      <c r="D61" s="852"/>
      <c r="E61" s="511"/>
      <c r="F61" s="647" t="s">
        <v>525</v>
      </c>
    </row>
    <row r="62" spans="1:10" ht="17.100000000000001" customHeight="1">
      <c r="A62" s="126"/>
      <c r="B62" s="126"/>
      <c r="E62" s="135"/>
      <c r="F62" s="135"/>
    </row>
    <row r="65" spans="5:6" ht="17.100000000000001" customHeight="1">
      <c r="E65" s="213">
        <f>BCDKT!D12</f>
        <v>80559474831</v>
      </c>
      <c r="F65" s="213">
        <v>4254756820</v>
      </c>
    </row>
    <row r="66" spans="5:6" ht="17.100000000000001" customHeight="1">
      <c r="E66" s="512">
        <f>E50-E65</f>
        <v>-95679726</v>
      </c>
      <c r="F66" s="512">
        <f>F50-F65</f>
        <v>-20959898339</v>
      </c>
    </row>
  </sheetData>
  <mergeCells count="7">
    <mergeCell ref="A4:F4"/>
    <mergeCell ref="A5:F5"/>
    <mergeCell ref="B61:D61"/>
    <mergeCell ref="B55:D55"/>
    <mergeCell ref="A21:B21"/>
    <mergeCell ref="A18:B18"/>
    <mergeCell ref="A41:B41"/>
  </mergeCells>
  <phoneticPr fontId="233" type="noConversion"/>
  <printOptions horizontalCentered="1"/>
  <pageMargins left="0.57999999999999996" right="0.48" top="0.4" bottom="0.3" header="0.4" footer="0.3"/>
  <pageSetup paperSize="9" firstPageNumber="8" orientation="portrait" useFirstPageNumber="1" r:id="rId1"/>
  <headerFooter alignWithMargins="0">
    <oddFooter>&amp;C&amp;"Times New Roman,Regular"&amp;11&amp;P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92"/>
  <sheetViews>
    <sheetView topLeftCell="A56" workbookViewId="0">
      <selection activeCell="H72" sqref="H72"/>
    </sheetView>
  </sheetViews>
  <sheetFormatPr defaultRowHeight="17.100000000000001" customHeight="1"/>
  <cols>
    <col min="1" max="1" width="3.625" style="260" customWidth="1"/>
    <col min="2" max="2" width="36.25" style="118" customWidth="1"/>
    <col min="3" max="3" width="4.625" style="118" customWidth="1"/>
    <col min="4" max="4" width="15.75" style="118" customWidth="1"/>
    <col min="5" max="5" width="3.125" style="118" customWidth="1"/>
    <col min="6" max="6" width="15.75" style="118" customWidth="1"/>
    <col min="7" max="7" width="11.625" style="118" customWidth="1"/>
    <col min="8" max="8" width="11.875" style="118" customWidth="1"/>
    <col min="9" max="9" width="14.25" style="118" bestFit="1" customWidth="1"/>
    <col min="10" max="10" width="13.125" style="118" customWidth="1"/>
    <col min="11" max="11" width="14.25" style="118" bestFit="1" customWidth="1"/>
    <col min="12" max="16384" width="9" style="118"/>
  </cols>
  <sheetData>
    <row r="1" spans="1:11" ht="15" customHeight="1">
      <c r="A1" s="255" t="str">
        <f>'LCTT-TT.nhap'!A1</f>
        <v>CÔNG TY CỔ PHẦN TAXI GAS SÀI GÒN PETROLIMEX</v>
      </c>
      <c r="D1" s="256"/>
      <c r="F1" s="120" t="str">
        <f>'LCTT-TT.nhap'!D2</f>
        <v>BÁO CÁO TÀI CHÍNH</v>
      </c>
      <c r="G1" s="123"/>
      <c r="H1" s="123"/>
    </row>
    <row r="2" spans="1:11" s="600" customFormat="1" ht="15" customHeight="1">
      <c r="A2" s="597" t="str">
        <f>'LCTT-TT.nhap'!A3</f>
        <v>178/6 Điện Biên Phủ, P.21, Q. Bình Thạnh, TP. HCM</v>
      </c>
      <c r="B2" s="599"/>
      <c r="C2" s="599"/>
      <c r="D2" s="599"/>
      <c r="E2" s="598"/>
      <c r="F2" s="599" t="str">
        <f>BCDKT!E2</f>
        <v>Cho năm tài chính kết thúc ngày 31/12/2014</v>
      </c>
    </row>
    <row r="3" spans="1:11" s="123" customFormat="1" ht="15" customHeight="1">
      <c r="A3" s="257"/>
      <c r="B3" s="125"/>
      <c r="C3" s="125"/>
      <c r="D3" s="125"/>
      <c r="E3" s="125"/>
      <c r="G3" s="124"/>
      <c r="H3" s="124"/>
    </row>
    <row r="4" spans="1:11" ht="15" customHeight="1">
      <c r="A4" s="258" t="s">
        <v>131</v>
      </c>
    </row>
    <row r="5" spans="1:11" ht="12" customHeight="1">
      <c r="A5" s="258"/>
    </row>
    <row r="6" spans="1:11" ht="15" customHeight="1">
      <c r="A6" s="259" t="s">
        <v>359</v>
      </c>
      <c r="B6" s="875" t="s">
        <v>360</v>
      </c>
      <c r="C6" s="875"/>
      <c r="D6" s="875"/>
      <c r="E6" s="875"/>
      <c r="F6" s="875"/>
    </row>
    <row r="7" spans="1:11" ht="12.75" customHeight="1">
      <c r="F7" s="131"/>
    </row>
    <row r="8" spans="1:11" s="307" customFormat="1" ht="15" customHeight="1">
      <c r="A8" s="258" t="s">
        <v>358</v>
      </c>
      <c r="B8" s="254" t="s">
        <v>357</v>
      </c>
      <c r="C8" s="254"/>
      <c r="D8" s="278">
        <f>BCDKT!D8</f>
        <v>42004</v>
      </c>
      <c r="E8" s="277"/>
      <c r="F8" s="278">
        <f>BCDKT!E8</f>
        <v>41640</v>
      </c>
    </row>
    <row r="9" spans="1:11" ht="15" customHeight="1">
      <c r="B9" s="126"/>
      <c r="C9" s="126"/>
      <c r="D9" s="263" t="s">
        <v>129</v>
      </c>
      <c r="E9" s="262"/>
      <c r="F9" s="263" t="s">
        <v>129</v>
      </c>
    </row>
    <row r="10" spans="1:11" ht="1.5" customHeight="1">
      <c r="B10" s="126"/>
      <c r="C10" s="126"/>
      <c r="D10" s="234"/>
      <c r="E10" s="264"/>
      <c r="F10" s="234"/>
    </row>
    <row r="11" spans="1:11" ht="17.100000000000001" customHeight="1">
      <c r="B11" s="265" t="s">
        <v>203</v>
      </c>
      <c r="C11" s="265"/>
      <c r="D11" s="135">
        <v>20049786</v>
      </c>
      <c r="E11" s="135"/>
      <c r="F11" s="135">
        <v>84595515</v>
      </c>
      <c r="I11" s="135"/>
    </row>
    <row r="12" spans="1:11" ht="17.100000000000001" customHeight="1">
      <c r="B12" s="265" t="s">
        <v>204</v>
      </c>
      <c r="C12" s="265"/>
      <c r="D12" s="133">
        <v>587939998</v>
      </c>
      <c r="E12" s="133"/>
      <c r="F12" s="133">
        <v>1025226003</v>
      </c>
    </row>
    <row r="13" spans="1:11" ht="17.100000000000001" customHeight="1">
      <c r="B13" s="265" t="s">
        <v>484</v>
      </c>
      <c r="C13" s="265"/>
      <c r="D13" s="133">
        <v>79951485047</v>
      </c>
      <c r="E13" s="138"/>
      <c r="F13" s="133">
        <v>1508750000</v>
      </c>
      <c r="I13" s="138"/>
      <c r="J13" s="138"/>
      <c r="K13" s="138"/>
    </row>
    <row r="14" spans="1:11" ht="0.75" customHeight="1">
      <c r="B14" s="265"/>
      <c r="C14" s="265"/>
      <c r="D14" s="133"/>
      <c r="E14" s="138"/>
      <c r="F14" s="133"/>
      <c r="I14" s="138"/>
      <c r="J14" s="138"/>
      <c r="K14" s="138"/>
    </row>
    <row r="15" spans="1:11" ht="17.100000000000001" customHeight="1" thickBot="1">
      <c r="B15" s="126" t="s">
        <v>98</v>
      </c>
      <c r="C15" s="126"/>
      <c r="D15" s="266">
        <f>SUM(D11:D13)</f>
        <v>80559474831</v>
      </c>
      <c r="E15" s="267"/>
      <c r="F15" s="266">
        <f>SUM(F11:F13)</f>
        <v>2618571518</v>
      </c>
      <c r="G15" s="134">
        <f>D15-BCDKT!D12</f>
        <v>0</v>
      </c>
      <c r="H15" s="134">
        <f>F15-BCDKT!E12</f>
        <v>0</v>
      </c>
      <c r="I15" s="135"/>
      <c r="J15" s="135"/>
      <c r="K15" s="135"/>
    </row>
    <row r="16" spans="1:11" ht="5.25" customHeight="1">
      <c r="B16" s="126"/>
      <c r="C16" s="126"/>
      <c r="D16" s="150"/>
      <c r="E16" s="267"/>
      <c r="F16" s="150"/>
      <c r="G16" s="134"/>
      <c r="H16" s="134"/>
      <c r="I16" s="135"/>
      <c r="J16" s="135"/>
      <c r="K16" s="135"/>
    </row>
    <row r="17" spans="1:11" ht="17.100000000000001" customHeight="1">
      <c r="B17" s="136" t="s">
        <v>506</v>
      </c>
      <c r="C17" s="136"/>
      <c r="D17" s="150"/>
      <c r="E17" s="267"/>
      <c r="F17" s="150"/>
      <c r="G17" s="134"/>
      <c r="H17" s="134"/>
      <c r="I17" s="135"/>
      <c r="J17" s="135"/>
      <c r="K17" s="135"/>
    </row>
    <row r="18" spans="1:11" ht="18" customHeight="1">
      <c r="F18" s="135"/>
    </row>
    <row r="19" spans="1:11" ht="15.75" customHeight="1">
      <c r="A19" s="526" t="s">
        <v>459</v>
      </c>
      <c r="B19" s="527" t="s">
        <v>460</v>
      </c>
      <c r="C19" s="527"/>
      <c r="D19" s="278">
        <f>D8</f>
        <v>42004</v>
      </c>
      <c r="E19" s="277"/>
      <c r="F19" s="278">
        <f>F8</f>
        <v>41640</v>
      </c>
    </row>
    <row r="20" spans="1:11" ht="15.95" customHeight="1">
      <c r="A20" s="528"/>
      <c r="B20" s="527"/>
      <c r="C20" s="527"/>
      <c r="D20" s="263" t="s">
        <v>129</v>
      </c>
      <c r="E20" s="262"/>
      <c r="F20" s="263" t="s">
        <v>129</v>
      </c>
    </row>
    <row r="21" spans="1:11" ht="1.5" customHeight="1">
      <c r="B21" s="126"/>
      <c r="C21" s="126"/>
      <c r="D21" s="234"/>
      <c r="E21" s="264"/>
      <c r="F21" s="234"/>
    </row>
    <row r="22" spans="1:11" ht="17.100000000000001" customHeight="1">
      <c r="B22" s="265" t="s">
        <v>462</v>
      </c>
      <c r="C22" s="265"/>
      <c r="D22" s="133">
        <v>1091250000</v>
      </c>
      <c r="E22" s="138"/>
      <c r="F22" s="133">
        <f>BCDKT!E17</f>
        <v>56683167052</v>
      </c>
      <c r="I22" s="138"/>
      <c r="J22" s="138"/>
      <c r="K22" s="138"/>
    </row>
    <row r="23" spans="1:11" ht="2.25" customHeight="1">
      <c r="B23" s="265"/>
      <c r="C23" s="265"/>
      <c r="D23" s="133"/>
      <c r="E23" s="138"/>
      <c r="F23" s="133"/>
      <c r="I23" s="138"/>
      <c r="J23" s="138"/>
      <c r="K23" s="138"/>
    </row>
    <row r="24" spans="1:11" ht="17.100000000000001" customHeight="1" thickBot="1">
      <c r="A24" s="528"/>
      <c r="B24" s="529" t="s">
        <v>461</v>
      </c>
      <c r="C24" s="529"/>
      <c r="D24" s="266">
        <f>SUM(D22)</f>
        <v>1091250000</v>
      </c>
      <c r="E24" s="267"/>
      <c r="F24" s="266">
        <f>SUM(F22)</f>
        <v>56683167052</v>
      </c>
      <c r="G24" s="134">
        <f>D24-BCDKT!D17</f>
        <v>0</v>
      </c>
      <c r="H24" s="134">
        <f>F24-BCDKT!E17</f>
        <v>0</v>
      </c>
    </row>
    <row r="25" spans="1:11" ht="5.25" customHeight="1">
      <c r="A25" s="528"/>
      <c r="B25" s="529"/>
      <c r="C25" s="529"/>
      <c r="D25" s="150"/>
      <c r="E25" s="267"/>
      <c r="F25" s="150"/>
      <c r="G25" s="134"/>
      <c r="H25" s="134"/>
    </row>
    <row r="26" spans="1:11" ht="30" customHeight="1">
      <c r="A26" s="528"/>
      <c r="B26" s="876" t="s">
        <v>560</v>
      </c>
      <c r="C26" s="876"/>
      <c r="D26" s="876"/>
      <c r="E26" s="876"/>
      <c r="F26" s="876"/>
      <c r="G26" s="134"/>
      <c r="H26" s="134"/>
    </row>
    <row r="27" spans="1:11" ht="18" customHeight="1">
      <c r="F27" s="135"/>
    </row>
    <row r="28" spans="1:11" ht="17.100000000000001" customHeight="1">
      <c r="A28" s="258" t="s">
        <v>406</v>
      </c>
      <c r="B28" s="195" t="s">
        <v>694</v>
      </c>
      <c r="C28" s="195"/>
      <c r="D28" s="261">
        <f>D19</f>
        <v>42004</v>
      </c>
      <c r="E28" s="262"/>
      <c r="F28" s="261">
        <f>F19</f>
        <v>41640</v>
      </c>
      <c r="H28" s="195"/>
    </row>
    <row r="29" spans="1:11" ht="17.100000000000001" customHeight="1">
      <c r="B29" s="126"/>
      <c r="C29" s="126"/>
      <c r="D29" s="263" t="s">
        <v>129</v>
      </c>
      <c r="E29" s="262"/>
      <c r="F29" s="263" t="s">
        <v>129</v>
      </c>
    </row>
    <row r="30" spans="1:11" ht="0.75" customHeight="1">
      <c r="B30" s="126"/>
      <c r="C30" s="126"/>
      <c r="D30" s="268"/>
      <c r="E30" s="262"/>
      <c r="F30" s="268"/>
    </row>
    <row r="31" spans="1:11" ht="17.100000000000001" customHeight="1">
      <c r="B31" s="340" t="s">
        <v>695</v>
      </c>
      <c r="C31" s="340"/>
      <c r="D31" s="133">
        <v>36260521568</v>
      </c>
      <c r="E31" s="135"/>
      <c r="F31" s="133">
        <v>38468545937</v>
      </c>
    </row>
    <row r="32" spans="1:11" s="128" customFormat="1" ht="17.100000000000001" customHeight="1">
      <c r="A32" s="586"/>
      <c r="B32" s="583" t="s">
        <v>601</v>
      </c>
      <c r="C32" s="583"/>
      <c r="D32" s="480">
        <v>300036</v>
      </c>
      <c r="E32" s="338"/>
      <c r="F32" s="480">
        <v>300067</v>
      </c>
    </row>
    <row r="33" spans="1:11" s="128" customFormat="1" ht="17.100000000000001" customHeight="1">
      <c r="A33" s="586"/>
      <c r="B33" s="583" t="s">
        <v>602</v>
      </c>
      <c r="C33" s="583"/>
      <c r="D33" s="480">
        <v>1197118783.4841371</v>
      </c>
      <c r="E33" s="338"/>
      <c r="F33" s="480">
        <v>5235373144</v>
      </c>
    </row>
    <row r="34" spans="1:11" s="128" customFormat="1" ht="17.100000000000001" customHeight="1">
      <c r="A34" s="586"/>
      <c r="B34" s="583" t="s">
        <v>603</v>
      </c>
      <c r="C34" s="583"/>
      <c r="D34" s="480">
        <v>-37264111827</v>
      </c>
      <c r="E34" s="338"/>
      <c r="F34" s="480">
        <v>-39059184404</v>
      </c>
    </row>
    <row r="35" spans="1:11" s="128" customFormat="1" ht="1.5" customHeight="1">
      <c r="A35" s="586"/>
      <c r="B35" s="583"/>
      <c r="C35" s="583"/>
      <c r="D35" s="480"/>
      <c r="E35" s="338"/>
      <c r="F35" s="480"/>
    </row>
    <row r="36" spans="1:11" ht="17.100000000000001" customHeight="1" thickBot="1">
      <c r="B36" s="126" t="s">
        <v>98</v>
      </c>
      <c r="C36" s="126"/>
      <c r="D36" s="266">
        <f>SUM(D31:D34)</f>
        <v>193828560.48413849</v>
      </c>
      <c r="E36" s="267"/>
      <c r="F36" s="266">
        <f>SUM(F31:F34)</f>
        <v>4645034744</v>
      </c>
      <c r="G36" s="134">
        <f>D36-BCDKT!D20</f>
        <v>0</v>
      </c>
      <c r="H36" s="134">
        <f>F36-BCDKT!E20</f>
        <v>0</v>
      </c>
      <c r="I36" s="135"/>
      <c r="J36" s="135"/>
      <c r="K36" s="135"/>
    </row>
    <row r="37" spans="1:11" ht="16.5" customHeight="1">
      <c r="B37" s="126"/>
      <c r="C37" s="126"/>
      <c r="D37" s="150"/>
      <c r="E37" s="267"/>
      <c r="F37" s="150"/>
      <c r="G37" s="134"/>
      <c r="H37" s="134"/>
      <c r="I37" s="135"/>
      <c r="J37" s="135"/>
      <c r="K37" s="135"/>
    </row>
    <row r="38" spans="1:11" s="307" customFormat="1" ht="15.95" customHeight="1">
      <c r="A38" s="254"/>
      <c r="B38" s="740" t="s">
        <v>696</v>
      </c>
      <c r="D38" s="278">
        <f>D28</f>
        <v>42004</v>
      </c>
      <c r="E38" s="277"/>
      <c r="F38" s="278">
        <f>F28</f>
        <v>41640</v>
      </c>
    </row>
    <row r="39" spans="1:11" ht="15" customHeight="1">
      <c r="B39" s="126"/>
      <c r="C39" s="126"/>
      <c r="D39" s="263" t="s">
        <v>129</v>
      </c>
      <c r="E39" s="262"/>
      <c r="F39" s="263" t="s">
        <v>129</v>
      </c>
    </row>
    <row r="40" spans="1:11" ht="3" hidden="1" customHeight="1">
      <c r="B40" s="126"/>
      <c r="C40" s="126"/>
      <c r="D40" s="261"/>
      <c r="E40" s="262"/>
      <c r="F40" s="261"/>
    </row>
    <row r="41" spans="1:11" ht="15" customHeight="1">
      <c r="B41" s="265" t="s">
        <v>604</v>
      </c>
      <c r="C41" s="583" t="s">
        <v>614</v>
      </c>
      <c r="D41" s="213">
        <v>27915320000</v>
      </c>
      <c r="E41" s="262"/>
      <c r="F41" s="213">
        <v>28572320000</v>
      </c>
      <c r="H41" s="670"/>
    </row>
    <row r="42" spans="1:11" ht="15" customHeight="1">
      <c r="B42" s="265" t="s">
        <v>605</v>
      </c>
      <c r="C42" s="583" t="s">
        <v>614</v>
      </c>
      <c r="D42" s="213">
        <v>297747182</v>
      </c>
      <c r="E42" s="262"/>
      <c r="F42" s="213">
        <v>297747182</v>
      </c>
      <c r="H42" s="670"/>
    </row>
    <row r="43" spans="1:11" ht="15" customHeight="1">
      <c r="B43" s="265" t="s">
        <v>606</v>
      </c>
      <c r="C43" s="583" t="s">
        <v>614</v>
      </c>
      <c r="D43" s="213">
        <v>561919900</v>
      </c>
      <c r="E43" s="262"/>
      <c r="F43" s="213">
        <v>561919900</v>
      </c>
      <c r="H43" s="670"/>
    </row>
    <row r="44" spans="1:11" ht="15" customHeight="1">
      <c r="B44" s="265" t="s">
        <v>607</v>
      </c>
      <c r="C44" s="583" t="s">
        <v>614</v>
      </c>
      <c r="D44" s="213">
        <v>208963377</v>
      </c>
      <c r="E44" s="262"/>
      <c r="F44" s="213">
        <v>288963377</v>
      </c>
      <c r="H44" s="670"/>
    </row>
    <row r="45" spans="1:11" ht="15" customHeight="1">
      <c r="B45" s="265" t="s">
        <v>608</v>
      </c>
      <c r="C45" s="583" t="s">
        <v>614</v>
      </c>
      <c r="D45" s="213">
        <v>1194873000</v>
      </c>
      <c r="E45" s="262"/>
      <c r="F45" s="213">
        <v>1194873000</v>
      </c>
      <c r="H45" s="670"/>
    </row>
    <row r="46" spans="1:11" ht="15" customHeight="1">
      <c r="B46" s="265" t="s">
        <v>691</v>
      </c>
      <c r="C46" s="583"/>
      <c r="D46" s="213">
        <v>0</v>
      </c>
      <c r="E46" s="262"/>
      <c r="F46" s="213">
        <v>133560000</v>
      </c>
      <c r="H46" s="670"/>
    </row>
    <row r="47" spans="1:11" ht="15" customHeight="1">
      <c r="B47" s="260" t="s">
        <v>692</v>
      </c>
      <c r="C47" s="583"/>
      <c r="D47" s="213">
        <v>0</v>
      </c>
      <c r="E47" s="262"/>
      <c r="F47" s="213">
        <v>108974000</v>
      </c>
      <c r="H47" s="670"/>
    </row>
    <row r="48" spans="1:11" ht="15" customHeight="1">
      <c r="B48" s="265" t="s">
        <v>624</v>
      </c>
      <c r="C48" s="583"/>
      <c r="D48" s="213">
        <v>12149659</v>
      </c>
      <c r="E48" s="262"/>
      <c r="F48" s="213">
        <v>186640028</v>
      </c>
      <c r="H48" s="670"/>
    </row>
    <row r="49" spans="1:11" ht="15" customHeight="1">
      <c r="B49" s="583" t="s">
        <v>690</v>
      </c>
      <c r="C49" s="770" t="s">
        <v>615</v>
      </c>
      <c r="D49" s="482">
        <v>5292787675</v>
      </c>
      <c r="E49" s="338"/>
      <c r="F49" s="480">
        <v>5995787675</v>
      </c>
    </row>
    <row r="50" spans="1:11" ht="15" customHeight="1">
      <c r="B50" s="265" t="s">
        <v>616</v>
      </c>
      <c r="C50" s="583" t="s">
        <v>615</v>
      </c>
      <c r="D50" s="213">
        <v>776760775</v>
      </c>
      <c r="E50" s="262"/>
      <c r="F50" s="213">
        <v>1127760775</v>
      </c>
      <c r="H50" s="670"/>
    </row>
    <row r="51" spans="1:11" ht="0.75" customHeight="1">
      <c r="B51" s="265"/>
      <c r="C51" s="265"/>
      <c r="D51" s="213"/>
      <c r="E51" s="262"/>
      <c r="F51" s="213"/>
    </row>
    <row r="52" spans="1:11" ht="15" customHeight="1" thickBot="1">
      <c r="B52" s="126" t="s">
        <v>98</v>
      </c>
      <c r="C52" s="126"/>
      <c r="D52" s="266">
        <f>SUM(D41:D51)</f>
        <v>36260521568</v>
      </c>
      <c r="E52" s="267"/>
      <c r="F52" s="266">
        <f>SUM(F41:F51)</f>
        <v>38468545937</v>
      </c>
      <c r="G52" s="742">
        <f>D52-D31</f>
        <v>0</v>
      </c>
      <c r="H52" s="742">
        <f>F52-F31</f>
        <v>0</v>
      </c>
      <c r="I52" s="135"/>
      <c r="J52" s="135"/>
      <c r="K52" s="135"/>
    </row>
    <row r="53" spans="1:11" ht="8.25" customHeight="1">
      <c r="B53" s="126"/>
      <c r="C53" s="126"/>
      <c r="D53" s="150"/>
      <c r="E53" s="267"/>
      <c r="F53" s="150"/>
      <c r="G53" s="742"/>
      <c r="H53" s="742"/>
      <c r="I53" s="135"/>
      <c r="J53" s="135"/>
      <c r="K53" s="135"/>
    </row>
    <row r="54" spans="1:11" ht="28.5" customHeight="1">
      <c r="B54" s="874" t="s">
        <v>617</v>
      </c>
      <c r="C54" s="874"/>
      <c r="D54" s="874"/>
      <c r="E54" s="874"/>
      <c r="F54" s="874"/>
      <c r="G54" s="742"/>
      <c r="H54" s="742"/>
      <c r="I54" s="135"/>
      <c r="J54" s="135"/>
      <c r="K54" s="135"/>
    </row>
    <row r="55" spans="1:11" ht="5.25" customHeight="1">
      <c r="B55" s="784"/>
      <c r="C55" s="784"/>
      <c r="D55" s="784"/>
      <c r="E55" s="784"/>
      <c r="F55" s="784"/>
      <c r="G55" s="742"/>
      <c r="H55" s="742"/>
      <c r="I55" s="135"/>
      <c r="J55" s="135"/>
      <c r="K55" s="135"/>
    </row>
    <row r="56" spans="1:11" ht="28.5" customHeight="1">
      <c r="B56" s="874" t="s">
        <v>618</v>
      </c>
      <c r="C56" s="874"/>
      <c r="D56" s="874"/>
      <c r="E56" s="874"/>
      <c r="F56" s="874"/>
      <c r="G56" s="742"/>
      <c r="H56" s="742"/>
      <c r="I56" s="135"/>
      <c r="J56" s="135"/>
      <c r="K56" s="135"/>
    </row>
    <row r="57" spans="1:11" s="307" customFormat="1" ht="15" customHeight="1">
      <c r="A57" s="254"/>
      <c r="B57" s="740" t="s">
        <v>609</v>
      </c>
      <c r="C57" s="740"/>
      <c r="D57" s="278">
        <f>D8</f>
        <v>42004</v>
      </c>
      <c r="E57" s="277"/>
      <c r="F57" s="278">
        <f>F8</f>
        <v>41640</v>
      </c>
    </row>
    <row r="58" spans="1:11" ht="15" customHeight="1">
      <c r="B58" s="126"/>
      <c r="C58" s="126"/>
      <c r="D58" s="263" t="s">
        <v>129</v>
      </c>
      <c r="E58" s="262"/>
      <c r="F58" s="263" t="s">
        <v>129</v>
      </c>
    </row>
    <row r="59" spans="1:11" ht="6.75" customHeight="1">
      <c r="B59" s="126"/>
      <c r="C59" s="126"/>
      <c r="D59" s="261"/>
      <c r="E59" s="262"/>
      <c r="F59" s="261"/>
    </row>
    <row r="60" spans="1:11" ht="15" customHeight="1">
      <c r="B60" s="265" t="s">
        <v>610</v>
      </c>
      <c r="C60" s="265"/>
      <c r="D60" s="213">
        <f>'BTDC 2014'!G23</f>
        <v>179562865.48413706</v>
      </c>
      <c r="E60" s="262"/>
      <c r="F60" s="213">
        <v>4068799285</v>
      </c>
      <c r="H60" s="670">
        <f>F60-D60</f>
        <v>3889236419.5158629</v>
      </c>
    </row>
    <row r="61" spans="1:11" ht="15" customHeight="1">
      <c r="B61" s="265" t="s">
        <v>625</v>
      </c>
      <c r="C61" s="265"/>
      <c r="D61" s="213">
        <v>0</v>
      </c>
      <c r="E61" s="262"/>
      <c r="F61" s="213">
        <v>98032918</v>
      </c>
    </row>
    <row r="62" spans="1:11" ht="15" customHeight="1">
      <c r="B62" s="265" t="s">
        <v>626</v>
      </c>
      <c r="C62" s="265"/>
      <c r="D62" s="213">
        <v>0</v>
      </c>
      <c r="E62" s="262"/>
      <c r="F62" s="213">
        <v>43766741</v>
      </c>
    </row>
    <row r="63" spans="1:11" ht="15" customHeight="1">
      <c r="B63" s="265" t="s">
        <v>627</v>
      </c>
      <c r="C63" s="265"/>
      <c r="D63" s="213"/>
      <c r="E63" s="262"/>
      <c r="F63" s="213">
        <v>4961705</v>
      </c>
    </row>
    <row r="64" spans="1:11" ht="15" customHeight="1">
      <c r="B64" s="265" t="s">
        <v>628</v>
      </c>
      <c r="C64" s="265"/>
      <c r="D64" s="213">
        <v>1816000</v>
      </c>
      <c r="E64" s="262"/>
      <c r="F64" s="213">
        <v>0</v>
      </c>
    </row>
    <row r="65" spans="1:11" ht="15" customHeight="1">
      <c r="B65" s="265" t="s">
        <v>616</v>
      </c>
      <c r="C65" s="755" t="s">
        <v>614</v>
      </c>
      <c r="D65" s="756">
        <v>1015739918</v>
      </c>
      <c r="E65" s="757"/>
      <c r="F65" s="756">
        <f>1019765604+46891</f>
        <v>1019812495</v>
      </c>
    </row>
    <row r="66" spans="1:11" ht="3" customHeight="1">
      <c r="B66" s="265"/>
      <c r="C66" s="265"/>
      <c r="D66" s="213"/>
      <c r="E66" s="262"/>
      <c r="F66" s="213"/>
    </row>
    <row r="67" spans="1:11" ht="15" customHeight="1" thickBot="1">
      <c r="B67" s="126" t="s">
        <v>98</v>
      </c>
      <c r="C67" s="126"/>
      <c r="D67" s="266">
        <f>SUM(D60:D65)</f>
        <v>1197118783.4841371</v>
      </c>
      <c r="E67" s="267"/>
      <c r="F67" s="266">
        <f>SUM(F60:F65)</f>
        <v>5235373144</v>
      </c>
      <c r="G67" s="134">
        <f>D67-D33</f>
        <v>0</v>
      </c>
      <c r="H67" s="134">
        <f>F67-F33</f>
        <v>0</v>
      </c>
      <c r="I67" s="135"/>
      <c r="J67" s="135"/>
      <c r="K67" s="135"/>
    </row>
    <row r="68" spans="1:11" ht="9" customHeight="1">
      <c r="B68" s="126"/>
      <c r="C68" s="126"/>
      <c r="D68" s="150"/>
      <c r="E68" s="267"/>
      <c r="F68" s="150"/>
      <c r="G68" s="134"/>
      <c r="H68" s="134"/>
      <c r="I68" s="135"/>
      <c r="J68" s="135"/>
      <c r="K68" s="135"/>
    </row>
    <row r="69" spans="1:11" ht="29.25" customHeight="1">
      <c r="B69" s="874" t="s">
        <v>619</v>
      </c>
      <c r="C69" s="874"/>
      <c r="D69" s="874"/>
      <c r="E69" s="874"/>
      <c r="F69" s="874"/>
    </row>
    <row r="70" spans="1:11" ht="18.75" customHeight="1">
      <c r="F70" s="135"/>
    </row>
    <row r="71" spans="1:11" ht="15" customHeight="1">
      <c r="A71" s="258"/>
      <c r="B71" s="741" t="s">
        <v>697</v>
      </c>
      <c r="D71" s="261">
        <f>D57</f>
        <v>42004</v>
      </c>
      <c r="E71" s="262"/>
      <c r="F71" s="261">
        <f>F57</f>
        <v>41640</v>
      </c>
      <c r="H71" s="741"/>
    </row>
    <row r="72" spans="1:11" ht="15" customHeight="1">
      <c r="B72" s="126"/>
      <c r="C72" s="126"/>
      <c r="D72" s="263" t="s">
        <v>129</v>
      </c>
      <c r="E72" s="262"/>
      <c r="F72" s="263" t="s">
        <v>129</v>
      </c>
    </row>
    <row r="73" spans="1:11" ht="6" hidden="1" customHeight="1">
      <c r="B73" s="126"/>
      <c r="C73" s="126"/>
      <c r="D73" s="268"/>
      <c r="E73" s="262"/>
      <c r="F73" s="268"/>
    </row>
    <row r="74" spans="1:11" s="128" customFormat="1" ht="17.100000000000001" customHeight="1">
      <c r="A74" s="586"/>
      <c r="B74" s="583" t="s">
        <v>476</v>
      </c>
      <c r="C74" s="583"/>
      <c r="D74" s="480">
        <v>27915320000</v>
      </c>
      <c r="E74" s="338"/>
      <c r="F74" s="480">
        <v>28572320000</v>
      </c>
      <c r="G74" s="670">
        <v>131</v>
      </c>
      <c r="I74" s="749"/>
    </row>
    <row r="75" spans="1:11" s="128" customFormat="1" ht="17.100000000000001" customHeight="1">
      <c r="A75" s="586"/>
      <c r="B75" s="583" t="s">
        <v>477</v>
      </c>
      <c r="C75" s="583"/>
      <c r="D75" s="480">
        <v>297747182</v>
      </c>
      <c r="E75" s="338"/>
      <c r="F75" s="480">
        <v>297747182</v>
      </c>
      <c r="G75" s="670">
        <v>131</v>
      </c>
    </row>
    <row r="76" spans="1:11" s="128" customFormat="1" ht="17.100000000000001" customHeight="1">
      <c r="A76" s="586"/>
      <c r="B76" s="583" t="s">
        <v>478</v>
      </c>
      <c r="C76" s="583"/>
      <c r="D76" s="480">
        <v>561919900</v>
      </c>
      <c r="E76" s="338"/>
      <c r="F76" s="480">
        <v>561919900</v>
      </c>
      <c r="G76" s="670">
        <v>131</v>
      </c>
      <c r="I76" s="670"/>
      <c r="J76" s="670"/>
    </row>
    <row r="77" spans="1:11" s="128" customFormat="1" ht="17.100000000000001" customHeight="1">
      <c r="A77" s="586"/>
      <c r="B77" s="583" t="s">
        <v>479</v>
      </c>
      <c r="C77" s="583"/>
      <c r="D77" s="480">
        <v>208963377</v>
      </c>
      <c r="E77" s="338"/>
      <c r="F77" s="480">
        <v>288963377</v>
      </c>
      <c r="G77" s="670">
        <v>131</v>
      </c>
      <c r="I77" s="670"/>
      <c r="J77" s="670"/>
    </row>
    <row r="78" spans="1:11" s="128" customFormat="1" ht="17.100000000000001" customHeight="1">
      <c r="A78" s="586"/>
      <c r="B78" s="583" t="s">
        <v>480</v>
      </c>
      <c r="C78" s="583"/>
      <c r="D78" s="480">
        <v>1194873000</v>
      </c>
      <c r="E78" s="338"/>
      <c r="F78" s="480">
        <v>1194873000</v>
      </c>
      <c r="G78" s="670">
        <v>131</v>
      </c>
      <c r="H78" s="670">
        <v>131</v>
      </c>
      <c r="I78" s="670">
        <v>36246555909</v>
      </c>
      <c r="J78" s="670">
        <v>37892610545</v>
      </c>
    </row>
    <row r="79" spans="1:11" s="128" customFormat="1" ht="17.100000000000001" customHeight="1">
      <c r="A79" s="586"/>
      <c r="B79" s="769" t="s">
        <v>693</v>
      </c>
      <c r="C79" s="769"/>
      <c r="D79" s="482">
        <v>5292787675</v>
      </c>
      <c r="E79" s="629"/>
      <c r="F79" s="482">
        <v>5995787675</v>
      </c>
      <c r="G79" s="670">
        <v>131</v>
      </c>
      <c r="H79" s="670">
        <v>138</v>
      </c>
      <c r="I79" s="670">
        <v>1017555918</v>
      </c>
      <c r="J79" s="670">
        <v>1166573859</v>
      </c>
    </row>
    <row r="80" spans="1:11" s="128" customFormat="1" ht="17.100000000000001" customHeight="1">
      <c r="A80" s="586"/>
      <c r="B80" s="769" t="s">
        <v>612</v>
      </c>
      <c r="C80" s="769"/>
      <c r="D80" s="482">
        <f>SUM(D82:D83)</f>
        <v>1792500693</v>
      </c>
      <c r="E80" s="629"/>
      <c r="F80" s="482">
        <f>SUM(F82:F83)</f>
        <v>2147573270</v>
      </c>
      <c r="G80" s="762" t="s">
        <v>623</v>
      </c>
      <c r="I80" s="754">
        <f>SUM(I76:I79)</f>
        <v>37264111827</v>
      </c>
      <c r="J80" s="754">
        <f>SUM(J76:J79)</f>
        <v>39059184404</v>
      </c>
    </row>
    <row r="81" spans="1:11" s="128" customFormat="1" ht="12" hidden="1" customHeight="1">
      <c r="A81" s="586"/>
      <c r="B81" s="758" t="s">
        <v>622</v>
      </c>
      <c r="C81" s="750"/>
      <c r="D81" s="751"/>
      <c r="E81" s="752"/>
      <c r="F81" s="751"/>
      <c r="G81" s="753"/>
      <c r="I81" s="670"/>
      <c r="J81" s="670"/>
    </row>
    <row r="82" spans="1:11" s="128" customFormat="1" ht="12" hidden="1" customHeight="1">
      <c r="A82" s="586"/>
      <c r="B82" s="758" t="s">
        <v>620</v>
      </c>
      <c r="C82" s="758"/>
      <c r="D82" s="759">
        <f>D50</f>
        <v>776760775</v>
      </c>
      <c r="E82" s="760"/>
      <c r="F82" s="759">
        <f>F50</f>
        <v>1127760775</v>
      </c>
      <c r="G82" s="761">
        <v>131</v>
      </c>
      <c r="I82" s="670"/>
      <c r="J82" s="670"/>
    </row>
    <row r="83" spans="1:11" s="128" customFormat="1" ht="12" hidden="1" customHeight="1">
      <c r="A83" s="586"/>
      <c r="B83" s="758" t="s">
        <v>621</v>
      </c>
      <c r="C83" s="758"/>
      <c r="D83" s="759">
        <v>1015739918</v>
      </c>
      <c r="E83" s="760"/>
      <c r="F83" s="759">
        <v>1019812495</v>
      </c>
      <c r="G83" s="761">
        <v>138</v>
      </c>
      <c r="I83" s="670"/>
      <c r="J83" s="670"/>
    </row>
    <row r="84" spans="1:11" ht="3" customHeight="1">
      <c r="B84" s="265"/>
      <c r="C84" s="265"/>
      <c r="D84" s="213"/>
      <c r="E84" s="262"/>
      <c r="F84" s="213"/>
    </row>
    <row r="85" spans="1:11" ht="17.100000000000001" customHeight="1" thickBot="1">
      <c r="B85" s="126" t="s">
        <v>98</v>
      </c>
      <c r="C85" s="126"/>
      <c r="D85" s="266">
        <f>SUM(D74:D80)</f>
        <v>37264111827</v>
      </c>
      <c r="E85" s="267"/>
      <c r="F85" s="266">
        <f>SUM(F74:F80)</f>
        <v>39059184404</v>
      </c>
      <c r="G85" s="134">
        <f>D85+D34</f>
        <v>0</v>
      </c>
      <c r="H85" s="134">
        <f>F85+F34</f>
        <v>0</v>
      </c>
      <c r="I85" s="135"/>
      <c r="J85" s="135"/>
      <c r="K85" s="135"/>
    </row>
    <row r="86" spans="1:11" ht="23.25" customHeight="1">
      <c r="B86" s="265"/>
      <c r="C86" s="265"/>
      <c r="D86" s="133"/>
      <c r="E86" s="133"/>
      <c r="F86" s="133"/>
      <c r="G86" s="134"/>
      <c r="H86" s="134"/>
    </row>
    <row r="87" spans="1:11" s="307" customFormat="1" ht="15.95" customHeight="1">
      <c r="A87" s="258" t="s">
        <v>388</v>
      </c>
      <c r="B87" s="254" t="s">
        <v>362</v>
      </c>
      <c r="C87" s="254"/>
      <c r="D87" s="278">
        <f>D57</f>
        <v>42004</v>
      </c>
      <c r="E87" s="277"/>
      <c r="F87" s="278">
        <f>F57</f>
        <v>41640</v>
      </c>
    </row>
    <row r="88" spans="1:11" ht="15.95" customHeight="1">
      <c r="B88" s="126"/>
      <c r="C88" s="126"/>
      <c r="D88" s="263" t="s">
        <v>129</v>
      </c>
      <c r="E88" s="262"/>
      <c r="F88" s="263" t="s">
        <v>129</v>
      </c>
    </row>
    <row r="89" spans="1:11" ht="6" customHeight="1">
      <c r="B89" s="126"/>
      <c r="C89" s="126"/>
      <c r="D89" s="273"/>
      <c r="E89" s="274"/>
      <c r="F89" s="273"/>
    </row>
    <row r="90" spans="1:11" s="128" customFormat="1" ht="17.100000000000001" customHeight="1">
      <c r="A90" s="586"/>
      <c r="B90" s="337" t="s">
        <v>155</v>
      </c>
      <c r="C90" s="337"/>
      <c r="D90" s="338">
        <v>322800000</v>
      </c>
      <c r="F90" s="338">
        <v>435407564</v>
      </c>
    </row>
    <row r="91" spans="1:11" ht="17.100000000000001" hidden="1" customHeight="1">
      <c r="B91" s="265" t="s">
        <v>156</v>
      </c>
      <c r="C91" s="265"/>
      <c r="D91" s="135"/>
      <c r="E91" s="135"/>
      <c r="F91" s="135"/>
    </row>
    <row r="92" spans="1:11" ht="17.100000000000001" hidden="1" customHeight="1">
      <c r="B92" s="265" t="s">
        <v>157</v>
      </c>
      <c r="C92" s="265"/>
      <c r="D92" s="135"/>
      <c r="E92" s="135"/>
      <c r="F92" s="135"/>
      <c r="G92" s="275"/>
      <c r="H92" s="275"/>
    </row>
    <row r="93" spans="1:11" ht="17.100000000000001" hidden="1" customHeight="1">
      <c r="B93" s="265" t="s">
        <v>158</v>
      </c>
      <c r="C93" s="265"/>
      <c r="D93" s="135"/>
      <c r="E93" s="135"/>
      <c r="F93" s="135"/>
    </row>
    <row r="94" spans="1:11" ht="17.100000000000001" hidden="1" customHeight="1">
      <c r="B94" s="260" t="s">
        <v>247</v>
      </c>
      <c r="C94" s="260"/>
      <c r="D94" s="135"/>
      <c r="E94" s="135"/>
      <c r="F94" s="135"/>
    </row>
    <row r="95" spans="1:11" ht="6" customHeight="1">
      <c r="B95" s="126"/>
      <c r="C95" s="126"/>
      <c r="D95" s="273"/>
      <c r="E95" s="274"/>
      <c r="F95" s="273"/>
    </row>
    <row r="96" spans="1:11" ht="16.5" customHeight="1" thickBot="1">
      <c r="B96" s="126" t="s">
        <v>99</v>
      </c>
      <c r="C96" s="126"/>
      <c r="D96" s="266">
        <f>SUM(D90:D94)</f>
        <v>322800000</v>
      </c>
      <c r="E96" s="267"/>
      <c r="F96" s="266">
        <f>SUM(F90:F94)</f>
        <v>435407564</v>
      </c>
      <c r="G96" s="134">
        <f>D96-BCDKT!D28</f>
        <v>0</v>
      </c>
      <c r="H96" s="134">
        <f>F96-BCDKT!E28</f>
        <v>0</v>
      </c>
      <c r="I96" s="135"/>
      <c r="J96" s="135"/>
      <c r="K96" s="135"/>
    </row>
    <row r="97" spans="1:11" ht="17.100000000000001" hidden="1" customHeight="1">
      <c r="B97" s="126"/>
      <c r="C97" s="126"/>
    </row>
    <row r="98" spans="1:11" ht="17.100000000000001" hidden="1" customHeight="1">
      <c r="B98" s="265" t="s">
        <v>174</v>
      </c>
      <c r="C98" s="265"/>
      <c r="D98" s="151">
        <f>BCDKT!D29</f>
        <v>0</v>
      </c>
      <c r="E98" s="135"/>
      <c r="F98" s="133">
        <f>BCDKT!E29</f>
        <v>0</v>
      </c>
    </row>
    <row r="99" spans="1:11" ht="17.100000000000001" hidden="1" customHeight="1">
      <c r="B99" s="265" t="s">
        <v>175</v>
      </c>
      <c r="C99" s="265"/>
      <c r="D99" s="133">
        <f>D96+D98</f>
        <v>322800000</v>
      </c>
      <c r="E99" s="133"/>
      <c r="F99" s="133">
        <f>F96-F98</f>
        <v>435407564</v>
      </c>
      <c r="G99" s="134">
        <f>D99-BCDKT!D27</f>
        <v>0</v>
      </c>
      <c r="H99" s="134">
        <f>F99-BCDKT!E27</f>
        <v>0</v>
      </c>
    </row>
    <row r="100" spans="1:11" ht="24" customHeight="1">
      <c r="B100" s="265"/>
      <c r="C100" s="265"/>
      <c r="D100" s="133"/>
      <c r="E100" s="133"/>
      <c r="F100" s="133"/>
      <c r="G100" s="134"/>
      <c r="H100" s="134"/>
    </row>
    <row r="101" spans="1:11" ht="17.100000000000001" hidden="1" customHeight="1">
      <c r="A101" s="258" t="s">
        <v>463</v>
      </c>
      <c r="B101" s="126" t="s">
        <v>464</v>
      </c>
      <c r="C101" s="126"/>
      <c r="D101" s="261">
        <f>D87</f>
        <v>42004</v>
      </c>
      <c r="E101" s="262"/>
      <c r="F101" s="261">
        <f>F87</f>
        <v>41640</v>
      </c>
    </row>
    <row r="102" spans="1:11" ht="17.100000000000001" hidden="1" customHeight="1">
      <c r="D102" s="263" t="s">
        <v>129</v>
      </c>
      <c r="E102" s="262"/>
      <c r="F102" s="263" t="s">
        <v>129</v>
      </c>
    </row>
    <row r="103" spans="1:11" ht="6" hidden="1" customHeight="1">
      <c r="B103" s="126"/>
      <c r="C103" s="126"/>
      <c r="D103" s="273"/>
      <c r="E103" s="274"/>
      <c r="F103" s="273"/>
    </row>
    <row r="104" spans="1:11" ht="17.100000000000001" hidden="1" customHeight="1">
      <c r="B104" s="260" t="s">
        <v>465</v>
      </c>
      <c r="C104" s="260"/>
      <c r="D104" s="276">
        <v>0</v>
      </c>
      <c r="F104" s="213">
        <v>345206079</v>
      </c>
    </row>
    <row r="105" spans="1:11" ht="17.100000000000001" hidden="1" customHeight="1">
      <c r="B105" s="260" t="s">
        <v>466</v>
      </c>
      <c r="C105" s="260"/>
      <c r="D105" s="276">
        <v>0</v>
      </c>
      <c r="F105" s="213">
        <v>135703173</v>
      </c>
    </row>
    <row r="106" spans="1:11" ht="17.100000000000001" hidden="1" customHeight="1">
      <c r="B106" s="260" t="s">
        <v>467</v>
      </c>
      <c r="C106" s="260"/>
      <c r="D106" s="276">
        <v>0</v>
      </c>
      <c r="F106" s="213">
        <v>636357</v>
      </c>
    </row>
    <row r="107" spans="1:11" ht="17.100000000000001" hidden="1" customHeight="1">
      <c r="B107" s="260" t="s">
        <v>468</v>
      </c>
      <c r="C107" s="260"/>
      <c r="D107" s="276">
        <v>0</v>
      </c>
      <c r="F107" s="276">
        <v>86663548</v>
      </c>
    </row>
    <row r="108" spans="1:11" ht="6" hidden="1" customHeight="1">
      <c r="B108" s="126"/>
      <c r="C108" s="126"/>
      <c r="D108" s="273"/>
      <c r="E108" s="274"/>
      <c r="F108" s="273"/>
    </row>
    <row r="109" spans="1:11" ht="17.100000000000001" hidden="1" customHeight="1" thickBot="1">
      <c r="B109" s="126" t="s">
        <v>98</v>
      </c>
      <c r="C109" s="126"/>
      <c r="D109" s="266">
        <f>SUM(D104:D107)</f>
        <v>0</v>
      </c>
      <c r="E109" s="267"/>
      <c r="F109" s="266">
        <f>SUM(F104:F107)</f>
        <v>568209157</v>
      </c>
      <c r="G109" s="134">
        <f>D109-BCDKT!D32</f>
        <v>0</v>
      </c>
      <c r="H109" s="134">
        <f>F109-BCDKT!E32</f>
        <v>0</v>
      </c>
      <c r="I109" s="135"/>
      <c r="J109" s="135"/>
      <c r="K109" s="135"/>
    </row>
    <row r="110" spans="1:11" ht="17.100000000000001" hidden="1" customHeight="1">
      <c r="F110" s="135"/>
    </row>
    <row r="111" spans="1:11" ht="15.95" customHeight="1">
      <c r="A111" s="258" t="s">
        <v>463</v>
      </c>
      <c r="B111" s="126" t="s">
        <v>421</v>
      </c>
      <c r="C111" s="126"/>
      <c r="D111" s="261">
        <f>D57</f>
        <v>42004</v>
      </c>
      <c r="E111" s="262"/>
      <c r="F111" s="261">
        <f>F57</f>
        <v>41640</v>
      </c>
    </row>
    <row r="112" spans="1:11" ht="15.95" customHeight="1">
      <c r="D112" s="263" t="s">
        <v>129</v>
      </c>
      <c r="E112" s="262"/>
      <c r="F112" s="263" t="s">
        <v>129</v>
      </c>
    </row>
    <row r="113" spans="1:11" ht="6" customHeight="1">
      <c r="B113" s="126"/>
      <c r="C113" s="126"/>
      <c r="D113" s="273"/>
      <c r="E113" s="274"/>
      <c r="F113" s="273"/>
    </row>
    <row r="114" spans="1:11" ht="17.100000000000001" customHeight="1">
      <c r="B114" s="260" t="s">
        <v>561</v>
      </c>
      <c r="C114" s="260"/>
      <c r="D114" s="276">
        <f>BCDKT!D34</f>
        <v>1629899658</v>
      </c>
      <c r="F114" s="213">
        <v>1629899658</v>
      </c>
    </row>
    <row r="115" spans="1:11" ht="6" customHeight="1">
      <c r="B115" s="126"/>
      <c r="C115" s="126"/>
      <c r="D115" s="273"/>
      <c r="E115" s="274"/>
      <c r="F115" s="273"/>
    </row>
    <row r="116" spans="1:11" ht="17.100000000000001" customHeight="1" thickBot="1">
      <c r="B116" s="126" t="s">
        <v>98</v>
      </c>
      <c r="C116" s="126"/>
      <c r="D116" s="266">
        <f>SUM(D114:D114)</f>
        <v>1629899658</v>
      </c>
      <c r="E116" s="267"/>
      <c r="F116" s="266">
        <f>SUM(F114:F114)</f>
        <v>1629899658</v>
      </c>
      <c r="G116" s="134">
        <f>D116-BCDKT!D34</f>
        <v>0</v>
      </c>
      <c r="H116" s="134">
        <f>F116-BCDKT!E34</f>
        <v>0</v>
      </c>
      <c r="I116" s="135"/>
      <c r="J116" s="135"/>
      <c r="K116" s="135"/>
    </row>
    <row r="117" spans="1:11" ht="15.95" customHeight="1">
      <c r="B117" s="265"/>
      <c r="C117" s="265"/>
      <c r="D117" s="133"/>
      <c r="E117" s="133"/>
      <c r="F117" s="133"/>
      <c r="G117" s="134"/>
      <c r="H117" s="134"/>
    </row>
    <row r="118" spans="1:11" s="307" customFormat="1" ht="15.95" hidden="1" customHeight="1">
      <c r="A118" s="258" t="s">
        <v>391</v>
      </c>
      <c r="B118" s="254" t="s">
        <v>363</v>
      </c>
      <c r="C118" s="254"/>
      <c r="D118" s="278">
        <f>D87</f>
        <v>42004</v>
      </c>
      <c r="E118" s="277"/>
      <c r="F118" s="278">
        <f>F87</f>
        <v>41640</v>
      </c>
    </row>
    <row r="119" spans="1:11" ht="15.95" hidden="1" customHeight="1">
      <c r="D119" s="263" t="s">
        <v>129</v>
      </c>
      <c r="E119" s="262"/>
      <c r="F119" s="263" t="s">
        <v>129</v>
      </c>
    </row>
    <row r="120" spans="1:11" ht="6" hidden="1" customHeight="1">
      <c r="B120" s="126"/>
      <c r="C120" s="126"/>
      <c r="D120" s="273"/>
      <c r="E120" s="274"/>
      <c r="F120" s="273"/>
    </row>
    <row r="121" spans="1:11" ht="17.100000000000001" hidden="1" customHeight="1">
      <c r="B121" s="265" t="s">
        <v>222</v>
      </c>
      <c r="C121" s="265"/>
      <c r="D121" s="276">
        <v>10508710</v>
      </c>
      <c r="F121" s="276">
        <v>38135100</v>
      </c>
    </row>
    <row r="122" spans="1:11" ht="17.100000000000001" hidden="1" customHeight="1">
      <c r="B122" s="260" t="s">
        <v>280</v>
      </c>
      <c r="C122" s="260"/>
      <c r="D122" s="276">
        <v>0</v>
      </c>
      <c r="F122" s="276">
        <v>5000000</v>
      </c>
    </row>
    <row r="123" spans="1:11" ht="2.25" hidden="1" customHeight="1">
      <c r="B123" s="126"/>
      <c r="C123" s="126"/>
      <c r="D123" s="273"/>
      <c r="E123" s="274"/>
      <c r="F123" s="273"/>
    </row>
    <row r="124" spans="1:11" ht="17.100000000000001" hidden="1" customHeight="1" thickBot="1">
      <c r="B124" s="126" t="s">
        <v>98</v>
      </c>
      <c r="C124" s="126"/>
      <c r="D124" s="266">
        <f>SUM(D121:D122)</f>
        <v>10508710</v>
      </c>
      <c r="E124" s="267"/>
      <c r="F124" s="266">
        <f>SUM(F121:F122)</f>
        <v>43135100</v>
      </c>
      <c r="G124" s="134">
        <f>D124-BCDKT!D35</f>
        <v>0</v>
      </c>
      <c r="H124" s="134">
        <f>F124-BCDKT!E35</f>
        <v>0</v>
      </c>
      <c r="I124" s="135"/>
      <c r="J124" s="135"/>
      <c r="K124" s="135"/>
    </row>
    <row r="126" spans="1:11" ht="17.100000000000001" customHeight="1">
      <c r="B126" s="126"/>
      <c r="C126" s="126"/>
    </row>
    <row r="127" spans="1:11" ht="17.100000000000001" customHeight="1">
      <c r="F127" s="135"/>
    </row>
    <row r="128" spans="1:11" ht="17.100000000000001" customHeight="1">
      <c r="F128" s="135"/>
    </row>
    <row r="129" spans="6:6" ht="17.100000000000001" customHeight="1">
      <c r="F129" s="135"/>
    </row>
    <row r="130" spans="6:6" ht="17.100000000000001" customHeight="1">
      <c r="F130" s="135"/>
    </row>
    <row r="131" spans="6:6" ht="17.100000000000001" customHeight="1">
      <c r="F131" s="135"/>
    </row>
    <row r="132" spans="6:6" ht="17.100000000000001" customHeight="1">
      <c r="F132" s="135"/>
    </row>
    <row r="133" spans="6:6" ht="17.100000000000001" customHeight="1">
      <c r="F133" s="135"/>
    </row>
    <row r="134" spans="6:6" ht="17.100000000000001" customHeight="1">
      <c r="F134" s="135"/>
    </row>
    <row r="135" spans="6:6" ht="17.100000000000001" customHeight="1">
      <c r="F135" s="135"/>
    </row>
    <row r="136" spans="6:6" ht="17.100000000000001" customHeight="1">
      <c r="F136" s="135"/>
    </row>
    <row r="137" spans="6:6" ht="17.100000000000001" customHeight="1">
      <c r="F137" s="135"/>
    </row>
    <row r="138" spans="6:6" ht="17.100000000000001" customHeight="1">
      <c r="F138" s="135"/>
    </row>
    <row r="139" spans="6:6" ht="17.100000000000001" customHeight="1">
      <c r="F139" s="135"/>
    </row>
    <row r="140" spans="6:6" ht="17.100000000000001" customHeight="1">
      <c r="F140" s="135"/>
    </row>
    <row r="141" spans="6:6" ht="17.100000000000001" customHeight="1">
      <c r="F141" s="135"/>
    </row>
    <row r="142" spans="6:6" ht="17.100000000000001" customHeight="1">
      <c r="F142" s="135"/>
    </row>
    <row r="143" spans="6:6" ht="17.100000000000001" customHeight="1">
      <c r="F143" s="135"/>
    </row>
    <row r="144" spans="6:6" ht="17.100000000000001" customHeight="1">
      <c r="F144" s="135"/>
    </row>
    <row r="145" spans="6:6" ht="17.100000000000001" customHeight="1">
      <c r="F145" s="135"/>
    </row>
    <row r="146" spans="6:6" ht="17.100000000000001" customHeight="1">
      <c r="F146" s="135"/>
    </row>
    <row r="147" spans="6:6" ht="17.100000000000001" customHeight="1">
      <c r="F147" s="135"/>
    </row>
    <row r="148" spans="6:6" ht="17.100000000000001" customHeight="1">
      <c r="F148" s="135"/>
    </row>
    <row r="149" spans="6:6" ht="17.100000000000001" customHeight="1">
      <c r="F149" s="135"/>
    </row>
    <row r="150" spans="6:6" ht="17.100000000000001" customHeight="1">
      <c r="F150" s="135"/>
    </row>
    <row r="151" spans="6:6" ht="17.100000000000001" customHeight="1">
      <c r="F151" s="135"/>
    </row>
    <row r="152" spans="6:6" ht="17.100000000000001" customHeight="1">
      <c r="F152" s="135"/>
    </row>
    <row r="153" spans="6:6" ht="17.100000000000001" customHeight="1">
      <c r="F153" s="135"/>
    </row>
    <row r="154" spans="6:6" ht="17.100000000000001" customHeight="1">
      <c r="F154" s="135"/>
    </row>
    <row r="155" spans="6:6" ht="17.100000000000001" customHeight="1">
      <c r="F155" s="135"/>
    </row>
    <row r="156" spans="6:6" ht="17.100000000000001" customHeight="1">
      <c r="F156" s="135"/>
    </row>
    <row r="157" spans="6:6" ht="17.100000000000001" customHeight="1">
      <c r="F157" s="135"/>
    </row>
    <row r="158" spans="6:6" ht="17.100000000000001" customHeight="1">
      <c r="F158" s="135"/>
    </row>
    <row r="159" spans="6:6" ht="17.100000000000001" customHeight="1">
      <c r="F159" s="135"/>
    </row>
    <row r="160" spans="6:6" ht="17.100000000000001" customHeight="1">
      <c r="F160" s="135"/>
    </row>
    <row r="161" spans="6:6" ht="17.100000000000001" customHeight="1">
      <c r="F161" s="135"/>
    </row>
    <row r="162" spans="6:6" ht="17.100000000000001" customHeight="1">
      <c r="F162" s="135"/>
    </row>
    <row r="163" spans="6:6" ht="17.100000000000001" customHeight="1">
      <c r="F163" s="135"/>
    </row>
    <row r="164" spans="6:6" ht="17.100000000000001" customHeight="1">
      <c r="F164" s="135"/>
    </row>
    <row r="165" spans="6:6" ht="17.100000000000001" customHeight="1">
      <c r="F165" s="135"/>
    </row>
    <row r="166" spans="6:6" ht="17.100000000000001" customHeight="1">
      <c r="F166" s="135"/>
    </row>
    <row r="167" spans="6:6" ht="17.100000000000001" customHeight="1">
      <c r="F167" s="135"/>
    </row>
    <row r="168" spans="6:6" ht="17.100000000000001" customHeight="1">
      <c r="F168" s="135"/>
    </row>
    <row r="169" spans="6:6" ht="17.100000000000001" customHeight="1">
      <c r="F169" s="135"/>
    </row>
    <row r="170" spans="6:6" ht="17.100000000000001" customHeight="1">
      <c r="F170" s="135"/>
    </row>
    <row r="171" spans="6:6" ht="17.100000000000001" customHeight="1">
      <c r="F171" s="135"/>
    </row>
    <row r="172" spans="6:6" ht="17.100000000000001" customHeight="1">
      <c r="F172" s="135"/>
    </row>
    <row r="173" spans="6:6" ht="17.100000000000001" customHeight="1">
      <c r="F173" s="135"/>
    </row>
    <row r="174" spans="6:6" ht="17.100000000000001" customHeight="1">
      <c r="F174" s="135"/>
    </row>
    <row r="175" spans="6:6" ht="17.100000000000001" customHeight="1">
      <c r="F175" s="135"/>
    </row>
    <row r="176" spans="6:6" ht="17.100000000000001" customHeight="1">
      <c r="F176" s="135"/>
    </row>
    <row r="177" spans="6:6" ht="17.100000000000001" customHeight="1">
      <c r="F177" s="135"/>
    </row>
    <row r="178" spans="6:6" ht="17.100000000000001" customHeight="1">
      <c r="F178" s="135"/>
    </row>
    <row r="179" spans="6:6" ht="17.100000000000001" customHeight="1">
      <c r="F179" s="135"/>
    </row>
    <row r="180" spans="6:6" ht="17.100000000000001" customHeight="1">
      <c r="F180" s="135"/>
    </row>
    <row r="181" spans="6:6" ht="17.100000000000001" customHeight="1">
      <c r="F181" s="135"/>
    </row>
    <row r="182" spans="6:6" ht="17.100000000000001" customHeight="1">
      <c r="F182" s="135"/>
    </row>
    <row r="183" spans="6:6" ht="17.100000000000001" customHeight="1">
      <c r="F183" s="135"/>
    </row>
    <row r="184" spans="6:6" ht="17.100000000000001" customHeight="1">
      <c r="F184" s="135"/>
    </row>
    <row r="185" spans="6:6" ht="17.100000000000001" customHeight="1">
      <c r="F185" s="135"/>
    </row>
    <row r="186" spans="6:6" ht="17.100000000000001" customHeight="1">
      <c r="F186" s="135"/>
    </row>
    <row r="187" spans="6:6" ht="17.100000000000001" customHeight="1">
      <c r="F187" s="135"/>
    </row>
    <row r="188" spans="6:6" ht="17.100000000000001" customHeight="1">
      <c r="F188" s="135"/>
    </row>
    <row r="189" spans="6:6" ht="17.100000000000001" customHeight="1">
      <c r="F189" s="135"/>
    </row>
    <row r="190" spans="6:6" ht="17.100000000000001" customHeight="1">
      <c r="F190" s="135"/>
    </row>
    <row r="191" spans="6:6" ht="17.100000000000001" customHeight="1">
      <c r="F191" s="135"/>
    </row>
    <row r="192" spans="6:6" ht="17.100000000000001" customHeight="1">
      <c r="F192" s="135"/>
    </row>
    <row r="193" spans="6:6" ht="17.100000000000001" customHeight="1">
      <c r="F193" s="135"/>
    </row>
    <row r="194" spans="6:6" ht="17.100000000000001" customHeight="1">
      <c r="F194" s="135"/>
    </row>
    <row r="195" spans="6:6" ht="17.100000000000001" customHeight="1">
      <c r="F195" s="135"/>
    </row>
    <row r="196" spans="6:6" ht="17.100000000000001" customHeight="1">
      <c r="F196" s="135"/>
    </row>
    <row r="197" spans="6:6" ht="17.100000000000001" customHeight="1">
      <c r="F197" s="135"/>
    </row>
    <row r="198" spans="6:6" ht="17.100000000000001" customHeight="1">
      <c r="F198" s="135"/>
    </row>
    <row r="199" spans="6:6" ht="17.100000000000001" customHeight="1">
      <c r="F199" s="135"/>
    </row>
    <row r="200" spans="6:6" ht="17.100000000000001" customHeight="1">
      <c r="F200" s="135"/>
    </row>
    <row r="201" spans="6:6" ht="17.100000000000001" customHeight="1">
      <c r="F201" s="135"/>
    </row>
    <row r="202" spans="6:6" ht="17.100000000000001" customHeight="1">
      <c r="F202" s="135"/>
    </row>
    <row r="203" spans="6:6" ht="17.100000000000001" customHeight="1">
      <c r="F203" s="135"/>
    </row>
    <row r="204" spans="6:6" ht="17.100000000000001" customHeight="1">
      <c r="F204" s="135"/>
    </row>
    <row r="205" spans="6:6" ht="17.100000000000001" customHeight="1">
      <c r="F205" s="135"/>
    </row>
    <row r="206" spans="6:6" ht="17.100000000000001" customHeight="1">
      <c r="F206" s="135"/>
    </row>
    <row r="207" spans="6:6" ht="17.100000000000001" customHeight="1">
      <c r="F207" s="135"/>
    </row>
    <row r="208" spans="6:6" ht="17.100000000000001" customHeight="1">
      <c r="F208" s="135"/>
    </row>
    <row r="209" spans="6:6" ht="17.100000000000001" customHeight="1">
      <c r="F209" s="135"/>
    </row>
    <row r="210" spans="6:6" ht="17.100000000000001" customHeight="1">
      <c r="F210" s="135"/>
    </row>
    <row r="211" spans="6:6" ht="17.100000000000001" customHeight="1">
      <c r="F211" s="135"/>
    </row>
    <row r="212" spans="6:6" ht="17.100000000000001" customHeight="1">
      <c r="F212" s="135"/>
    </row>
    <row r="213" spans="6:6" ht="17.100000000000001" customHeight="1">
      <c r="F213" s="135"/>
    </row>
    <row r="214" spans="6:6" ht="17.100000000000001" customHeight="1">
      <c r="F214" s="135"/>
    </row>
    <row r="215" spans="6:6" ht="17.100000000000001" customHeight="1">
      <c r="F215" s="135"/>
    </row>
    <row r="216" spans="6:6" ht="17.100000000000001" customHeight="1">
      <c r="F216" s="135"/>
    </row>
    <row r="217" spans="6:6" ht="17.100000000000001" customHeight="1">
      <c r="F217" s="135"/>
    </row>
    <row r="218" spans="6:6" ht="17.100000000000001" customHeight="1">
      <c r="F218" s="135"/>
    </row>
    <row r="219" spans="6:6" ht="17.100000000000001" customHeight="1">
      <c r="F219" s="135"/>
    </row>
    <row r="220" spans="6:6" ht="17.100000000000001" customHeight="1">
      <c r="F220" s="135"/>
    </row>
    <row r="221" spans="6:6" ht="17.100000000000001" customHeight="1">
      <c r="F221" s="135"/>
    </row>
    <row r="222" spans="6:6" ht="17.100000000000001" customHeight="1">
      <c r="F222" s="135"/>
    </row>
    <row r="223" spans="6:6" ht="17.100000000000001" customHeight="1">
      <c r="F223" s="135"/>
    </row>
    <row r="224" spans="6:6" ht="17.100000000000001" customHeight="1">
      <c r="F224" s="135"/>
    </row>
    <row r="225" spans="6:6" ht="17.100000000000001" customHeight="1">
      <c r="F225" s="135"/>
    </row>
    <row r="226" spans="6:6" ht="17.100000000000001" customHeight="1">
      <c r="F226" s="135"/>
    </row>
    <row r="227" spans="6:6" ht="17.100000000000001" customHeight="1">
      <c r="F227" s="135"/>
    </row>
    <row r="228" spans="6:6" ht="17.100000000000001" customHeight="1">
      <c r="F228" s="135"/>
    </row>
    <row r="229" spans="6:6" ht="17.100000000000001" customHeight="1">
      <c r="F229" s="135"/>
    </row>
    <row r="230" spans="6:6" ht="17.100000000000001" customHeight="1">
      <c r="F230" s="135"/>
    </row>
    <row r="231" spans="6:6" ht="17.100000000000001" customHeight="1">
      <c r="F231" s="135"/>
    </row>
    <row r="232" spans="6:6" ht="17.100000000000001" customHeight="1">
      <c r="F232" s="135"/>
    </row>
    <row r="233" spans="6:6" ht="17.100000000000001" customHeight="1">
      <c r="F233" s="135"/>
    </row>
    <row r="234" spans="6:6" ht="17.100000000000001" customHeight="1">
      <c r="F234" s="135"/>
    </row>
    <row r="235" spans="6:6" ht="17.100000000000001" customHeight="1">
      <c r="F235" s="135"/>
    </row>
    <row r="236" spans="6:6" ht="17.100000000000001" customHeight="1">
      <c r="F236" s="135"/>
    </row>
    <row r="237" spans="6:6" ht="17.100000000000001" customHeight="1">
      <c r="F237" s="135"/>
    </row>
    <row r="238" spans="6:6" ht="17.100000000000001" customHeight="1">
      <c r="F238" s="135"/>
    </row>
    <row r="239" spans="6:6" ht="17.100000000000001" customHeight="1">
      <c r="F239" s="135"/>
    </row>
    <row r="240" spans="6:6" ht="17.100000000000001" customHeight="1">
      <c r="F240" s="135"/>
    </row>
    <row r="241" spans="6:6" ht="17.100000000000001" customHeight="1">
      <c r="F241" s="135"/>
    </row>
    <row r="242" spans="6:6" ht="17.100000000000001" customHeight="1">
      <c r="F242" s="135"/>
    </row>
    <row r="243" spans="6:6" ht="17.100000000000001" customHeight="1">
      <c r="F243" s="135"/>
    </row>
    <row r="244" spans="6:6" ht="17.100000000000001" customHeight="1">
      <c r="F244" s="135"/>
    </row>
    <row r="245" spans="6:6" ht="17.100000000000001" customHeight="1">
      <c r="F245" s="135"/>
    </row>
    <row r="246" spans="6:6" ht="17.100000000000001" customHeight="1">
      <c r="F246" s="135"/>
    </row>
    <row r="247" spans="6:6" ht="17.100000000000001" customHeight="1">
      <c r="F247" s="135"/>
    </row>
    <row r="248" spans="6:6" ht="17.100000000000001" customHeight="1">
      <c r="F248" s="135"/>
    </row>
    <row r="249" spans="6:6" ht="17.100000000000001" customHeight="1">
      <c r="F249" s="135"/>
    </row>
    <row r="250" spans="6:6" ht="17.100000000000001" customHeight="1">
      <c r="F250" s="135"/>
    </row>
    <row r="251" spans="6:6" ht="17.100000000000001" customHeight="1">
      <c r="F251" s="135"/>
    </row>
    <row r="252" spans="6:6" ht="17.100000000000001" customHeight="1">
      <c r="F252" s="135"/>
    </row>
    <row r="253" spans="6:6" ht="17.100000000000001" customHeight="1">
      <c r="F253" s="135"/>
    </row>
    <row r="254" spans="6:6" ht="17.100000000000001" customHeight="1">
      <c r="F254" s="135"/>
    </row>
    <row r="255" spans="6:6" ht="17.100000000000001" customHeight="1">
      <c r="F255" s="135"/>
    </row>
    <row r="256" spans="6:6" ht="17.100000000000001" customHeight="1">
      <c r="F256" s="135"/>
    </row>
    <row r="257" spans="6:6" ht="17.100000000000001" customHeight="1">
      <c r="F257" s="135"/>
    </row>
    <row r="258" spans="6:6" ht="17.100000000000001" customHeight="1">
      <c r="F258" s="135"/>
    </row>
    <row r="259" spans="6:6" ht="17.100000000000001" customHeight="1">
      <c r="F259" s="135"/>
    </row>
    <row r="260" spans="6:6" ht="17.100000000000001" customHeight="1">
      <c r="F260" s="135"/>
    </row>
    <row r="261" spans="6:6" ht="17.100000000000001" customHeight="1">
      <c r="F261" s="135"/>
    </row>
    <row r="262" spans="6:6" ht="17.100000000000001" customHeight="1">
      <c r="F262" s="135"/>
    </row>
    <row r="263" spans="6:6" ht="17.100000000000001" customHeight="1">
      <c r="F263" s="135"/>
    </row>
    <row r="264" spans="6:6" ht="17.100000000000001" customHeight="1">
      <c r="F264" s="135"/>
    </row>
    <row r="265" spans="6:6" ht="17.100000000000001" customHeight="1">
      <c r="F265" s="135"/>
    </row>
    <row r="266" spans="6:6" ht="17.100000000000001" customHeight="1">
      <c r="F266" s="135"/>
    </row>
    <row r="267" spans="6:6" ht="17.100000000000001" customHeight="1">
      <c r="F267" s="135"/>
    </row>
    <row r="268" spans="6:6" ht="17.100000000000001" customHeight="1">
      <c r="F268" s="135"/>
    </row>
    <row r="269" spans="6:6" ht="17.100000000000001" customHeight="1">
      <c r="F269" s="135"/>
    </row>
    <row r="270" spans="6:6" ht="17.100000000000001" customHeight="1">
      <c r="F270" s="135"/>
    </row>
    <row r="271" spans="6:6" ht="17.100000000000001" customHeight="1">
      <c r="F271" s="135"/>
    </row>
    <row r="272" spans="6:6" ht="17.100000000000001" customHeight="1">
      <c r="F272" s="135"/>
    </row>
    <row r="273" spans="6:6" ht="17.100000000000001" customHeight="1">
      <c r="F273" s="135"/>
    </row>
    <row r="274" spans="6:6" ht="17.100000000000001" customHeight="1">
      <c r="F274" s="135"/>
    </row>
    <row r="275" spans="6:6" ht="17.100000000000001" customHeight="1">
      <c r="F275" s="135"/>
    </row>
    <row r="276" spans="6:6" ht="17.100000000000001" customHeight="1">
      <c r="F276" s="135"/>
    </row>
    <row r="277" spans="6:6" ht="17.100000000000001" customHeight="1">
      <c r="F277" s="135"/>
    </row>
    <row r="278" spans="6:6" ht="17.100000000000001" customHeight="1">
      <c r="F278" s="135"/>
    </row>
    <row r="279" spans="6:6" ht="17.100000000000001" customHeight="1">
      <c r="F279" s="135"/>
    </row>
    <row r="280" spans="6:6" ht="17.100000000000001" customHeight="1">
      <c r="F280" s="135"/>
    </row>
    <row r="281" spans="6:6" ht="17.100000000000001" customHeight="1">
      <c r="F281" s="135"/>
    </row>
    <row r="282" spans="6:6" ht="17.100000000000001" customHeight="1">
      <c r="F282" s="135"/>
    </row>
    <row r="283" spans="6:6" ht="17.100000000000001" customHeight="1">
      <c r="F283" s="135"/>
    </row>
    <row r="284" spans="6:6" ht="17.100000000000001" customHeight="1">
      <c r="F284" s="135"/>
    </row>
    <row r="285" spans="6:6" ht="17.100000000000001" customHeight="1">
      <c r="F285" s="135"/>
    </row>
    <row r="286" spans="6:6" ht="17.100000000000001" customHeight="1">
      <c r="F286" s="135"/>
    </row>
    <row r="287" spans="6:6" ht="17.100000000000001" customHeight="1">
      <c r="F287" s="135"/>
    </row>
    <row r="288" spans="6:6" ht="17.100000000000001" customHeight="1">
      <c r="F288" s="135"/>
    </row>
    <row r="289" spans="6:6" ht="17.100000000000001" customHeight="1">
      <c r="F289" s="135"/>
    </row>
    <row r="290" spans="6:6" ht="17.100000000000001" customHeight="1">
      <c r="F290" s="135"/>
    </row>
    <row r="291" spans="6:6" ht="17.100000000000001" customHeight="1">
      <c r="F291" s="135"/>
    </row>
    <row r="292" spans="6:6" ht="17.100000000000001" customHeight="1">
      <c r="F292" s="135"/>
    </row>
  </sheetData>
  <mergeCells count="5">
    <mergeCell ref="B69:F69"/>
    <mergeCell ref="B6:F6"/>
    <mergeCell ref="B26:F26"/>
    <mergeCell ref="B56:F56"/>
    <mergeCell ref="B54:F54"/>
  </mergeCells>
  <phoneticPr fontId="0" type="noConversion"/>
  <printOptions horizontalCentered="1"/>
  <pageMargins left="0.8" right="0.7" top="0.5" bottom="0.4" header="0.4" footer="0.3"/>
  <pageSetup paperSize="9" firstPageNumber="14" orientation="portrait" useFirstPageNumber="1" r:id="rId1"/>
  <headerFooter alignWithMargins="0">
    <oddFooter>&amp;C&amp;"Times New Roman,Regular"&amp;11&amp;P</oddFooter>
  </headerFooter>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8"/>
  <sheetViews>
    <sheetView topLeftCell="A7" workbookViewId="0">
      <selection activeCell="D128" sqref="D128"/>
    </sheetView>
  </sheetViews>
  <sheetFormatPr defaultRowHeight="13.5"/>
  <cols>
    <col min="1" max="1" width="3" style="118" customWidth="1"/>
    <col min="2" max="2" width="28.5" style="118" customWidth="1"/>
    <col min="3" max="3" width="14.625" style="118" customWidth="1"/>
    <col min="4" max="4" width="17.375" style="118" customWidth="1"/>
    <col min="5" max="5" width="17.25" style="118" customWidth="1"/>
    <col min="6" max="6" width="17.5" style="118" customWidth="1"/>
    <col min="7" max="7" width="17.75" style="118" customWidth="1"/>
    <col min="8" max="8" width="15" style="121" customWidth="1"/>
    <col min="9" max="9" width="13" style="118" customWidth="1"/>
    <col min="10" max="16384" width="9" style="118"/>
  </cols>
  <sheetData>
    <row r="1" spans="1:9" ht="15" customHeight="1">
      <c r="A1" s="117" t="str">
        <f>BCDKT!A1</f>
        <v>CÔNG TY CỔ PHẦN TAXI GAS SÀI GÒN PETROLIMEX</v>
      </c>
      <c r="F1" s="119"/>
      <c r="G1" s="120" t="str">
        <f>KQKD!E1</f>
        <v>BÁO CÁO TÀI CHÍNH</v>
      </c>
    </row>
    <row r="2" spans="1:9" s="600" customFormat="1" ht="15" customHeight="1">
      <c r="A2" s="598" t="str">
        <f>BCDKT!A2</f>
        <v>178/6 Điện Biên Phủ, P.21, Q. Bình Thạnh, TP. HCM</v>
      </c>
      <c r="B2" s="598"/>
      <c r="C2" s="598"/>
      <c r="D2" s="598"/>
      <c r="E2" s="598"/>
      <c r="F2" s="598"/>
      <c r="G2" s="599" t="str">
        <f>'p.14-15'!F2</f>
        <v>Cho năm tài chính kết thúc ngày 31/12/2014</v>
      </c>
      <c r="H2" s="601"/>
    </row>
    <row r="3" spans="1:9" s="123" customFormat="1" ht="12.75" customHeight="1">
      <c r="F3" s="124"/>
      <c r="G3" s="125"/>
      <c r="H3" s="122"/>
    </row>
    <row r="4" spans="1:9" ht="16.5" customHeight="1">
      <c r="A4" s="126" t="s">
        <v>131</v>
      </c>
    </row>
    <row r="5" spans="1:9" ht="12" customHeight="1">
      <c r="B5" s="126"/>
    </row>
    <row r="6" spans="1:9" s="128" customFormat="1" ht="16.5" customHeight="1">
      <c r="A6" s="763" t="s">
        <v>391</v>
      </c>
      <c r="B6" s="127" t="s">
        <v>365</v>
      </c>
      <c r="G6" s="129" t="s">
        <v>24</v>
      </c>
      <c r="H6" s="130"/>
    </row>
    <row r="7" spans="1:9" ht="9.75" customHeight="1">
      <c r="B7" s="126"/>
      <c r="G7" s="131"/>
    </row>
    <row r="8" spans="1:9" s="128" customFormat="1" ht="30" customHeight="1">
      <c r="B8" s="284" t="s">
        <v>20</v>
      </c>
      <c r="C8" s="737" t="s">
        <v>218</v>
      </c>
      <c r="D8" s="737" t="s">
        <v>440</v>
      </c>
      <c r="E8" s="737" t="s">
        <v>594</v>
      </c>
      <c r="F8" s="737" t="s">
        <v>219</v>
      </c>
      <c r="G8" s="737" t="s">
        <v>130</v>
      </c>
      <c r="H8" s="130"/>
    </row>
    <row r="9" spans="1:9" s="128" customFormat="1" ht="15" customHeight="1">
      <c r="B9" s="794" t="s">
        <v>119</v>
      </c>
      <c r="H9" s="130"/>
    </row>
    <row r="10" spans="1:9" s="128" customFormat="1" ht="15" customHeight="1">
      <c r="B10" s="235" t="s">
        <v>120</v>
      </c>
      <c r="C10" s="480">
        <v>222601212</v>
      </c>
      <c r="D10" s="480">
        <v>305665367</v>
      </c>
      <c r="E10" s="480">
        <v>23547726868</v>
      </c>
      <c r="F10" s="480">
        <v>69952870</v>
      </c>
      <c r="G10" s="281">
        <f>SUM(C10:F10)</f>
        <v>24145946317</v>
      </c>
      <c r="H10" s="588">
        <f>G10-BCDKT!E43</f>
        <v>0</v>
      </c>
    </row>
    <row r="11" spans="1:9" s="128" customFormat="1" ht="15" customHeight="1">
      <c r="B11" s="235" t="s">
        <v>562</v>
      </c>
      <c r="C11" s="338">
        <f>SUM(C12:C13)</f>
        <v>0</v>
      </c>
      <c r="D11" s="338">
        <f>SUM(D12:D13)</f>
        <v>0</v>
      </c>
      <c r="E11" s="338">
        <f>SUM(E12:E13)</f>
        <v>0</v>
      </c>
      <c r="F11" s="338">
        <f>SUM(F12:F13)</f>
        <v>0</v>
      </c>
      <c r="G11" s="281">
        <f t="shared" ref="G11:G30" si="0">SUM(C11:F11)</f>
        <v>0</v>
      </c>
      <c r="H11" s="130"/>
    </row>
    <row r="12" spans="1:9" s="136" customFormat="1" ht="15" hidden="1" customHeight="1">
      <c r="B12" s="137" t="s">
        <v>335</v>
      </c>
      <c r="C12" s="138">
        <v>0</v>
      </c>
      <c r="D12" s="138">
        <v>0</v>
      </c>
      <c r="E12" s="138">
        <v>0</v>
      </c>
      <c r="F12" s="138">
        <v>0</v>
      </c>
      <c r="G12" s="139">
        <f t="shared" si="0"/>
        <v>0</v>
      </c>
      <c r="H12" s="140"/>
    </row>
    <row r="13" spans="1:9" s="136" customFormat="1" ht="15.75" hidden="1" customHeight="1">
      <c r="B13" s="141" t="s">
        <v>290</v>
      </c>
      <c r="C13" s="138"/>
      <c r="D13" s="142"/>
      <c r="E13" s="142"/>
      <c r="F13" s="138"/>
      <c r="G13" s="134">
        <f t="shared" si="0"/>
        <v>0</v>
      </c>
      <c r="H13" s="140"/>
    </row>
    <row r="14" spans="1:9" s="128" customFormat="1" ht="15" customHeight="1">
      <c r="B14" s="235" t="s">
        <v>563</v>
      </c>
      <c r="C14" s="480">
        <f>SUM(C15:C15)</f>
        <v>0</v>
      </c>
      <c r="D14" s="480">
        <f>SUM(D15:D16)</f>
        <v>0</v>
      </c>
      <c r="E14" s="480">
        <f>SUM(E15:E16)</f>
        <v>23212337679</v>
      </c>
      <c r="F14" s="480">
        <f>SUM(F15:F16)</f>
        <v>0</v>
      </c>
      <c r="G14" s="281">
        <f t="shared" si="0"/>
        <v>23212337679</v>
      </c>
      <c r="H14" s="130"/>
    </row>
    <row r="15" spans="1:9" s="791" customFormat="1" ht="15.75" customHeight="1">
      <c r="B15" s="785" t="s">
        <v>205</v>
      </c>
      <c r="C15" s="786"/>
      <c r="D15" s="786"/>
      <c r="E15" s="787">
        <v>23212337679</v>
      </c>
      <c r="F15" s="786">
        <v>0</v>
      </c>
      <c r="G15" s="788">
        <f t="shared" si="0"/>
        <v>23212337679</v>
      </c>
      <c r="H15" s="789"/>
      <c r="I15" s="790"/>
    </row>
    <row r="16" spans="1:9" s="136" customFormat="1" ht="15" hidden="1" customHeight="1">
      <c r="B16" s="141" t="s">
        <v>366</v>
      </c>
      <c r="C16" s="138"/>
      <c r="D16" s="138">
        <v>0</v>
      </c>
      <c r="E16" s="138">
        <v>0</v>
      </c>
      <c r="F16" s="138">
        <v>0</v>
      </c>
      <c r="G16" s="139">
        <f>SUM(D16:F16)</f>
        <v>0</v>
      </c>
      <c r="H16" s="140"/>
      <c r="I16" s="139"/>
    </row>
    <row r="17" spans="2:9" s="235" customFormat="1" ht="16.5" customHeight="1">
      <c r="B17" s="235" t="s">
        <v>564</v>
      </c>
      <c r="C17" s="479">
        <f>C10+C11-C14</f>
        <v>222601212</v>
      </c>
      <c r="D17" s="479">
        <f>D10+D11-D14</f>
        <v>305665367</v>
      </c>
      <c r="E17" s="479">
        <f>E10+E11-E14</f>
        <v>335389189</v>
      </c>
      <c r="F17" s="479">
        <f>F10+F11-F14</f>
        <v>69952870</v>
      </c>
      <c r="G17" s="479">
        <f t="shared" si="0"/>
        <v>933608638</v>
      </c>
      <c r="H17" s="587">
        <f>G17-BCDKT!D43</f>
        <v>0</v>
      </c>
    </row>
    <row r="18" spans="2:9" s="128" customFormat="1">
      <c r="B18" s="483" t="s">
        <v>121</v>
      </c>
      <c r="C18" s="480"/>
      <c r="D18" s="480"/>
      <c r="E18" s="480"/>
      <c r="F18" s="480"/>
      <c r="G18" s="281"/>
      <c r="H18" s="130"/>
    </row>
    <row r="19" spans="2:9" s="128" customFormat="1" ht="15" customHeight="1">
      <c r="B19" s="235" t="s">
        <v>120</v>
      </c>
      <c r="C19" s="480">
        <v>222601212</v>
      </c>
      <c r="D19" s="480">
        <v>305665367</v>
      </c>
      <c r="E19" s="480">
        <v>15278242868</v>
      </c>
      <c r="F19" s="480">
        <v>69952870</v>
      </c>
      <c r="G19" s="281">
        <f t="shared" si="0"/>
        <v>15876462317</v>
      </c>
      <c r="H19" s="795">
        <f>G19+BCDKT!E44</f>
        <v>0</v>
      </c>
      <c r="I19" s="281"/>
    </row>
    <row r="20" spans="2:9" s="128" customFormat="1" ht="15" customHeight="1">
      <c r="B20" s="235" t="s">
        <v>562</v>
      </c>
      <c r="C20" s="480">
        <f>SUM(C21:C22)</f>
        <v>0</v>
      </c>
      <c r="D20" s="480">
        <f>SUM(D21:D22)</f>
        <v>0</v>
      </c>
      <c r="E20" s="480">
        <f>SUM(E21:E22)</f>
        <v>1056020183</v>
      </c>
      <c r="F20" s="480">
        <f>SUM(F21:F22)</f>
        <v>0</v>
      </c>
      <c r="G20" s="281">
        <f t="shared" si="0"/>
        <v>1056020183</v>
      </c>
      <c r="H20" s="796"/>
      <c r="I20" s="281"/>
    </row>
    <row r="21" spans="2:9" s="353" customFormat="1" ht="15.75" customHeight="1">
      <c r="B21" s="785" t="s">
        <v>565</v>
      </c>
      <c r="C21" s="786">
        <v>0</v>
      </c>
      <c r="D21" s="786">
        <v>0</v>
      </c>
      <c r="E21" s="786">
        <v>1056020183</v>
      </c>
      <c r="F21" s="786">
        <v>0</v>
      </c>
      <c r="G21" s="788">
        <f t="shared" si="0"/>
        <v>1056020183</v>
      </c>
      <c r="H21" s="792"/>
      <c r="I21" s="793"/>
    </row>
    <row r="22" spans="2:9" s="145" customFormat="1" ht="15.75" hidden="1" customHeight="1">
      <c r="B22" s="141" t="s">
        <v>291</v>
      </c>
      <c r="C22" s="138">
        <v>0</v>
      </c>
      <c r="D22" s="142"/>
      <c r="E22" s="142"/>
      <c r="F22" s="138"/>
      <c r="G22" s="134">
        <f t="shared" si="0"/>
        <v>0</v>
      </c>
      <c r="H22" s="143"/>
      <c r="I22" s="144"/>
    </row>
    <row r="23" spans="2:9" s="127" customFormat="1" ht="15" customHeight="1">
      <c r="B23" s="235" t="s">
        <v>563</v>
      </c>
      <c r="C23" s="480"/>
      <c r="D23" s="480">
        <f>SUM(D24:D26)</f>
        <v>0</v>
      </c>
      <c r="E23" s="480">
        <f>SUM(E24:E26)</f>
        <v>15998873862</v>
      </c>
      <c r="F23" s="480">
        <f>SUM(F24:F26)</f>
        <v>0</v>
      </c>
      <c r="G23" s="281">
        <f t="shared" si="0"/>
        <v>15998873862</v>
      </c>
      <c r="H23" s="797"/>
      <c r="I23" s="729"/>
    </row>
    <row r="24" spans="2:9" s="791" customFormat="1" ht="15.75" customHeight="1">
      <c r="B24" s="785" t="s">
        <v>205</v>
      </c>
      <c r="C24" s="786">
        <v>0</v>
      </c>
      <c r="D24" s="786"/>
      <c r="E24" s="787">
        <v>15998873862</v>
      </c>
      <c r="F24" s="786">
        <v>0</v>
      </c>
      <c r="G24" s="788">
        <f t="shared" si="0"/>
        <v>15998873862</v>
      </c>
      <c r="H24" s="789"/>
      <c r="I24" s="790">
        <f>G15-G24</f>
        <v>7213463817</v>
      </c>
    </row>
    <row r="25" spans="2:9" s="126" customFormat="1" ht="15.75" hidden="1" customHeight="1">
      <c r="B25" s="148" t="s">
        <v>223</v>
      </c>
      <c r="C25" s="133">
        <v>0</v>
      </c>
      <c r="D25" s="133"/>
      <c r="E25" s="133">
        <v>0</v>
      </c>
      <c r="F25" s="133">
        <v>0</v>
      </c>
      <c r="G25" s="134">
        <f t="shared" si="0"/>
        <v>0</v>
      </c>
      <c r="H25" s="146"/>
      <c r="I25" s="147"/>
    </row>
    <row r="26" spans="2:9" s="136" customFormat="1" ht="15" hidden="1" customHeight="1">
      <c r="B26" s="141" t="s">
        <v>366</v>
      </c>
      <c r="C26" s="138"/>
      <c r="D26" s="138">
        <v>0</v>
      </c>
      <c r="E26" s="138">
        <v>0</v>
      </c>
      <c r="F26" s="138">
        <v>0</v>
      </c>
      <c r="G26" s="139">
        <f>SUM(D26:F26)</f>
        <v>0</v>
      </c>
      <c r="H26" s="140"/>
    </row>
    <row r="27" spans="2:9" s="235" customFormat="1" ht="17.25" customHeight="1">
      <c r="B27" s="235" t="s">
        <v>564</v>
      </c>
      <c r="C27" s="479">
        <f>C19+C20-C23</f>
        <v>222601212</v>
      </c>
      <c r="D27" s="479">
        <f>D19+D20-D23</f>
        <v>305665367</v>
      </c>
      <c r="E27" s="479">
        <f>E19+E20-E23</f>
        <v>335389189</v>
      </c>
      <c r="F27" s="479">
        <f>F19+F20-F23</f>
        <v>69952870</v>
      </c>
      <c r="G27" s="479">
        <f t="shared" si="0"/>
        <v>933608638</v>
      </c>
      <c r="H27" s="587">
        <f>G27+BCDKT!D44</f>
        <v>0</v>
      </c>
    </row>
    <row r="28" spans="2:9" s="128" customFormat="1" ht="15" customHeight="1">
      <c r="B28" s="483" t="s">
        <v>122</v>
      </c>
      <c r="C28" s="480"/>
      <c r="D28" s="480"/>
      <c r="E28" s="480"/>
      <c r="F28" s="480"/>
      <c r="G28" s="281"/>
      <c r="H28" s="130"/>
    </row>
    <row r="29" spans="2:9" s="235" customFormat="1" ht="16.5" customHeight="1">
      <c r="B29" s="235" t="s">
        <v>1</v>
      </c>
      <c r="C29" s="480">
        <f>C10-C19</f>
        <v>0</v>
      </c>
      <c r="D29" s="480">
        <f>D10-D19</f>
        <v>0</v>
      </c>
      <c r="E29" s="480">
        <f>E10-E19</f>
        <v>8269484000</v>
      </c>
      <c r="F29" s="480">
        <f>F10-F19</f>
        <v>0</v>
      </c>
      <c r="G29" s="281">
        <f>SUM(C29:F29)</f>
        <v>8269484000</v>
      </c>
      <c r="H29" s="587">
        <f>G29-BCDKT!E42</f>
        <v>0</v>
      </c>
    </row>
    <row r="30" spans="2:9" s="128" customFormat="1" ht="16.5" customHeight="1" thickBot="1">
      <c r="B30" s="235" t="s">
        <v>566</v>
      </c>
      <c r="C30" s="280">
        <f>C17-C27</f>
        <v>0</v>
      </c>
      <c r="D30" s="280">
        <f>D17-D27</f>
        <v>0</v>
      </c>
      <c r="E30" s="280">
        <f>E17-E27</f>
        <v>0</v>
      </c>
      <c r="F30" s="280">
        <f>F17-F27</f>
        <v>0</v>
      </c>
      <c r="G30" s="280">
        <f t="shared" si="0"/>
        <v>0</v>
      </c>
      <c r="H30" s="588">
        <f>G30-BCDKT!D42</f>
        <v>0</v>
      </c>
    </row>
    <row r="31" spans="2:9" s="123" customFormat="1" ht="21" customHeight="1">
      <c r="C31" s="133"/>
      <c r="D31" s="133"/>
      <c r="E31" s="133"/>
      <c r="F31" s="133"/>
      <c r="G31" s="150"/>
      <c r="H31" s="122"/>
    </row>
    <row r="32" spans="2:9" ht="15" customHeight="1">
      <c r="B32" s="136" t="s">
        <v>593</v>
      </c>
      <c r="C32" s="540"/>
      <c r="D32" s="540"/>
      <c r="E32" s="541"/>
      <c r="F32" s="542"/>
      <c r="G32" s="142">
        <f>G17</f>
        <v>933608638</v>
      </c>
    </row>
    <row r="33" spans="2:7" ht="5.25" customHeight="1">
      <c r="B33" s="153"/>
      <c r="C33" s="153"/>
      <c r="D33" s="153"/>
      <c r="E33" s="154"/>
      <c r="F33" s="134"/>
      <c r="G33" s="134"/>
    </row>
    <row r="34" spans="2:7">
      <c r="E34" s="155"/>
      <c r="G34" s="134"/>
    </row>
    <row r="35" spans="2:7">
      <c r="D35" s="123"/>
      <c r="E35" s="123"/>
      <c r="F35" s="123"/>
    </row>
    <row r="36" spans="2:7">
      <c r="D36" s="123"/>
      <c r="E36" s="123"/>
      <c r="F36" s="123"/>
    </row>
    <row r="37" spans="2:7">
      <c r="D37" s="123"/>
      <c r="E37" s="123"/>
      <c r="F37" s="123"/>
    </row>
    <row r="38" spans="2:7">
      <c r="D38" s="123"/>
      <c r="E38" s="123"/>
      <c r="F38" s="123"/>
    </row>
  </sheetData>
  <phoneticPr fontId="0" type="noConversion"/>
  <printOptions horizontalCentered="1"/>
  <pageMargins left="0.8" right="0.8" top="1" bottom="0.5" header="0.7" footer="0.4"/>
  <pageSetup paperSize="9" firstPageNumber="16" orientation="landscape" useFirstPageNumber="1" r:id="rId1"/>
  <headerFooter alignWithMargins="0">
    <oddFooter>&amp;C&amp;"Times New Roman,Regular"&amp;11&amp;P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I48"/>
  <sheetViews>
    <sheetView topLeftCell="A19" workbookViewId="0">
      <selection activeCell="D128" sqref="D128"/>
    </sheetView>
  </sheetViews>
  <sheetFormatPr defaultRowHeight="17.100000000000001" customHeight="1"/>
  <cols>
    <col min="1" max="1" width="3.625" style="4" customWidth="1"/>
    <col min="2" max="2" width="26.375" style="4" customWidth="1"/>
    <col min="3" max="3" width="13.5" style="4" customWidth="1"/>
    <col min="4" max="4" width="14.375" style="4" customWidth="1"/>
    <col min="5" max="5" width="4.625" style="4" customWidth="1"/>
    <col min="6" max="6" width="14.375" style="4" customWidth="1"/>
    <col min="7" max="7" width="13.125" style="4" customWidth="1"/>
    <col min="8" max="8" width="12.875" style="4" customWidth="1"/>
    <col min="9" max="9" width="14.5" style="4" customWidth="1"/>
    <col min="10" max="10" width="13.5" style="4" customWidth="1"/>
    <col min="11" max="11" width="17.25" style="4" bestFit="1" customWidth="1"/>
    <col min="12" max="12" width="12.25" style="4" bestFit="1" customWidth="1"/>
    <col min="13" max="16384" width="9" style="4"/>
  </cols>
  <sheetData>
    <row r="1" spans="1:7" ht="17.100000000000001" customHeight="1">
      <c r="A1" s="5" t="str">
        <f>BCDKT!A1</f>
        <v>CÔNG TY CỔ PHẦN TAXI GAS SÀI GÒN PETROLIMEX</v>
      </c>
      <c r="C1" s="5"/>
      <c r="D1" s="15"/>
      <c r="E1" s="15"/>
      <c r="F1" s="68" t="str">
        <f>p.16!G1</f>
        <v>BÁO CÁO TÀI CHÍNH</v>
      </c>
    </row>
    <row r="2" spans="1:7" s="801" customFormat="1" ht="15" customHeight="1">
      <c r="A2" s="798" t="str">
        <f>BCDKT!A2</f>
        <v>178/6 Điện Biên Phủ, P.21, Q. Bình Thạnh, TP. HCM</v>
      </c>
      <c r="B2" s="798"/>
      <c r="C2" s="798"/>
      <c r="D2" s="799"/>
      <c r="E2" s="799"/>
      <c r="F2" s="800" t="str">
        <f>p.16!G2</f>
        <v>Cho năm tài chính kết thúc ngày 31/12/2014</v>
      </c>
    </row>
    <row r="3" spans="1:7" s="6" customFormat="1" ht="14.25" customHeight="1">
      <c r="D3" s="802"/>
      <c r="E3" s="802"/>
      <c r="F3" s="803"/>
    </row>
    <row r="4" spans="1:7" ht="17.100000000000001" customHeight="1">
      <c r="A4" s="11" t="s">
        <v>131</v>
      </c>
      <c r="C4" s="11"/>
    </row>
    <row r="5" spans="1:7" ht="12.75" customHeight="1">
      <c r="A5" s="11"/>
      <c r="C5" s="11"/>
    </row>
    <row r="6" spans="1:7" ht="17.100000000000001" customHeight="1">
      <c r="A6" s="804" t="s">
        <v>367</v>
      </c>
      <c r="B6" s="11" t="s">
        <v>469</v>
      </c>
      <c r="C6" s="11"/>
      <c r="F6" s="805" t="str">
        <f>p.16!G6</f>
        <v>Đơn vị tính: VND</v>
      </c>
    </row>
    <row r="7" spans="1:7" ht="17.100000000000001" customHeight="1">
      <c r="A7" s="11"/>
      <c r="B7" s="879" t="s">
        <v>20</v>
      </c>
      <c r="C7" s="11"/>
      <c r="D7" s="12" t="s">
        <v>470</v>
      </c>
      <c r="E7" s="12"/>
      <c r="F7" s="877" t="s">
        <v>102</v>
      </c>
    </row>
    <row r="8" spans="1:7" ht="17.100000000000001" customHeight="1">
      <c r="A8" s="11"/>
      <c r="B8" s="879"/>
      <c r="C8" s="11"/>
      <c r="D8" s="806" t="s">
        <v>471</v>
      </c>
      <c r="E8" s="12"/>
      <c r="F8" s="878"/>
    </row>
    <row r="9" spans="1:7" ht="17.100000000000001" customHeight="1">
      <c r="A9" s="11"/>
      <c r="B9" s="807" t="s">
        <v>472</v>
      </c>
      <c r="C9" s="11"/>
    </row>
    <row r="10" spans="1:7" ht="17.100000000000001" customHeight="1">
      <c r="A10" s="11"/>
      <c r="B10" s="6" t="s">
        <v>120</v>
      </c>
      <c r="C10" s="11"/>
      <c r="D10" s="10">
        <v>43000000</v>
      </c>
      <c r="E10" s="10"/>
      <c r="F10" s="10">
        <f>D10</f>
        <v>43000000</v>
      </c>
      <c r="G10" s="14">
        <f>F10-BCDKT!E46</f>
        <v>0</v>
      </c>
    </row>
    <row r="11" spans="1:7" ht="17.100000000000001" customHeight="1">
      <c r="A11" s="11"/>
      <c r="B11" s="6" t="s">
        <v>562</v>
      </c>
      <c r="C11" s="11"/>
      <c r="D11" s="10">
        <v>0</v>
      </c>
      <c r="E11" s="10"/>
      <c r="F11" s="10">
        <v>0</v>
      </c>
    </row>
    <row r="12" spans="1:7" ht="17.100000000000001" customHeight="1">
      <c r="A12" s="11"/>
      <c r="B12" s="6" t="s">
        <v>563</v>
      </c>
      <c r="C12" s="11"/>
      <c r="D12" s="10">
        <v>0</v>
      </c>
      <c r="E12" s="10"/>
      <c r="F12" s="10">
        <v>0</v>
      </c>
    </row>
    <row r="13" spans="1:7" ht="17.100000000000001" customHeight="1" thickBot="1">
      <c r="A13" s="11"/>
      <c r="B13" s="6" t="s">
        <v>564</v>
      </c>
      <c r="C13" s="11"/>
      <c r="D13" s="808">
        <f>D10+D11-D12</f>
        <v>43000000</v>
      </c>
      <c r="E13" s="10"/>
      <c r="F13" s="808">
        <f>F10+F11-F12</f>
        <v>43000000</v>
      </c>
      <c r="G13" s="14">
        <f>F13-BCDKT!D46</f>
        <v>0</v>
      </c>
    </row>
    <row r="14" spans="1:7" ht="17.100000000000001" customHeight="1">
      <c r="A14" s="11"/>
      <c r="B14" s="5" t="s">
        <v>121</v>
      </c>
      <c r="C14" s="11"/>
      <c r="D14" s="10"/>
      <c r="E14" s="10"/>
      <c r="F14" s="10"/>
    </row>
    <row r="15" spans="1:7" ht="17.100000000000001" customHeight="1">
      <c r="A15" s="11"/>
      <c r="B15" s="6" t="s">
        <v>120</v>
      </c>
      <c r="C15" s="11"/>
      <c r="D15" s="10">
        <v>31055555</v>
      </c>
      <c r="E15" s="10"/>
      <c r="F15" s="10">
        <f>D15</f>
        <v>31055555</v>
      </c>
      <c r="G15" s="14">
        <f>F15+BCDKT!E47</f>
        <v>0</v>
      </c>
    </row>
    <row r="16" spans="1:7" ht="17.100000000000001" customHeight="1">
      <c r="A16" s="11"/>
      <c r="B16" s="6" t="s">
        <v>562</v>
      </c>
      <c r="C16" s="11"/>
      <c r="D16" s="10">
        <f>D17</f>
        <v>11944445</v>
      </c>
      <c r="E16" s="10"/>
      <c r="F16" s="10">
        <f>D16</f>
        <v>11944445</v>
      </c>
    </row>
    <row r="17" spans="1:9" ht="17.100000000000001" customHeight="1">
      <c r="A17" s="11"/>
      <c r="B17" s="809" t="s">
        <v>565</v>
      </c>
      <c r="C17" s="11"/>
      <c r="D17" s="810">
        <v>11944445</v>
      </c>
      <c r="E17" s="810"/>
      <c r="F17" s="810">
        <f>D17</f>
        <v>11944445</v>
      </c>
    </row>
    <row r="18" spans="1:9" ht="17.100000000000001" customHeight="1">
      <c r="A18" s="11"/>
      <c r="B18" s="6" t="s">
        <v>563</v>
      </c>
      <c r="C18" s="11"/>
      <c r="D18" s="10">
        <v>0</v>
      </c>
      <c r="E18" s="10"/>
      <c r="F18" s="10">
        <v>0</v>
      </c>
    </row>
    <row r="19" spans="1:9" ht="17.100000000000001" customHeight="1" thickBot="1">
      <c r="A19" s="11"/>
      <c r="B19" s="6" t="s">
        <v>564</v>
      </c>
      <c r="C19" s="11"/>
      <c r="D19" s="808">
        <f>D15+D16-D18</f>
        <v>43000000</v>
      </c>
      <c r="E19" s="10"/>
      <c r="F19" s="808">
        <f>F15+F16-F18</f>
        <v>43000000</v>
      </c>
      <c r="G19" s="14">
        <f>F19+BCDKT!D47</f>
        <v>0</v>
      </c>
    </row>
    <row r="20" spans="1:9" ht="17.100000000000001" customHeight="1">
      <c r="A20" s="11"/>
      <c r="B20" s="5" t="s">
        <v>473</v>
      </c>
      <c r="C20" s="11"/>
      <c r="D20" s="10"/>
      <c r="E20" s="10"/>
      <c r="F20" s="10"/>
    </row>
    <row r="21" spans="1:9" ht="17.100000000000001" customHeight="1">
      <c r="A21" s="11"/>
      <c r="B21" s="6" t="s">
        <v>1</v>
      </c>
      <c r="C21" s="11"/>
      <c r="D21" s="10">
        <f>D10-D15</f>
        <v>11944445</v>
      </c>
      <c r="E21" s="10"/>
      <c r="F21" s="10">
        <f>F10-F15</f>
        <v>11944445</v>
      </c>
    </row>
    <row r="22" spans="1:9" ht="17.100000000000001" customHeight="1" thickBot="1">
      <c r="A22" s="11"/>
      <c r="B22" s="6" t="s">
        <v>566</v>
      </c>
      <c r="C22" s="11"/>
      <c r="D22" s="808">
        <f>D13-D19</f>
        <v>0</v>
      </c>
      <c r="E22" s="10"/>
      <c r="F22" s="808">
        <f>F13-F19</f>
        <v>0</v>
      </c>
    </row>
    <row r="23" spans="1:9" ht="21" customHeight="1">
      <c r="A23" s="11"/>
      <c r="C23" s="11"/>
    </row>
    <row r="24" spans="1:9" ht="17.100000000000001" customHeight="1">
      <c r="A24" s="811" t="s">
        <v>405</v>
      </c>
      <c r="B24" s="812" t="s">
        <v>368</v>
      </c>
      <c r="C24" s="812"/>
      <c r="D24" s="813">
        <f>'p.14-15'!D118</f>
        <v>42004</v>
      </c>
      <c r="E24" s="814"/>
      <c r="F24" s="813">
        <f>'p.14-15'!F118</f>
        <v>41640</v>
      </c>
    </row>
    <row r="25" spans="1:9" ht="17.100000000000001" customHeight="1">
      <c r="D25" s="815" t="s">
        <v>129</v>
      </c>
      <c r="E25" s="814"/>
      <c r="F25" s="815" t="s">
        <v>129</v>
      </c>
    </row>
    <row r="26" spans="1:9" ht="6" customHeight="1"/>
    <row r="27" spans="1:9" ht="17.100000000000001" customHeight="1">
      <c r="B27" s="816" t="s">
        <v>150</v>
      </c>
      <c r="C27" s="817"/>
      <c r="D27" s="13">
        <v>235872872</v>
      </c>
      <c r="E27" s="10"/>
      <c r="F27" s="13">
        <v>64059017</v>
      </c>
      <c r="I27" s="14"/>
    </row>
    <row r="28" spans="1:9" ht="17.100000000000001" customHeight="1">
      <c r="B28" s="816" t="s">
        <v>151</v>
      </c>
      <c r="C28" s="817"/>
      <c r="D28" s="13">
        <v>2715760</v>
      </c>
      <c r="E28" s="10"/>
      <c r="F28" s="13">
        <v>78445777</v>
      </c>
    </row>
    <row r="29" spans="1:9" ht="17.100000000000001" customHeight="1">
      <c r="B29" s="816" t="s">
        <v>567</v>
      </c>
      <c r="C29" s="817"/>
      <c r="D29" s="13">
        <v>100151748</v>
      </c>
      <c r="E29" s="10"/>
      <c r="F29" s="13">
        <v>0</v>
      </c>
    </row>
    <row r="30" spans="1:9" ht="6" customHeight="1"/>
    <row r="31" spans="1:9" ht="17.100000000000001" customHeight="1" thickBot="1">
      <c r="B31" s="11" t="s">
        <v>100</v>
      </c>
      <c r="C31" s="11"/>
      <c r="D31" s="818">
        <f>SUM(D27:D29)</f>
        <v>338740380</v>
      </c>
      <c r="F31" s="818">
        <f>SUM(F27:F29)</f>
        <v>142504794</v>
      </c>
      <c r="G31" s="14">
        <f>D31-BCDKT!D80</f>
        <v>0</v>
      </c>
      <c r="H31" s="14">
        <f>F31-BCDKT!E80</f>
        <v>0</v>
      </c>
    </row>
    <row r="32" spans="1:9" ht="21" customHeight="1">
      <c r="A32" s="11"/>
      <c r="C32" s="11"/>
    </row>
    <row r="33" spans="1:9" ht="17.100000000000001" customHeight="1">
      <c r="A33" s="811" t="s">
        <v>442</v>
      </c>
      <c r="B33" s="11" t="s">
        <v>370</v>
      </c>
      <c r="C33" s="11"/>
      <c r="D33" s="813">
        <f>D24</f>
        <v>42004</v>
      </c>
      <c r="E33" s="814"/>
      <c r="F33" s="813">
        <f>F24</f>
        <v>41640</v>
      </c>
    </row>
    <row r="34" spans="1:9" ht="17.100000000000001" customHeight="1">
      <c r="B34" s="11"/>
      <c r="C34" s="11"/>
      <c r="D34" s="815" t="s">
        <v>129</v>
      </c>
      <c r="E34" s="814"/>
      <c r="F34" s="815" t="s">
        <v>129</v>
      </c>
    </row>
    <row r="35" spans="1:9" ht="6" customHeight="1"/>
    <row r="36" spans="1:9" ht="17.100000000000001" customHeight="1">
      <c r="B36" s="816" t="s">
        <v>152</v>
      </c>
      <c r="D36" s="10">
        <v>21194108</v>
      </c>
      <c r="E36" s="814"/>
      <c r="F36" s="10">
        <v>13913619</v>
      </c>
    </row>
    <row r="37" spans="1:9" ht="17.100000000000001" customHeight="1">
      <c r="B37" s="816" t="s">
        <v>347</v>
      </c>
      <c r="D37" s="10">
        <v>0</v>
      </c>
      <c r="E37" s="814"/>
      <c r="F37" s="10">
        <v>15775514</v>
      </c>
    </row>
    <row r="38" spans="1:9" ht="17.100000000000001" customHeight="1">
      <c r="B38" s="816" t="s">
        <v>153</v>
      </c>
      <c r="C38" s="817"/>
      <c r="D38" s="13">
        <v>668125870</v>
      </c>
      <c r="F38" s="10">
        <v>740712790</v>
      </c>
      <c r="G38" s="819">
        <f>D38-F38</f>
        <v>-72586920</v>
      </c>
      <c r="I38" s="820"/>
    </row>
    <row r="39" spans="1:9" ht="17.100000000000001" customHeight="1">
      <c r="B39" s="816" t="s">
        <v>154</v>
      </c>
      <c r="C39" s="817"/>
      <c r="D39" s="13">
        <f>125707515+892945+'BTDC 2014'!G21</f>
        <v>137130460</v>
      </c>
      <c r="E39" s="17"/>
      <c r="F39" s="13">
        <v>386036859</v>
      </c>
      <c r="I39" s="14"/>
    </row>
    <row r="40" spans="1:9" ht="6" customHeight="1"/>
    <row r="41" spans="1:9" s="821" customFormat="1" ht="17.100000000000001" customHeight="1" thickBot="1">
      <c r="B41" s="822" t="s">
        <v>100</v>
      </c>
      <c r="C41" s="822"/>
      <c r="D41" s="823">
        <f>SUM(D36:D39)</f>
        <v>826450438</v>
      </c>
      <c r="F41" s="823">
        <f>SUM(F36:F39)</f>
        <v>1156438782</v>
      </c>
      <c r="G41" s="824">
        <f>D41-BCDKT!D85</f>
        <v>0</v>
      </c>
      <c r="H41" s="825">
        <f>F41-BCDKT!E85</f>
        <v>0</v>
      </c>
    </row>
    <row r="42" spans="1:9" ht="21" customHeight="1">
      <c r="A42" s="11"/>
      <c r="C42" s="11"/>
    </row>
    <row r="43" spans="1:9" ht="17.100000000000001" customHeight="1">
      <c r="A43" s="811" t="s">
        <v>369</v>
      </c>
      <c r="B43" s="11" t="s">
        <v>474</v>
      </c>
      <c r="C43" s="11"/>
      <c r="D43" s="813">
        <f>D33</f>
        <v>42004</v>
      </c>
      <c r="E43" s="814"/>
      <c r="F43" s="813">
        <f>F33</f>
        <v>41640</v>
      </c>
    </row>
    <row r="44" spans="1:9" ht="17.100000000000001" customHeight="1">
      <c r="B44" s="11"/>
      <c r="C44" s="11"/>
      <c r="D44" s="815" t="s">
        <v>129</v>
      </c>
      <c r="E44" s="814"/>
      <c r="F44" s="815" t="s">
        <v>129</v>
      </c>
    </row>
    <row r="45" spans="1:9" ht="3.75" customHeight="1"/>
    <row r="46" spans="1:9" ht="17.100000000000001" customHeight="1">
      <c r="B46" s="816" t="s">
        <v>475</v>
      </c>
      <c r="D46" s="10">
        <f>BCDKT!D93</f>
        <v>2239500</v>
      </c>
      <c r="E46" s="814"/>
      <c r="F46" s="10">
        <f>BCDKT!E93</f>
        <v>794350500</v>
      </c>
    </row>
    <row r="47" spans="1:9" ht="6" customHeight="1"/>
    <row r="48" spans="1:9" s="821" customFormat="1" ht="17.100000000000001" customHeight="1" thickBot="1">
      <c r="B48" s="822" t="s">
        <v>100</v>
      </c>
      <c r="C48" s="822"/>
      <c r="D48" s="823">
        <f>SUM(D46:D46)</f>
        <v>2239500</v>
      </c>
      <c r="F48" s="823">
        <f>SUM(F46:F46)</f>
        <v>794350500</v>
      </c>
      <c r="G48" s="825">
        <f>D48-BCDKT!D93</f>
        <v>0</v>
      </c>
      <c r="H48" s="825">
        <f>F48-BCDKT!E93</f>
        <v>0</v>
      </c>
    </row>
  </sheetData>
  <mergeCells count="2">
    <mergeCell ref="F7:F8"/>
    <mergeCell ref="B7:B8"/>
  </mergeCells>
  <phoneticPr fontId="0" type="noConversion"/>
  <printOptions horizontalCentered="1"/>
  <pageMargins left="0.8" right="0.8" top="0.4" bottom="0.4" header="0.4" footer="0.4"/>
  <pageSetup paperSize="9" firstPageNumber="17" orientation="portrait" useFirstPageNumber="1" r:id="rId1"/>
  <headerFooter alignWithMargins="0">
    <oddFooter>&amp;C&amp;"Times New Roman,Regular"&amp;11&amp;P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C4" workbookViewId="0">
      <selection activeCell="C38" sqref="C38"/>
    </sheetView>
  </sheetViews>
  <sheetFormatPr defaultColWidth="22.75" defaultRowHeight="17.100000000000001" customHeight="1"/>
  <cols>
    <col min="1" max="1" width="3.125" style="118" customWidth="1"/>
    <col min="2" max="2" width="19.625" style="118" customWidth="1"/>
    <col min="3" max="4" width="16.25" style="118" customWidth="1"/>
    <col min="5" max="5" width="14.5" style="118" customWidth="1"/>
    <col min="6" max="6" width="15.25" style="118" customWidth="1"/>
    <col min="7" max="7" width="16.25" style="118" customWidth="1"/>
    <col min="8" max="9" width="15.875" style="118" customWidth="1"/>
    <col min="10" max="10" width="7" style="118" customWidth="1"/>
    <col min="11" max="13" width="8.125" style="118" customWidth="1"/>
    <col min="14" max="14" width="7.875" style="118" customWidth="1"/>
    <col min="15" max="15" width="6.625" style="118" customWidth="1"/>
    <col min="16" max="16384" width="22.75" style="118"/>
  </cols>
  <sheetData>
    <row r="1" spans="1:10" ht="15" customHeight="1">
      <c r="A1" s="117" t="str">
        <f>p.16!A1</f>
        <v>CÔNG TY CỔ PHẦN TAXI GAS SÀI GÒN PETROLIMEX</v>
      </c>
      <c r="F1" s="254"/>
      <c r="G1" s="254"/>
      <c r="H1" s="283" t="str">
        <f>p.17!F1</f>
        <v>BÁO CÁO TÀI CHÍNH</v>
      </c>
      <c r="I1" s="283"/>
    </row>
    <row r="2" spans="1:10" s="600" customFormat="1" ht="15" customHeight="1">
      <c r="A2" s="598" t="str">
        <f>BCDKT!A2</f>
        <v>178/6 Điện Biên Phủ, P.21, Q. Bình Thạnh, TP. HCM</v>
      </c>
      <c r="B2" s="598"/>
      <c r="C2" s="598"/>
      <c r="D2" s="598"/>
      <c r="E2" s="598"/>
      <c r="F2" s="598"/>
      <c r="G2" s="598"/>
      <c r="H2" s="599" t="str">
        <f>p.17!F2</f>
        <v>Cho năm tài chính kết thúc ngày 31/12/2014</v>
      </c>
      <c r="I2" s="743"/>
    </row>
    <row r="3" spans="1:10" s="123" customFormat="1" ht="10.5" customHeight="1">
      <c r="F3" s="124"/>
      <c r="G3" s="124"/>
      <c r="H3" s="125"/>
      <c r="I3" s="125"/>
    </row>
    <row r="4" spans="1:10" ht="17.100000000000001" customHeight="1">
      <c r="A4" s="126" t="s">
        <v>131</v>
      </c>
    </row>
    <row r="5" spans="1:10" ht="7.5" customHeight="1">
      <c r="B5" s="126"/>
    </row>
    <row r="6" spans="1:10" ht="17.100000000000001" customHeight="1">
      <c r="A6" s="669" t="s">
        <v>371</v>
      </c>
      <c r="B6" s="284" t="s">
        <v>372</v>
      </c>
      <c r="C6" s="150"/>
      <c r="D6" s="150"/>
      <c r="E6" s="150"/>
      <c r="F6" s="150"/>
      <c r="G6" s="150"/>
    </row>
    <row r="7" spans="1:10" ht="3.75" customHeight="1">
      <c r="B7" s="256"/>
      <c r="C7" s="285"/>
      <c r="D7" s="285"/>
      <c r="E7" s="285"/>
      <c r="F7" s="286"/>
      <c r="G7" s="286"/>
    </row>
    <row r="8" spans="1:10" ht="17.100000000000001" customHeight="1">
      <c r="B8" s="132" t="s">
        <v>613</v>
      </c>
      <c r="H8" s="131" t="s">
        <v>24</v>
      </c>
      <c r="I8" s="131"/>
    </row>
    <row r="9" spans="1:10" ht="6" customHeight="1">
      <c r="B9" s="123"/>
      <c r="C9" s="150"/>
      <c r="D9" s="252"/>
      <c r="E9" s="150"/>
      <c r="F9" s="150"/>
      <c r="G9" s="150"/>
      <c r="H9" s="134"/>
      <c r="I9" s="134"/>
    </row>
    <row r="10" spans="1:10" ht="32.25" customHeight="1">
      <c r="B10" s="123"/>
      <c r="C10" s="746" t="s">
        <v>224</v>
      </c>
      <c r="D10" s="746" t="s">
        <v>146</v>
      </c>
      <c r="E10" s="746" t="s">
        <v>147</v>
      </c>
      <c r="F10" s="746" t="s">
        <v>148</v>
      </c>
      <c r="G10" s="746" t="s">
        <v>292</v>
      </c>
      <c r="H10" s="746" t="s">
        <v>611</v>
      </c>
      <c r="I10" s="287"/>
      <c r="J10" s="133"/>
    </row>
    <row r="11" spans="1:10" ht="6" customHeight="1">
      <c r="B11" s="123"/>
      <c r="C11" s="287"/>
      <c r="D11" s="287"/>
      <c r="E11" s="287"/>
      <c r="F11" s="287"/>
      <c r="G11" s="287"/>
      <c r="J11" s="133"/>
    </row>
    <row r="12" spans="1:10" s="126" customFormat="1" ht="17.100000000000001" customHeight="1">
      <c r="B12" s="117" t="s">
        <v>265</v>
      </c>
      <c r="C12" s="288">
        <v>92418010000</v>
      </c>
      <c r="D12" s="288">
        <v>55260000</v>
      </c>
      <c r="E12" s="288">
        <v>591892544</v>
      </c>
      <c r="F12" s="288">
        <v>1113667214</v>
      </c>
      <c r="G12" s="288">
        <v>-991236054</v>
      </c>
      <c r="H12" s="147">
        <f>SUM(C12:G12)</f>
        <v>93187593704</v>
      </c>
      <c r="I12" s="147"/>
      <c r="J12" s="150"/>
    </row>
    <row r="13" spans="1:10" ht="17.100000000000001" hidden="1" customHeight="1">
      <c r="B13" s="123" t="s">
        <v>270</v>
      </c>
      <c r="C13" s="288"/>
      <c r="D13" s="288"/>
      <c r="E13" s="288"/>
      <c r="F13" s="288"/>
      <c r="G13" s="289">
        <v>0</v>
      </c>
      <c r="H13" s="147">
        <f t="shared" ref="H13:H33" si="0">SUM(C13:G13)</f>
        <v>0</v>
      </c>
      <c r="I13" s="147"/>
      <c r="J13" s="133"/>
    </row>
    <row r="14" spans="1:10" ht="17.100000000000001" customHeight="1">
      <c r="B14" s="123" t="s">
        <v>450</v>
      </c>
      <c r="C14" s="288"/>
      <c r="D14" s="288"/>
      <c r="E14" s="288"/>
      <c r="F14" s="288"/>
      <c r="G14" s="289">
        <v>-21079750668</v>
      </c>
      <c r="H14" s="289">
        <f t="shared" si="0"/>
        <v>-21079750668</v>
      </c>
      <c r="I14" s="289"/>
      <c r="J14" s="133"/>
    </row>
    <row r="15" spans="1:10" ht="17.100000000000001" hidden="1" customHeight="1">
      <c r="B15" s="123" t="s">
        <v>281</v>
      </c>
      <c r="C15" s="288"/>
      <c r="D15" s="288"/>
      <c r="E15" s="288"/>
      <c r="F15" s="288"/>
      <c r="G15" s="289">
        <f>SUM(G16:G20)</f>
        <v>0</v>
      </c>
      <c r="H15" s="147">
        <f t="shared" si="0"/>
        <v>0</v>
      </c>
      <c r="I15" s="147"/>
      <c r="J15" s="133"/>
    </row>
    <row r="16" spans="1:10" s="136" customFormat="1" ht="17.100000000000001" hidden="1" customHeight="1">
      <c r="B16" s="292" t="s">
        <v>266</v>
      </c>
      <c r="C16" s="291"/>
      <c r="D16" s="291"/>
      <c r="E16" s="291"/>
      <c r="F16" s="291"/>
      <c r="G16" s="291">
        <f>-E16</f>
        <v>0</v>
      </c>
      <c r="H16" s="147">
        <f t="shared" si="0"/>
        <v>0</v>
      </c>
      <c r="I16" s="147"/>
      <c r="J16" s="138"/>
    </row>
    <row r="17" spans="2:14" s="136" customFormat="1" ht="17.100000000000001" hidden="1" customHeight="1">
      <c r="B17" s="292" t="s">
        <v>267</v>
      </c>
      <c r="C17" s="291"/>
      <c r="D17" s="291"/>
      <c r="E17" s="291"/>
      <c r="F17" s="291"/>
      <c r="G17" s="291">
        <f>-F17</f>
        <v>0</v>
      </c>
      <c r="H17" s="147">
        <f t="shared" si="0"/>
        <v>0</v>
      </c>
      <c r="I17" s="147"/>
      <c r="J17" s="138"/>
    </row>
    <row r="18" spans="2:14" s="136" customFormat="1" ht="17.100000000000001" hidden="1" customHeight="1">
      <c r="B18" s="292" t="s">
        <v>268</v>
      </c>
      <c r="C18" s="291"/>
      <c r="D18" s="291"/>
      <c r="E18" s="291"/>
      <c r="F18" s="291"/>
      <c r="G18" s="291"/>
      <c r="H18" s="147">
        <f t="shared" si="0"/>
        <v>0</v>
      </c>
      <c r="I18" s="147"/>
      <c r="J18" s="138"/>
    </row>
    <row r="19" spans="2:14" s="136" customFormat="1" ht="17.100000000000001" hidden="1" customHeight="1">
      <c r="B19" s="293" t="s">
        <v>346</v>
      </c>
      <c r="C19" s="291"/>
      <c r="D19" s="291"/>
      <c r="E19" s="291"/>
      <c r="F19" s="291"/>
      <c r="G19" s="291"/>
      <c r="H19" s="147">
        <f t="shared" si="0"/>
        <v>0</v>
      </c>
      <c r="I19" s="147"/>
      <c r="J19" s="138"/>
    </row>
    <row r="20" spans="2:14" s="136" customFormat="1" ht="17.100000000000001" hidden="1" customHeight="1">
      <c r="B20" s="292" t="s">
        <v>282</v>
      </c>
      <c r="C20" s="291"/>
      <c r="D20" s="291"/>
      <c r="E20" s="291"/>
      <c r="F20" s="291"/>
      <c r="G20" s="291" t="s">
        <v>426</v>
      </c>
      <c r="H20" s="147">
        <f t="shared" si="0"/>
        <v>0</v>
      </c>
      <c r="I20" s="147"/>
      <c r="J20" s="138"/>
    </row>
    <row r="21" spans="2:14" ht="17.100000000000001" hidden="1" customHeight="1">
      <c r="B21" s="123" t="s">
        <v>283</v>
      </c>
      <c r="C21" s="289"/>
      <c r="D21" s="289"/>
      <c r="E21" s="289"/>
      <c r="F21" s="289"/>
      <c r="G21" s="289"/>
      <c r="H21" s="147">
        <f t="shared" si="0"/>
        <v>0</v>
      </c>
      <c r="I21" s="147"/>
      <c r="J21" s="133"/>
    </row>
    <row r="22" spans="2:14" s="128" customFormat="1" ht="17.100000000000001" customHeight="1">
      <c r="B22" s="478" t="s">
        <v>269</v>
      </c>
      <c r="C22" s="479">
        <f>SUM(C12:C15)</f>
        <v>92418010000</v>
      </c>
      <c r="D22" s="479">
        <f>SUM(D12:D15)</f>
        <v>55260000</v>
      </c>
      <c r="E22" s="479">
        <f>SUM(E12:E19)</f>
        <v>591892544</v>
      </c>
      <c r="F22" s="479">
        <f>SUM(F12:F19)</f>
        <v>1113667214</v>
      </c>
      <c r="G22" s="479">
        <f>G12+G14+G15</f>
        <v>-22070986722</v>
      </c>
      <c r="H22" s="479">
        <f t="shared" si="0"/>
        <v>72107843036</v>
      </c>
      <c r="I22" s="481">
        <f>H22-BCDKT!E103</f>
        <v>0</v>
      </c>
      <c r="J22" s="281">
        <f>C22-BCDKT!E104</f>
        <v>0</v>
      </c>
      <c r="K22" s="480">
        <f>D22-BCDKT!E105</f>
        <v>0</v>
      </c>
      <c r="L22" s="481">
        <f>E22-BCDKT!E110</f>
        <v>0</v>
      </c>
      <c r="M22" s="281">
        <f>F22-BCDKT!E111</f>
        <v>0</v>
      </c>
      <c r="N22" s="281">
        <f>G22-BCDKT!E113</f>
        <v>0</v>
      </c>
    </row>
    <row r="23" spans="2:14" s="136" customFormat="1" ht="6.75" customHeight="1">
      <c r="B23" s="292"/>
      <c r="C23" s="294"/>
      <c r="D23" s="294"/>
      <c r="E23" s="294"/>
      <c r="F23" s="294"/>
      <c r="G23" s="294"/>
      <c r="H23" s="147"/>
      <c r="I23" s="147"/>
      <c r="J23" s="138"/>
    </row>
    <row r="24" spans="2:14" s="126" customFormat="1" ht="17.100000000000001" customHeight="1">
      <c r="B24" s="117" t="s">
        <v>527</v>
      </c>
      <c r="C24" s="150">
        <f>C22</f>
        <v>92418010000</v>
      </c>
      <c r="D24" s="150">
        <f>D22</f>
        <v>55260000</v>
      </c>
      <c r="E24" s="150">
        <f>E22</f>
        <v>591892544</v>
      </c>
      <c r="F24" s="150">
        <f>F22</f>
        <v>1113667214</v>
      </c>
      <c r="G24" s="150">
        <f>G22</f>
        <v>-22070986722</v>
      </c>
      <c r="H24" s="150">
        <f t="shared" si="0"/>
        <v>72107843036</v>
      </c>
      <c r="I24" s="150"/>
      <c r="K24" s="133"/>
    </row>
    <row r="25" spans="2:14" s="483" customFormat="1" ht="17.100000000000001" customHeight="1">
      <c r="B25" s="235" t="s">
        <v>595</v>
      </c>
      <c r="C25" s="480"/>
      <c r="D25" s="480"/>
      <c r="E25" s="480"/>
      <c r="F25" s="480"/>
      <c r="G25" s="482">
        <f>KQKD!D28</f>
        <v>10337200985.484137</v>
      </c>
      <c r="H25" s="482">
        <f t="shared" si="0"/>
        <v>10337200985.484137</v>
      </c>
      <c r="I25" s="482"/>
      <c r="J25" s="480"/>
    </row>
    <row r="26" spans="2:14" s="117" customFormat="1" ht="17.100000000000001" hidden="1" customHeight="1">
      <c r="B26" s="295" t="s">
        <v>441</v>
      </c>
      <c r="C26" s="133"/>
      <c r="D26" s="133"/>
      <c r="E26" s="133"/>
      <c r="F26" s="133"/>
      <c r="G26" s="133">
        <f>SUM(G27:G32)</f>
        <v>0</v>
      </c>
      <c r="H26" s="147">
        <f t="shared" si="0"/>
        <v>0</v>
      </c>
      <c r="I26" s="147"/>
      <c r="J26" s="133"/>
      <c r="K26" s="150"/>
    </row>
    <row r="27" spans="2:14" ht="17.100000000000001" hidden="1" customHeight="1">
      <c r="B27" s="296" t="s">
        <v>206</v>
      </c>
      <c r="C27" s="133"/>
      <c r="D27" s="133"/>
      <c r="E27" s="138"/>
      <c r="F27" s="138"/>
      <c r="G27" s="138">
        <f>-E27</f>
        <v>0</v>
      </c>
      <c r="H27" s="147">
        <f t="shared" si="0"/>
        <v>0</v>
      </c>
      <c r="I27" s="147"/>
      <c r="K27" s="133"/>
    </row>
    <row r="28" spans="2:14" s="117" customFormat="1" ht="17.100000000000001" hidden="1" customHeight="1">
      <c r="B28" s="296" t="s">
        <v>207</v>
      </c>
      <c r="C28" s="133"/>
      <c r="D28" s="133"/>
      <c r="E28" s="138"/>
      <c r="F28" s="138"/>
      <c r="G28" s="138">
        <f>-F28</f>
        <v>0</v>
      </c>
      <c r="H28" s="147">
        <f t="shared" si="0"/>
        <v>0</v>
      </c>
      <c r="I28" s="147"/>
      <c r="K28" s="133"/>
    </row>
    <row r="29" spans="2:14" s="123" customFormat="1" ht="17.100000000000001" hidden="1" customHeight="1">
      <c r="B29" s="293" t="s">
        <v>208</v>
      </c>
      <c r="C29" s="133"/>
      <c r="D29" s="133"/>
      <c r="E29" s="138"/>
      <c r="F29" s="138"/>
      <c r="G29" s="142">
        <v>0</v>
      </c>
      <c r="H29" s="147">
        <f t="shared" si="0"/>
        <v>0</v>
      </c>
      <c r="I29" s="147"/>
      <c r="K29" s="133"/>
    </row>
    <row r="30" spans="2:14" s="123" customFormat="1" ht="17.100000000000001" hidden="1" customHeight="1">
      <c r="B30" s="293" t="s">
        <v>346</v>
      </c>
      <c r="C30" s="133"/>
      <c r="D30" s="133"/>
      <c r="E30" s="138"/>
      <c r="F30" s="138"/>
      <c r="G30" s="142"/>
      <c r="H30" s="147">
        <f t="shared" si="0"/>
        <v>0</v>
      </c>
      <c r="I30" s="147"/>
      <c r="K30" s="133"/>
    </row>
    <row r="31" spans="2:14" ht="17.100000000000001" hidden="1" customHeight="1">
      <c r="B31" s="290" t="s">
        <v>338</v>
      </c>
      <c r="C31" s="290"/>
      <c r="D31" s="133"/>
      <c r="E31" s="133"/>
      <c r="F31" s="138"/>
      <c r="G31" s="142">
        <v>0</v>
      </c>
      <c r="H31" s="147">
        <f t="shared" si="0"/>
        <v>0</v>
      </c>
      <c r="I31" s="147"/>
      <c r="K31" s="133"/>
    </row>
    <row r="32" spans="2:14" ht="17.100000000000001" hidden="1" customHeight="1">
      <c r="B32" s="157" t="s">
        <v>246</v>
      </c>
      <c r="C32" s="133"/>
      <c r="D32" s="151"/>
      <c r="E32" s="133"/>
      <c r="F32" s="133"/>
      <c r="G32" s="151">
        <v>0</v>
      </c>
      <c r="H32" s="147">
        <f t="shared" si="0"/>
        <v>0</v>
      </c>
      <c r="I32" s="147"/>
      <c r="K32" s="133"/>
    </row>
    <row r="33" spans="2:14" s="128" customFormat="1" ht="17.100000000000001" customHeight="1" thickBot="1">
      <c r="B33" s="478" t="s">
        <v>552</v>
      </c>
      <c r="C33" s="280">
        <f>SUM(C24:C32)</f>
        <v>92418010000</v>
      </c>
      <c r="D33" s="280">
        <f>SUM(D24:D32)</f>
        <v>55260000</v>
      </c>
      <c r="E33" s="280">
        <f>SUM(E24:E32)</f>
        <v>591892544</v>
      </c>
      <c r="F33" s="280">
        <f>SUM(F24:F32)</f>
        <v>1113667214</v>
      </c>
      <c r="G33" s="280">
        <f>SUM(G24:G26)+G32</f>
        <v>-11733785736.515863</v>
      </c>
      <c r="H33" s="280">
        <f t="shared" si="0"/>
        <v>82445044021.484131</v>
      </c>
      <c r="I33" s="481">
        <f>H33-BCDKT!D103</f>
        <v>0</v>
      </c>
      <c r="J33" s="281">
        <f>C33-BCDKT!D104</f>
        <v>0</v>
      </c>
      <c r="K33" s="482">
        <f>D33-BCDKT!D105</f>
        <v>0</v>
      </c>
      <c r="L33" s="481">
        <f>E33-BCDKT!D110</f>
        <v>0</v>
      </c>
      <c r="M33" s="281">
        <f>F33-BCDKT!D111</f>
        <v>0</v>
      </c>
      <c r="N33" s="281">
        <f>G33-BCDKT!D113</f>
        <v>0</v>
      </c>
    </row>
    <row r="34" spans="2:14" ht="25.5" customHeight="1">
      <c r="K34" s="133"/>
    </row>
    <row r="35" spans="2:14" ht="13.5">
      <c r="B35" s="301" t="s">
        <v>2</v>
      </c>
      <c r="C35" s="302"/>
      <c r="D35" s="302"/>
      <c r="E35" s="303"/>
      <c r="F35" s="302"/>
      <c r="G35" s="302"/>
    </row>
    <row r="36" spans="2:14" ht="13.5">
      <c r="B36" s="301"/>
      <c r="C36" s="302"/>
      <c r="E36" s="880">
        <f>BCDKT!D8</f>
        <v>42004</v>
      </c>
      <c r="F36" s="880"/>
      <c r="G36" s="880">
        <f>BCDKT!E8</f>
        <v>41640</v>
      </c>
      <c r="H36" s="880"/>
      <c r="I36" s="739"/>
    </row>
    <row r="37" spans="2:14" s="128" customFormat="1" ht="15" customHeight="1">
      <c r="B37" s="484"/>
      <c r="C37" s="485"/>
      <c r="E37" s="747" t="s">
        <v>271</v>
      </c>
      <c r="F37" s="748" t="s">
        <v>129</v>
      </c>
      <c r="G37" s="748" t="s">
        <v>271</v>
      </c>
      <c r="H37" s="744" t="s">
        <v>129</v>
      </c>
      <c r="I37" s="744"/>
    </row>
    <row r="38" spans="2:14" ht="7.5" customHeight="1">
      <c r="B38" s="301"/>
      <c r="C38" s="304"/>
      <c r="E38" s="304"/>
      <c r="F38" s="305"/>
      <c r="G38" s="305"/>
      <c r="H38" s="306"/>
      <c r="I38" s="306"/>
    </row>
    <row r="39" spans="2:14" s="128" customFormat="1" ht="15.75" customHeight="1">
      <c r="B39" s="376" t="s">
        <v>451</v>
      </c>
      <c r="C39" s="376"/>
      <c r="E39" s="562">
        <f>F39/F$45</f>
        <v>0.23134430183034671</v>
      </c>
      <c r="F39" s="563">
        <v>21380380000</v>
      </c>
      <c r="G39" s="562">
        <f>H39/H$45</f>
        <v>0.23134430183034671</v>
      </c>
      <c r="H39" s="563">
        <v>21380380000</v>
      </c>
      <c r="I39" s="563"/>
      <c r="K39" s="623"/>
      <c r="L39" s="624"/>
      <c r="M39" s="625"/>
    </row>
    <row r="40" spans="2:14" s="128" customFormat="1" ht="15.75" customHeight="1">
      <c r="B40" s="376" t="s">
        <v>452</v>
      </c>
      <c r="C40" s="376"/>
      <c r="E40" s="562">
        <f>F40/F$45</f>
        <v>0.12647729592965701</v>
      </c>
      <c r="F40" s="563">
        <v>11688780000</v>
      </c>
      <c r="G40" s="562">
        <f>H40/H$45</f>
        <v>0.12647729592965701</v>
      </c>
      <c r="H40" s="563">
        <v>11688780000</v>
      </c>
      <c r="I40" s="563"/>
      <c r="K40" s="623"/>
      <c r="L40" s="624"/>
      <c r="M40" s="625"/>
    </row>
    <row r="41" spans="2:14" s="128" customFormat="1" ht="15.75" customHeight="1">
      <c r="B41" s="376" t="s">
        <v>504</v>
      </c>
      <c r="C41" s="376"/>
      <c r="E41" s="562">
        <f>F41/F$45</f>
        <v>7.2432310542068584E-2</v>
      </c>
      <c r="F41" s="563">
        <v>6694050000</v>
      </c>
      <c r="G41" s="562">
        <f>H41/H$45</f>
        <v>7.2432310542068584E-2</v>
      </c>
      <c r="H41" s="563">
        <v>6694050000</v>
      </c>
      <c r="I41" s="563"/>
      <c r="K41" s="623"/>
      <c r="L41" s="624"/>
      <c r="M41" s="625"/>
    </row>
    <row r="42" spans="2:14" s="128" customFormat="1" ht="15.75" customHeight="1">
      <c r="B42" s="376" t="s">
        <v>505</v>
      </c>
      <c r="C42" s="376"/>
      <c r="E42" s="562">
        <f>F42/F$45</f>
        <v>6.5149963735423436E-2</v>
      </c>
      <c r="F42" s="563">
        <v>6021030000</v>
      </c>
      <c r="G42" s="562">
        <f>H42/H$45</f>
        <v>6.5149963735423436E-2</v>
      </c>
      <c r="H42" s="563">
        <v>6021030000</v>
      </c>
      <c r="I42" s="563"/>
      <c r="K42" s="623"/>
      <c r="L42" s="624"/>
      <c r="M42" s="625"/>
    </row>
    <row r="43" spans="2:14" ht="15.75" customHeight="1">
      <c r="B43" s="564" t="s">
        <v>209</v>
      </c>
      <c r="C43" s="565"/>
      <c r="E43" s="562">
        <f>F43/F$45</f>
        <v>0.5045961279625043</v>
      </c>
      <c r="F43" s="566">
        <v>46633770000</v>
      </c>
      <c r="G43" s="562">
        <f>H43/H$45</f>
        <v>0.5045961279625043</v>
      </c>
      <c r="H43" s="566">
        <v>46633770000</v>
      </c>
      <c r="I43" s="566"/>
      <c r="K43" s="623"/>
      <c r="L43" s="624"/>
      <c r="M43" s="625"/>
    </row>
    <row r="44" spans="2:14" ht="3.75" customHeight="1">
      <c r="B44" s="564"/>
      <c r="C44" s="565"/>
      <c r="E44" s="567"/>
      <c r="F44" s="314"/>
      <c r="G44" s="567"/>
      <c r="H44" s="314"/>
      <c r="I44" s="314"/>
      <c r="K44" s="626"/>
      <c r="L44" s="627"/>
      <c r="M44" s="627"/>
    </row>
    <row r="45" spans="2:14" s="307" customFormat="1" ht="17.25" customHeight="1">
      <c r="B45" s="309" t="s">
        <v>130</v>
      </c>
      <c r="C45" s="310"/>
      <c r="E45" s="532">
        <f>SUM(E39:E43)</f>
        <v>1</v>
      </c>
      <c r="F45" s="745">
        <f>SUM(F39:F43)</f>
        <v>92418010000</v>
      </c>
      <c r="G45" s="532">
        <f>SUM(G39:G43)</f>
        <v>1</v>
      </c>
      <c r="H45" s="745">
        <f>SUM(H39:H43)</f>
        <v>92418010000</v>
      </c>
      <c r="I45" s="745"/>
      <c r="J45" s="520">
        <f>F45-BCDKT!D104</f>
        <v>0</v>
      </c>
      <c r="K45" s="520">
        <f>H45-BCDKT!E104</f>
        <v>0</v>
      </c>
      <c r="L45" s="624"/>
    </row>
    <row r="46" spans="2:14" ht="17.100000000000001" customHeight="1">
      <c r="B46" s="297"/>
      <c r="C46" s="297"/>
      <c r="D46" s="297"/>
      <c r="E46" s="297"/>
      <c r="F46" s="297"/>
      <c r="G46" s="297"/>
      <c r="H46" s="297"/>
      <c r="I46" s="297"/>
      <c r="K46" s="133"/>
    </row>
    <row r="48" spans="2:14" ht="17.100000000000001" hidden="1" customHeight="1">
      <c r="B48" s="524" t="s">
        <v>453</v>
      </c>
      <c r="C48" s="530"/>
      <c r="D48" s="530"/>
      <c r="E48" s="530"/>
      <c r="F48" s="530"/>
      <c r="G48" s="530"/>
      <c r="H48" s="530"/>
      <c r="I48" s="530"/>
    </row>
    <row r="49" spans="2:9" ht="17.100000000000001" customHeight="1">
      <c r="B49" s="297"/>
      <c r="C49" s="297"/>
      <c r="D49" s="297"/>
      <c r="E49" s="297"/>
      <c r="F49" s="297"/>
      <c r="G49" s="297"/>
      <c r="H49" s="297"/>
      <c r="I49" s="297"/>
    </row>
    <row r="50" spans="2:9" ht="17.100000000000001" customHeight="1">
      <c r="B50" s="297"/>
      <c r="C50" s="298">
        <f>C33-BCDKT!D104</f>
        <v>0</v>
      </c>
      <c r="D50" s="298">
        <f>D33-BCDKT!D105</f>
        <v>0</v>
      </c>
      <c r="E50" s="134">
        <f>BCDKT!D110-E33</f>
        <v>0</v>
      </c>
      <c r="F50" s="134">
        <f>F33-BCDKT!D111</f>
        <v>0</v>
      </c>
      <c r="G50" s="134"/>
      <c r="H50" s="134">
        <f>BCDKT!D113-G33</f>
        <v>0</v>
      </c>
      <c r="I50" s="134"/>
    </row>
    <row r="51" spans="2:9" ht="17.100000000000001" customHeight="1">
      <c r="B51" s="298"/>
      <c r="C51" s="297"/>
      <c r="D51" s="297"/>
      <c r="E51" s="297"/>
      <c r="F51" s="297"/>
      <c r="G51" s="297"/>
      <c r="H51" s="297"/>
      <c r="I51" s="297"/>
    </row>
    <row r="52" spans="2:9" ht="17.100000000000001" customHeight="1">
      <c r="B52" s="298"/>
      <c r="C52" s="299"/>
      <c r="D52" s="299"/>
      <c r="E52" s="138"/>
      <c r="F52" s="299"/>
      <c r="G52" s="299"/>
      <c r="H52" s="138"/>
      <c r="I52" s="138"/>
    </row>
    <row r="53" spans="2:9" ht="17.100000000000001" customHeight="1">
      <c r="B53" s="299"/>
      <c r="C53" s="299"/>
      <c r="D53" s="299"/>
      <c r="E53" s="299"/>
      <c r="F53" s="299"/>
      <c r="G53" s="299"/>
      <c r="H53" s="299"/>
      <c r="I53" s="299"/>
    </row>
    <row r="54" spans="2:9" ht="17.100000000000001" customHeight="1">
      <c r="B54" s="299"/>
      <c r="C54" s="523"/>
      <c r="D54" s="299"/>
      <c r="E54" s="299"/>
      <c r="F54" s="523"/>
      <c r="G54" s="523"/>
      <c r="H54" s="299"/>
      <c r="I54" s="299"/>
    </row>
    <row r="55" spans="2:9" ht="17.100000000000001" customHeight="1">
      <c r="B55" s="299"/>
      <c r="C55" s="299"/>
      <c r="D55" s="299"/>
      <c r="E55" s="299"/>
      <c r="F55" s="299"/>
      <c r="G55" s="299"/>
      <c r="H55" s="299"/>
      <c r="I55" s="299"/>
    </row>
    <row r="56" spans="2:9" ht="17.100000000000001" customHeight="1">
      <c r="B56" s="299"/>
      <c r="C56" s="299"/>
      <c r="D56" s="299"/>
      <c r="E56" s="299"/>
      <c r="F56" s="299"/>
      <c r="G56" s="299"/>
      <c r="H56" s="299"/>
      <c r="I56" s="299"/>
    </row>
    <row r="57" spans="2:9" ht="17.100000000000001" customHeight="1">
      <c r="B57" s="300"/>
    </row>
  </sheetData>
  <mergeCells count="2">
    <mergeCell ref="G36:H36"/>
    <mergeCell ref="E36:F36"/>
  </mergeCells>
  <phoneticPr fontId="0" type="noConversion"/>
  <printOptions horizontalCentered="1"/>
  <pageMargins left="0.8" right="0.8" top="1.01" bottom="0.5" header="0.7" footer="0.4"/>
  <pageSetup paperSize="9" firstPageNumber="18" orientation="landscape" useFirstPageNumber="1" r:id="rId1"/>
  <headerFooter alignWithMargins="0">
    <oddFooter>&amp;C&amp;"Times New Roman,Regular"&amp;11&amp;P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BTDC 2014</vt:lpstr>
      <vt:lpstr>BCDKT</vt:lpstr>
      <vt:lpstr>KQKD</vt:lpstr>
      <vt:lpstr>LCTT (TT)</vt:lpstr>
      <vt:lpstr>LCTT</vt:lpstr>
      <vt:lpstr>p.14-15</vt:lpstr>
      <vt:lpstr>p.16</vt:lpstr>
      <vt:lpstr>p.17</vt:lpstr>
      <vt:lpstr>p.18</vt:lpstr>
      <vt:lpstr>p.19-21</vt:lpstr>
      <vt:lpstr>p.21-22(bo)</vt:lpstr>
      <vt:lpstr>p.22</vt:lpstr>
      <vt:lpstr>p.23-24</vt:lpstr>
      <vt:lpstr>LCTT-TT.nhap</vt:lpstr>
      <vt:lpstr>SC 111,112</vt:lpstr>
      <vt:lpstr>BCDKT!Print_Area</vt:lpstr>
      <vt:lpstr>'BTDC 2014'!Print_Area</vt:lpstr>
      <vt:lpstr>KQKD!Print_Area</vt:lpstr>
      <vt:lpstr>LCTT!Print_Area</vt:lpstr>
      <vt:lpstr>'LCTT (TT)'!Print_Area</vt:lpstr>
      <vt:lpstr>'LCTT-TT.nhap'!Print_Area</vt:lpstr>
      <vt:lpstr>'p.14-15'!Print_Area</vt:lpstr>
      <vt:lpstr>p.16!Print_Area</vt:lpstr>
      <vt:lpstr>p.17!Print_Area</vt:lpstr>
      <vt:lpstr>p.18!Print_Area</vt:lpstr>
      <vt:lpstr>'p.19-21'!Print_Area</vt:lpstr>
      <vt:lpstr>'p.21-22(bo)'!Print_Area</vt:lpstr>
      <vt:lpstr>p.22!Print_Area</vt:lpstr>
      <vt:lpstr>'p.23-24'!Print_Area</vt:lpstr>
      <vt:lpstr>BCDKT!Print_Titles</vt:lpstr>
      <vt:lpstr>'p.14-15'!Print_Titles</vt:lpstr>
      <vt:lpstr>p.17!Print_Titles</vt:lpstr>
      <vt:lpstr>'p.19-21'!Print_Titles</vt:lpstr>
      <vt:lpstr>'p.21-22(bo)'!Print_Titles</vt:lpstr>
      <vt:lpstr>'p.23-24'!Print_Titles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Nhut</dc:creator>
  <cp:lastModifiedBy>Admin</cp:lastModifiedBy>
  <cp:lastPrinted>2015-03-16T07:22:57Z</cp:lastPrinted>
  <dcterms:created xsi:type="dcterms:W3CDTF">2005-01-08T02:26:01Z</dcterms:created>
  <dcterms:modified xsi:type="dcterms:W3CDTF">2015-03-23T07:01:12Z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3e713cea74d6433f88bb5a8dae4a4688.psdsxs" Id="R720ab3aa13294397" /></Relationships>
</file>