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9a185e8883ef49fd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tabRatio="677" activeTab="1"/>
  </bookViews>
  <sheets>
    <sheet name="CDKT" sheetId="5" r:id="rId1"/>
    <sheet name="KQKD" sheetId="13" r:id="rId2"/>
    <sheet name="LCTT" sheetId="1" r:id="rId3"/>
    <sheet name="TM P4" sheetId="14" r:id="rId4"/>
    <sheet name="TM P5" sheetId="17" r:id="rId5"/>
    <sheet name="TMp6" sheetId="16" r:id="rId6"/>
    <sheet name="TSCD" sheetId="3" r:id="rId7"/>
    <sheet name="phuluc von" sheetId="4" r:id="rId8"/>
  </sheets>
  <definedNames>
    <definedName name="_xlnm.Print_Titles" localSheetId="0">CDKT!$7:$7</definedName>
    <definedName name="_xlnm.Print_Titles" localSheetId="3">'TM P4'!$4:$4</definedName>
  </definedNames>
  <calcPr calcId="124519"/>
</workbook>
</file>

<file path=xl/calcChain.xml><?xml version="1.0" encoding="utf-8"?>
<calcChain xmlns="http://schemas.openxmlformats.org/spreadsheetml/2006/main">
  <c r="D82" i="5"/>
  <c r="F18" i="3"/>
  <c r="E18"/>
  <c r="D18"/>
  <c r="G17"/>
  <c r="F16"/>
  <c r="E16"/>
  <c r="D16"/>
  <c r="G15"/>
  <c r="G14"/>
  <c r="C13"/>
  <c r="G13" s="1"/>
  <c r="G16" s="1"/>
  <c r="F11"/>
  <c r="F19"/>
  <c r="E11"/>
  <c r="E19"/>
  <c r="D11"/>
  <c r="D19" s="1"/>
  <c r="C11"/>
  <c r="G10"/>
  <c r="G9"/>
  <c r="G8"/>
  <c r="G11"/>
  <c r="C16"/>
  <c r="C19"/>
  <c r="G19" s="1"/>
  <c r="B5" i="17"/>
  <c r="C80" i="14"/>
  <c r="C39"/>
  <c r="C7"/>
  <c r="C13" s="1"/>
  <c r="B10" i="4"/>
  <c r="B14" s="1"/>
  <c r="C10"/>
  <c r="C14" s="1"/>
  <c r="D10"/>
  <c r="D14" s="1"/>
  <c r="E10"/>
  <c r="E14" s="1"/>
  <c r="F10"/>
  <c r="F14" s="1"/>
  <c r="G10"/>
  <c r="G14" s="1"/>
  <c r="H13"/>
  <c r="H12"/>
  <c r="F11"/>
  <c r="D11"/>
  <c r="C11"/>
  <c r="B11"/>
  <c r="H9"/>
  <c r="H8"/>
  <c r="H7"/>
  <c r="B35" i="17"/>
  <c r="B31"/>
  <c r="B27"/>
  <c r="B23"/>
  <c r="B10"/>
  <c r="B14"/>
  <c r="B17" s="1"/>
  <c r="B15"/>
  <c r="B16"/>
  <c r="C35"/>
  <c r="C31"/>
  <c r="C27"/>
  <c r="C21"/>
  <c r="C23"/>
  <c r="C15"/>
  <c r="C17"/>
  <c r="C10"/>
  <c r="C112" i="14"/>
  <c r="C102"/>
  <c r="C106"/>
  <c r="C77"/>
  <c r="C74"/>
  <c r="C68"/>
  <c r="C41"/>
  <c r="C22" i="5"/>
  <c r="C62"/>
  <c r="C26"/>
  <c r="C25" s="1"/>
  <c r="C8" s="1"/>
  <c r="C61" i="14"/>
  <c r="C65"/>
  <c r="C58"/>
  <c r="C48"/>
  <c r="C44"/>
  <c r="C32"/>
  <c r="C27"/>
  <c r="C19"/>
  <c r="C5"/>
  <c r="D123"/>
  <c r="D65"/>
  <c r="D31"/>
  <c r="F28" i="16"/>
  <c r="F27"/>
  <c r="F26"/>
  <c r="F20"/>
  <c r="F19"/>
  <c r="F12"/>
  <c r="D112" i="14"/>
  <c r="D102"/>
  <c r="D106" s="1"/>
  <c r="D80"/>
  <c r="D89" s="1"/>
  <c r="D74"/>
  <c r="D68"/>
  <c r="D56"/>
  <c r="D58" s="1"/>
  <c r="D52"/>
  <c r="D48"/>
  <c r="D44"/>
  <c r="D41"/>
  <c r="D39"/>
  <c r="D32"/>
  <c r="F32"/>
  <c r="D27"/>
  <c r="D19"/>
  <c r="D11"/>
  <c r="D7"/>
  <c r="D13" s="1"/>
  <c r="D30" i="13"/>
  <c r="E26"/>
  <c r="E15"/>
  <c r="E23" s="1"/>
  <c r="C57" i="5"/>
  <c r="C56" s="1"/>
  <c r="C89" s="1"/>
  <c r="C52"/>
  <c r="C51" s="1"/>
  <c r="C30" s="1"/>
  <c r="C55" s="1"/>
  <c r="C15"/>
  <c r="C9"/>
  <c r="D89"/>
  <c r="D46"/>
  <c r="D51"/>
  <c r="D9"/>
  <c r="D22"/>
  <c r="D25"/>
  <c r="D55"/>
  <c r="C17" i="1"/>
  <c r="C16"/>
  <c r="C12"/>
  <c r="C22"/>
  <c r="C27"/>
  <c r="C13"/>
  <c r="C11"/>
  <c r="C18" s="1"/>
  <c r="C36" s="1"/>
  <c r="C39" s="1"/>
  <c r="F45"/>
  <c r="G41"/>
  <c r="D11"/>
  <c r="D12"/>
  <c r="H16" s="1"/>
  <c r="D13"/>
  <c r="D16"/>
  <c r="D17"/>
  <c r="D27"/>
  <c r="D35"/>
  <c r="G28"/>
  <c r="D18"/>
  <c r="D36" s="1"/>
  <c r="D39" s="1"/>
  <c r="G38" s="1"/>
  <c r="G39" s="1"/>
  <c r="D5" i="14"/>
  <c r="C89"/>
  <c r="G29" i="1"/>
  <c r="H20"/>
  <c r="H22" s="1"/>
  <c r="G32"/>
  <c r="G25"/>
  <c r="E11" i="4"/>
  <c r="G11"/>
  <c r="H10"/>
  <c r="H11" s="1"/>
  <c r="E27" i="13" l="1"/>
  <c r="E30" s="1"/>
  <c r="H14" i="4"/>
  <c r="C18" i="3"/>
  <c r="G18" s="1"/>
</calcChain>
</file>

<file path=xl/sharedStrings.xml><?xml version="1.0" encoding="utf-8"?>
<sst xmlns="http://schemas.openxmlformats.org/spreadsheetml/2006/main" count="453" uniqueCount="393">
  <si>
    <t xml:space="preserve">        CÔNG TY CP XÂY DỰNG ĐIỆN VNECO 3</t>
  </si>
  <si>
    <t xml:space="preserve"> Địa chỉ: Khối 3 - P. Trung Đô - Tp. Vinh - Nghệ An</t>
  </si>
  <si>
    <t xml:space="preserve">(Ban hành theo QĐ số 15/2006/QĐ- BTC </t>
  </si>
  <si>
    <t xml:space="preserve">                                                                                                                            </t>
  </si>
  <si>
    <t>ngày 20/3/2006 của Bô trưởng  Bộ Tài Chính)</t>
  </si>
  <si>
    <t>BÁO CÁO LƯU CHUYỂN TIỀN TỆ</t>
  </si>
  <si>
    <t>Chỉ tiêu</t>
  </si>
  <si>
    <t>Mã số</t>
  </si>
  <si>
    <t>Từ 01/01/2014 đến</t>
  </si>
  <si>
    <t>31/03/2014</t>
  </si>
  <si>
    <t>I. Lưu chuyển tiền tệ từ hoạt động SXKD</t>
  </si>
  <si>
    <t>1. Tiền thu bán hàng, cung cấp dịch vụ và kinh doanh khác</t>
  </si>
  <si>
    <t>2. Chi trả cho người cung cấp hàng hoá dịch vụ</t>
  </si>
  <si>
    <t>3. Chi trả cho người lao động</t>
  </si>
  <si>
    <t>4. Tiền chi trả lãi</t>
  </si>
  <si>
    <t>5. Tiền chi nộp thuế thu nhập doanh nghiệp</t>
  </si>
  <si>
    <t>6. Tiền thu khác từ hoạt động kinh doanh</t>
  </si>
  <si>
    <t>7. Tiền chi khác cho hoạt động SXKD</t>
  </si>
  <si>
    <t>Lưu chuyển tiền thuần từ hoạt động SXKD</t>
  </si>
  <si>
    <t>II. Lưu chuyển tiền từ hoạt động đầu tư</t>
  </si>
  <si>
    <t>1. Tiền chi mua sắm , xây dựng TSCĐ và tài sản dài hạn khác</t>
  </si>
  <si>
    <t>2. Tiền thu thanh lý , nhượng bán TSCĐvà TS dài hạn khác</t>
  </si>
  <si>
    <t>3. Tiền chi cho vay , mua các công cụ nợ của đơn vị khác</t>
  </si>
  <si>
    <t>4. Tiền thu hồi cho vay ,bán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</si>
  <si>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</si>
  <si>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</si>
  <si>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</si>
  <si>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</si>
  <si>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 xml:space="preserve">III.Lưu chuyển tiền từ hoạt động tài chính </t>
  </si>
  <si>
    <t>1. Tiền thu từ phát hành cổ phiếu, nhận vốn góp của chủ sở hửu</t>
  </si>
  <si>
    <t>2. Tiền chi trả vốn góp cho các CSH, mua lại C/ phiếu đã phát hành</t>
  </si>
  <si>
    <t>3. Tiền vay ngắn hạn dài hạn nhận dược</t>
  </si>
  <si>
    <t>4.Tiền chi trả nợ gốc vay</t>
  </si>
  <si>
    <t>5. Tiền chi trả nợ thuê tài chính</t>
  </si>
  <si>
    <t>6.Lợi nhuận trả cho chủ sở hửu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</si>
  <si>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</si>
  <si>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</si>
  <si>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</si>
  <si>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</si>
  <si>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</t>
  </si>
  <si>
    <t xml:space="preserve">                             KẾ TOÁN TRƯỞNG</t>
  </si>
  <si>
    <t xml:space="preserve"> GIÁM ĐỐC CÔNG TY</t>
  </si>
  <si>
    <t>Trần Thị Lương</t>
  </si>
  <si>
    <t>Từ 01/01/2015 đến</t>
  </si>
  <si>
    <t>31/03/2015</t>
  </si>
  <si>
    <t>TỪ 01/01/2015 ĐẾN 31/03/2015</t>
  </si>
  <si>
    <t>TT</t>
  </si>
  <si>
    <t>I</t>
  </si>
  <si>
    <t>III</t>
  </si>
  <si>
    <t>Cộng</t>
  </si>
  <si>
    <t>II</t>
  </si>
  <si>
    <t>Quý 1/2015</t>
  </si>
  <si>
    <t xml:space="preserve"> ĐỊA CHỈ: KHỐI 3 - PHƯỜNG TRUNG ĐÔ - TP VINH - NGHỆ AN</t>
  </si>
  <si>
    <t>BẢNG CÂN ĐỐI KẾ TOÁN</t>
  </si>
  <si>
    <t xml:space="preserve">A. Tài sản ngắn hạn (100=110+120+130+140+150)                                                       </t>
  </si>
  <si>
    <t xml:space="preserve">  I. Tiền và các khoản tương đương tiền                                                             </t>
  </si>
  <si>
    <t xml:space="preserve">   1. Tiền                                                                                          </t>
  </si>
  <si>
    <t xml:space="preserve">   2. Các khoản tương đương tiền                                                                    </t>
  </si>
  <si>
    <t xml:space="preserve"> II. Các khoản đầu tư tài chính ngắn hạn                                                            </t>
  </si>
  <si>
    <t xml:space="preserve">   1. Đầu tư ngắn hạn                                                                               </t>
  </si>
  <si>
    <t xml:space="preserve">   2. Dự phòng giảm giá đầu tư ngắn hạn (*)                                                    </t>
  </si>
  <si>
    <t xml:space="preserve">III. Các khoản phải thu ngắn hạn                                                                    </t>
  </si>
  <si>
    <t xml:space="preserve">   1. Phải thu của khách hàng                                                                       </t>
  </si>
  <si>
    <t xml:space="preserve">   2. Trả trước cho người bán                                                                       </t>
  </si>
  <si>
    <t xml:space="preserve">   3. Phải thu nội bộ ngắn hạn                                                                      </t>
  </si>
  <si>
    <t xml:space="preserve">   4. Phải thu theo tiến độ kế hoạch hợp đồng xây dựng                                              </t>
  </si>
  <si>
    <t xml:space="preserve">   5. Các khoản phải thu khác                                                                       </t>
  </si>
  <si>
    <t xml:space="preserve">   6. Dự phòng các khoản phải thu khó đòi                                                        </t>
  </si>
  <si>
    <t xml:space="preserve">IV. Hàng tồn kho                                                                                    </t>
  </si>
  <si>
    <t xml:space="preserve">   1. Hàng tồn kho                                                                                  </t>
  </si>
  <si>
    <t xml:space="preserve">   2. Dự phòng giảm giá hàng tồn kho                                                            </t>
  </si>
  <si>
    <t xml:space="preserve"> V. Tài sản ngắn hạn khác                                                                           </t>
  </si>
  <si>
    <t xml:space="preserve">   1. Chi phí trả trước ngắn hạn                                                                    </t>
  </si>
  <si>
    <t xml:space="preserve">   2. Thuế GTGT được khấu trừ                                                                       </t>
  </si>
  <si>
    <t xml:space="preserve">   3. Các khoản thuế phải thu                                                                       </t>
  </si>
  <si>
    <t xml:space="preserve">   5. Tài sản ngắn hạn khác                                                                         </t>
  </si>
  <si>
    <t xml:space="preserve">  I. Các khoản phải thu dài hạn                                                                     </t>
  </si>
  <si>
    <t xml:space="preserve">  1. Phải thu dài hạn của khách hàng                                                                </t>
  </si>
  <si>
    <t xml:space="preserve">  2. Vốn kinh doanh ở đơn vị trực thuộc                                                             </t>
  </si>
  <si>
    <t xml:space="preserve">  3. Phải thu dài hạn nội bộ                                                                        </t>
  </si>
  <si>
    <t xml:space="preserve">  4. Phải thu dài hạn khác                                                                          </t>
  </si>
  <si>
    <t xml:space="preserve">  5. Dự phòng phải thu dài hạn khó đòi                                                           </t>
  </si>
  <si>
    <t xml:space="preserve">   II. Tài sản cố định                                                                              </t>
  </si>
  <si>
    <t xml:space="preserve">   1. Tài sản cố định hữu hình                                                                      </t>
  </si>
  <si>
    <t xml:space="preserve">    - Nguyên giá                                                                                    </t>
  </si>
  <si>
    <t xml:space="preserve">    - Giá trị hao mòn lũy kế (*)                                                                    </t>
  </si>
  <si>
    <t xml:space="preserve">    III. Bất động sản đầu tư                                                                        </t>
  </si>
  <si>
    <t xml:space="preserve">    - Giá trị hao mòn luỹ kế (*)                                                                    </t>
  </si>
  <si>
    <t xml:space="preserve"> IV. Các khoản đầu tư tài chính dài hạn                                                             </t>
  </si>
  <si>
    <t xml:space="preserve">   1. Đầu tư vào công ty con                                                                        </t>
  </si>
  <si>
    <t xml:space="preserve">   2. Đầu tư vào công ty liên kết, liên doanh                                                       </t>
  </si>
  <si>
    <t xml:space="preserve">   4. Dự phòng giảm giá đầu tư tài chính dài hạn (*)                                                </t>
  </si>
  <si>
    <t xml:space="preserve">   V. Tài sản dài hạn khác                                                                          </t>
  </si>
  <si>
    <t xml:space="preserve">   1. Chi phí trả trước dài hạn                                                                     </t>
  </si>
  <si>
    <t xml:space="preserve">   2. Tài sản thuế thu nhập hoãn lại                                                                </t>
  </si>
  <si>
    <t xml:space="preserve">   3. Tài sản dài hạn khác                                                                          </t>
  </si>
  <si>
    <t xml:space="preserve">        Tổng cộng tài sản (270=100+200)                                                             </t>
  </si>
  <si>
    <t xml:space="preserve">  I. Nợ ngắn hạn                                                                                    </t>
  </si>
  <si>
    <t xml:space="preserve">   9. Các khoản phải trả, phải nộp ngắn hạn khác                                                    </t>
  </si>
  <si>
    <t xml:space="preserve"> II. Nợ dài hạn                                                                                     </t>
  </si>
  <si>
    <t xml:space="preserve">   1. Phải trả dài hạn người bán                                                                    </t>
  </si>
  <si>
    <t xml:space="preserve">B. Vốn chủ sở hữu (400=410+430)                                                                     </t>
  </si>
  <si>
    <t xml:space="preserve"> I. Vốn chủ sở hữu                                                                                  </t>
  </si>
  <si>
    <t xml:space="preserve">   1. Vốn đầu tư của chủ sở hữu                                                                     </t>
  </si>
  <si>
    <t xml:space="preserve">   2. Thặng dư vốn cổ phần                                                                          </t>
  </si>
  <si>
    <t xml:space="preserve"> II. Nguồn kinh phí và quỹ khác                                                                     </t>
  </si>
  <si>
    <t xml:space="preserve">   2. Nguồn kinh phí                                                                                </t>
  </si>
  <si>
    <t xml:space="preserve">   3. Nguồn kinh phí đã hình thành tscđ                                                             </t>
  </si>
  <si>
    <t xml:space="preserve">          Tổng cộng nguồn vốn (440=300+400)                                                         </t>
  </si>
  <si>
    <t xml:space="preserve">         KẾ TOÁN TRƯỞNG</t>
  </si>
  <si>
    <t xml:space="preserve">        GIÁM ĐỐC CÔNG TY</t>
  </si>
  <si>
    <t xml:space="preserve">           Trần Thị Lương</t>
  </si>
  <si>
    <t>Tại thời điểm 31/03/2015</t>
  </si>
  <si>
    <t>IV Tài sản dở dang dài hạn</t>
  </si>
  <si>
    <t xml:space="preserve">      2. Chi phí xây dựng cơ bản dở dang</t>
  </si>
  <si>
    <t xml:space="preserve">   3. Đầu tư góp vốn vào đơn vị khác                                                                        </t>
  </si>
  <si>
    <t xml:space="preserve">   1. Phải trả người bán                                                                            </t>
  </si>
  <si>
    <t xml:space="preserve">   2. Người mua trả tiền trước                                                                      </t>
  </si>
  <si>
    <t xml:space="preserve">   3. Thuế và các khoản phải nộp Nhà nước                                                           </t>
  </si>
  <si>
    <t xml:space="preserve">   4. Phải trả người lao động                                                                       </t>
  </si>
  <si>
    <t xml:space="preserve">   5. Chi phí phải trả                                                                              </t>
  </si>
  <si>
    <t xml:space="preserve">   6. Phải trả nội bộ                                                                               </t>
  </si>
  <si>
    <t xml:space="preserve">   7. Phải trả theo tiến độ kế hoạch hợp đồng xây dựng                                              </t>
  </si>
  <si>
    <t xml:space="preserve">  11. Dự phòng phải trả ngắn hạn                                                                    </t>
  </si>
  <si>
    <t xml:space="preserve">  12. Quỹ khen thưởng, phúc lợi                                                                     </t>
  </si>
  <si>
    <t xml:space="preserve">   5. Phải trả dài hạn nội bộ                                                                       </t>
  </si>
  <si>
    <t xml:space="preserve">   7. Phải trả dài hạn khác                                                                         </t>
  </si>
  <si>
    <t xml:space="preserve">   11. Thuế  thu nhập hoãn lại phải trả                                                              </t>
  </si>
  <si>
    <t xml:space="preserve">   12. Dự phòng Phải trả dài hạn                                                                     </t>
  </si>
  <si>
    <t xml:space="preserve">   4. Vốn khác của chủ sở hữu                                                                       </t>
  </si>
  <si>
    <t xml:space="preserve">   5. Cổ phiếu ngân quỹ (*)                                                                         </t>
  </si>
  <si>
    <t xml:space="preserve">   6. Chênh lệch đánh giá lại tài sản                                                               </t>
  </si>
  <si>
    <t xml:space="preserve">   7. Chênh lệch tỷ giá hối đoái                                                                    </t>
  </si>
  <si>
    <t xml:space="preserve">   8. Quỹ đầu tư phát triển                                                                         </t>
  </si>
  <si>
    <t xml:space="preserve">   10. Quỹ khác thuộc vốn chủ sở hữu                                                                 </t>
  </si>
  <si>
    <t xml:space="preserve">   11. Lợi nhuận sau thuế chưa phân phối                                                            </t>
  </si>
  <si>
    <t xml:space="preserve">   12. Nguồn vốn đầu tư XDCB                                                                        </t>
  </si>
  <si>
    <t xml:space="preserve">B. Tài sản dài hạn (200=210+220+230+240+250+260)                                                        </t>
  </si>
  <si>
    <t xml:space="preserve">A. Nợ phải trả (300=310+330)                                                                        </t>
  </si>
  <si>
    <t xml:space="preserve">              CÔNG TY CP XD ĐIỆN VNECO3                                         </t>
  </si>
  <si>
    <t xml:space="preserve">KHỐI 3 - PHƯỜNG TRUNG ĐÔ - TP VINH - NGHỆ AN      </t>
  </si>
  <si>
    <t>BÁO CÁO KẾT QUẢ HOẠT ĐỘNG SẢN XUẤT KINH DOANH</t>
  </si>
  <si>
    <t>Thuyết  minh</t>
  </si>
  <si>
    <t xml:space="preserve"> 1. Doanh thu bán hàng và cung cấp dịch vụ                                                      </t>
  </si>
  <si>
    <t xml:space="preserve">VI.25     </t>
  </si>
  <si>
    <t xml:space="preserve"> 2. Các khoản giảm trừ                                                                          </t>
  </si>
  <si>
    <t xml:space="preserve">          </t>
  </si>
  <si>
    <t xml:space="preserve"> 4. Giá vốn hàng bán                                                                            </t>
  </si>
  <si>
    <t xml:space="preserve">VI.27     </t>
  </si>
  <si>
    <t xml:space="preserve"> 5. Lợi nhuận gộp về BH và c/c DV (20=10-11)                                                    </t>
  </si>
  <si>
    <t xml:space="preserve"> 6. Doanh thu hoạt động tài chính                                                               </t>
  </si>
  <si>
    <t xml:space="preserve">VI.26     </t>
  </si>
  <si>
    <t xml:space="preserve"> 7. Chi phí tài chính                                                                           </t>
  </si>
  <si>
    <t xml:space="preserve">VI.28     </t>
  </si>
  <si>
    <t xml:space="preserve"> - Trong đó: Chi phí lãi vay                                                                    </t>
  </si>
  <si>
    <t xml:space="preserve"> 8. Chi phí bán hàng                                                                            </t>
  </si>
  <si>
    <t xml:space="preserve">     - Chi phí bán hàng                                                                         </t>
  </si>
  <si>
    <t xml:space="preserve">     - Chi phí chờ kết chuyển (14221)                                                           </t>
  </si>
  <si>
    <t xml:space="preserve"> 9. Chi phí quản lý doanh nghiệp                                                                </t>
  </si>
  <si>
    <t xml:space="preserve"> 10. Lợi nhuận thuần từ hoạt động kinh doanh                         </t>
  </si>
  <si>
    <t xml:space="preserve"> 11. Thu nhập khác                                                                              </t>
  </si>
  <si>
    <t xml:space="preserve"> 12. Chi phí khác                                                                               </t>
  </si>
  <si>
    <t xml:space="preserve"> 13. Lợi nhuận khác (40=31-32)                                                                  </t>
  </si>
  <si>
    <t xml:space="preserve"> 14. Tổng lợi nhuận kế toán trước thuế (50=30+40)                                               </t>
  </si>
  <si>
    <t xml:space="preserve"> 15. Chi phí thuế TNDN hiện hành                                                                </t>
  </si>
  <si>
    <t xml:space="preserve">VI.30     </t>
  </si>
  <si>
    <t xml:space="preserve"> 16. Chi phí thuế TNDN hoãn lại                                                                 </t>
  </si>
  <si>
    <t xml:space="preserve"> 17. Lợi nhuận sau thuế thu nhập doanh nghiệp                             </t>
  </si>
  <si>
    <t xml:space="preserve"> 18. Lãi cơ bản trên cổ phiếu                                                                   </t>
  </si>
  <si>
    <t>Quý 1 năm 2015</t>
  </si>
  <si>
    <t xml:space="preserve"> 3. Doanh thu thuần về BH và c/c DV (10=01- 02)                                                 </t>
  </si>
  <si>
    <t xml:space="preserve">                   Trần Thị Lương</t>
  </si>
  <si>
    <t>§VT: §ång</t>
  </si>
  <si>
    <t xml:space="preserve"> IV .THÔNG TIN BỔ SUNG CHO CÁC KHOẢN MỤC TRÌNH BÀY TRONG BẢNG CÂN ĐỐI KẾ TOÁN </t>
  </si>
  <si>
    <t>Chỉ  tiêu</t>
  </si>
  <si>
    <t xml:space="preserve">  1. Tiền </t>
  </si>
  <si>
    <t xml:space="preserve"> - Tiền mặt tại quỹ</t>
  </si>
  <si>
    <t xml:space="preserve">  - Tiền Việt nam gửi ngân hàng</t>
  </si>
  <si>
    <t xml:space="preserve">         Ngân hàng công thương Bến Thuỷ </t>
  </si>
  <si>
    <r>
      <t xml:space="preserve">        Ngân hàng TMCP  Việt nam</t>
    </r>
    <r>
      <rPr>
        <sz val="10"/>
        <rFont val=".VnTime"/>
        <family val="2"/>
      </rPr>
      <t xml:space="preserve"> - th­¬ng tÝn</t>
    </r>
  </si>
  <si>
    <t xml:space="preserve">        Ngân hàng TMCP  Đầu tư và Phát Triển</t>
  </si>
  <si>
    <t xml:space="preserve">  - Tiền gửi ngoại tệ  tại ngân hàng</t>
  </si>
  <si>
    <t>02. Các khoản phải thu ngắn hạn</t>
  </si>
  <si>
    <t xml:space="preserve">   -. Phải thu khách hàng (*)</t>
  </si>
  <si>
    <t xml:space="preserve">   - Trả trước cho người bán</t>
  </si>
  <si>
    <t xml:space="preserve">  - Các khoản phải thu khác (*)</t>
  </si>
  <si>
    <t xml:space="preserve">  - Dự phòng phải thu khó đòi </t>
  </si>
  <si>
    <t>(*) Phải thu của khách hàng</t>
  </si>
  <si>
    <t>Công ty CP Xây dựng điện Việt nam</t>
  </si>
  <si>
    <t>Công ty CP Sông đà 11</t>
  </si>
  <si>
    <t>Công ty CP Xây dựng điện VNECO2</t>
  </si>
  <si>
    <t>Công ty CP Xây lắp điện 1</t>
  </si>
  <si>
    <t>Công ty CP Xây Dựng Công nghiệp</t>
  </si>
  <si>
    <t>Các đối tượng khác</t>
  </si>
  <si>
    <t>(*). Các khoản phải thu khác</t>
  </si>
  <si>
    <t>Phải thu của CBCNV vay mượn tam thời</t>
  </si>
  <si>
    <t>Phải thu của Tổng Công ty VNECO</t>
  </si>
  <si>
    <t xml:space="preserve">Phải thu khác </t>
  </si>
  <si>
    <t>03- Hàng tồn kho</t>
  </si>
  <si>
    <t xml:space="preserve">          - Nguyên liệu, vật liệu </t>
  </si>
  <si>
    <t xml:space="preserve">          - Công cụ, dụng cụ </t>
  </si>
  <si>
    <t xml:space="preserve">          - Chi phí SX, KD dở dang </t>
  </si>
  <si>
    <t xml:space="preserve">          - Thành phẩm </t>
  </si>
  <si>
    <t xml:space="preserve">          - Hàng Gửi bán </t>
  </si>
  <si>
    <t>Cộng giá gốc hàng tồn kho</t>
  </si>
  <si>
    <t>04. Tình hình tăng giảm  tài sản cố định</t>
  </si>
  <si>
    <t xml:space="preserve">  + Tài sản Hữu hình  (Kèm phụ lục 01)</t>
  </si>
  <si>
    <t xml:space="preserve"> - Nguyên giá</t>
  </si>
  <si>
    <t xml:space="preserve"> - Giá trị hao  mòn luỹ kế</t>
  </si>
  <si>
    <t xml:space="preserve"> - Giá trị còn lại</t>
  </si>
  <si>
    <t>05 - Đầu tư tài chính dài hạn:</t>
  </si>
  <si>
    <t xml:space="preserve"> - Đầu tư vào Công ty Cổ phần  Sông Ba(*)</t>
  </si>
  <si>
    <t xml:space="preserve">  - Dự phòng giảm giá đầu tư </t>
  </si>
  <si>
    <t xml:space="preserve"> 06. Chi phí trả trước dài hạn</t>
  </si>
  <si>
    <t xml:space="preserve"> Phí gia hạn chứng chỉ ISO</t>
  </si>
  <si>
    <t xml:space="preserve">  Công cụ dụng cụ chờ phân bổ </t>
  </si>
  <si>
    <t xml:space="preserve">  Sữa chữa nhà xưởng</t>
  </si>
  <si>
    <t xml:space="preserve">  Sữa chữa xeô tô</t>
  </si>
  <si>
    <t>Chi phí lắp ráp khuôn quay bê tông</t>
  </si>
  <si>
    <t>07 - Thuế và các khoản phải nộp nhà nước</t>
  </si>
  <si>
    <t xml:space="preserve"> - Thuế Giá trị gia tăng</t>
  </si>
  <si>
    <t xml:space="preserve"> - Thuế thu nhập doanh nghiệp</t>
  </si>
  <si>
    <t xml:space="preserve">     Trong đó                        : - Thuế TNDN quý 4/2014</t>
  </si>
  <si>
    <t xml:space="preserve"> - Thuế thu nhập cá nhân</t>
  </si>
  <si>
    <t xml:space="preserve"> Cộng</t>
  </si>
  <si>
    <t xml:space="preserve">08 - Chi phí phải trả </t>
  </si>
  <si>
    <r>
      <t xml:space="preserve"> - </t>
    </r>
    <r>
      <rPr>
        <sz val="10"/>
        <rFont val=".VnTime"/>
        <family val="2"/>
      </rPr>
      <t>Chi phÝ trÝch tr­íc vµo s¶n xuÊt kinh doanh (*)</t>
    </r>
  </si>
  <si>
    <t>(*) Chi tiết chi phí trích trước vào sản xuất kinh doanh</t>
  </si>
  <si>
    <t>Trích trước chi phí đường dây Ô môn - sóc trăng</t>
  </si>
  <si>
    <t>Trích trước chi phí ĐZ hủa na - Thanh hoá</t>
  </si>
  <si>
    <t>Trích trước chi phí ĐZ Nậm na 2 Mường So</t>
  </si>
  <si>
    <t>Chi phí kiểm toán</t>
  </si>
  <si>
    <t xml:space="preserve"> Cộng </t>
  </si>
  <si>
    <t xml:space="preserve"> 09- Các khoản phải trả, phải nộp ngắn hạn khác</t>
  </si>
  <si>
    <t xml:space="preserve">    - Kinh phí công đoàn</t>
  </si>
  <si>
    <t xml:space="preserve">    - Bảo hiểm xã hội, Bảo hiểm y tế bảo hiểm thất nghiệp</t>
  </si>
  <si>
    <t xml:space="preserve">    - Phải trả cho tổng Công ty VNECO các khoản khác</t>
  </si>
  <si>
    <t xml:space="preserve">     - Cổ tức phải trả cho các cổ đông</t>
  </si>
  <si>
    <t xml:space="preserve">    - Khoản Phải trả về tiền bảo hành công trình</t>
  </si>
  <si>
    <t xml:space="preserve">    Trong đó:  Đậu Văn Tiến</t>
  </si>
  <si>
    <t xml:space="preserve">                        Nguyễn Văn Đào</t>
  </si>
  <si>
    <t xml:space="preserve">                       Nguyễn Trọng Tuấn</t>
  </si>
  <si>
    <t xml:space="preserve">                      Nguyễn Trung phú</t>
  </si>
  <si>
    <t xml:space="preserve">                      Dương đoàn nguyện</t>
  </si>
  <si>
    <t xml:space="preserve">                      Hồ hửu Phước</t>
  </si>
  <si>
    <t xml:space="preserve">                      Tiền giữ lại bảo hành sữa chữa các công trình</t>
  </si>
  <si>
    <t xml:space="preserve">    - Các khoản phải trả khác</t>
  </si>
  <si>
    <t>10- Dự phòng phải trả ngắn hạn:</t>
  </si>
  <si>
    <t xml:space="preserve">  - Dự phòng chi phí bảo hành các công trình xây lắp</t>
  </si>
  <si>
    <t xml:space="preserve">     Đường dây 220 KV Vũng áng Hà tĩnh</t>
  </si>
  <si>
    <t xml:space="preserve">     Đường dây 220 KV Thanh Hoá - Vinh</t>
  </si>
  <si>
    <t xml:space="preserve">     Đường dây 220 KV Nghi Sơn - Thanh Hoá</t>
  </si>
  <si>
    <t xml:space="preserve">     Đường dây 500 KV Quảng Ninh - Hiệp Hoà lô 8.2</t>
  </si>
  <si>
    <t xml:space="preserve">     Đường dây 500 KV Quảng Ninh - Hiệp Hoà lô 8.1</t>
  </si>
  <si>
    <t xml:space="preserve">     Đường dây 220 KV Duyên Hải - Trà vinh</t>
  </si>
  <si>
    <t xml:space="preserve">     Đường dây 110 KV vân trì - chèm</t>
  </si>
  <si>
    <t xml:space="preserve">     Đường dây 110 KV Nậm Na2 - Mường So</t>
  </si>
  <si>
    <t xml:space="preserve">     Đường dây 500 KV Pleiku- Mỹ Phước - Cầu Bông</t>
  </si>
  <si>
    <t xml:space="preserve">     Đường dây 500 KV Vĩnh Tân - Sông Mây</t>
  </si>
  <si>
    <t xml:space="preserve">     Đường dây 500 KV Sơn La - lai Châu</t>
  </si>
  <si>
    <t xml:space="preserve">     Đường dây 500 KV Duyên Hải Mỹ Tho</t>
  </si>
  <si>
    <t xml:space="preserve">     Đường dây 220 KV Vĩnh Tân - Phan Thiết</t>
  </si>
  <si>
    <t>11- Nguồn vốn chủ sở hửu</t>
  </si>
  <si>
    <t xml:space="preserve"> a. Bảng đối chiếu biến động vốn chủ sở hửu  (Kèm Phụ lục 02)</t>
  </si>
  <si>
    <t xml:space="preserve"> b. Chi tiết vốn đầu tư của chủ sở hửu</t>
  </si>
  <si>
    <t xml:space="preserve">     - Vốn góp của Tổng Công ty</t>
  </si>
  <si>
    <t xml:space="preserve">     + Vốn góp của các đối tượng khác</t>
  </si>
  <si>
    <t xml:space="preserve">  C.  Cổ phiếu</t>
  </si>
  <si>
    <t xml:space="preserve">      - Số lượng cổ phiếu đăng ký phát hành</t>
  </si>
  <si>
    <t xml:space="preserve">      - Số lượng cổ phiếu đã bán ra công chúng</t>
  </si>
  <si>
    <t xml:space="preserve">        + Cổ phiếu phổ thông</t>
  </si>
  <si>
    <t xml:space="preserve">       - Số lượng cổ phiếu đang lưu hành</t>
  </si>
  <si>
    <t xml:space="preserve">           - Mệnh giá cổ phiếu đang lưu hành: 10.000 đồng/ cổ phiếu</t>
  </si>
  <si>
    <t xml:space="preserve">  e-  Các quỹ của doanh nghiệp: </t>
  </si>
  <si>
    <t xml:space="preserve">   - Quỹ đầu tư phát triển</t>
  </si>
  <si>
    <t xml:space="preserve">                                                Trần Thị Lương</t>
  </si>
  <si>
    <t>V.THÔNG TIN BỔ SUNG CÁC KHOẢN MỤC TRÌNH BÀY TRONG BÁO CÁO KẾT QUẢ HOẠT ĐỘNG SXKD</t>
  </si>
  <si>
    <t>CHỈ TIÊU</t>
  </si>
  <si>
    <t xml:space="preserve">  - Doanh thu Xây lắp</t>
  </si>
  <si>
    <t xml:space="preserve">  - Doanh thu sản xuất công nghiệp </t>
  </si>
  <si>
    <t xml:space="preserve">  - Doanh thu khác</t>
  </si>
  <si>
    <t xml:space="preserve"> Trong đó : Hàng bán trả lại</t>
  </si>
  <si>
    <t xml:space="preserve">  - Giá vốn Xây lắp</t>
  </si>
  <si>
    <t xml:space="preserve">  - Giá vốn sản xuất công nghiệp </t>
  </si>
  <si>
    <t xml:space="preserve">  - Giá vốn của hoạt động SXKD khác</t>
  </si>
  <si>
    <t xml:space="preserve">                                         Cộng</t>
  </si>
  <si>
    <t xml:space="preserve"> -  Lãi tiền gửi, tiền cho vay</t>
  </si>
  <si>
    <t xml:space="preserve">                                                Cộng</t>
  </si>
  <si>
    <t>VI. NHỮNG THÔNG TIN KHÁC :</t>
  </si>
  <si>
    <t xml:space="preserve"> Thông tin về các bên liên quan:</t>
  </si>
  <si>
    <t xml:space="preserve">          Các bên liên quan bao gồm:</t>
  </si>
  <si>
    <t xml:space="preserve">          Tổng công ty cổ phần xây dựng điện Việt nam (VNECO) là Công ty mẹ có cổ phần chi phối chiếm 52,93% vốn điều lệ đã đăng ký của Công ty . </t>
  </si>
  <si>
    <t xml:space="preserve">   + Thực hiện các hợp đồng kinh tế giữa Công ty mẹ và Công ty , đồng thời quyết toán khối lượng xây lắp hoàn thành và  thanh toán công nợ với Công ty mẹ</t>
  </si>
  <si>
    <t>Nội dung</t>
  </si>
  <si>
    <t>Phát sinh tăng</t>
  </si>
  <si>
    <t>Phát sinh Giảm</t>
  </si>
  <si>
    <t>Các khoản phải trả khác</t>
  </si>
  <si>
    <t>Hợp đồng xây lắp</t>
  </si>
  <si>
    <t>Kinh phí đền bù</t>
  </si>
  <si>
    <t xml:space="preserve">Công ty cổ phần XD </t>
  </si>
  <si>
    <t>VNECO10</t>
  </si>
  <si>
    <t>VNECO8</t>
  </si>
  <si>
    <t xml:space="preserve">                                             KẾ TOÁN TRƯỞNG</t>
  </si>
  <si>
    <t xml:space="preserve">   GIÁM ĐỐC CÔNG TY</t>
  </si>
  <si>
    <t xml:space="preserve">            Trần Thị Lương</t>
  </si>
  <si>
    <t>Đầu kỳ(01/1/2015)</t>
  </si>
  <si>
    <t>(*) -  Số lượng cổ phiếu tại thời điểm 01/01/2015 là:  25 166cổ phiếu</t>
  </si>
  <si>
    <t xml:space="preserve">   -  Trong kỳ đã bán :                                                                    cổ phiếu</t>
  </si>
  <si>
    <t xml:space="preserve">   - Số lượng cổ phiếu tại thời điểm 31/03/2015 là: 25 166 cổ phiếu</t>
  </si>
  <si>
    <t xml:space="preserve">     Đường dây 110 KV Vĩnh Tân - Phú Mỹ</t>
  </si>
  <si>
    <t>Cuối kỳ 31/03/2015</t>
  </si>
  <si>
    <t xml:space="preserve">                                             : - Thuế TNDN quý 1/2015</t>
  </si>
  <si>
    <t xml:space="preserve">       - Quỹ dự phòng tài chính</t>
  </si>
  <si>
    <t>Quý 1/2014</t>
  </si>
  <si>
    <t>25- Tổng doanh thu bán hàng và cung cấp dịch vụ</t>
  </si>
  <si>
    <t xml:space="preserve">Trong đó:   </t>
  </si>
  <si>
    <t>26- Các khoản giảm trừ</t>
  </si>
  <si>
    <t>27- Doanh thu thuần bán hàng và cung cấp dịch vụ</t>
  </si>
  <si>
    <t xml:space="preserve">28 - Giá vốn hàng bán </t>
  </si>
  <si>
    <t xml:space="preserve"> 29- Doanh thu hoạt động tài chính </t>
  </si>
  <si>
    <t xml:space="preserve"> - Cổ tức được chia</t>
  </si>
  <si>
    <t xml:space="preserve">30- Chi phí tài chính </t>
  </si>
  <si>
    <t xml:space="preserve">       - Hoàn nhập chi phí dự phòng giảm giá đầu tư chứng khoán</t>
  </si>
  <si>
    <t xml:space="preserve"> 31- Chi phí thuế thu nhập hiện hành</t>
  </si>
  <si>
    <t xml:space="preserve">       Lợi nhuận trước thuế</t>
  </si>
  <si>
    <t xml:space="preserve">     Thuế suất áp dụng   (%)</t>
  </si>
  <si>
    <t xml:space="preserve">     Thuế TNDN phải nộp</t>
  </si>
  <si>
    <t xml:space="preserve">                             KẾ TOÁN TRƯỞNG                                           </t>
  </si>
  <si>
    <t xml:space="preserve">  GIÁM ĐỐC</t>
  </si>
  <si>
    <t xml:space="preserve">       - Chiết khấu thanh toán</t>
  </si>
  <si>
    <t>22%</t>
  </si>
  <si>
    <t xml:space="preserve">          Các giao dịch chủ yếu của Công ty với Công ty mẹ trong giai đoạn tài chính từ ngày 01/01/2015 đến ngày 31/03/2015 bao gồm:</t>
  </si>
  <si>
    <t>Số dư 
01/01/2015</t>
  </si>
  <si>
    <t>Số dư 
31/03/2015</t>
  </si>
  <si>
    <t xml:space="preserve">          Công nợ phải trả của Công ty với Công ty Mẹ tại ngày 31 thánh 03 năm 2015 như sau:</t>
  </si>
  <si>
    <t>Công nợ phải thu của Công ty với Công ty Mẹ tại ngày 31 tháng 03 năm 2015 như sau:</t>
  </si>
  <si>
    <t>Số dư
 01/01/2015</t>
  </si>
  <si>
    <t>Công nợ phải thu của Công ty với các đơn vị cùng tổ hợp VNECO tại ngày 31 thánh 03 năm 2015 như sau:</t>
  </si>
  <si>
    <t>11- Vốn chủ sở hữu</t>
  </si>
  <si>
    <t>Phụ lục 02</t>
  </si>
  <si>
    <t>a- Bảng đối chiếu biến động của vốn chủ sở hữu</t>
  </si>
  <si>
    <t>Vốn góp (Vốn ĐT của CSH)</t>
  </si>
  <si>
    <t>Quỹ đầu tư phát triển</t>
  </si>
  <si>
    <t>Quỹ dự phòng tài chính</t>
  </si>
  <si>
    <t>Thặng dư vốn cổ phần</t>
  </si>
  <si>
    <t>Quỹ khác thuộc vốn chủ sở hữu</t>
  </si>
  <si>
    <t>Lợi nhuậnchưa phân phối</t>
  </si>
  <si>
    <t>phân phối</t>
  </si>
  <si>
    <t xml:space="preserve">- Tăng vốn trong  năm trước  </t>
  </si>
  <si>
    <t>- Giảm  vốn trong năm trước</t>
  </si>
  <si>
    <t>- Tăng vốn trong  kỳ</t>
  </si>
  <si>
    <t>- Giảm  vốn trong  kỳ</t>
  </si>
  <si>
    <t xml:space="preserve">              KẾ TOÁN TRƯỞNG</t>
  </si>
  <si>
    <t xml:space="preserve">              GIÁM ĐỐC CÔNG TY</t>
  </si>
  <si>
    <t xml:space="preserve">         Trần Thi Lương</t>
  </si>
  <si>
    <t>Số dư tại 01/01/2015</t>
  </si>
  <si>
    <t>Số dư  tại 31/03/2015</t>
  </si>
  <si>
    <t>Số dư 31/12/2014</t>
  </si>
  <si>
    <t xml:space="preserve">     25A     </t>
  </si>
  <si>
    <t xml:space="preserve">      25B     </t>
  </si>
  <si>
    <t xml:space="preserve">                      Ngày16  tháng 04 năm 2015</t>
  </si>
  <si>
    <t xml:space="preserve">                 KẾ TOÁN TRƯỞNG                                                             GIÁM ĐỐC</t>
  </si>
  <si>
    <t xml:space="preserve">        Ngày 16 tháng 04 năm 2015</t>
  </si>
  <si>
    <t xml:space="preserve">                                                                     Ngày 16 tháng 04 năm 2015</t>
  </si>
  <si>
    <t xml:space="preserve">    Ngày 16 tháng 04 năm 2015</t>
  </si>
  <si>
    <t>Vinh, ngày 16 tháng 04 năm 2015</t>
  </si>
  <si>
    <t xml:space="preserve">Ngày 16 tháng 04 năm 2015 </t>
  </si>
  <si>
    <t>04.TÌNH HÌNH TĂNG GIẢM TÀI SẢN CỐ ĐỊNH HỮU HÌNH QUÍ 1/ 2015</t>
  </si>
  <si>
    <t>NỘI DUNG</t>
  </si>
  <si>
    <t>NHÀ CỬA VẬT KIẾN TRÚC</t>
  </si>
  <si>
    <t>MÁY MÓC THIẾT BỊ</t>
  </si>
  <si>
    <t>PHƯƠNG TIỆN VẬN TẢI</t>
  </si>
  <si>
    <t>THIẾT BỊ DỤNG CỤ QUẢN LÝ</t>
  </si>
  <si>
    <t>TỔNG CỘNG</t>
  </si>
  <si>
    <t>NGUYÊN GIÁ</t>
  </si>
  <si>
    <t>Số dư đầu quý 1</t>
  </si>
  <si>
    <t>Mua trong quí</t>
  </si>
  <si>
    <t>Đầu tư XDCB hoàn thành</t>
  </si>
  <si>
    <t>Nhượng bán</t>
  </si>
  <si>
    <t>Số dư cuối quý 1</t>
  </si>
  <si>
    <t>GIÁ TRỊ HAO MÒN LUỸ KẾ</t>
  </si>
  <si>
    <t>Khấu hao trong Quí 1/2015</t>
  </si>
  <si>
    <t xml:space="preserve">Số dư cuối quý 1 </t>
  </si>
  <si>
    <t>GÍA TRỊ CÒN LẠI CỦA TSCĐ</t>
  </si>
  <si>
    <t>Tại ngày đầu quý 1: ( 01/01/2015)</t>
  </si>
  <si>
    <t>Tại ngày cuối quý 1: (31/03/2015)</t>
  </si>
  <si>
    <t xml:space="preserve"> </t>
  </si>
  <si>
    <t>NGƯỜI LẬP</t>
  </si>
  <si>
    <t xml:space="preserve">                        KẾ TOÁN TRƯỞNG</t>
  </si>
  <si>
    <t xml:space="preserve">             GIÁM ĐỐC CÔNG TY</t>
  </si>
  <si>
    <t>Phụ lục 01</t>
  </si>
  <si>
    <t>Số dư tại 01/01/2014</t>
  </si>
  <si>
    <t>Quý1/2014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</si>
</sst>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5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0"/>
      <name val=".VnTime"/>
      <family val="2"/>
    </font>
    <font>
      <b/>
      <i/>
      <sz val="10"/>
      <name val="Times New Roman"/>
      <family val="1"/>
    </font>
    <font>
      <b/>
      <i/>
      <sz val="10"/>
      <name val=".VnTime"/>
      <family val="2"/>
    </font>
    <font>
      <i/>
      <sz val="10"/>
      <name val=".VnTime"/>
      <family val="2"/>
    </font>
    <font>
      <sz val="12"/>
      <name val=".VnTimeH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name val=".VnTime"/>
      <family val="2"/>
    </font>
    <font>
      <b/>
      <sz val="12"/>
      <name val=".VnTime"/>
      <family val="2"/>
    </font>
    <font>
      <sz val="10"/>
      <name val="Arial"/>
      <family val="2"/>
    </font>
    <font>
      <sz val="9"/>
      <name val=".VnTime"/>
      <family val="2"/>
    </font>
    <font>
      <b/>
      <sz val="9"/>
      <name val="Times New Roman"/>
      <family val="1"/>
    </font>
    <font>
      <b/>
      <sz val="9"/>
      <name val=".VnTime"/>
      <family val="2"/>
    </font>
    <font>
      <sz val="14"/>
      <name val=".VnTime"/>
      <family val="2"/>
    </font>
    <font>
      <b/>
      <sz val="8"/>
      <name val="Times New Roman"/>
      <family val="1"/>
    </font>
    <font>
      <sz val="8"/>
      <name val=".VnArialH"/>
      <family val="2"/>
    </font>
    <font>
      <sz val="8"/>
      <name val="Times New Roman"/>
      <family val="1"/>
    </font>
    <font>
      <b/>
      <sz val="18"/>
      <name val=".VnHelvetInsH"/>
      <family val="2"/>
    </font>
    <font>
      <sz val="18"/>
      <name val=".VnHelvetInsH"/>
      <family val="2"/>
    </font>
    <font>
      <i/>
      <sz val="14"/>
      <name val=".VnBook-Antiqua"/>
      <family val="2"/>
    </font>
    <font>
      <sz val="14"/>
      <name val=".VnBook-Antiqua"/>
      <family val="2"/>
    </font>
    <font>
      <i/>
      <sz val="12"/>
      <name val=".VnTime"/>
      <family val="2"/>
    </font>
    <font>
      <b/>
      <sz val="12"/>
      <name val=".VnTimeH"/>
      <family val="2"/>
    </font>
    <font>
      <b/>
      <sz val="10"/>
      <color indexed="8"/>
      <name val=".VnTime"/>
      <family val="2"/>
    </font>
    <font>
      <sz val="11"/>
      <name val=".VnTimeH"/>
      <family val="2"/>
    </font>
    <font>
      <sz val="16"/>
      <name val=".VnTime"/>
      <family val="2"/>
    </font>
    <font>
      <b/>
      <sz val="10"/>
      <name val=".VnTimeH"/>
      <family val="2"/>
    </font>
    <font>
      <b/>
      <sz val="14"/>
      <name val="Times New Roman"/>
      <family val="1"/>
    </font>
    <font>
      <b/>
      <sz val="14"/>
      <name val=".VnTimeH"/>
      <family val="2"/>
    </font>
    <font>
      <sz val="14"/>
      <name val="Times New Roman"/>
      <family val="1"/>
    </font>
    <font>
      <sz val="10"/>
      <name val="Arial"/>
      <family val="2"/>
    </font>
    <font>
      <b/>
      <sz val="9"/>
      <name val=".VnTimeH"/>
      <family val="2"/>
    </font>
    <font>
      <sz val="13"/>
      <name val=".VnTime"/>
      <family val="2"/>
    </font>
    <font>
      <b/>
      <sz val="10"/>
      <name val="Arial"/>
      <family val="2"/>
    </font>
    <font>
      <b/>
      <sz val="13"/>
      <name val=".VnTime"/>
      <family val="2"/>
    </font>
    <font>
      <i/>
      <sz val="10"/>
      <name val="Times New Roman"/>
      <family val="1"/>
    </font>
    <font>
      <u/>
      <sz val="10"/>
      <name val="Times New Roman"/>
      <family val="1"/>
    </font>
    <font>
      <sz val="13"/>
      <name val=".VnTimeH"/>
      <family val="2"/>
    </font>
    <font>
      <i/>
      <sz val="9"/>
      <name val=".VnTime"/>
      <family val="2"/>
    </font>
    <font>
      <b/>
      <sz val="9"/>
      <color indexed="8"/>
      <name val=".VnTime"/>
      <family val="2"/>
    </font>
    <font>
      <b/>
      <sz val="10"/>
      <name val="Arial"/>
      <family val="2"/>
    </font>
    <font>
      <sz val="13"/>
      <name val=".VnTime"/>
      <family val="2"/>
    </font>
    <font>
      <b/>
      <sz val="13"/>
      <name val="Times New Roman"/>
      <family val="1"/>
    </font>
    <font>
      <b/>
      <sz val="13"/>
      <name val=".VnTime"/>
      <family val="2"/>
    </font>
    <font>
      <b/>
      <sz val="11"/>
      <name val=".VnTime"/>
      <family val="2"/>
    </font>
    <font>
      <b/>
      <sz val="11"/>
      <name val=".VnTime"/>
      <family val="2"/>
    </font>
    <font>
      <sz val="9"/>
      <name val=".VnTime"/>
      <family val="2"/>
    </font>
    <font>
      <sz val="10"/>
      <name val=".VnTime"/>
      <family val="2"/>
    </font>
    <font>
      <i/>
      <sz val="13"/>
      <name val="Times New Roman"/>
      <family val="1"/>
    </font>
    <font>
      <i/>
      <sz val="13"/>
      <name val=".VnTime"/>
      <family val="2"/>
    </font>
    <font>
      <b/>
      <sz val="16"/>
      <name val=".VnTimeH"/>
      <family val="2"/>
    </font>
    <font>
      <b/>
      <u/>
      <sz val="10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</cellStyleXfs>
  <cellXfs count="488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3" fillId="0" borderId="0" xfId="0" applyFont="1" applyAlignment="1"/>
    <xf numFmtId="0" fontId="6" fillId="0" borderId="0" xfId="0" applyFont="1"/>
    <xf numFmtId="0" fontId="9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2" xfId="0" applyFont="1" applyBorder="1"/>
    <xf numFmtId="14" fontId="9" fillId="0" borderId="2" xfId="0" applyNumberFormat="1" applyFont="1" applyBorder="1" applyAlignment="1">
      <alignment horizontal="center"/>
    </xf>
    <xf numFmtId="0" fontId="6" fillId="0" borderId="3" xfId="0" applyFont="1" applyBorder="1"/>
    <xf numFmtId="0" fontId="4" fillId="0" borderId="3" xfId="0" applyFont="1" applyBorder="1"/>
    <xf numFmtId="0" fontId="6" fillId="0" borderId="4" xfId="0" applyFont="1" applyBorder="1"/>
    <xf numFmtId="0" fontId="4" fillId="0" borderId="4" xfId="0" applyFont="1" applyBorder="1"/>
    <xf numFmtId="164" fontId="4" fillId="0" borderId="4" xfId="1" applyNumberFormat="1" applyFont="1" applyBorder="1"/>
    <xf numFmtId="14" fontId="6" fillId="0" borderId="0" xfId="0" applyNumberFormat="1" applyFont="1"/>
    <xf numFmtId="164" fontId="6" fillId="0" borderId="0" xfId="0" applyNumberFormat="1" applyFont="1"/>
    <xf numFmtId="164" fontId="4" fillId="0" borderId="0" xfId="0" applyNumberFormat="1" applyFont="1"/>
    <xf numFmtId="0" fontId="9" fillId="0" borderId="4" xfId="0" applyFont="1" applyBorder="1"/>
    <xf numFmtId="0" fontId="10" fillId="0" borderId="4" xfId="0" applyFont="1" applyBorder="1"/>
    <xf numFmtId="164" fontId="10" fillId="0" borderId="4" xfId="1" applyNumberFormat="1" applyFont="1" applyBorder="1"/>
    <xf numFmtId="0" fontId="9" fillId="0" borderId="0" xfId="0" applyNumberFormat="1" applyFont="1"/>
    <xf numFmtId="164" fontId="10" fillId="0" borderId="0" xfId="1" applyNumberFormat="1" applyFont="1"/>
    <xf numFmtId="164" fontId="4" fillId="0" borderId="0" xfId="1" applyNumberFormat="1" applyFont="1"/>
    <xf numFmtId="164" fontId="6" fillId="0" borderId="0" xfId="1" applyNumberFormat="1" applyFont="1"/>
    <xf numFmtId="164" fontId="4" fillId="2" borderId="4" xfId="1" applyNumberFormat="1" applyFont="1" applyFill="1" applyBorder="1"/>
    <xf numFmtId="164" fontId="10" fillId="0" borderId="0" xfId="0" applyNumberFormat="1" applyFont="1"/>
    <xf numFmtId="0" fontId="11" fillId="0" borderId="4" xfId="0" applyFont="1" applyBorder="1"/>
    <xf numFmtId="0" fontId="12" fillId="0" borderId="4" xfId="0" applyFont="1" applyBorder="1"/>
    <xf numFmtId="164" fontId="12" fillId="0" borderId="4" xfId="1" applyNumberFormat="1" applyFont="1" applyBorder="1"/>
    <xf numFmtId="0" fontId="12" fillId="0" borderId="0" xfId="0" applyFont="1"/>
    <xf numFmtId="164" fontId="13" fillId="0" borderId="0" xfId="1" applyNumberFormat="1" applyFont="1"/>
    <xf numFmtId="164" fontId="12" fillId="0" borderId="0" xfId="0" applyNumberFormat="1" applyFont="1"/>
    <xf numFmtId="0" fontId="6" fillId="0" borderId="5" xfId="0" applyFont="1" applyBorder="1"/>
    <xf numFmtId="0" fontId="4" fillId="0" borderId="5" xfId="0" applyFont="1" applyBorder="1"/>
    <xf numFmtId="0" fontId="3" fillId="0" borderId="0" xfId="0" applyFont="1"/>
    <xf numFmtId="0" fontId="16" fillId="0" borderId="0" xfId="0" applyFont="1"/>
    <xf numFmtId="0" fontId="14" fillId="0" borderId="0" xfId="0" applyFont="1"/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4" fillId="0" borderId="3" xfId="1" applyNumberFormat="1" applyFont="1" applyBorder="1"/>
    <xf numFmtId="164" fontId="14" fillId="0" borderId="0" xfId="1" applyNumberFormat="1" applyFont="1"/>
    <xf numFmtId="0" fontId="19" fillId="0" borderId="0" xfId="0" applyFont="1"/>
    <xf numFmtId="0" fontId="26" fillId="0" borderId="0" xfId="0" applyNumberFormat="1" applyFont="1" applyAlignment="1"/>
    <xf numFmtId="0" fontId="27" fillId="0" borderId="0" xfId="0" applyFont="1" applyAlignment="1"/>
    <xf numFmtId="0" fontId="28" fillId="0" borderId="0" xfId="0" applyNumberFormat="1" applyFont="1" applyAlignment="1"/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4" fontId="9" fillId="3" borderId="6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3" fontId="10" fillId="0" borderId="4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164" fontId="10" fillId="0" borderId="4" xfId="1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4" fontId="4" fillId="0" borderId="5" xfId="1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64" fontId="10" fillId="0" borderId="12" xfId="1" applyNumberFormat="1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0" fillId="0" borderId="0" xfId="0" applyAlignment="1">
      <alignment horizontal="right"/>
    </xf>
    <xf numFmtId="0" fontId="16" fillId="0" borderId="0" xfId="0" applyNumberFormat="1" applyFont="1"/>
    <xf numFmtId="0" fontId="34" fillId="0" borderId="0" xfId="0" applyFont="1"/>
    <xf numFmtId="0" fontId="4" fillId="0" borderId="0" xfId="0" applyFont="1" applyAlignment="1">
      <alignment horizontal="right"/>
    </xf>
    <xf numFmtId="0" fontId="17" fillId="0" borderId="0" xfId="0" applyNumberFormat="1" applyFont="1"/>
    <xf numFmtId="0" fontId="9" fillId="0" borderId="1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164" fontId="10" fillId="0" borderId="5" xfId="1" applyNumberFormat="1" applyFont="1" applyBorder="1" applyAlignment="1">
      <alignment horizontal="right"/>
    </xf>
    <xf numFmtId="164" fontId="27" fillId="0" borderId="0" xfId="1" applyNumberFormat="1" applyFont="1" applyAlignment="1"/>
    <xf numFmtId="164" fontId="0" fillId="0" borderId="0" xfId="1" applyNumberFormat="1" applyFont="1"/>
    <xf numFmtId="164" fontId="10" fillId="0" borderId="4" xfId="1" applyNumberFormat="1" applyFont="1" applyBorder="1" applyAlignment="1">
      <alignment horizontal="left"/>
    </xf>
    <xf numFmtId="164" fontId="4" fillId="0" borderId="4" xfId="1" applyNumberFormat="1" applyFont="1" applyBorder="1" applyAlignment="1">
      <alignment horizontal="left"/>
    </xf>
    <xf numFmtId="164" fontId="4" fillId="0" borderId="5" xfId="1" applyNumberFormat="1" applyFont="1" applyBorder="1" applyAlignment="1">
      <alignment horizontal="left"/>
    </xf>
    <xf numFmtId="164" fontId="10" fillId="0" borderId="12" xfId="1" applyNumberFormat="1" applyFont="1" applyBorder="1" applyAlignment="1">
      <alignment horizontal="left"/>
    </xf>
    <xf numFmtId="164" fontId="10" fillId="0" borderId="5" xfId="1" applyNumberFormat="1" applyFont="1" applyBorder="1" applyAlignment="1">
      <alignment horizontal="left"/>
    </xf>
    <xf numFmtId="0" fontId="3" fillId="0" borderId="0" xfId="0" applyNumberFormat="1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4" fillId="0" borderId="0" xfId="0" applyFont="1" applyFill="1"/>
    <xf numFmtId="0" fontId="5" fillId="0" borderId="0" xfId="0" applyNumberFormat="1" applyFont="1" applyFill="1"/>
    <xf numFmtId="0" fontId="36" fillId="0" borderId="0" xfId="0" applyFont="1" applyFill="1" applyAlignment="1">
      <alignment horizontal="center"/>
    </xf>
    <xf numFmtId="0" fontId="36" fillId="0" borderId="0" xfId="0" applyFont="1" applyFill="1"/>
    <xf numFmtId="0" fontId="37" fillId="0" borderId="0" xfId="0" applyFont="1" applyFill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/>
    <xf numFmtId="0" fontId="4" fillId="0" borderId="0" xfId="0" applyFont="1" applyFill="1" applyAlignment="1">
      <alignment horizontal="center"/>
    </xf>
    <xf numFmtId="0" fontId="15" fillId="0" borderId="0" xfId="0" applyNumberFormat="1" applyFont="1" applyFill="1"/>
    <xf numFmtId="0" fontId="16" fillId="0" borderId="0" xfId="0" applyNumberFormat="1" applyFont="1" applyFill="1" applyBorder="1" applyAlignment="1">
      <alignment horizontal="left"/>
    </xf>
    <xf numFmtId="0" fontId="38" fillId="0" borderId="0" xfId="0" applyFont="1" applyFill="1"/>
    <xf numFmtId="164" fontId="14" fillId="0" borderId="0" xfId="1" applyNumberFormat="1" applyFont="1" applyFill="1"/>
    <xf numFmtId="164" fontId="36" fillId="0" borderId="0" xfId="1" applyNumberFormat="1" applyFont="1" applyFill="1"/>
    <xf numFmtId="164" fontId="37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/>
    <xf numFmtId="0" fontId="9" fillId="0" borderId="0" xfId="4" applyNumberFormat="1" applyFont="1"/>
    <xf numFmtId="0" fontId="10" fillId="0" borderId="0" xfId="4" applyFont="1" applyAlignment="1">
      <alignment vertical="center"/>
    </xf>
    <xf numFmtId="0" fontId="43" fillId="0" borderId="0" xfId="4" applyFont="1"/>
    <xf numFmtId="0" fontId="44" fillId="0" borderId="0" xfId="4" applyFont="1" applyBorder="1" applyAlignment="1">
      <alignment vertical="center"/>
    </xf>
    <xf numFmtId="0" fontId="42" fillId="0" borderId="0" xfId="4" applyAlignment="1">
      <alignment vertical="center"/>
    </xf>
    <xf numFmtId="0" fontId="9" fillId="0" borderId="12" xfId="4" applyNumberFormat="1" applyFont="1" applyBorder="1" applyAlignment="1">
      <alignment horizontal="center" vertical="center" wrapText="1"/>
    </xf>
    <xf numFmtId="164" fontId="10" fillId="0" borderId="3" xfId="3" applyNumberFormat="1" applyFont="1" applyBorder="1" applyAlignment="1">
      <alignment horizontal="center" vertical="center" wrapText="1"/>
    </xf>
    <xf numFmtId="0" fontId="45" fillId="0" borderId="0" xfId="4" applyFont="1" applyAlignment="1">
      <alignment vertical="center"/>
    </xf>
    <xf numFmtId="3" fontId="10" fillId="0" borderId="4" xfId="4" applyNumberFormat="1" applyFont="1" applyBorder="1" applyAlignment="1">
      <alignment horizontal="right" vertical="center" wrapText="1"/>
    </xf>
    <xf numFmtId="3" fontId="4" fillId="0" borderId="4" xfId="4" applyNumberFormat="1" applyFont="1" applyBorder="1" applyAlignment="1">
      <alignment horizontal="right" vertical="center" wrapText="1"/>
    </xf>
    <xf numFmtId="3" fontId="10" fillId="2" borderId="4" xfId="4" applyNumberFormat="1" applyFont="1" applyFill="1" applyBorder="1" applyAlignment="1">
      <alignment horizontal="right" vertical="center" wrapText="1"/>
    </xf>
    <xf numFmtId="3" fontId="4" fillId="2" borderId="4" xfId="4" applyNumberFormat="1" applyFont="1" applyFill="1" applyBorder="1" applyAlignment="1">
      <alignment horizontal="right" vertical="center" wrapText="1"/>
    </xf>
    <xf numFmtId="0" fontId="42" fillId="0" borderId="0" xfId="4" applyFont="1" applyAlignment="1">
      <alignment vertical="center"/>
    </xf>
    <xf numFmtId="3" fontId="10" fillId="2" borderId="4" xfId="4" applyNumberFormat="1" applyFont="1" applyFill="1" applyBorder="1" applyAlignment="1">
      <alignment horizontal="right" vertical="center"/>
    </xf>
    <xf numFmtId="3" fontId="4" fillId="2" borderId="4" xfId="4" applyNumberFormat="1" applyFont="1" applyFill="1" applyBorder="1" applyAlignment="1">
      <alignment horizontal="right" vertical="center"/>
    </xf>
    <xf numFmtId="3" fontId="42" fillId="0" borderId="0" xfId="4" applyNumberFormat="1" applyAlignment="1">
      <alignment vertical="center"/>
    </xf>
    <xf numFmtId="0" fontId="10" fillId="0" borderId="4" xfId="4" applyFont="1" applyBorder="1" applyAlignment="1">
      <alignment horizontal="center" vertical="center" wrapText="1"/>
    </xf>
    <xf numFmtId="3" fontId="10" fillId="2" borderId="14" xfId="4" applyNumberFormat="1" applyFont="1" applyFill="1" applyBorder="1" applyAlignment="1">
      <alignment horizontal="right" vertical="center"/>
    </xf>
    <xf numFmtId="0" fontId="46" fillId="0" borderId="0" xfId="4" applyFont="1" applyAlignment="1">
      <alignment vertical="center"/>
    </xf>
    <xf numFmtId="3" fontId="4" fillId="2" borderId="14" xfId="4" applyNumberFormat="1" applyFont="1" applyFill="1" applyBorder="1" applyAlignment="1">
      <alignment horizontal="right" vertical="center"/>
    </xf>
    <xf numFmtId="0" fontId="44" fillId="0" borderId="0" xfId="4" applyFont="1" applyAlignment="1">
      <alignment vertical="center"/>
    </xf>
    <xf numFmtId="0" fontId="10" fillId="0" borderId="14" xfId="4" applyFont="1" applyBorder="1" applyAlignment="1">
      <alignment horizontal="center" vertical="center" wrapText="1"/>
    </xf>
    <xf numFmtId="3" fontId="4" fillId="0" borderId="4" xfId="4" applyNumberFormat="1" applyFont="1" applyBorder="1" applyAlignment="1">
      <alignment horizontal="right" vertical="center"/>
    </xf>
    <xf numFmtId="3" fontId="10" fillId="2" borderId="5" xfId="4" applyNumberFormat="1" applyFont="1" applyFill="1" applyBorder="1" applyAlignment="1">
      <alignment horizontal="right" vertical="center"/>
    </xf>
    <xf numFmtId="0" fontId="47" fillId="0" borderId="15" xfId="4" applyNumberFormat="1" applyFont="1" applyBorder="1" applyAlignment="1">
      <alignment horizontal="left" vertical="center" wrapText="1"/>
    </xf>
    <xf numFmtId="0" fontId="47" fillId="0" borderId="16" xfId="4" applyNumberFormat="1" applyFont="1" applyBorder="1" applyAlignment="1">
      <alignment horizontal="left" vertical="center" wrapText="1"/>
    </xf>
    <xf numFmtId="0" fontId="47" fillId="0" borderId="17" xfId="4" applyNumberFormat="1" applyFont="1" applyBorder="1" applyAlignment="1">
      <alignment horizontal="left" vertical="center" wrapText="1"/>
    </xf>
    <xf numFmtId="3" fontId="10" fillId="0" borderId="4" xfId="4" applyNumberFormat="1" applyFont="1" applyBorder="1" applyAlignment="1">
      <alignment horizontal="center" vertical="center" wrapText="1"/>
    </xf>
    <xf numFmtId="3" fontId="4" fillId="0" borderId="4" xfId="4" applyNumberFormat="1" applyFont="1" applyBorder="1" applyAlignment="1">
      <alignment vertical="center"/>
    </xf>
    <xf numFmtId="3" fontId="13" fillId="0" borderId="4" xfId="4" applyNumberFormat="1" applyFont="1" applyBorder="1" applyAlignment="1">
      <alignment vertical="center"/>
    </xf>
    <xf numFmtId="3" fontId="10" fillId="2" borderId="4" xfId="4" applyNumberFormat="1" applyFont="1" applyFill="1" applyBorder="1" applyAlignment="1">
      <alignment vertical="center"/>
    </xf>
    <xf numFmtId="164" fontId="4" fillId="0" borderId="4" xfId="3" applyNumberFormat="1" applyFont="1" applyBorder="1" applyAlignment="1">
      <alignment horizontal="right" vertical="center"/>
    </xf>
    <xf numFmtId="164" fontId="10" fillId="2" borderId="4" xfId="3" applyNumberFormat="1" applyFont="1" applyFill="1" applyBorder="1" applyAlignment="1">
      <alignment horizontal="center" vertical="center" wrapText="1"/>
    </xf>
    <xf numFmtId="164" fontId="4" fillId="2" borderId="4" xfId="3" applyNumberFormat="1" applyFont="1" applyFill="1" applyBorder="1" applyAlignment="1">
      <alignment horizontal="right" vertical="center"/>
    </xf>
    <xf numFmtId="164" fontId="42" fillId="0" borderId="0" xfId="4" applyNumberFormat="1" applyAlignment="1">
      <alignment vertical="center"/>
    </xf>
    <xf numFmtId="164" fontId="13" fillId="2" borderId="4" xfId="3" applyNumberFormat="1" applyFont="1" applyFill="1" applyBorder="1" applyAlignment="1">
      <alignment horizontal="right" vertical="center"/>
    </xf>
    <xf numFmtId="164" fontId="42" fillId="0" borderId="0" xfId="4" applyNumberFormat="1"/>
    <xf numFmtId="164" fontId="4" fillId="2" borderId="0" xfId="3" applyNumberFormat="1" applyFont="1" applyFill="1" applyBorder="1" applyAlignment="1">
      <alignment horizontal="right" vertical="center"/>
    </xf>
    <xf numFmtId="164" fontId="10" fillId="0" borderId="4" xfId="3" applyNumberFormat="1" applyFont="1" applyBorder="1" applyAlignment="1">
      <alignment horizontal="right" vertical="center" wrapText="1"/>
    </xf>
    <xf numFmtId="3" fontId="6" fillId="0" borderId="4" xfId="4" applyNumberFormat="1" applyFont="1" applyBorder="1" applyAlignment="1">
      <alignment horizontal="right" vertical="center" wrapText="1"/>
    </xf>
    <xf numFmtId="3" fontId="6" fillId="0" borderId="14" xfId="4" applyNumberFormat="1" applyFont="1" applyBorder="1" applyAlignment="1">
      <alignment horizontal="right" vertical="center" wrapText="1"/>
    </xf>
    <xf numFmtId="164" fontId="4" fillId="0" borderId="4" xfId="3" applyNumberFormat="1" applyFont="1" applyBorder="1" applyAlignment="1">
      <alignment horizontal="right" vertical="center" wrapText="1"/>
    </xf>
    <xf numFmtId="164" fontId="10" fillId="2" borderId="5" xfId="3" applyNumberFormat="1" applyFont="1" applyFill="1" applyBorder="1" applyAlignment="1">
      <alignment horizontal="right" vertical="center" wrapText="1"/>
    </xf>
    <xf numFmtId="0" fontId="3" fillId="0" borderId="0" xfId="4" applyFont="1"/>
    <xf numFmtId="0" fontId="16" fillId="0" borderId="0" xfId="4" applyFont="1"/>
    <xf numFmtId="0" fontId="14" fillId="0" borderId="0" xfId="4" applyFont="1"/>
    <xf numFmtId="0" fontId="17" fillId="0" borderId="0" xfId="4" applyFont="1" applyAlignment="1">
      <alignment horizontal="center"/>
    </xf>
    <xf numFmtId="0" fontId="16" fillId="0" borderId="0" xfId="4" applyNumberFormat="1" applyFont="1"/>
    <xf numFmtId="0" fontId="20" fillId="0" borderId="0" xfId="4" applyFont="1"/>
    <xf numFmtId="0" fontId="16" fillId="0" borderId="0" xfId="4" applyNumberFormat="1" applyFont="1" applyAlignment="1">
      <alignment horizontal="left" indent="1"/>
    </xf>
    <xf numFmtId="0" fontId="19" fillId="0" borderId="0" xfId="4" applyFont="1"/>
    <xf numFmtId="0" fontId="3" fillId="0" borderId="0" xfId="4" applyNumberFormat="1" applyFont="1" applyAlignment="1"/>
    <xf numFmtId="0" fontId="19" fillId="0" borderId="0" xfId="4" applyFont="1" applyAlignment="1"/>
    <xf numFmtId="0" fontId="19" fillId="0" borderId="0" xfId="4" applyFont="1" applyAlignment="1">
      <alignment wrapText="1"/>
    </xf>
    <xf numFmtId="0" fontId="3" fillId="0" borderId="0" xfId="4" applyNumberFormat="1" applyFont="1"/>
    <xf numFmtId="0" fontId="16" fillId="0" borderId="1" xfId="4" applyFont="1" applyBorder="1" applyAlignment="1">
      <alignment horizontal="center" vertical="center"/>
    </xf>
    <xf numFmtId="0" fontId="16" fillId="0" borderId="1" xfId="4" applyNumberFormat="1" applyFont="1" applyBorder="1" applyAlignment="1">
      <alignment horizontal="center" vertical="center"/>
    </xf>
    <xf numFmtId="0" fontId="16" fillId="0" borderId="1" xfId="4" applyNumberFormat="1" applyFont="1" applyBorder="1" applyAlignment="1">
      <alignment horizontal="center" vertical="center" wrapText="1"/>
    </xf>
    <xf numFmtId="0" fontId="20" fillId="0" borderId="0" xfId="4" applyFont="1" applyAlignment="1">
      <alignment horizontal="center" vertical="center"/>
    </xf>
    <xf numFmtId="0" fontId="20" fillId="0" borderId="2" xfId="4" applyFont="1" applyBorder="1" applyAlignment="1">
      <alignment horizontal="center" vertical="center"/>
    </xf>
    <xf numFmtId="14" fontId="20" fillId="0" borderId="2" xfId="4" applyNumberFormat="1" applyFont="1" applyBorder="1" applyAlignment="1">
      <alignment horizontal="center" vertical="center"/>
    </xf>
    <xf numFmtId="0" fontId="19" fillId="0" borderId="1" xfId="4" applyFont="1" applyBorder="1" applyAlignment="1">
      <alignment horizontal="center"/>
    </xf>
    <xf numFmtId="0" fontId="3" fillId="0" borderId="1" xfId="4" applyNumberFormat="1" applyFont="1" applyBorder="1"/>
    <xf numFmtId="164" fontId="19" fillId="0" borderId="1" xfId="3" applyNumberFormat="1" applyFont="1" applyBorder="1"/>
    <xf numFmtId="0" fontId="19" fillId="0" borderId="2" xfId="4" applyFont="1" applyBorder="1"/>
    <xf numFmtId="0" fontId="19" fillId="0" borderId="3" xfId="4" applyFont="1" applyBorder="1" applyAlignment="1">
      <alignment horizontal="center"/>
    </xf>
    <xf numFmtId="0" fontId="3" fillId="0" borderId="3" xfId="4" applyNumberFormat="1" applyFont="1" applyBorder="1"/>
    <xf numFmtId="164" fontId="19" fillId="0" borderId="3" xfId="3" applyNumberFormat="1" applyFont="1" applyBorder="1"/>
    <xf numFmtId="0" fontId="19" fillId="0" borderId="4" xfId="4" applyFont="1" applyBorder="1" applyAlignment="1">
      <alignment horizontal="center"/>
    </xf>
    <xf numFmtId="0" fontId="3" fillId="0" borderId="4" xfId="4" applyNumberFormat="1" applyFont="1" applyBorder="1"/>
    <xf numFmtId="164" fontId="19" fillId="0" borderId="4" xfId="3" applyNumberFormat="1" applyFont="1" applyBorder="1"/>
    <xf numFmtId="0" fontId="19" fillId="0" borderId="5" xfId="4" applyFont="1" applyBorder="1"/>
    <xf numFmtId="164" fontId="19" fillId="0" borderId="5" xfId="3" applyNumberFormat="1" applyFont="1" applyBorder="1"/>
    <xf numFmtId="0" fontId="3" fillId="0" borderId="2" xfId="4" applyFont="1" applyBorder="1"/>
    <xf numFmtId="164" fontId="19" fillId="0" borderId="2" xfId="3" applyNumberFormat="1" applyFont="1" applyBorder="1"/>
    <xf numFmtId="164" fontId="19" fillId="0" borderId="0" xfId="3" applyNumberFormat="1" applyFont="1"/>
    <xf numFmtId="0" fontId="19" fillId="0" borderId="18" xfId="4" applyFont="1" applyBorder="1" applyAlignment="1">
      <alignment horizontal="center"/>
    </xf>
    <xf numFmtId="0" fontId="3" fillId="0" borderId="18" xfId="4" applyNumberFormat="1" applyFont="1" applyBorder="1"/>
    <xf numFmtId="164" fontId="19" fillId="0" borderId="18" xfId="3" applyNumberFormat="1" applyFont="1" applyBorder="1"/>
    <xf numFmtId="0" fontId="19" fillId="0" borderId="14" xfId="4" applyFont="1" applyBorder="1" applyAlignment="1">
      <alignment horizontal="center"/>
    </xf>
    <xf numFmtId="0" fontId="3" fillId="0" borderId="14" xfId="4" applyFont="1" applyBorder="1"/>
    <xf numFmtId="164" fontId="19" fillId="0" borderId="14" xfId="3" applyNumberFormat="1" applyFont="1" applyBorder="1"/>
    <xf numFmtId="0" fontId="19" fillId="0" borderId="19" xfId="4" applyFont="1" applyBorder="1" applyAlignment="1">
      <alignment horizontal="center"/>
    </xf>
    <xf numFmtId="0" fontId="3" fillId="0" borderId="20" xfId="4" applyNumberFormat="1" applyFont="1" applyBorder="1"/>
    <xf numFmtId="164" fontId="19" fillId="0" borderId="21" xfId="3" applyNumberFormat="1" applyFont="1" applyBorder="1"/>
    <xf numFmtId="164" fontId="19" fillId="0" borderId="20" xfId="3" applyNumberFormat="1" applyFont="1" applyBorder="1"/>
    <xf numFmtId="0" fontId="19" fillId="0" borderId="22" xfId="4" applyFont="1" applyBorder="1" applyAlignment="1">
      <alignment horizontal="center"/>
    </xf>
    <xf numFmtId="164" fontId="19" fillId="0" borderId="23" xfId="3" applyNumberFormat="1" applyFont="1" applyBorder="1"/>
    <xf numFmtId="0" fontId="19" fillId="0" borderId="2" xfId="4" applyFont="1" applyBorder="1" applyAlignment="1">
      <alignment horizontal="center"/>
    </xf>
    <xf numFmtId="0" fontId="15" fillId="0" borderId="0" xfId="4" applyNumberFormat="1" applyFont="1" applyAlignment="1">
      <alignment horizontal="center"/>
    </xf>
    <xf numFmtId="0" fontId="33" fillId="0" borderId="0" xfId="4" applyFont="1" applyAlignment="1">
      <alignment horizontal="center"/>
    </xf>
    <xf numFmtId="0" fontId="33" fillId="0" borderId="0" xfId="4" applyFont="1" applyAlignment="1"/>
    <xf numFmtId="0" fontId="16" fillId="0" borderId="0" xfId="4" applyNumberFormat="1" applyFont="1" applyAlignment="1">
      <alignment horizontal="center"/>
    </xf>
    <xf numFmtId="0" fontId="34" fillId="0" borderId="0" xfId="4" applyFont="1" applyAlignment="1">
      <alignment horizontal="center"/>
    </xf>
    <xf numFmtId="0" fontId="34" fillId="0" borderId="0" xfId="4" applyFont="1"/>
    <xf numFmtId="164" fontId="20" fillId="0" borderId="0" xfId="4" applyNumberFormat="1" applyFont="1"/>
    <xf numFmtId="164" fontId="10" fillId="0" borderId="0" xfId="1" applyNumberFormat="1" applyFont="1" applyAlignment="1">
      <alignment vertical="center"/>
    </xf>
    <xf numFmtId="164" fontId="44" fillId="0" borderId="0" xfId="1" applyNumberFormat="1" applyFont="1" applyBorder="1" applyAlignment="1">
      <alignment vertical="center"/>
    </xf>
    <xf numFmtId="164" fontId="9" fillId="0" borderId="24" xfId="1" applyNumberFormat="1" applyFont="1" applyBorder="1" applyAlignment="1">
      <alignment horizontal="center" vertical="center" wrapText="1"/>
    </xf>
    <xf numFmtId="164" fontId="9" fillId="0" borderId="25" xfId="1" applyNumberFormat="1" applyFont="1" applyBorder="1" applyAlignment="1">
      <alignment horizontal="left" vertical="center" wrapText="1"/>
    </xf>
    <xf numFmtId="164" fontId="9" fillId="0" borderId="26" xfId="1" applyNumberFormat="1" applyFont="1" applyBorder="1" applyAlignment="1">
      <alignment vertical="center" wrapText="1"/>
    </xf>
    <xf numFmtId="164" fontId="9" fillId="0" borderId="17" xfId="1" applyNumberFormat="1" applyFont="1" applyBorder="1" applyAlignment="1">
      <alignment vertical="center" wrapText="1"/>
    </xf>
    <xf numFmtId="164" fontId="6" fillId="0" borderId="17" xfId="1" applyNumberFormat="1" applyFont="1" applyBorder="1" applyAlignment="1">
      <alignment vertical="center" wrapText="1"/>
    </xf>
    <xf numFmtId="164" fontId="9" fillId="0" borderId="17" xfId="1" applyNumberFormat="1" applyFont="1" applyBorder="1" applyAlignment="1">
      <alignment horizontal="center" vertical="center" wrapText="1"/>
    </xf>
    <xf numFmtId="164" fontId="9" fillId="0" borderId="17" xfId="1" applyNumberFormat="1" applyFont="1" applyBorder="1" applyAlignment="1">
      <alignment horizontal="left" vertical="center" wrapText="1"/>
    </xf>
    <xf numFmtId="164" fontId="6" fillId="0" borderId="17" xfId="1" applyNumberFormat="1" applyFont="1" applyBorder="1" applyAlignment="1">
      <alignment horizontal="left" vertical="center" wrapText="1"/>
    </xf>
    <xf numFmtId="164" fontId="9" fillId="0" borderId="17" xfId="1" applyNumberFormat="1" applyFont="1" applyBorder="1" applyAlignment="1">
      <alignment horizontal="left" vertical="center"/>
    </xf>
    <xf numFmtId="164" fontId="6" fillId="0" borderId="17" xfId="1" applyNumberFormat="1" applyFont="1" applyBorder="1" applyAlignment="1">
      <alignment horizontal="left" vertical="center"/>
    </xf>
    <xf numFmtId="164" fontId="9" fillId="0" borderId="27" xfId="1" applyNumberFormat="1" applyFont="1" applyBorder="1" applyAlignment="1">
      <alignment horizontal="center" vertical="center" wrapText="1"/>
    </xf>
    <xf numFmtId="164" fontId="47" fillId="0" borderId="17" xfId="1" applyNumberFormat="1" applyFont="1" applyBorder="1" applyAlignment="1">
      <alignment vertical="center" wrapText="1"/>
    </xf>
    <xf numFmtId="164" fontId="47" fillId="0" borderId="17" xfId="1" applyNumberFormat="1" applyFont="1" applyBorder="1" applyAlignment="1">
      <alignment horizontal="left" vertical="center" wrapText="1"/>
    </xf>
    <xf numFmtId="164" fontId="9" fillId="0" borderId="17" xfId="1" applyNumberFormat="1" applyFont="1" applyBorder="1" applyAlignment="1">
      <alignment horizontal="left" vertical="center" wrapText="1" indent="1"/>
    </xf>
    <xf numFmtId="164" fontId="6" fillId="0" borderId="17" xfId="1" applyNumberFormat="1" applyFont="1" applyBorder="1" applyAlignment="1">
      <alignment horizontal="left" vertical="center" wrapText="1" indent="1"/>
    </xf>
    <xf numFmtId="164" fontId="47" fillId="0" borderId="26" xfId="1" applyNumberFormat="1" applyFont="1" applyBorder="1" applyAlignment="1">
      <alignment horizontal="left" vertical="center" wrapText="1"/>
    </xf>
    <xf numFmtId="164" fontId="9" fillId="0" borderId="26" xfId="1" applyNumberFormat="1" applyFont="1" applyBorder="1" applyAlignment="1">
      <alignment horizontal="justify" vertical="center"/>
    </xf>
    <xf numFmtId="164" fontId="42" fillId="0" borderId="0" xfId="1" applyNumberFormat="1" applyFont="1" applyAlignment="1">
      <alignment vertical="center"/>
    </xf>
    <xf numFmtId="164" fontId="6" fillId="0" borderId="17" xfId="1" applyNumberFormat="1" applyFont="1" applyBorder="1" applyAlignment="1">
      <alignment horizontal="right" vertical="center"/>
    </xf>
    <xf numFmtId="164" fontId="9" fillId="0" borderId="17" xfId="1" applyNumberFormat="1" applyFont="1" applyBorder="1" applyAlignment="1">
      <alignment horizontal="right" vertical="center"/>
    </xf>
    <xf numFmtId="164" fontId="9" fillId="0" borderId="17" xfId="1" applyNumberFormat="1" applyFont="1" applyBorder="1" applyAlignment="1">
      <alignment horizontal="right" vertical="center" wrapText="1"/>
    </xf>
    <xf numFmtId="164" fontId="6" fillId="0" borderId="17" xfId="1" applyNumberFormat="1" applyFont="1" applyBorder="1" applyAlignment="1">
      <alignment horizontal="right" vertical="center" wrapText="1"/>
    </xf>
    <xf numFmtId="164" fontId="9" fillId="0" borderId="26" xfId="1" applyNumberFormat="1" applyFont="1" applyBorder="1" applyAlignment="1">
      <alignment horizontal="right" vertical="center"/>
    </xf>
    <xf numFmtId="164" fontId="6" fillId="0" borderId="26" xfId="1" applyNumberFormat="1" applyFont="1" applyBorder="1" applyAlignment="1">
      <alignment horizontal="right" vertical="center"/>
    </xf>
    <xf numFmtId="164" fontId="9" fillId="0" borderId="26" xfId="1" applyNumberFormat="1" applyFont="1" applyBorder="1" applyAlignment="1">
      <alignment horizontal="right" vertical="center" wrapText="1"/>
    </xf>
    <xf numFmtId="164" fontId="9" fillId="0" borderId="27" xfId="1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164" fontId="10" fillId="0" borderId="14" xfId="1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8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22" fillId="0" borderId="4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3" fontId="24" fillId="0" borderId="4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9" fillId="0" borderId="15" xfId="0" applyFont="1" applyBorder="1" applyAlignment="1">
      <alignment horizontal="left" vertical="center" wrapText="1"/>
    </xf>
    <xf numFmtId="3" fontId="24" fillId="2" borderId="4" xfId="0" applyNumberFormat="1" applyFont="1" applyFill="1" applyBorder="1" applyAlignment="1">
      <alignment horizontal="right" vertical="center" wrapText="1"/>
    </xf>
    <xf numFmtId="0" fontId="47" fillId="0" borderId="15" xfId="0" applyFont="1" applyBorder="1" applyAlignment="1">
      <alignment horizontal="left" vertical="center" wrapText="1"/>
    </xf>
    <xf numFmtId="3" fontId="50" fillId="2" borderId="4" xfId="0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164" fontId="23" fillId="0" borderId="4" xfId="1" applyNumberFormat="1" applyFont="1" applyBorder="1" applyAlignment="1">
      <alignment horizontal="right" vertical="center" wrapText="1"/>
    </xf>
    <xf numFmtId="0" fontId="2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 indent="2"/>
    </xf>
    <xf numFmtId="3" fontId="23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 indent="2"/>
    </xf>
    <xf numFmtId="164" fontId="23" fillId="0" borderId="4" xfId="1" applyNumberFormat="1" applyFont="1" applyFill="1" applyBorder="1" applyAlignment="1">
      <alignment horizontal="center" vertical="center" wrapText="1"/>
    </xf>
    <xf numFmtId="164" fontId="22" fillId="0" borderId="4" xfId="1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/>
    </xf>
    <xf numFmtId="9" fontId="0" fillId="0" borderId="0" xfId="0" applyNumberFormat="1" applyAlignment="1">
      <alignment vertical="center"/>
    </xf>
    <xf numFmtId="9" fontId="0" fillId="0" borderId="4" xfId="0" applyNumberFormat="1" applyBorder="1" applyAlignment="1">
      <alignment vertical="center"/>
    </xf>
    <xf numFmtId="3" fontId="22" fillId="0" borderId="18" xfId="0" applyNumberFormat="1" applyFont="1" applyBorder="1" applyAlignment="1">
      <alignment vertical="center"/>
    </xf>
    <xf numFmtId="164" fontId="0" fillId="0" borderId="0" xfId="1" applyNumberFormat="1" applyFont="1" applyAlignment="1">
      <alignment vertical="center"/>
    </xf>
    <xf numFmtId="0" fontId="9" fillId="0" borderId="5" xfId="0" applyFont="1" applyBorder="1" applyAlignment="1">
      <alignment horizontal="left" vertical="center" wrapText="1" indent="2"/>
    </xf>
    <xf numFmtId="3" fontId="51" fillId="0" borderId="5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 indent="2"/>
    </xf>
    <xf numFmtId="3" fontId="51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16" fillId="0" borderId="0" xfId="0" applyFont="1" applyFill="1" applyBorder="1" applyAlignment="1"/>
    <xf numFmtId="0" fontId="5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164" fontId="9" fillId="0" borderId="0" xfId="1" applyNumberFormat="1" applyFont="1" applyFill="1" applyBorder="1" applyAlignment="1">
      <alignment vertical="center"/>
    </xf>
    <xf numFmtId="164" fontId="9" fillId="0" borderId="28" xfId="1" applyNumberFormat="1" applyFont="1" applyFill="1" applyBorder="1" applyAlignment="1">
      <alignment horizontal="center" vertical="center"/>
    </xf>
    <xf numFmtId="164" fontId="9" fillId="0" borderId="22" xfId="1" applyNumberFormat="1" applyFont="1" applyFill="1" applyBorder="1" applyAlignment="1">
      <alignment horizontal="center" vertical="center"/>
    </xf>
    <xf numFmtId="164" fontId="9" fillId="0" borderId="14" xfId="1" applyNumberFormat="1" applyFont="1" applyBorder="1" applyAlignment="1">
      <alignment vertical="center" wrapText="1"/>
    </xf>
    <xf numFmtId="164" fontId="48" fillId="0" borderId="4" xfId="1" applyNumberFormat="1" applyFont="1" applyBorder="1" applyAlignment="1">
      <alignment vertical="center" wrapText="1"/>
    </xf>
    <xf numFmtId="164" fontId="6" fillId="0" borderId="4" xfId="1" applyNumberFormat="1" applyFont="1" applyBorder="1" applyAlignment="1">
      <alignment vertical="center" wrapText="1"/>
    </xf>
    <xf numFmtId="164" fontId="9" fillId="0" borderId="15" xfId="1" applyNumberFormat="1" applyFont="1" applyBorder="1" applyAlignment="1">
      <alignment horizontal="center" vertical="center" wrapText="1"/>
    </xf>
    <xf numFmtId="164" fontId="9" fillId="0" borderId="15" xfId="1" applyNumberFormat="1" applyFont="1" applyBorder="1" applyAlignment="1">
      <alignment horizontal="left" vertical="center" wrapText="1"/>
    </xf>
    <xf numFmtId="164" fontId="47" fillId="0" borderId="15" xfId="1" applyNumberFormat="1" applyFont="1" applyBorder="1" applyAlignment="1">
      <alignment horizontal="left" vertical="center" wrapText="1"/>
    </xf>
    <xf numFmtId="164" fontId="9" fillId="0" borderId="4" xfId="1" applyNumberFormat="1" applyFont="1" applyBorder="1" applyAlignment="1">
      <alignment horizontal="center" vertical="center" wrapText="1"/>
    </xf>
    <xf numFmtId="164" fontId="9" fillId="0" borderId="4" xfId="1" applyNumberFormat="1" applyFont="1" applyBorder="1" applyAlignment="1">
      <alignment vertical="center" wrapText="1"/>
    </xf>
    <xf numFmtId="164" fontId="9" fillId="0" borderId="4" xfId="1" applyNumberFormat="1" applyFont="1" applyBorder="1" applyAlignment="1">
      <alignment horizontal="left" vertical="center" wrapText="1" indent="2"/>
    </xf>
    <xf numFmtId="164" fontId="6" fillId="0" borderId="4" xfId="1" applyNumberFormat="1" applyFont="1" applyBorder="1" applyAlignment="1">
      <alignment horizontal="left" vertical="center" wrapText="1" indent="2"/>
    </xf>
    <xf numFmtId="164" fontId="6" fillId="0" borderId="15" xfId="1" applyNumberFormat="1" applyFont="1" applyBorder="1" applyAlignment="1">
      <alignment horizontal="left" vertical="center" wrapText="1"/>
    </xf>
    <xf numFmtId="164" fontId="6" fillId="0" borderId="29" xfId="1" applyNumberFormat="1" applyFont="1" applyBorder="1" applyAlignment="1">
      <alignment horizontal="left" vertical="center" wrapText="1"/>
    </xf>
    <xf numFmtId="164" fontId="9" fillId="0" borderId="5" xfId="1" applyNumberFormat="1" applyFont="1" applyBorder="1" applyAlignment="1">
      <alignment horizontal="left" vertical="center" wrapText="1" indent="2"/>
    </xf>
    <xf numFmtId="164" fontId="9" fillId="0" borderId="0" xfId="1" applyNumberFormat="1" applyFont="1" applyBorder="1" applyAlignment="1">
      <alignment horizontal="left" vertical="center" wrapText="1" indent="2"/>
    </xf>
    <xf numFmtId="164" fontId="6" fillId="0" borderId="0" xfId="1" applyNumberFormat="1" applyFont="1" applyAlignment="1">
      <alignment vertical="center"/>
    </xf>
    <xf numFmtId="164" fontId="45" fillId="0" borderId="0" xfId="1" applyNumberFormat="1" applyFont="1" applyAlignment="1">
      <alignment horizontal="center"/>
    </xf>
    <xf numFmtId="43" fontId="6" fillId="0" borderId="15" xfId="1" quotePrefix="1" applyNumberFormat="1" applyFont="1" applyBorder="1" applyAlignment="1">
      <alignment horizontal="right" vertical="center" wrapText="1"/>
    </xf>
    <xf numFmtId="0" fontId="15" fillId="0" borderId="0" xfId="0" applyFont="1" applyAlignment="1"/>
    <xf numFmtId="0" fontId="53" fillId="0" borderId="0" xfId="0" applyFont="1"/>
    <xf numFmtId="0" fontId="55" fillId="0" borderId="0" xfId="0" applyFont="1"/>
    <xf numFmtId="0" fontId="2" fillId="2" borderId="1" xfId="0" applyNumberFormat="1" applyFont="1" applyFill="1" applyBorder="1" applyAlignment="1">
      <alignment horizontal="center" vertical="top" wrapText="1"/>
    </xf>
    <xf numFmtId="0" fontId="56" fillId="0" borderId="0" xfId="0" applyFont="1"/>
    <xf numFmtId="0" fontId="2" fillId="2" borderId="20" xfId="0" applyNumberFormat="1" applyFont="1" applyFill="1" applyBorder="1" applyAlignment="1">
      <alignment horizontal="center" vertical="top" wrapText="1"/>
    </xf>
    <xf numFmtId="0" fontId="57" fillId="2" borderId="2" xfId="0" applyFont="1" applyFill="1" applyBorder="1" applyAlignment="1">
      <alignment horizontal="center" vertical="top" wrapText="1"/>
    </xf>
    <xf numFmtId="0" fontId="23" fillId="2" borderId="3" xfId="0" applyNumberFormat="1" applyFont="1" applyFill="1" applyBorder="1" applyAlignment="1">
      <alignment horizontal="justify" vertical="center" wrapText="1"/>
    </xf>
    <xf numFmtId="164" fontId="24" fillId="2" borderId="3" xfId="1" applyNumberFormat="1" applyFont="1" applyFill="1" applyBorder="1" applyAlignment="1">
      <alignment vertical="center"/>
    </xf>
    <xf numFmtId="164" fontId="10" fillId="2" borderId="3" xfId="1" applyNumberFormat="1" applyFont="1" applyFill="1" applyBorder="1" applyAlignment="1">
      <alignment vertical="center"/>
    </xf>
    <xf numFmtId="164" fontId="53" fillId="0" borderId="0" xfId="0" applyNumberFormat="1" applyFont="1"/>
    <xf numFmtId="0" fontId="6" fillId="2" borderId="4" xfId="0" applyNumberFormat="1" applyFont="1" applyFill="1" applyBorder="1" applyAlignment="1">
      <alignment horizontal="justify" vertical="center" wrapText="1"/>
    </xf>
    <xf numFmtId="164" fontId="58" fillId="2" borderId="4" xfId="1" applyNumberFormat="1" applyFont="1" applyFill="1" applyBorder="1" applyAlignment="1">
      <alignment vertical="center"/>
    </xf>
    <xf numFmtId="164" fontId="59" fillId="2" borderId="4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0" fontId="23" fillId="2" borderId="5" xfId="0" applyNumberFormat="1" applyFont="1" applyFill="1" applyBorder="1" applyAlignment="1">
      <alignment horizontal="justify" vertical="center" wrapText="1"/>
    </xf>
    <xf numFmtId="164" fontId="24" fillId="2" borderId="5" xfId="1" applyNumberFormat="1" applyFont="1" applyFill="1" applyBorder="1" applyAlignment="1">
      <alignment vertical="center"/>
    </xf>
    <xf numFmtId="164" fontId="10" fillId="2" borderId="5" xfId="1" applyNumberFormat="1" applyFont="1" applyFill="1" applyBorder="1" applyAlignment="1">
      <alignment vertical="center"/>
    </xf>
    <xf numFmtId="164" fontId="55" fillId="0" borderId="0" xfId="0" applyNumberFormat="1" applyFont="1"/>
    <xf numFmtId="0" fontId="23" fillId="2" borderId="14" xfId="0" applyNumberFormat="1" applyFont="1" applyFill="1" applyBorder="1" applyAlignment="1">
      <alignment horizontal="justify" vertical="center" wrapText="1"/>
    </xf>
    <xf numFmtId="164" fontId="24" fillId="2" borderId="14" xfId="1" applyNumberFormat="1" applyFont="1" applyFill="1" applyBorder="1" applyAlignment="1">
      <alignment vertical="center"/>
    </xf>
    <xf numFmtId="164" fontId="9" fillId="2" borderId="27" xfId="1" applyNumberFormat="1" applyFont="1" applyFill="1" applyBorder="1" applyAlignment="1">
      <alignment horizontal="justify" vertical="center" wrapText="1"/>
    </xf>
    <xf numFmtId="0" fontId="24" fillId="2" borderId="0" xfId="0" applyFont="1" applyFill="1" applyBorder="1" applyAlignment="1">
      <alignment horizontal="justify" vertical="center" wrapText="1"/>
    </xf>
    <xf numFmtId="164" fontId="9" fillId="2" borderId="0" xfId="1" applyNumberFormat="1" applyFont="1" applyFill="1" applyBorder="1" applyAlignment="1">
      <alignment horizontal="justify" vertical="center" wrapText="1"/>
    </xf>
    <xf numFmtId="164" fontId="10" fillId="2" borderId="0" xfId="1" applyNumberFormat="1" applyFont="1" applyFill="1" applyBorder="1" applyAlignment="1">
      <alignment vertical="center"/>
    </xf>
    <xf numFmtId="0" fontId="58" fillId="0" borderId="0" xfId="0" applyFont="1"/>
    <xf numFmtId="0" fontId="20" fillId="0" borderId="0" xfId="0" applyFont="1"/>
    <xf numFmtId="164" fontId="20" fillId="0" borderId="0" xfId="0" applyNumberFormat="1" applyFont="1"/>
    <xf numFmtId="0" fontId="9" fillId="3" borderId="30" xfId="0" applyNumberFormat="1" applyFont="1" applyFill="1" applyBorder="1" applyAlignment="1">
      <alignment horizontal="center" vertical="center"/>
    </xf>
    <xf numFmtId="164" fontId="35" fillId="0" borderId="14" xfId="1" quotePrefix="1" applyNumberFormat="1" applyFont="1" applyBorder="1" applyAlignment="1">
      <alignment horizontal="left"/>
    </xf>
    <xf numFmtId="3" fontId="10" fillId="0" borderId="14" xfId="0" applyNumberFormat="1" applyFont="1" applyBorder="1" applyAlignment="1">
      <alignment horizontal="right"/>
    </xf>
    <xf numFmtId="164" fontId="9" fillId="3" borderId="31" xfId="1" applyNumberFormat="1" applyFont="1" applyFill="1" applyBorder="1" applyAlignment="1">
      <alignment horizontal="center" vertical="center"/>
    </xf>
    <xf numFmtId="14" fontId="9" fillId="3" borderId="3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/>
    </xf>
    <xf numFmtId="0" fontId="19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164" fontId="19" fillId="0" borderId="3" xfId="2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164" fontId="19" fillId="0" borderId="4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19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64" fontId="3" fillId="0" borderId="5" xfId="1" applyNumberFormat="1" applyFont="1" applyFill="1" applyBorder="1" applyAlignment="1">
      <alignment horizontal="left"/>
    </xf>
    <xf numFmtId="165" fontId="19" fillId="0" borderId="5" xfId="2" applyNumberFormat="1" applyFont="1" applyFill="1" applyBorder="1" applyAlignment="1">
      <alignment horizontal="right"/>
    </xf>
    <xf numFmtId="164" fontId="3" fillId="0" borderId="3" xfId="1" applyNumberFormat="1" applyFont="1" applyFill="1" applyBorder="1" applyAlignment="1">
      <alignment horizontal="right"/>
    </xf>
    <xf numFmtId="164" fontId="3" fillId="0" borderId="4" xfId="1" applyNumberFormat="1" applyFont="1" applyFill="1" applyBorder="1" applyAlignment="1">
      <alignment horizontal="right"/>
    </xf>
    <xf numFmtId="0" fontId="19" fillId="0" borderId="18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8" fillId="0" borderId="0" xfId="0" applyFont="1" applyFill="1" applyAlignment="1"/>
    <xf numFmtId="164" fontId="9" fillId="0" borderId="3" xfId="1" applyNumberFormat="1" applyFont="1" applyBorder="1" applyAlignment="1">
      <alignment horizontal="left" vertical="center" wrapText="1"/>
    </xf>
    <xf numFmtId="164" fontId="9" fillId="0" borderId="27" xfId="1" applyNumberFormat="1" applyFont="1" applyBorder="1" applyAlignment="1">
      <alignment horizontal="right" vertical="center"/>
    </xf>
    <xf numFmtId="3" fontId="4" fillId="2" borderId="5" xfId="4" applyNumberFormat="1" applyFont="1" applyFill="1" applyBorder="1" applyAlignment="1">
      <alignment horizontal="right" vertical="center" wrapText="1"/>
    </xf>
    <xf numFmtId="164" fontId="6" fillId="0" borderId="26" xfId="1" applyNumberFormat="1" applyFont="1" applyBorder="1" applyAlignment="1">
      <alignment vertical="center" wrapText="1"/>
    </xf>
    <xf numFmtId="164" fontId="4" fillId="2" borderId="14" xfId="3" applyNumberFormat="1" applyFont="1" applyFill="1" applyBorder="1" applyAlignment="1">
      <alignment horizontal="right" vertical="center"/>
    </xf>
    <xf numFmtId="164" fontId="6" fillId="2" borderId="27" xfId="1" applyNumberFormat="1" applyFont="1" applyFill="1" applyBorder="1" applyAlignment="1">
      <alignment horizontal="left" vertical="center" wrapText="1"/>
    </xf>
    <xf numFmtId="164" fontId="4" fillId="2" borderId="5" xfId="3" applyNumberFormat="1" applyFont="1" applyFill="1" applyBorder="1" applyAlignment="1">
      <alignment horizontal="right" vertical="center"/>
    </xf>
    <xf numFmtId="164" fontId="9" fillId="0" borderId="26" xfId="1" applyNumberFormat="1" applyFont="1" applyBorder="1" applyAlignment="1">
      <alignment horizontal="left" vertical="center" wrapText="1" indent="1"/>
    </xf>
    <xf numFmtId="164" fontId="9" fillId="0" borderId="27" xfId="1" applyNumberFormat="1" applyFont="1" applyBorder="1" applyAlignment="1">
      <alignment vertical="center" wrapText="1"/>
    </xf>
    <xf numFmtId="0" fontId="10" fillId="0" borderId="5" xfId="4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/>
    </xf>
    <xf numFmtId="0" fontId="63" fillId="0" borderId="14" xfId="0" applyNumberFormat="1" applyFont="1" applyFill="1" applyBorder="1" applyAlignment="1">
      <alignment horizontal="center"/>
    </xf>
    <xf numFmtId="164" fontId="20" fillId="0" borderId="14" xfId="0" applyNumberFormat="1" applyFont="1" applyFill="1" applyBorder="1"/>
    <xf numFmtId="0" fontId="3" fillId="0" borderId="4" xfId="0" applyNumberFormat="1" applyFont="1" applyFill="1" applyBorder="1"/>
    <xf numFmtId="164" fontId="16" fillId="0" borderId="4" xfId="2" applyNumberFormat="1" applyFont="1" applyFill="1" applyBorder="1"/>
    <xf numFmtId="164" fontId="3" fillId="0" borderId="4" xfId="2" applyNumberFormat="1" applyFont="1" applyFill="1" applyBorder="1"/>
    <xf numFmtId="164" fontId="16" fillId="0" borderId="4" xfId="2" applyNumberFormat="1" applyFont="1" applyFill="1" applyBorder="1" applyAlignment="1"/>
    <xf numFmtId="0" fontId="16" fillId="0" borderId="4" xfId="0" applyFont="1" applyFill="1" applyBorder="1" applyAlignment="1">
      <alignment horizontal="center"/>
    </xf>
    <xf numFmtId="0" fontId="63" fillId="0" borderId="4" xfId="0" applyNumberFormat="1" applyFont="1" applyFill="1" applyBorder="1" applyAlignment="1">
      <alignment horizontal="center"/>
    </xf>
    <xf numFmtId="164" fontId="3" fillId="0" borderId="4" xfId="2" applyNumberFormat="1" applyFont="1" applyFill="1" applyBorder="1" applyAlignment="1"/>
    <xf numFmtId="0" fontId="9" fillId="0" borderId="4" xfId="0" applyFont="1" applyFill="1" applyBorder="1" applyAlignment="1">
      <alignment horizontal="center"/>
    </xf>
    <xf numFmtId="164" fontId="9" fillId="0" borderId="4" xfId="2" applyNumberFormat="1" applyFont="1" applyFill="1" applyBorder="1" applyAlignment="1"/>
    <xf numFmtId="164" fontId="9" fillId="0" borderId="4" xfId="2" applyNumberFormat="1" applyFont="1" applyFill="1" applyBorder="1"/>
    <xf numFmtId="164" fontId="0" fillId="0" borderId="5" xfId="2" applyNumberFormat="1" applyFont="1" applyFill="1" applyBorder="1"/>
    <xf numFmtId="0" fontId="62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3" fillId="0" borderId="0" xfId="0" applyNumberFormat="1" applyFont="1" applyFill="1" applyBorder="1"/>
    <xf numFmtId="0" fontId="17" fillId="0" borderId="33" xfId="0" applyNumberFormat="1" applyFont="1" applyFill="1" applyBorder="1"/>
    <xf numFmtId="0" fontId="7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39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164" fontId="16" fillId="0" borderId="12" xfId="1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164" fontId="33" fillId="0" borderId="33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6" fillId="0" borderId="0" xfId="4" applyFont="1" applyAlignment="1">
      <alignment horizontal="center"/>
    </xf>
    <xf numFmtId="0" fontId="6" fillId="0" borderId="15" xfId="4" applyNumberFormat="1" applyFont="1" applyBorder="1" applyAlignment="1">
      <alignment horizontal="left" vertical="center" wrapText="1" indent="1"/>
    </xf>
    <xf numFmtId="0" fontId="6" fillId="0" borderId="17" xfId="4" applyNumberFormat="1" applyFont="1" applyBorder="1" applyAlignment="1">
      <alignment horizontal="left" vertical="center" wrapText="1" indent="1"/>
    </xf>
    <xf numFmtId="0" fontId="9" fillId="0" borderId="15" xfId="4" applyNumberFormat="1" applyFont="1" applyBorder="1" applyAlignment="1">
      <alignment horizontal="center" vertical="center" wrapText="1"/>
    </xf>
    <xf numFmtId="0" fontId="9" fillId="0" borderId="17" xfId="4" applyNumberFormat="1" applyFont="1" applyBorder="1" applyAlignment="1">
      <alignment horizontal="center" vertical="center" wrapText="1"/>
    </xf>
    <xf numFmtId="0" fontId="9" fillId="0" borderId="15" xfId="4" applyFont="1" applyBorder="1" applyAlignment="1">
      <alignment vertical="center" wrapText="1"/>
    </xf>
    <xf numFmtId="0" fontId="9" fillId="0" borderId="17" xfId="4" applyFont="1" applyBorder="1" applyAlignment="1">
      <alignment vertical="center" wrapText="1"/>
    </xf>
    <xf numFmtId="0" fontId="9" fillId="0" borderId="34" xfId="4" applyNumberFormat="1" applyFont="1" applyBorder="1" applyAlignment="1">
      <alignment horizontal="center" vertical="center" wrapText="1"/>
    </xf>
    <xf numFmtId="0" fontId="9" fillId="0" borderId="27" xfId="4" applyNumberFormat="1" applyFont="1" applyBorder="1" applyAlignment="1">
      <alignment horizontal="center" vertical="center" wrapText="1"/>
    </xf>
    <xf numFmtId="0" fontId="15" fillId="0" borderId="0" xfId="4" applyFont="1" applyAlignment="1">
      <alignment horizontal="center"/>
    </xf>
    <xf numFmtId="0" fontId="47" fillId="0" borderId="15" xfId="4" applyNumberFormat="1" applyFont="1" applyBorder="1" applyAlignment="1">
      <alignment horizontal="left" vertical="center" wrapText="1"/>
    </xf>
    <xf numFmtId="0" fontId="47" fillId="0" borderId="17" xfId="4" applyNumberFormat="1" applyFont="1" applyBorder="1" applyAlignment="1">
      <alignment horizontal="left" vertical="center" wrapText="1"/>
    </xf>
    <xf numFmtId="0" fontId="9" fillId="0" borderId="35" xfId="4" applyFont="1" applyBorder="1" applyAlignment="1">
      <alignment horizontal="justify" vertical="center"/>
    </xf>
    <xf numFmtId="0" fontId="9" fillId="0" borderId="26" xfId="4" applyFont="1" applyBorder="1" applyAlignment="1">
      <alignment horizontal="justify" vertical="center"/>
    </xf>
    <xf numFmtId="0" fontId="6" fillId="0" borderId="15" xfId="4" applyNumberFormat="1" applyFont="1" applyBorder="1" applyAlignment="1">
      <alignment horizontal="left" vertical="center" wrapText="1"/>
    </xf>
    <xf numFmtId="0" fontId="6" fillId="0" borderId="17" xfId="4" applyNumberFormat="1" applyFont="1" applyBorder="1" applyAlignment="1">
      <alignment horizontal="left" vertical="center" wrapText="1"/>
    </xf>
    <xf numFmtId="0" fontId="9" fillId="0" borderId="15" xfId="4" applyNumberFormat="1" applyFont="1" applyBorder="1" applyAlignment="1">
      <alignment horizontal="left" vertical="center" wrapText="1" indent="1"/>
    </xf>
    <xf numFmtId="0" fontId="9" fillId="0" borderId="17" xfId="4" applyNumberFormat="1" applyFont="1" applyBorder="1" applyAlignment="1">
      <alignment horizontal="left" vertical="center" wrapText="1" indent="1"/>
    </xf>
    <xf numFmtId="0" fontId="6" fillId="0" borderId="15" xfId="4" applyFont="1" applyBorder="1" applyAlignment="1">
      <alignment horizontal="left" vertical="center" wrapText="1"/>
    </xf>
    <xf numFmtId="0" fontId="6" fillId="0" borderId="17" xfId="4" applyFont="1" applyBorder="1" applyAlignment="1">
      <alignment horizontal="left" vertical="center" wrapText="1"/>
    </xf>
    <xf numFmtId="0" fontId="9" fillId="0" borderId="15" xfId="4" applyFont="1" applyBorder="1" applyAlignment="1">
      <alignment horizontal="center" vertical="center" wrapText="1"/>
    </xf>
    <xf numFmtId="0" fontId="9" fillId="0" borderId="17" xfId="4" applyFont="1" applyBorder="1" applyAlignment="1">
      <alignment horizontal="center" vertical="center" wrapText="1"/>
    </xf>
    <xf numFmtId="0" fontId="9" fillId="0" borderId="34" xfId="4" applyNumberFormat="1" applyFont="1" applyBorder="1" applyAlignment="1">
      <alignment vertical="center" wrapText="1"/>
    </xf>
    <xf numFmtId="0" fontId="9" fillId="0" borderId="27" xfId="4" applyNumberFormat="1" applyFont="1" applyBorder="1" applyAlignment="1">
      <alignment vertical="center" wrapText="1"/>
    </xf>
    <xf numFmtId="0" fontId="9" fillId="0" borderId="35" xfId="4" applyNumberFormat="1" applyFont="1" applyBorder="1" applyAlignment="1">
      <alignment horizontal="left" vertical="center" wrapText="1" indent="1"/>
    </xf>
    <xf numFmtId="0" fontId="9" fillId="0" borderId="26" xfId="4" applyNumberFormat="1" applyFont="1" applyBorder="1" applyAlignment="1">
      <alignment horizontal="left" vertical="center" wrapText="1" indent="1"/>
    </xf>
    <xf numFmtId="0" fontId="9" fillId="0" borderId="15" xfId="4" applyFont="1" applyBorder="1" applyAlignment="1">
      <alignment horizontal="left" vertical="center" wrapText="1"/>
    </xf>
    <xf numFmtId="0" fontId="9" fillId="0" borderId="17" xfId="4" applyFont="1" applyBorder="1" applyAlignment="1">
      <alignment horizontal="left" vertical="center" wrapText="1"/>
    </xf>
    <xf numFmtId="0" fontId="6" fillId="0" borderId="15" xfId="4" applyNumberFormat="1" applyFont="1" applyBorder="1" applyAlignment="1">
      <alignment vertical="center" wrapText="1"/>
    </xf>
    <xf numFmtId="0" fontId="6" fillId="0" borderId="17" xfId="4" applyNumberFormat="1" applyFont="1" applyBorder="1" applyAlignment="1">
      <alignment vertical="center" wrapText="1"/>
    </xf>
    <xf numFmtId="0" fontId="6" fillId="0" borderId="34" xfId="4" applyNumberFormat="1" applyFont="1" applyBorder="1" applyAlignment="1">
      <alignment horizontal="left" vertical="center" wrapText="1"/>
    </xf>
    <xf numFmtId="0" fontId="6" fillId="0" borderId="27" xfId="4" applyNumberFormat="1" applyFont="1" applyBorder="1" applyAlignment="1">
      <alignment horizontal="left" vertical="center" wrapText="1"/>
    </xf>
    <xf numFmtId="0" fontId="6" fillId="0" borderId="35" xfId="4" applyNumberFormat="1" applyFont="1" applyBorder="1" applyAlignment="1">
      <alignment vertical="center" wrapText="1"/>
    </xf>
    <xf numFmtId="0" fontId="6" fillId="0" borderId="26" xfId="4" applyNumberFormat="1" applyFont="1" applyBorder="1" applyAlignment="1">
      <alignment vertical="center" wrapText="1"/>
    </xf>
    <xf numFmtId="0" fontId="9" fillId="0" borderId="15" xfId="4" applyNumberFormat="1" applyFont="1" applyBorder="1" applyAlignment="1">
      <alignment horizontal="center" vertical="center"/>
    </xf>
    <xf numFmtId="0" fontId="9" fillId="0" borderId="17" xfId="4" applyNumberFormat="1" applyFont="1" applyBorder="1" applyAlignment="1">
      <alignment horizontal="center" vertical="center"/>
    </xf>
    <xf numFmtId="0" fontId="6" fillId="0" borderId="15" xfId="4" applyNumberFormat="1" applyFont="1" applyBorder="1" applyAlignment="1">
      <alignment horizontal="left" vertical="center"/>
    </xf>
    <xf numFmtId="0" fontId="6" fillId="0" borderId="17" xfId="4" applyNumberFormat="1" applyFont="1" applyBorder="1" applyAlignment="1">
      <alignment horizontal="left" vertical="center"/>
    </xf>
    <xf numFmtId="0" fontId="47" fillId="0" borderId="15" xfId="4" applyNumberFormat="1" applyFont="1" applyBorder="1" applyAlignment="1">
      <alignment vertical="center" wrapText="1"/>
    </xf>
    <xf numFmtId="0" fontId="47" fillId="0" borderId="17" xfId="4" applyNumberFormat="1" applyFont="1" applyBorder="1" applyAlignment="1">
      <alignment vertical="center" wrapText="1"/>
    </xf>
    <xf numFmtId="0" fontId="47" fillId="0" borderId="16" xfId="4" applyNumberFormat="1" applyFont="1" applyBorder="1" applyAlignment="1">
      <alignment horizontal="left" vertical="center" wrapText="1"/>
    </xf>
    <xf numFmtId="0" fontId="9" fillId="0" borderId="15" xfId="4" applyNumberFormat="1" applyFont="1" applyBorder="1" applyAlignment="1">
      <alignment vertical="center" wrapText="1"/>
    </xf>
    <xf numFmtId="0" fontId="9" fillId="0" borderId="17" xfId="4" applyNumberFormat="1" applyFont="1" applyBorder="1" applyAlignment="1">
      <alignment vertical="center" wrapText="1"/>
    </xf>
    <xf numFmtId="0" fontId="6" fillId="0" borderId="15" xfId="4" applyFont="1" applyBorder="1" applyAlignment="1">
      <alignment vertical="center"/>
    </xf>
    <xf numFmtId="0" fontId="6" fillId="0" borderId="17" xfId="4" applyFont="1" applyBorder="1" applyAlignment="1">
      <alignment vertical="center"/>
    </xf>
    <xf numFmtId="0" fontId="6" fillId="0" borderId="15" xfId="4" applyNumberFormat="1" applyFont="1" applyBorder="1" applyAlignment="1">
      <alignment horizontal="justify" vertical="center" wrapText="1"/>
    </xf>
    <xf numFmtId="0" fontId="6" fillId="0" borderId="17" xfId="4" applyNumberFormat="1" applyFont="1" applyBorder="1" applyAlignment="1">
      <alignment horizontal="justify" vertical="center" wrapText="1"/>
    </xf>
    <xf numFmtId="0" fontId="47" fillId="0" borderId="36" xfId="4" applyNumberFormat="1" applyFont="1" applyBorder="1" applyAlignment="1">
      <alignment horizontal="left" vertical="center" wrapText="1"/>
    </xf>
    <xf numFmtId="0" fontId="47" fillId="0" borderId="0" xfId="4" applyNumberFormat="1" applyFont="1" applyBorder="1" applyAlignment="1">
      <alignment horizontal="left" vertical="center" wrapText="1"/>
    </xf>
    <xf numFmtId="0" fontId="9" fillId="0" borderId="37" xfId="4" applyNumberFormat="1" applyFont="1" applyBorder="1" applyAlignment="1">
      <alignment horizontal="left" vertical="center" wrapText="1"/>
    </xf>
    <xf numFmtId="0" fontId="9" fillId="0" borderId="25" xfId="4" applyNumberFormat="1" applyFont="1" applyBorder="1" applyAlignment="1">
      <alignment horizontal="left" vertical="center" wrapText="1"/>
    </xf>
    <xf numFmtId="0" fontId="9" fillId="0" borderId="15" xfId="4" applyNumberFormat="1" applyFont="1" applyBorder="1" applyAlignment="1">
      <alignment vertical="center"/>
    </xf>
    <xf numFmtId="0" fontId="9" fillId="0" borderId="17" xfId="4" applyNumberFormat="1" applyFont="1" applyBorder="1" applyAlignment="1">
      <alignment vertical="center"/>
    </xf>
    <xf numFmtId="0" fontId="6" fillId="0" borderId="15" xfId="4" applyNumberFormat="1" applyFont="1" applyBorder="1" applyAlignment="1">
      <alignment vertical="center"/>
    </xf>
    <xf numFmtId="0" fontId="6" fillId="0" borderId="17" xfId="4" applyNumberFormat="1" applyFont="1" applyBorder="1" applyAlignment="1">
      <alignment vertical="center"/>
    </xf>
    <xf numFmtId="0" fontId="9" fillId="0" borderId="34" xfId="4" applyNumberFormat="1" applyFont="1" applyBorder="1" applyAlignment="1">
      <alignment horizontal="center" vertical="center"/>
    </xf>
    <xf numFmtId="0" fontId="9" fillId="0" borderId="27" xfId="4" applyNumberFormat="1" applyFont="1" applyBorder="1" applyAlignment="1">
      <alignment horizontal="center" vertical="center"/>
    </xf>
    <xf numFmtId="0" fontId="9" fillId="0" borderId="35" xfId="4" applyNumberFormat="1" applyFont="1" applyBorder="1" applyAlignment="1">
      <alignment horizontal="left" vertical="center"/>
    </xf>
    <xf numFmtId="0" fontId="9" fillId="0" borderId="26" xfId="4" applyNumberFormat="1" applyFont="1" applyBorder="1" applyAlignment="1">
      <alignment horizontal="left" vertical="center"/>
    </xf>
    <xf numFmtId="0" fontId="9" fillId="0" borderId="15" xfId="4" applyNumberFormat="1" applyFont="1" applyBorder="1" applyAlignment="1">
      <alignment horizontal="left" vertical="center" wrapText="1"/>
    </xf>
    <xf numFmtId="0" fontId="9" fillId="0" borderId="17" xfId="4" applyNumberFormat="1" applyFont="1" applyBorder="1" applyAlignment="1">
      <alignment horizontal="left" vertical="center" wrapText="1"/>
    </xf>
    <xf numFmtId="0" fontId="6" fillId="0" borderId="15" xfId="4" applyFont="1" applyBorder="1" applyAlignment="1">
      <alignment vertical="center" wrapText="1"/>
    </xf>
    <xf numFmtId="0" fontId="6" fillId="0" borderId="17" xfId="4" applyFont="1" applyBorder="1" applyAlignment="1">
      <alignment vertical="center" wrapText="1"/>
    </xf>
    <xf numFmtId="0" fontId="9" fillId="0" borderId="15" xfId="4" applyNumberFormat="1" applyFont="1" applyBorder="1" applyAlignment="1">
      <alignment horizontal="left" vertical="center"/>
    </xf>
    <xf numFmtId="0" fontId="9" fillId="0" borderId="17" xfId="4" applyNumberFormat="1" applyFont="1" applyBorder="1" applyAlignment="1">
      <alignment horizontal="left" vertical="center"/>
    </xf>
    <xf numFmtId="0" fontId="44" fillId="0" borderId="33" xfId="4" applyFont="1" applyBorder="1" applyAlignment="1">
      <alignment vertical="center"/>
    </xf>
    <xf numFmtId="0" fontId="41" fillId="0" borderId="38" xfId="4" applyFont="1" applyBorder="1" applyAlignment="1">
      <alignment horizontal="center" vertical="center" wrapText="1"/>
    </xf>
    <xf numFmtId="0" fontId="41" fillId="0" borderId="24" xfId="4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3" fillId="0" borderId="0" xfId="4" applyNumberFormat="1" applyFont="1" applyAlignment="1">
      <alignment horizontal="left" wrapText="1"/>
    </xf>
    <xf numFmtId="0" fontId="19" fillId="0" borderId="0" xfId="4" applyFont="1" applyAlignment="1">
      <alignment horizontal="left" wrapText="1"/>
    </xf>
    <xf numFmtId="0" fontId="3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64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0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17" fillId="0" borderId="33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57" fillId="2" borderId="20" xfId="0" applyFont="1" applyFill="1" applyBorder="1" applyAlignment="1">
      <alignment horizontal="center" vertical="top" wrapText="1"/>
    </xf>
    <xf numFmtId="0" fontId="57" fillId="2" borderId="2" xfId="0" applyFont="1" applyFill="1" applyBorder="1" applyAlignment="1">
      <alignment horizontal="center" vertical="top" wrapText="1"/>
    </xf>
  </cellXfs>
  <cellStyles count="5">
    <cellStyle name="Comma" xfId="1" builtinId="3"/>
    <cellStyle name="Comma 2" xfId="2"/>
    <cellStyle name="Comma 3" xfId="3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opLeftCell="A64" workbookViewId="0">
      <selection activeCell="B82" sqref="B82"/>
    </sheetView>
  </sheetViews>
  <sheetFormatPr defaultRowHeight="12.75"/>
  <cols>
    <col min="1" max="1" width="43.7109375" customWidth="1"/>
    <col min="2" max="2" width="9.7109375" customWidth="1"/>
    <col min="3" max="3" width="18" style="75" customWidth="1"/>
    <col min="4" max="4" width="16.5703125" customWidth="1"/>
  </cols>
  <sheetData>
    <row r="1" spans="1:5">
      <c r="A1" s="42" t="s">
        <v>0</v>
      </c>
      <c r="B1" s="43"/>
      <c r="C1" s="74"/>
      <c r="D1" s="43"/>
      <c r="E1" s="43"/>
    </row>
    <row r="2" spans="1:5">
      <c r="A2" s="44" t="s">
        <v>52</v>
      </c>
      <c r="B2" s="43"/>
      <c r="C2" s="74"/>
      <c r="D2" s="43"/>
      <c r="E2" s="43"/>
    </row>
    <row r="4" spans="1:5" ht="27" customHeight="1">
      <c r="A4" s="375" t="s">
        <v>53</v>
      </c>
      <c r="B4" s="376"/>
      <c r="C4" s="376"/>
      <c r="D4" s="376"/>
      <c r="E4" s="45"/>
    </row>
    <row r="5" spans="1:5" ht="18.75">
      <c r="A5" s="377" t="s">
        <v>112</v>
      </c>
      <c r="B5" s="378"/>
      <c r="C5" s="378"/>
      <c r="D5" s="378"/>
      <c r="E5" s="46"/>
    </row>
    <row r="6" spans="1:5" ht="13.5" thickBot="1"/>
    <row r="7" spans="1:5" ht="13.5" thickBot="1">
      <c r="A7" s="47" t="s">
        <v>6</v>
      </c>
      <c r="B7" s="317" t="s">
        <v>7</v>
      </c>
      <c r="C7" s="320" t="s">
        <v>44</v>
      </c>
      <c r="D7" s="321">
        <v>42005</v>
      </c>
    </row>
    <row r="8" spans="1:5" ht="13.5" customHeight="1">
      <c r="A8" s="48" t="s">
        <v>54</v>
      </c>
      <c r="B8" s="49">
        <v>100</v>
      </c>
      <c r="C8" s="318">
        <f>C9+C12+C15+C22+C25</f>
        <v>24361837462</v>
      </c>
      <c r="D8" s="319">
        <v>28360525043</v>
      </c>
    </row>
    <row r="9" spans="1:5" ht="13.5" customHeight="1">
      <c r="A9" s="50" t="s">
        <v>55</v>
      </c>
      <c r="B9" s="51">
        <v>110</v>
      </c>
      <c r="C9" s="76">
        <f>C10+C11</f>
        <v>997440521</v>
      </c>
      <c r="D9" s="52">
        <f>SUM(D10:D11)</f>
        <v>2951449831</v>
      </c>
    </row>
    <row r="10" spans="1:5" ht="13.5" customHeight="1">
      <c r="A10" s="53" t="s">
        <v>56</v>
      </c>
      <c r="B10" s="54">
        <v>111</v>
      </c>
      <c r="C10" s="76">
        <v>497440521</v>
      </c>
      <c r="D10" s="55">
        <v>1951449831</v>
      </c>
    </row>
    <row r="11" spans="1:5" ht="13.5" customHeight="1">
      <c r="A11" s="53" t="s">
        <v>57</v>
      </c>
      <c r="B11" s="54">
        <v>112</v>
      </c>
      <c r="C11" s="77">
        <v>500000000</v>
      </c>
      <c r="D11" s="56">
        <v>1000000000</v>
      </c>
    </row>
    <row r="12" spans="1:5" ht="13.5" customHeight="1">
      <c r="A12" s="50" t="s">
        <v>58</v>
      </c>
      <c r="B12" s="51">
        <v>120</v>
      </c>
      <c r="C12" s="76"/>
      <c r="D12" s="57"/>
    </row>
    <row r="13" spans="1:5" ht="13.5" customHeight="1">
      <c r="A13" s="53" t="s">
        <v>59</v>
      </c>
      <c r="B13" s="54">
        <v>121</v>
      </c>
      <c r="C13" s="77"/>
      <c r="D13" s="56"/>
    </row>
    <row r="14" spans="1:5" ht="13.5" customHeight="1">
      <c r="A14" s="53" t="s">
        <v>60</v>
      </c>
      <c r="B14" s="54">
        <v>122</v>
      </c>
      <c r="C14" s="77"/>
      <c r="D14" s="56"/>
    </row>
    <row r="15" spans="1:5" ht="13.5" customHeight="1">
      <c r="A15" s="50" t="s">
        <v>61</v>
      </c>
      <c r="B15" s="51">
        <v>130</v>
      </c>
      <c r="C15" s="76">
        <f>C16+C17+C18+C19+C20+C21</f>
        <v>15597674912</v>
      </c>
      <c r="D15" s="57">
        <v>19675429049</v>
      </c>
    </row>
    <row r="16" spans="1:5" ht="13.5" customHeight="1">
      <c r="A16" s="53" t="s">
        <v>62</v>
      </c>
      <c r="B16" s="54">
        <v>131</v>
      </c>
      <c r="C16" s="77">
        <v>13678482456</v>
      </c>
      <c r="D16" s="56">
        <v>18338725102</v>
      </c>
    </row>
    <row r="17" spans="1:4" ht="13.5" customHeight="1">
      <c r="A17" s="53" t="s">
        <v>63</v>
      </c>
      <c r="B17" s="54">
        <v>132</v>
      </c>
      <c r="C17" s="77">
        <v>146777651</v>
      </c>
      <c r="D17" s="56">
        <v>176777636</v>
      </c>
    </row>
    <row r="18" spans="1:4" ht="13.5" customHeight="1">
      <c r="A18" s="53" t="s">
        <v>64</v>
      </c>
      <c r="B18" s="54">
        <v>133</v>
      </c>
      <c r="C18" s="77"/>
      <c r="D18" s="56"/>
    </row>
    <row r="19" spans="1:4" ht="13.5" customHeight="1">
      <c r="A19" s="53" t="s">
        <v>65</v>
      </c>
      <c r="B19" s="54">
        <v>134</v>
      </c>
      <c r="C19" s="77"/>
      <c r="D19" s="56"/>
    </row>
    <row r="20" spans="1:4" ht="13.5" customHeight="1">
      <c r="A20" s="53" t="s">
        <v>66</v>
      </c>
      <c r="B20" s="54">
        <v>136</v>
      </c>
      <c r="C20" s="77">
        <v>2634637313</v>
      </c>
      <c r="D20" s="56">
        <v>2022148819</v>
      </c>
    </row>
    <row r="21" spans="1:4" ht="13.5" customHeight="1">
      <c r="A21" s="53" t="s">
        <v>67</v>
      </c>
      <c r="B21" s="54">
        <v>137</v>
      </c>
      <c r="C21" s="56">
        <v>-862222508</v>
      </c>
      <c r="D21" s="56">
        <v>-862222508</v>
      </c>
    </row>
    <row r="22" spans="1:4" ht="13.5" customHeight="1">
      <c r="A22" s="50" t="s">
        <v>68</v>
      </c>
      <c r="B22" s="51">
        <v>140</v>
      </c>
      <c r="C22" s="76">
        <f>C23+C24</f>
        <v>6153141148</v>
      </c>
      <c r="D22" s="57">
        <f>SUM(D23:D24)</f>
        <v>4623881600</v>
      </c>
    </row>
    <row r="23" spans="1:4" ht="13.5" customHeight="1">
      <c r="A23" s="53" t="s">
        <v>69</v>
      </c>
      <c r="B23" s="54">
        <v>141</v>
      </c>
      <c r="C23" s="77">
        <v>6226102906</v>
      </c>
      <c r="D23" s="56">
        <v>4696843358</v>
      </c>
    </row>
    <row r="24" spans="1:4" ht="13.5" customHeight="1">
      <c r="A24" s="53" t="s">
        <v>70</v>
      </c>
      <c r="B24" s="54">
        <v>149</v>
      </c>
      <c r="C24" s="56">
        <v>-72961758</v>
      </c>
      <c r="D24" s="56">
        <v>-72961758</v>
      </c>
    </row>
    <row r="25" spans="1:4" ht="13.5" customHeight="1">
      <c r="A25" s="50" t="s">
        <v>71</v>
      </c>
      <c r="B25" s="51">
        <v>150</v>
      </c>
      <c r="C25" s="76">
        <f>C26+C27+C28+C29</f>
        <v>1613580881</v>
      </c>
      <c r="D25" s="57">
        <f>SUM(D26:D29)</f>
        <v>1109764563</v>
      </c>
    </row>
    <row r="26" spans="1:4" ht="13.5" customHeight="1">
      <c r="A26" s="53" t="s">
        <v>72</v>
      </c>
      <c r="B26" s="54">
        <v>151</v>
      </c>
      <c r="C26" s="77">
        <f>147258783+18849000+60000000</f>
        <v>226107783</v>
      </c>
      <c r="D26" s="56"/>
    </row>
    <row r="27" spans="1:4" ht="15" customHeight="1">
      <c r="A27" s="53" t="s">
        <v>73</v>
      </c>
      <c r="B27" s="54">
        <v>152</v>
      </c>
      <c r="C27" s="77">
        <v>30596624</v>
      </c>
      <c r="D27" s="56"/>
    </row>
    <row r="28" spans="1:4" ht="13.5" customHeight="1">
      <c r="A28" s="53" t="s">
        <v>74</v>
      </c>
      <c r="B28" s="54">
        <v>153</v>
      </c>
      <c r="C28" s="77"/>
      <c r="D28" s="56"/>
    </row>
    <row r="29" spans="1:4" ht="13.5" customHeight="1">
      <c r="A29" s="53" t="s">
        <v>75</v>
      </c>
      <c r="B29" s="54">
        <v>155</v>
      </c>
      <c r="C29" s="77">
        <v>1356876474</v>
      </c>
      <c r="D29" s="56">
        <v>1109764563</v>
      </c>
    </row>
    <row r="30" spans="1:4" ht="13.5" customHeight="1">
      <c r="A30" s="50" t="s">
        <v>137</v>
      </c>
      <c r="B30" s="51">
        <v>200</v>
      </c>
      <c r="C30" s="76">
        <f>C31+C37+C41+C44+C46+C51</f>
        <v>2152505215</v>
      </c>
      <c r="D30" s="57">
        <v>2288795863</v>
      </c>
    </row>
    <row r="31" spans="1:4" ht="14.25" customHeight="1">
      <c r="A31" s="50" t="s">
        <v>76</v>
      </c>
      <c r="B31" s="51">
        <v>210</v>
      </c>
      <c r="C31" s="76"/>
      <c r="D31" s="57"/>
    </row>
    <row r="32" spans="1:4" ht="13.5" customHeight="1">
      <c r="A32" s="53" t="s">
        <v>77</v>
      </c>
      <c r="B32" s="54">
        <v>211</v>
      </c>
      <c r="C32" s="77"/>
      <c r="D32" s="56"/>
    </row>
    <row r="33" spans="1:4" ht="13.5" customHeight="1">
      <c r="A33" s="53" t="s">
        <v>78</v>
      </c>
      <c r="B33" s="54">
        <v>213</v>
      </c>
      <c r="C33" s="77"/>
      <c r="D33" s="56"/>
    </row>
    <row r="34" spans="1:4" ht="13.5" customHeight="1">
      <c r="A34" s="53" t="s">
        <v>79</v>
      </c>
      <c r="B34" s="54">
        <v>214</v>
      </c>
      <c r="C34" s="77"/>
      <c r="D34" s="56"/>
    </row>
    <row r="35" spans="1:4" ht="13.5" customHeight="1">
      <c r="A35" s="53" t="s">
        <v>80</v>
      </c>
      <c r="B35" s="54">
        <v>216</v>
      </c>
      <c r="C35" s="77"/>
      <c r="D35" s="56"/>
    </row>
    <row r="36" spans="1:4" ht="13.5" customHeight="1">
      <c r="A36" s="53" t="s">
        <v>81</v>
      </c>
      <c r="B36" s="54">
        <v>219</v>
      </c>
      <c r="C36" s="77"/>
      <c r="D36" s="56"/>
    </row>
    <row r="37" spans="1:4" ht="13.5" customHeight="1">
      <c r="A37" s="50" t="s">
        <v>82</v>
      </c>
      <c r="B37" s="51">
        <v>220</v>
      </c>
      <c r="C37" s="76">
        <v>1760019167</v>
      </c>
      <c r="D37" s="57">
        <v>1857557124</v>
      </c>
    </row>
    <row r="38" spans="1:4" ht="13.5" customHeight="1">
      <c r="A38" s="53" t="s">
        <v>83</v>
      </c>
      <c r="B38" s="54">
        <v>221</v>
      </c>
      <c r="C38" s="77">
        <v>1760019167</v>
      </c>
      <c r="D38" s="56">
        <v>1857557124</v>
      </c>
    </row>
    <row r="39" spans="1:4" ht="13.5" customHeight="1">
      <c r="A39" s="53" t="s">
        <v>84</v>
      </c>
      <c r="B39" s="54">
        <v>222</v>
      </c>
      <c r="C39" s="77">
        <v>9182457839</v>
      </c>
      <c r="D39" s="56">
        <v>9182457839</v>
      </c>
    </row>
    <row r="40" spans="1:4" ht="13.5" customHeight="1">
      <c r="A40" s="53" t="s">
        <v>85</v>
      </c>
      <c r="B40" s="54">
        <v>223</v>
      </c>
      <c r="C40" s="77">
        <v>-7422438672</v>
      </c>
      <c r="D40" s="56">
        <v>-7324900715</v>
      </c>
    </row>
    <row r="41" spans="1:4" ht="13.5" customHeight="1">
      <c r="A41" s="50" t="s">
        <v>86</v>
      </c>
      <c r="B41" s="51">
        <v>230</v>
      </c>
      <c r="C41" s="76"/>
      <c r="D41" s="57"/>
    </row>
    <row r="42" spans="1:4" ht="13.5" customHeight="1">
      <c r="A42" s="53" t="s">
        <v>84</v>
      </c>
      <c r="B42" s="54">
        <v>231</v>
      </c>
      <c r="C42" s="77"/>
      <c r="D42" s="56"/>
    </row>
    <row r="43" spans="1:4" ht="13.5" customHeight="1">
      <c r="A43" s="53" t="s">
        <v>87</v>
      </c>
      <c r="B43" s="54">
        <v>232</v>
      </c>
      <c r="C43" s="77"/>
      <c r="D43" s="56"/>
    </row>
    <row r="44" spans="1:4" ht="13.5" customHeight="1">
      <c r="A44" s="50" t="s">
        <v>113</v>
      </c>
      <c r="B44" s="51">
        <v>240</v>
      </c>
      <c r="C44" s="77"/>
      <c r="D44" s="56"/>
    </row>
    <row r="45" spans="1:4" ht="13.5" customHeight="1">
      <c r="A45" s="53" t="s">
        <v>114</v>
      </c>
      <c r="B45" s="54">
        <v>242</v>
      </c>
      <c r="C45" s="77"/>
      <c r="D45" s="56"/>
    </row>
    <row r="46" spans="1:4" ht="13.5" customHeight="1">
      <c r="A46" s="50" t="s">
        <v>88</v>
      </c>
      <c r="B46" s="51">
        <v>250</v>
      </c>
      <c r="C46" s="76">
        <v>239676403</v>
      </c>
      <c r="D46" s="57">
        <f>SUM(D47:D50)</f>
        <v>239676403</v>
      </c>
    </row>
    <row r="47" spans="1:4" ht="13.5" customHeight="1">
      <c r="A47" s="53" t="s">
        <v>89</v>
      </c>
      <c r="B47" s="54">
        <v>251</v>
      </c>
      <c r="C47" s="77"/>
      <c r="D47" s="56"/>
    </row>
    <row r="48" spans="1:4" ht="13.5" customHeight="1">
      <c r="A48" s="53" t="s">
        <v>90</v>
      </c>
      <c r="B48" s="54">
        <v>252</v>
      </c>
      <c r="C48" s="77"/>
      <c r="D48" s="56"/>
    </row>
    <row r="49" spans="1:4" ht="13.5" customHeight="1">
      <c r="A49" s="53" t="s">
        <v>115</v>
      </c>
      <c r="B49" s="54">
        <v>253</v>
      </c>
      <c r="C49" s="56">
        <v>239676403</v>
      </c>
      <c r="D49" s="56">
        <v>239676403</v>
      </c>
    </row>
    <row r="50" spans="1:4" ht="14.25" customHeight="1">
      <c r="A50" s="53" t="s">
        <v>91</v>
      </c>
      <c r="B50" s="54">
        <v>254</v>
      </c>
      <c r="C50" s="77"/>
      <c r="D50" s="56"/>
    </row>
    <row r="51" spans="1:4" ht="13.5" customHeight="1">
      <c r="A51" s="50" t="s">
        <v>92</v>
      </c>
      <c r="B51" s="51">
        <v>260</v>
      </c>
      <c r="C51" s="76">
        <f>C52</f>
        <v>152809645</v>
      </c>
      <c r="D51" s="57">
        <f>SUM(D52:D54)</f>
        <v>191562336</v>
      </c>
    </row>
    <row r="52" spans="1:4" ht="13.5" customHeight="1">
      <c r="A52" s="53" t="s">
        <v>93</v>
      </c>
      <c r="B52" s="54">
        <v>261</v>
      </c>
      <c r="C52" s="77">
        <f>171658645-18849000</f>
        <v>152809645</v>
      </c>
      <c r="D52" s="56">
        <v>191562336</v>
      </c>
    </row>
    <row r="53" spans="1:4" ht="13.5" customHeight="1">
      <c r="A53" s="53" t="s">
        <v>94</v>
      </c>
      <c r="B53" s="54">
        <v>262</v>
      </c>
      <c r="C53" s="77"/>
      <c r="D53" s="56"/>
    </row>
    <row r="54" spans="1:4" ht="13.5" customHeight="1">
      <c r="A54" s="58" t="s">
        <v>95</v>
      </c>
      <c r="B54" s="59">
        <v>268</v>
      </c>
      <c r="C54" s="78"/>
      <c r="D54" s="60"/>
    </row>
    <row r="55" spans="1:4" ht="13.5" customHeight="1">
      <c r="A55" s="61" t="s">
        <v>96</v>
      </c>
      <c r="B55" s="62">
        <v>270</v>
      </c>
      <c r="C55" s="79">
        <f>C30+C8</f>
        <v>26514342677</v>
      </c>
      <c r="D55" s="63">
        <f>D30+D8</f>
        <v>30649320906</v>
      </c>
    </row>
    <row r="56" spans="1:4" ht="12.75" customHeight="1">
      <c r="A56" s="61" t="s">
        <v>138</v>
      </c>
      <c r="B56" s="62">
        <v>300</v>
      </c>
      <c r="C56" s="79">
        <f>C57</f>
        <v>8019443309</v>
      </c>
      <c r="D56" s="63">
        <v>12302169377</v>
      </c>
    </row>
    <row r="57" spans="1:4" ht="12.75" customHeight="1">
      <c r="A57" s="64" t="s">
        <v>97</v>
      </c>
      <c r="B57" s="65">
        <v>310</v>
      </c>
      <c r="C57" s="79">
        <f>C58+C59+C60+C61+C62+C65+C66+C67</f>
        <v>8019443309</v>
      </c>
      <c r="D57" s="63">
        <v>12302169377</v>
      </c>
    </row>
    <row r="58" spans="1:4" ht="12.75" customHeight="1">
      <c r="A58" s="53" t="s">
        <v>116</v>
      </c>
      <c r="B58" s="54">
        <v>311</v>
      </c>
      <c r="C58" s="77">
        <v>548012614</v>
      </c>
      <c r="D58" s="56">
        <v>223589750</v>
      </c>
    </row>
    <row r="59" spans="1:4" ht="12.75" customHeight="1">
      <c r="A59" s="53" t="s">
        <v>117</v>
      </c>
      <c r="B59" s="54">
        <v>312</v>
      </c>
      <c r="C59" s="77">
        <v>995752855</v>
      </c>
      <c r="D59" s="56">
        <v>275255836</v>
      </c>
    </row>
    <row r="60" spans="1:4" ht="12.75" customHeight="1">
      <c r="A60" s="53" t="s">
        <v>118</v>
      </c>
      <c r="B60" s="54">
        <v>313</v>
      </c>
      <c r="C60" s="77">
        <v>95625356</v>
      </c>
      <c r="D60" s="56">
        <v>1451569971</v>
      </c>
    </row>
    <row r="61" spans="1:4" ht="12.75" customHeight="1">
      <c r="A61" s="53" t="s">
        <v>119</v>
      </c>
      <c r="B61" s="54">
        <v>314</v>
      </c>
      <c r="C61" s="77">
        <v>1737536380</v>
      </c>
      <c r="D61" s="56">
        <v>5743704087</v>
      </c>
    </row>
    <row r="62" spans="1:4" ht="12.75" customHeight="1">
      <c r="A62" s="53" t="s">
        <v>120</v>
      </c>
      <c r="B62" s="54">
        <v>315</v>
      </c>
      <c r="C62" s="77">
        <f>-30719542+60000000</f>
        <v>29280458</v>
      </c>
      <c r="D62" s="56">
        <v>29280458</v>
      </c>
    </row>
    <row r="63" spans="1:4" ht="12.75" customHeight="1">
      <c r="A63" s="53" t="s">
        <v>121</v>
      </c>
      <c r="B63" s="54">
        <v>316</v>
      </c>
      <c r="C63" s="77"/>
      <c r="D63" s="56"/>
    </row>
    <row r="64" spans="1:4" ht="12.75" customHeight="1">
      <c r="A64" s="53" t="s">
        <v>122</v>
      </c>
      <c r="B64" s="54">
        <v>317</v>
      </c>
      <c r="C64" s="77"/>
      <c r="D64" s="56"/>
    </row>
    <row r="65" spans="1:4" ht="12.75" customHeight="1">
      <c r="A65" s="53" t="s">
        <v>98</v>
      </c>
      <c r="B65" s="54">
        <v>319</v>
      </c>
      <c r="C65" s="77">
        <v>3410633775</v>
      </c>
      <c r="D65" s="56">
        <v>3119518982</v>
      </c>
    </row>
    <row r="66" spans="1:4" ht="12.75" customHeight="1">
      <c r="A66" s="53" t="s">
        <v>123</v>
      </c>
      <c r="B66" s="54">
        <v>321</v>
      </c>
      <c r="C66" s="77">
        <v>1224443191</v>
      </c>
      <c r="D66" s="56">
        <v>1224443191</v>
      </c>
    </row>
    <row r="67" spans="1:4" ht="12.75" customHeight="1">
      <c r="A67" s="53" t="s">
        <v>124</v>
      </c>
      <c r="B67" s="54">
        <v>322</v>
      </c>
      <c r="C67" s="77">
        <v>-21841320</v>
      </c>
      <c r="D67" s="56">
        <v>234807102</v>
      </c>
    </row>
    <row r="68" spans="1:4" ht="12.75" customHeight="1">
      <c r="A68" s="50" t="s">
        <v>99</v>
      </c>
      <c r="B68" s="51">
        <v>330</v>
      </c>
      <c r="C68" s="76"/>
      <c r="D68" s="57"/>
    </row>
    <row r="69" spans="1:4" ht="12.75" customHeight="1">
      <c r="A69" s="53" t="s">
        <v>100</v>
      </c>
      <c r="B69" s="54">
        <v>331</v>
      </c>
      <c r="C69" s="77"/>
      <c r="D69" s="56"/>
    </row>
    <row r="70" spans="1:4" ht="12.75" customHeight="1">
      <c r="A70" s="53" t="s">
        <v>125</v>
      </c>
      <c r="B70" s="54">
        <v>335</v>
      </c>
      <c r="C70" s="77"/>
      <c r="D70" s="56"/>
    </row>
    <row r="71" spans="1:4" ht="12.75" customHeight="1">
      <c r="A71" s="53" t="s">
        <v>126</v>
      </c>
      <c r="B71" s="54">
        <v>337</v>
      </c>
      <c r="C71" s="77"/>
      <c r="D71" s="56"/>
    </row>
    <row r="72" spans="1:4" ht="12.75" customHeight="1">
      <c r="A72" s="53" t="s">
        <v>127</v>
      </c>
      <c r="B72" s="54">
        <v>341</v>
      </c>
      <c r="C72" s="77"/>
      <c r="D72" s="56"/>
    </row>
    <row r="73" spans="1:4" ht="12.75" customHeight="1">
      <c r="A73" s="53" t="s">
        <v>128</v>
      </c>
      <c r="B73" s="54">
        <v>342</v>
      </c>
      <c r="C73" s="77"/>
      <c r="D73" s="56"/>
    </row>
    <row r="74" spans="1:4" ht="12.75" customHeight="1">
      <c r="A74" s="50" t="s">
        <v>101</v>
      </c>
      <c r="B74" s="51">
        <v>400</v>
      </c>
      <c r="C74" s="76">
        <v>18494899368</v>
      </c>
      <c r="D74" s="57">
        <v>18347151529</v>
      </c>
    </row>
    <row r="75" spans="1:4" ht="12.75" customHeight="1">
      <c r="A75" s="50" t="s">
        <v>102</v>
      </c>
      <c r="B75" s="51">
        <v>410</v>
      </c>
      <c r="C75" s="76">
        <v>18494899368</v>
      </c>
      <c r="D75" s="57">
        <v>18347151529</v>
      </c>
    </row>
    <row r="76" spans="1:4" ht="12.75" customHeight="1">
      <c r="A76" s="53" t="s">
        <v>103</v>
      </c>
      <c r="B76" s="54">
        <v>411</v>
      </c>
      <c r="C76" s="77">
        <v>13197100000</v>
      </c>
      <c r="D76" s="56">
        <v>13197100000</v>
      </c>
    </row>
    <row r="77" spans="1:4" ht="12.75" customHeight="1">
      <c r="A77" s="53" t="s">
        <v>104</v>
      </c>
      <c r="B77" s="54">
        <v>412</v>
      </c>
      <c r="C77" s="77">
        <v>8860000</v>
      </c>
      <c r="D77" s="56">
        <v>8860000</v>
      </c>
    </row>
    <row r="78" spans="1:4" ht="12.75" customHeight="1">
      <c r="A78" s="53" t="s">
        <v>129</v>
      </c>
      <c r="B78" s="54">
        <v>414</v>
      </c>
      <c r="C78" s="77"/>
      <c r="D78" s="56"/>
    </row>
    <row r="79" spans="1:4" ht="12.75" customHeight="1">
      <c r="A79" s="53" t="s">
        <v>130</v>
      </c>
      <c r="B79" s="54">
        <v>415</v>
      </c>
      <c r="C79" s="77"/>
      <c r="D79" s="56"/>
    </row>
    <row r="80" spans="1:4" ht="12.75" customHeight="1">
      <c r="A80" s="53" t="s">
        <v>131</v>
      </c>
      <c r="B80" s="54">
        <v>416</v>
      </c>
      <c r="C80" s="77"/>
      <c r="D80" s="56"/>
    </row>
    <row r="81" spans="1:4" ht="12.75" customHeight="1">
      <c r="A81" s="53" t="s">
        <v>132</v>
      </c>
      <c r="B81" s="54">
        <v>417</v>
      </c>
      <c r="C81" s="77"/>
      <c r="D81" s="56"/>
    </row>
    <row r="82" spans="1:4" ht="12.75" customHeight="1">
      <c r="A82" s="53" t="s">
        <v>133</v>
      </c>
      <c r="B82" s="54">
        <v>418</v>
      </c>
      <c r="C82" s="77">
        <v>1854354860</v>
      </c>
      <c r="D82" s="56">
        <f>1166591330+687763530</f>
        <v>1854354860</v>
      </c>
    </row>
    <row r="83" spans="1:4" ht="12.75" customHeight="1">
      <c r="A83" s="53" t="s">
        <v>134</v>
      </c>
      <c r="B83" s="54">
        <v>420</v>
      </c>
      <c r="C83" s="77"/>
      <c r="D83" s="56"/>
    </row>
    <row r="84" spans="1:4" ht="12.75" customHeight="1">
      <c r="A84" s="53" t="s">
        <v>135</v>
      </c>
      <c r="B84" s="54">
        <v>421</v>
      </c>
      <c r="C84" s="77">
        <v>3434584508</v>
      </c>
      <c r="D84" s="56">
        <v>3286836669</v>
      </c>
    </row>
    <row r="85" spans="1:4" ht="12.75" customHeight="1">
      <c r="A85" s="53" t="s">
        <v>136</v>
      </c>
      <c r="B85" s="54">
        <v>422</v>
      </c>
      <c r="C85" s="77"/>
      <c r="D85" s="56"/>
    </row>
    <row r="86" spans="1:4" ht="12.75" customHeight="1">
      <c r="A86" s="50" t="s">
        <v>105</v>
      </c>
      <c r="B86" s="51">
        <v>430</v>
      </c>
      <c r="C86" s="76"/>
      <c r="D86" s="57"/>
    </row>
    <row r="87" spans="1:4" ht="12.75" customHeight="1">
      <c r="A87" s="53" t="s">
        <v>106</v>
      </c>
      <c r="B87" s="54">
        <v>432</v>
      </c>
      <c r="C87" s="77"/>
      <c r="D87" s="56"/>
    </row>
    <row r="88" spans="1:4" ht="12.75" customHeight="1">
      <c r="A88" s="53" t="s">
        <v>107</v>
      </c>
      <c r="B88" s="54">
        <v>433</v>
      </c>
      <c r="C88" s="77"/>
      <c r="D88" s="56"/>
    </row>
    <row r="89" spans="1:4" ht="12.75" customHeight="1">
      <c r="A89" s="71" t="s">
        <v>108</v>
      </c>
      <c r="B89" s="72">
        <v>440</v>
      </c>
      <c r="C89" s="80">
        <f>C74+C56</f>
        <v>26514342677</v>
      </c>
      <c r="D89" s="73">
        <f>D56+D74</f>
        <v>30649320906</v>
      </c>
    </row>
    <row r="90" spans="1:4">
      <c r="D90" s="66"/>
    </row>
    <row r="91" spans="1:4" s="2" customFormat="1" ht="15.75">
      <c r="B91" s="379" t="s">
        <v>360</v>
      </c>
      <c r="C91" s="379"/>
      <c r="D91" s="380"/>
    </row>
    <row r="92" spans="1:4" s="68" customFormat="1" ht="17.25">
      <c r="A92" s="67" t="s">
        <v>109</v>
      </c>
      <c r="C92" s="381" t="s">
        <v>110</v>
      </c>
      <c r="D92" s="381"/>
    </row>
    <row r="93" spans="1:4" s="2" customFormat="1">
      <c r="C93" s="22"/>
      <c r="D93" s="69"/>
    </row>
    <row r="94" spans="1:4">
      <c r="D94" s="66"/>
    </row>
    <row r="98" spans="1:1" ht="15.75">
      <c r="A98" s="70" t="s">
        <v>111</v>
      </c>
    </row>
  </sheetData>
  <mergeCells count="4">
    <mergeCell ref="A4:D4"/>
    <mergeCell ref="A5:D5"/>
    <mergeCell ref="B91:D91"/>
    <mergeCell ref="C92:D92"/>
  </mergeCells>
  <phoneticPr fontId="18" type="noConversion"/>
  <pageMargins left="0.8" right="0.33" top="0.51" bottom="0.87" header="0.4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40"/>
  <sheetViews>
    <sheetView tabSelected="1" workbookViewId="0">
      <selection activeCell="E30" sqref="E30"/>
    </sheetView>
  </sheetViews>
  <sheetFormatPr defaultRowHeight="12.75"/>
  <cols>
    <col min="1" max="1" width="46" style="84" customWidth="1"/>
    <col min="2" max="2" width="7.28515625" style="91" customWidth="1"/>
    <col min="3" max="3" width="7.28515625" style="84" hidden="1" customWidth="1"/>
    <col min="4" max="4" width="17.85546875" style="98" customWidth="1"/>
    <col min="5" max="5" width="17.7109375" style="84" customWidth="1"/>
    <col min="6" max="16384" width="9.140625" style="84"/>
  </cols>
  <sheetData>
    <row r="1" spans="1:5" ht="16.5">
      <c r="A1" s="81" t="s">
        <v>139</v>
      </c>
      <c r="B1" s="82"/>
      <c r="C1" s="83"/>
      <c r="D1" s="95"/>
      <c r="E1" s="83"/>
    </row>
    <row r="2" spans="1:5" ht="15.75">
      <c r="A2" s="85" t="s">
        <v>140</v>
      </c>
      <c r="B2" s="86"/>
      <c r="C2" s="87"/>
      <c r="D2" s="96"/>
      <c r="E2" s="87"/>
    </row>
    <row r="4" spans="1:5" ht="20.25">
      <c r="A4" s="382" t="s">
        <v>141</v>
      </c>
      <c r="B4" s="383"/>
      <c r="C4" s="383"/>
      <c r="D4" s="383"/>
      <c r="E4" s="383"/>
    </row>
    <row r="5" spans="1:5" ht="18.75">
      <c r="A5" s="384" t="s">
        <v>169</v>
      </c>
      <c r="B5" s="385"/>
      <c r="C5" s="385"/>
      <c r="D5" s="385"/>
      <c r="E5" s="385"/>
    </row>
    <row r="6" spans="1:5" ht="20.25">
      <c r="A6" s="88"/>
      <c r="B6" s="88"/>
      <c r="C6" s="88"/>
      <c r="D6" s="97"/>
      <c r="E6" s="88"/>
    </row>
    <row r="7" spans="1:5" ht="20.25">
      <c r="A7" s="88"/>
      <c r="B7" s="88"/>
      <c r="C7" s="88"/>
      <c r="D7" s="391" t="s">
        <v>172</v>
      </c>
      <c r="E7" s="391"/>
    </row>
    <row r="8" spans="1:5" s="89" customFormat="1" ht="16.5" customHeight="1">
      <c r="A8" s="388" t="s">
        <v>6</v>
      </c>
      <c r="B8" s="388" t="s">
        <v>7</v>
      </c>
      <c r="C8" s="322"/>
      <c r="D8" s="387" t="s">
        <v>51</v>
      </c>
      <c r="E8" s="386" t="s">
        <v>392</v>
      </c>
    </row>
    <row r="9" spans="1:5" s="89" customFormat="1" ht="16.5" customHeight="1">
      <c r="A9" s="389"/>
      <c r="B9" s="389"/>
      <c r="C9" s="322"/>
      <c r="D9" s="387"/>
      <c r="E9" s="386"/>
    </row>
    <row r="10" spans="1:5" s="90" customFormat="1" ht="18" customHeight="1">
      <c r="A10" s="390"/>
      <c r="B10" s="390"/>
      <c r="C10" s="323" t="s">
        <v>142</v>
      </c>
      <c r="D10" s="387"/>
      <c r="E10" s="386"/>
    </row>
    <row r="11" spans="1:5" ht="19.5" customHeight="1">
      <c r="A11" s="324" t="s">
        <v>143</v>
      </c>
      <c r="B11" s="325">
        <v>1</v>
      </c>
      <c r="C11" s="326" t="s">
        <v>144</v>
      </c>
      <c r="D11" s="338">
        <v>1549742708</v>
      </c>
      <c r="E11" s="327">
        <v>2606029194</v>
      </c>
    </row>
    <row r="12" spans="1:5" ht="19.5" customHeight="1">
      <c r="A12" s="328" t="s">
        <v>145</v>
      </c>
      <c r="B12" s="329">
        <v>2</v>
      </c>
      <c r="C12" s="330" t="s">
        <v>146</v>
      </c>
      <c r="D12" s="339"/>
      <c r="E12" s="331">
        <v>76543643</v>
      </c>
    </row>
    <row r="13" spans="1:5" ht="19.5" customHeight="1">
      <c r="A13" s="328" t="s">
        <v>170</v>
      </c>
      <c r="B13" s="329">
        <v>10</v>
      </c>
      <c r="C13" s="330" t="s">
        <v>146</v>
      </c>
      <c r="D13" s="339">
        <v>1549742708</v>
      </c>
      <c r="E13" s="331">
        <v>2529485551</v>
      </c>
    </row>
    <row r="14" spans="1:5" ht="19.5" customHeight="1">
      <c r="A14" s="328" t="s">
        <v>147</v>
      </c>
      <c r="B14" s="329">
        <v>11</v>
      </c>
      <c r="C14" s="330" t="s">
        <v>148</v>
      </c>
      <c r="D14" s="339">
        <v>1012641522</v>
      </c>
      <c r="E14" s="331">
        <v>1765931187</v>
      </c>
    </row>
    <row r="15" spans="1:5" ht="19.5" customHeight="1">
      <c r="A15" s="328" t="s">
        <v>149</v>
      </c>
      <c r="B15" s="329">
        <v>20</v>
      </c>
      <c r="C15" s="330" t="s">
        <v>146</v>
      </c>
      <c r="D15" s="339">
        <v>537101186</v>
      </c>
      <c r="E15" s="331">
        <f>E13-E14</f>
        <v>763554364</v>
      </c>
    </row>
    <row r="16" spans="1:5" ht="19.5" customHeight="1">
      <c r="A16" s="328" t="s">
        <v>150</v>
      </c>
      <c r="B16" s="329">
        <v>21</v>
      </c>
      <c r="C16" s="330" t="s">
        <v>151</v>
      </c>
      <c r="D16" s="339">
        <v>45918536</v>
      </c>
      <c r="E16" s="331">
        <v>50907306</v>
      </c>
    </row>
    <row r="17" spans="1:5" ht="19.5" customHeight="1">
      <c r="A17" s="328" t="s">
        <v>152</v>
      </c>
      <c r="B17" s="329">
        <v>22</v>
      </c>
      <c r="C17" s="330" t="s">
        <v>153</v>
      </c>
      <c r="D17" s="339">
        <v>2120111</v>
      </c>
      <c r="E17" s="331">
        <v>-113500000</v>
      </c>
    </row>
    <row r="18" spans="1:5" ht="19.5" customHeight="1">
      <c r="A18" s="328" t="s">
        <v>154</v>
      </c>
      <c r="B18" s="340">
        <v>23</v>
      </c>
      <c r="C18" s="330" t="s">
        <v>146</v>
      </c>
      <c r="D18" s="339"/>
      <c r="E18" s="331"/>
    </row>
    <row r="19" spans="1:5" ht="19.5" customHeight="1">
      <c r="A19" s="328" t="s">
        <v>155</v>
      </c>
      <c r="B19" s="329">
        <v>25</v>
      </c>
      <c r="C19" s="330" t="s">
        <v>146</v>
      </c>
      <c r="D19" s="339"/>
      <c r="E19" s="331"/>
    </row>
    <row r="20" spans="1:5" ht="19.5" hidden="1" customHeight="1">
      <c r="A20" s="328" t="s">
        <v>156</v>
      </c>
      <c r="B20" s="342" t="s">
        <v>358</v>
      </c>
      <c r="C20" s="330"/>
      <c r="D20" s="339"/>
      <c r="E20" s="331"/>
    </row>
    <row r="21" spans="1:5" ht="19.5" hidden="1" customHeight="1">
      <c r="A21" s="328" t="s">
        <v>157</v>
      </c>
      <c r="B21" s="342" t="s">
        <v>359</v>
      </c>
      <c r="C21" s="330"/>
      <c r="D21" s="339"/>
      <c r="E21" s="331"/>
    </row>
    <row r="22" spans="1:5" ht="19.5" customHeight="1">
      <c r="A22" s="328" t="s">
        <v>158</v>
      </c>
      <c r="B22" s="341">
        <v>26</v>
      </c>
      <c r="C22" s="330" t="s">
        <v>146</v>
      </c>
      <c r="D22" s="339">
        <v>341559186</v>
      </c>
      <c r="E22" s="331">
        <v>618212207</v>
      </c>
    </row>
    <row r="23" spans="1:5" ht="19.5" customHeight="1">
      <c r="A23" s="328" t="s">
        <v>159</v>
      </c>
      <c r="B23" s="329">
        <v>30</v>
      </c>
      <c r="C23" s="330" t="s">
        <v>146</v>
      </c>
      <c r="D23" s="339">
        <v>239340425</v>
      </c>
      <c r="E23" s="331">
        <f>E15+E16-E17-E22</f>
        <v>309749463</v>
      </c>
    </row>
    <row r="24" spans="1:5" ht="19.5" customHeight="1">
      <c r="A24" s="328" t="s">
        <v>160</v>
      </c>
      <c r="B24" s="329">
        <v>31</v>
      </c>
      <c r="C24" s="330" t="s">
        <v>146</v>
      </c>
      <c r="D24" s="339">
        <v>800000</v>
      </c>
      <c r="E24" s="331">
        <v>78576741</v>
      </c>
    </row>
    <row r="25" spans="1:5" ht="19.5" customHeight="1">
      <c r="A25" s="328" t="s">
        <v>161</v>
      </c>
      <c r="B25" s="329">
        <v>32</v>
      </c>
      <c r="C25" s="330" t="s">
        <v>146</v>
      </c>
      <c r="D25" s="339">
        <v>50720119</v>
      </c>
      <c r="E25" s="331">
        <v>167704</v>
      </c>
    </row>
    <row r="26" spans="1:5" ht="19.5" customHeight="1">
      <c r="A26" s="328" t="s">
        <v>162</v>
      </c>
      <c r="B26" s="329">
        <v>40</v>
      </c>
      <c r="C26" s="330" t="s">
        <v>146</v>
      </c>
      <c r="D26" s="339">
        <v>-49920119</v>
      </c>
      <c r="E26" s="331">
        <f>E24-E25</f>
        <v>78409037</v>
      </c>
    </row>
    <row r="27" spans="1:5" ht="19.5" customHeight="1">
      <c r="A27" s="328" t="s">
        <v>163</v>
      </c>
      <c r="B27" s="329">
        <v>50</v>
      </c>
      <c r="C27" s="330" t="s">
        <v>146</v>
      </c>
      <c r="D27" s="339">
        <v>189420306</v>
      </c>
      <c r="E27" s="331">
        <f>E23+E26</f>
        <v>388158500</v>
      </c>
    </row>
    <row r="28" spans="1:5" ht="19.5" customHeight="1">
      <c r="A28" s="328" t="s">
        <v>164</v>
      </c>
      <c r="B28" s="329">
        <v>51</v>
      </c>
      <c r="C28" s="330" t="s">
        <v>165</v>
      </c>
      <c r="D28" s="339">
        <v>41672467</v>
      </c>
      <c r="E28" s="331">
        <v>85394870</v>
      </c>
    </row>
    <row r="29" spans="1:5" ht="19.5" customHeight="1">
      <c r="A29" s="328" t="s">
        <v>166</v>
      </c>
      <c r="B29" s="329">
        <v>52</v>
      </c>
      <c r="C29" s="330" t="s">
        <v>165</v>
      </c>
      <c r="D29" s="339"/>
      <c r="E29" s="331"/>
    </row>
    <row r="30" spans="1:5" ht="19.5" customHeight="1">
      <c r="A30" s="328" t="s">
        <v>167</v>
      </c>
      <c r="B30" s="329">
        <v>60</v>
      </c>
      <c r="C30" s="330" t="s">
        <v>146</v>
      </c>
      <c r="D30" s="339">
        <f>D27-D28</f>
        <v>147747839</v>
      </c>
      <c r="E30" s="331">
        <f>E27-E28</f>
        <v>302763630</v>
      </c>
    </row>
    <row r="31" spans="1:5" ht="19.5" customHeight="1">
      <c r="A31" s="333" t="s">
        <v>168</v>
      </c>
      <c r="B31" s="334">
        <v>70</v>
      </c>
      <c r="C31" s="335" t="s">
        <v>146</v>
      </c>
      <c r="D31" s="336"/>
      <c r="E31" s="337"/>
    </row>
    <row r="34" spans="1:5" s="94" customFormat="1" ht="15.75">
      <c r="A34" s="93" t="s">
        <v>361</v>
      </c>
      <c r="B34" s="343"/>
      <c r="C34" s="343"/>
      <c r="D34" s="343"/>
      <c r="E34" s="343"/>
    </row>
    <row r="40" spans="1:5" ht="15.75">
      <c r="A40" s="92" t="s">
        <v>171</v>
      </c>
    </row>
  </sheetData>
  <mergeCells count="7">
    <mergeCell ref="A4:E4"/>
    <mergeCell ref="A5:E5"/>
    <mergeCell ref="E8:E10"/>
    <mergeCell ref="D8:D10"/>
    <mergeCell ref="B8:B10"/>
    <mergeCell ref="A8:A10"/>
    <mergeCell ref="D7:E7"/>
  </mergeCells>
  <phoneticPr fontId="18" type="noConversion"/>
  <pageMargins left="0.68" right="0.25" top="0.52" bottom="0.64" header="0.23" footer="0.33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G11" sqref="G11:G23"/>
    </sheetView>
  </sheetViews>
  <sheetFormatPr defaultRowHeight="12.75"/>
  <cols>
    <col min="1" max="1" width="53.140625" style="2" customWidth="1"/>
    <col min="2" max="2" width="6" style="2" customWidth="1"/>
    <col min="3" max="3" width="16.140625" style="2" customWidth="1"/>
    <col min="4" max="4" width="17.140625" style="2" customWidth="1"/>
    <col min="5" max="5" width="9.140625" style="2"/>
    <col min="6" max="6" width="3.28515625" style="2" hidden="1" customWidth="1"/>
    <col min="7" max="7" width="28.85546875" style="2" customWidth="1"/>
    <col min="8" max="8" width="28" style="2" customWidth="1"/>
    <col min="9" max="16384" width="9.140625" style="2"/>
  </cols>
  <sheetData>
    <row r="1" spans="1:8" ht="15.75">
      <c r="A1" s="1" t="s">
        <v>0</v>
      </c>
      <c r="B1" s="395"/>
      <c r="C1" s="395"/>
      <c r="D1" s="395"/>
    </row>
    <row r="2" spans="1:8" ht="15.75">
      <c r="A2" s="3" t="s">
        <v>1</v>
      </c>
      <c r="B2" s="396" t="s">
        <v>2</v>
      </c>
      <c r="C2" s="396"/>
      <c r="D2" s="396"/>
    </row>
    <row r="3" spans="1:8">
      <c r="A3" s="4" t="s">
        <v>3</v>
      </c>
      <c r="B3" s="397" t="s">
        <v>4</v>
      </c>
      <c r="C3" s="397"/>
      <c r="D3" s="397"/>
    </row>
    <row r="4" spans="1:8">
      <c r="A4" s="4"/>
      <c r="B4" s="4"/>
      <c r="C4" s="4"/>
      <c r="D4" s="4"/>
    </row>
    <row r="5" spans="1:8" ht="22.5">
      <c r="A5" s="398" t="s">
        <v>5</v>
      </c>
      <c r="B5" s="398"/>
      <c r="C5" s="398"/>
      <c r="D5" s="398"/>
    </row>
    <row r="6" spans="1:8" ht="18.75">
      <c r="A6" s="393" t="s">
        <v>45</v>
      </c>
      <c r="B6" s="393"/>
      <c r="C6" s="393"/>
      <c r="D6" s="393"/>
    </row>
    <row r="8" spans="1:8" s="6" customFormat="1" ht="15.75" customHeight="1">
      <c r="A8" s="5" t="s">
        <v>6</v>
      </c>
      <c r="B8" s="5" t="s">
        <v>7</v>
      </c>
      <c r="C8" s="5" t="s">
        <v>43</v>
      </c>
      <c r="D8" s="5" t="s">
        <v>8</v>
      </c>
    </row>
    <row r="9" spans="1:8" s="6" customFormat="1" ht="15.75" customHeight="1">
      <c r="A9" s="7"/>
      <c r="B9" s="7"/>
      <c r="C9" s="8" t="s">
        <v>44</v>
      </c>
      <c r="D9" s="8" t="s">
        <v>9</v>
      </c>
    </row>
    <row r="10" spans="1:8" ht="15" customHeight="1">
      <c r="A10" s="9" t="s">
        <v>10</v>
      </c>
      <c r="B10" s="10"/>
      <c r="C10" s="39"/>
      <c r="D10" s="10"/>
    </row>
    <row r="11" spans="1:8" ht="15" customHeight="1">
      <c r="A11" s="11" t="s">
        <v>11</v>
      </c>
      <c r="B11" s="12">
        <v>1</v>
      </c>
      <c r="C11" s="13">
        <f>157257000+5167865326+1746112269</f>
        <v>7071234595</v>
      </c>
      <c r="D11" s="13">
        <f>5927627603+3463557450+3417270319+195779000</f>
        <v>13004234372</v>
      </c>
      <c r="G11" s="14"/>
    </row>
    <row r="12" spans="1:8" ht="15" customHeight="1">
      <c r="A12" s="11" t="s">
        <v>12</v>
      </c>
      <c r="B12" s="12">
        <v>2</v>
      </c>
      <c r="C12" s="13">
        <f>-116600000-113595000-299620000-8292978-2481800-2169354-15916816-4746675-422500000-77560000-792313030-7189264-15000000-19303674-642585</f>
        <v>-1897931176</v>
      </c>
      <c r="D12" s="13">
        <f>-53500000-913269310-3655664624-29647874-17800000-60000000-122760000-203150000-456420000-925000-9330114-10606793-14129091-45445191-2017000</f>
        <v>-5594664997</v>
      </c>
      <c r="G12" s="15"/>
    </row>
    <row r="13" spans="1:8" ht="15" customHeight="1">
      <c r="A13" s="11" t="s">
        <v>13</v>
      </c>
      <c r="B13" s="12">
        <v>3</v>
      </c>
      <c r="C13" s="13">
        <f>-199000000-3361269947-148500000</f>
        <v>-3708769947</v>
      </c>
      <c r="D13" s="13">
        <f>-135500000-209500000-2327502755-6688500</f>
        <v>-2679191255</v>
      </c>
      <c r="G13" s="16"/>
      <c r="H13" s="16"/>
    </row>
    <row r="14" spans="1:8" ht="15" customHeight="1">
      <c r="A14" s="11" t="s">
        <v>14</v>
      </c>
      <c r="B14" s="12">
        <v>4</v>
      </c>
      <c r="C14" s="13"/>
      <c r="D14" s="13"/>
      <c r="G14" s="4"/>
      <c r="H14" s="16"/>
    </row>
    <row r="15" spans="1:8" ht="15" customHeight="1">
      <c r="A15" s="11" t="s">
        <v>15</v>
      </c>
      <c r="B15" s="12">
        <v>5</v>
      </c>
      <c r="C15" s="13">
        <v>-329685403</v>
      </c>
      <c r="D15" s="13">
        <v>-468096310</v>
      </c>
      <c r="G15" s="16"/>
    </row>
    <row r="16" spans="1:8" ht="15" customHeight="1">
      <c r="A16" s="11" t="s">
        <v>16</v>
      </c>
      <c r="B16" s="12">
        <v>6</v>
      </c>
      <c r="C16" s="13">
        <f>8000000+28000+6150000+601000+28250000+15280000+150000</f>
        <v>58459000</v>
      </c>
      <c r="D16" s="13">
        <f>106876140+716472+2100000+3078621+1946593+15100000+741000+3462737+495000+1181000+6000000</f>
        <v>141697563</v>
      </c>
      <c r="G16" s="16"/>
      <c r="H16" s="16">
        <f>D12+2205482946</f>
        <v>-3389182051</v>
      </c>
    </row>
    <row r="17" spans="1:8" ht="15" customHeight="1">
      <c r="A17" s="11" t="s">
        <v>17</v>
      </c>
      <c r="B17" s="12">
        <v>7</v>
      </c>
      <c r="C17" s="13">
        <f>-10000000-2597241-58000000-6689861-71117000-213600000-6320000-4050000-40000-254545-2000000-45778000-3106103-25132000-18813000-2654180-3000000-81944470-48890615-50720119-1123735164-90</f>
        <v>-1778442388</v>
      </c>
      <c r="D17" s="13">
        <f>-11431046-1280000000-865450000-22350000-1251460296-1960406-3000000-339102414-50000000-43390908-15000000-451904-652000-5032114-9049527-135000000-55000000-151100000-47900000-3800000-848500-540000-4456815-27041000-909091-454545-20000-4630000-8801102-1818182</f>
        <v>-4340649850</v>
      </c>
      <c r="G17" s="16"/>
    </row>
    <row r="18" spans="1:8" s="6" customFormat="1" ht="15" customHeight="1">
      <c r="A18" s="17" t="s">
        <v>18</v>
      </c>
      <c r="B18" s="18">
        <v>20</v>
      </c>
      <c r="C18" s="19">
        <f>SUM(C11:C17)</f>
        <v>-585135319</v>
      </c>
      <c r="D18" s="19">
        <f>SUM(D11:D17)</f>
        <v>63329523</v>
      </c>
      <c r="G18" s="20"/>
    </row>
    <row r="19" spans="1:8" s="6" customFormat="1" ht="15" customHeight="1">
      <c r="A19" s="17" t="s">
        <v>19</v>
      </c>
      <c r="B19" s="18"/>
      <c r="C19" s="19"/>
      <c r="D19" s="19"/>
      <c r="G19" s="21"/>
    </row>
    <row r="20" spans="1:8" ht="15" customHeight="1">
      <c r="A20" s="11" t="s">
        <v>20</v>
      </c>
      <c r="B20" s="12">
        <v>21</v>
      </c>
      <c r="C20" s="13"/>
      <c r="D20" s="13"/>
      <c r="G20" s="22"/>
      <c r="H20" s="16">
        <f>G19+G13</f>
        <v>0</v>
      </c>
    </row>
    <row r="21" spans="1:8" ht="15" customHeight="1">
      <c r="A21" s="11" t="s">
        <v>21</v>
      </c>
      <c r="B21" s="12">
        <v>22</v>
      </c>
      <c r="C21" s="13"/>
      <c r="D21" s="13"/>
      <c r="G21" s="22"/>
    </row>
    <row r="22" spans="1:8" ht="15" customHeight="1">
      <c r="A22" s="11" t="s">
        <v>22</v>
      </c>
      <c r="B22" s="12">
        <v>23</v>
      </c>
      <c r="C22" s="13">
        <f>-1267432097-105200000</f>
        <v>-1372632097</v>
      </c>
      <c r="D22" s="13"/>
      <c r="G22" s="23"/>
      <c r="H22" s="16">
        <f>H20-3043458</f>
        <v>-3043458</v>
      </c>
    </row>
    <row r="23" spans="1:8" ht="15" customHeight="1">
      <c r="A23" s="11" t="s">
        <v>23</v>
      </c>
      <c r="B23" s="12">
        <v>24</v>
      </c>
      <c r="C23" s="13"/>
      <c r="D23" s="24"/>
      <c r="G23" s="21"/>
    </row>
    <row r="24" spans="1:8" ht="15" customHeight="1">
      <c r="A24" s="11" t="s">
        <v>24</v>
      </c>
      <c r="B24" s="12">
        <v>25</v>
      </c>
      <c r="C24" s="13"/>
      <c r="D24" s="24"/>
      <c r="G24" s="22"/>
    </row>
    <row r="25" spans="1:8" ht="15" customHeight="1">
      <c r="A25" s="11" t="s">
        <v>25</v>
      </c>
      <c r="B25" s="12">
        <v>26</v>
      </c>
      <c r="C25" s="13"/>
      <c r="D25" s="13">
        <v>956173815</v>
      </c>
      <c r="F25" s="22">
        <v>72421000</v>
      </c>
      <c r="G25" s="22">
        <f>G15-G23</f>
        <v>0</v>
      </c>
    </row>
    <row r="26" spans="1:8" ht="15" customHeight="1">
      <c r="A26" s="11" t="s">
        <v>26</v>
      </c>
      <c r="B26" s="12">
        <v>27</v>
      </c>
      <c r="C26" s="13">
        <v>3758106</v>
      </c>
      <c r="D26" s="13">
        <v>5380661</v>
      </c>
      <c r="F26" s="22">
        <v>3132964</v>
      </c>
      <c r="G26" s="22"/>
    </row>
    <row r="27" spans="1:8" s="6" customFormat="1" ht="15" customHeight="1">
      <c r="A27" s="17" t="s">
        <v>27</v>
      </c>
      <c r="B27" s="18">
        <v>30</v>
      </c>
      <c r="C27" s="19">
        <f>SUM(C20:C26)</f>
        <v>-1368873991</v>
      </c>
      <c r="D27" s="19">
        <f>SUM(D20:D26)</f>
        <v>961554476</v>
      </c>
      <c r="F27" s="22">
        <v>26384501</v>
      </c>
    </row>
    <row r="28" spans="1:8" s="6" customFormat="1" ht="15" customHeight="1">
      <c r="A28" s="17" t="s">
        <v>28</v>
      </c>
      <c r="B28" s="18"/>
      <c r="C28" s="19"/>
      <c r="D28" s="19"/>
      <c r="F28" s="22">
        <v>134872500</v>
      </c>
      <c r="G28" s="25">
        <f>G15+G19</f>
        <v>0</v>
      </c>
    </row>
    <row r="29" spans="1:8" ht="15" customHeight="1">
      <c r="A29" s="11" t="s">
        <v>29</v>
      </c>
      <c r="B29" s="12">
        <v>31</v>
      </c>
      <c r="C29" s="13"/>
      <c r="D29" s="13"/>
      <c r="F29" s="22">
        <v>1188937</v>
      </c>
      <c r="G29" s="16">
        <f>G13+G20</f>
        <v>0</v>
      </c>
    </row>
    <row r="30" spans="1:8" ht="15" customHeight="1">
      <c r="A30" s="11" t="s">
        <v>30</v>
      </c>
      <c r="B30" s="12">
        <v>32</v>
      </c>
      <c r="C30" s="13"/>
      <c r="D30" s="13"/>
      <c r="F30" s="22">
        <v>10000000</v>
      </c>
    </row>
    <row r="31" spans="1:8" ht="15" customHeight="1">
      <c r="A31" s="11" t="s">
        <v>31</v>
      </c>
      <c r="B31" s="12">
        <v>33</v>
      </c>
      <c r="C31" s="13"/>
      <c r="D31" s="13"/>
      <c r="F31" s="22">
        <v>1529137</v>
      </c>
    </row>
    <row r="32" spans="1:8" ht="15" customHeight="1">
      <c r="A32" s="11" t="s">
        <v>32</v>
      </c>
      <c r="B32" s="12">
        <v>34</v>
      </c>
      <c r="C32" s="13"/>
      <c r="D32" s="13"/>
      <c r="F32" s="22">
        <v>4865133</v>
      </c>
      <c r="G32" s="16">
        <f>G19+G13</f>
        <v>0</v>
      </c>
    </row>
    <row r="33" spans="1:7" ht="15" customHeight="1">
      <c r="A33" s="11" t="s">
        <v>33</v>
      </c>
      <c r="B33" s="12">
        <v>35</v>
      </c>
      <c r="C33" s="13"/>
      <c r="D33" s="13"/>
      <c r="F33" s="22">
        <v>19787276</v>
      </c>
    </row>
    <row r="34" spans="1:7" ht="15" customHeight="1">
      <c r="A34" s="11" t="s">
        <v>34</v>
      </c>
      <c r="B34" s="12">
        <v>36</v>
      </c>
      <c r="C34" s="13"/>
      <c r="D34" s="13"/>
      <c r="F34" s="22">
        <v>9343000</v>
      </c>
    </row>
    <row r="35" spans="1:7" s="6" customFormat="1" ht="15" customHeight="1">
      <c r="A35" s="17" t="s">
        <v>35</v>
      </c>
      <c r="B35" s="18">
        <v>40</v>
      </c>
      <c r="C35" s="19"/>
      <c r="D35" s="19">
        <f>D29+D30+D31+D32+D33+D34</f>
        <v>0</v>
      </c>
      <c r="F35" s="22">
        <v>20097000</v>
      </c>
    </row>
    <row r="36" spans="1:7" s="6" customFormat="1" ht="15" customHeight="1">
      <c r="A36" s="17" t="s">
        <v>36</v>
      </c>
      <c r="B36" s="18">
        <v>50</v>
      </c>
      <c r="C36" s="19">
        <f>C18+C27+C35</f>
        <v>-1954009310</v>
      </c>
      <c r="D36" s="19">
        <f>D18+D27+D35</f>
        <v>1024883999</v>
      </c>
      <c r="F36" s="22">
        <v>1200000</v>
      </c>
    </row>
    <row r="37" spans="1:7" s="6" customFormat="1" ht="15" customHeight="1">
      <c r="A37" s="17" t="s">
        <v>37</v>
      </c>
      <c r="B37" s="18">
        <v>60</v>
      </c>
      <c r="C37" s="19">
        <v>2951449831</v>
      </c>
      <c r="D37" s="19">
        <v>1315962219</v>
      </c>
      <c r="F37" s="22">
        <v>14841500</v>
      </c>
    </row>
    <row r="38" spans="1:7" s="29" customFormat="1" ht="15" customHeight="1">
      <c r="A38" s="26" t="s">
        <v>38</v>
      </c>
      <c r="B38" s="27">
        <v>61</v>
      </c>
      <c r="C38" s="28"/>
      <c r="D38" s="28"/>
      <c r="F38" s="30">
        <v>3886400</v>
      </c>
      <c r="G38" s="31">
        <f>D39-76709086-936081994</f>
        <v>1328055138</v>
      </c>
    </row>
    <row r="39" spans="1:7" s="6" customFormat="1" ht="15" customHeight="1">
      <c r="A39" s="17" t="s">
        <v>39</v>
      </c>
      <c r="B39" s="18">
        <v>70</v>
      </c>
      <c r="C39" s="19">
        <f>SUM(C36:C38)</f>
        <v>997440521</v>
      </c>
      <c r="D39" s="19">
        <f>D36+D37+D38</f>
        <v>2340846218</v>
      </c>
      <c r="F39" s="22">
        <v>3000000</v>
      </c>
      <c r="G39" s="25">
        <f>G38-33</f>
        <v>1328055105</v>
      </c>
    </row>
    <row r="40" spans="1:7" ht="15.75" customHeight="1">
      <c r="A40" s="32"/>
      <c r="B40" s="33"/>
      <c r="C40" s="33"/>
      <c r="D40" s="33"/>
      <c r="F40" s="22">
        <v>3831813</v>
      </c>
    </row>
    <row r="41" spans="1:7" ht="16.5">
      <c r="A41" s="4"/>
      <c r="E41" s="38"/>
      <c r="F41" s="22">
        <v>9272727</v>
      </c>
      <c r="G41" s="16" t="e">
        <f>#REF!-556216171</f>
        <v>#REF!</v>
      </c>
    </row>
    <row r="42" spans="1:7" ht="15" customHeight="1">
      <c r="A42" s="34"/>
      <c r="B42" s="394" t="s">
        <v>362</v>
      </c>
      <c r="C42" s="394"/>
      <c r="D42" s="394"/>
      <c r="F42" s="22">
        <v>960500</v>
      </c>
    </row>
    <row r="43" spans="1:7" ht="16.5">
      <c r="A43" s="35" t="s">
        <v>40</v>
      </c>
      <c r="B43" s="36"/>
      <c r="C43" s="392" t="s">
        <v>41</v>
      </c>
      <c r="D43" s="392"/>
      <c r="F43" s="22">
        <v>6527272</v>
      </c>
    </row>
    <row r="44" spans="1:7" ht="16.5">
      <c r="A44" s="36"/>
      <c r="B44" s="36"/>
      <c r="C44" s="36"/>
      <c r="D44" s="36"/>
      <c r="F44" s="22">
        <v>2361000</v>
      </c>
    </row>
    <row r="45" spans="1:7" ht="16.5">
      <c r="A45" s="36"/>
      <c r="B45" s="36"/>
      <c r="C45" s="36"/>
      <c r="D45" s="36"/>
      <c r="F45" s="22">
        <f>SUM(F25:F44)</f>
        <v>349502660</v>
      </c>
    </row>
    <row r="46" spans="1:7" ht="16.5">
      <c r="A46" s="36"/>
      <c r="B46" s="36"/>
      <c r="C46" s="36"/>
      <c r="D46" s="36"/>
    </row>
    <row r="47" spans="1:7" ht="16.5">
      <c r="A47" s="36"/>
      <c r="B47" s="36"/>
      <c r="C47" s="36"/>
      <c r="D47" s="36"/>
    </row>
    <row r="48" spans="1:7" ht="16.5">
      <c r="A48" s="37" t="s">
        <v>42</v>
      </c>
      <c r="B48" s="36"/>
      <c r="C48" s="36"/>
      <c r="D48" s="36"/>
    </row>
    <row r="49" spans="1:4" ht="16.5">
      <c r="A49" s="36"/>
      <c r="B49" s="36"/>
      <c r="C49" s="36"/>
      <c r="D49" s="36"/>
    </row>
    <row r="51" spans="1:4">
      <c r="A51" s="15"/>
    </row>
  </sheetData>
  <mergeCells count="7">
    <mergeCell ref="C43:D43"/>
    <mergeCell ref="A6:D6"/>
    <mergeCell ref="B42:D42"/>
    <mergeCell ref="B1:D1"/>
    <mergeCell ref="B2:D2"/>
    <mergeCell ref="B3:D3"/>
    <mergeCell ref="A5:D5"/>
  </mergeCells>
  <phoneticPr fontId="18" type="noConversion"/>
  <pageMargins left="0.61" right="0.32" top="0.57999999999999996" bottom="0.56000000000000005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130"/>
  <sheetViews>
    <sheetView topLeftCell="A49" workbookViewId="0">
      <selection activeCell="F56" sqref="F56:I58"/>
    </sheetView>
  </sheetViews>
  <sheetFormatPr defaultRowHeight="12.75"/>
  <cols>
    <col min="1" max="1" width="23.42578125" style="103" customWidth="1"/>
    <col min="2" max="2" width="35.140625" style="103" customWidth="1"/>
    <col min="3" max="3" width="17.5703125" style="214" customWidth="1"/>
    <col min="4" max="4" width="18.28515625" style="103" customWidth="1"/>
    <col min="5" max="5" width="9.140625" style="103"/>
    <col min="6" max="6" width="18.42578125" style="103" customWidth="1"/>
    <col min="7" max="16384" width="9.140625" style="103"/>
  </cols>
  <sheetData>
    <row r="1" spans="1:4" s="100" customFormat="1" ht="34.5" customHeight="1">
      <c r="A1" s="99" t="s">
        <v>173</v>
      </c>
      <c r="C1" s="195"/>
    </row>
    <row r="2" spans="1:4" s="100" customFormat="1" ht="11.25" customHeight="1">
      <c r="A2" s="101"/>
      <c r="C2" s="195"/>
    </row>
    <row r="3" spans="1:4" ht="16.5">
      <c r="A3" s="464"/>
      <c r="B3" s="464"/>
      <c r="C3" s="196"/>
      <c r="D3" s="102"/>
    </row>
    <row r="4" spans="1:4" ht="29.25" customHeight="1">
      <c r="A4" s="465" t="s">
        <v>174</v>
      </c>
      <c r="B4" s="466"/>
      <c r="C4" s="197" t="s">
        <v>310</v>
      </c>
      <c r="D4" s="104" t="s">
        <v>305</v>
      </c>
    </row>
    <row r="5" spans="1:4" ht="29.25" customHeight="1">
      <c r="A5" s="448" t="s">
        <v>175</v>
      </c>
      <c r="B5" s="449"/>
      <c r="C5" s="198">
        <f>C6+C7+C11</f>
        <v>497440521</v>
      </c>
      <c r="D5" s="105">
        <f>D6+D7+D11</f>
        <v>1951449831</v>
      </c>
    </row>
    <row r="6" spans="1:4" s="106" customFormat="1" ht="29.25" customHeight="1">
      <c r="A6" s="404" t="s">
        <v>176</v>
      </c>
      <c r="B6" s="405"/>
      <c r="C6" s="199">
        <v>373283445</v>
      </c>
      <c r="D6" s="105">
        <v>4658662</v>
      </c>
    </row>
    <row r="7" spans="1:4" s="106" customFormat="1" ht="29.25" customHeight="1">
      <c r="A7" s="404" t="s">
        <v>177</v>
      </c>
      <c r="B7" s="405"/>
      <c r="C7" s="200">
        <f>SUM(C8:C10)</f>
        <v>104375032</v>
      </c>
      <c r="D7" s="107">
        <f>SUM(D8:D10)</f>
        <v>1927009125</v>
      </c>
    </row>
    <row r="8" spans="1:4" ht="29.25" customHeight="1">
      <c r="A8" s="460" t="s">
        <v>178</v>
      </c>
      <c r="B8" s="461"/>
      <c r="C8" s="201">
        <v>102352629</v>
      </c>
      <c r="D8" s="108">
        <v>1924986722</v>
      </c>
    </row>
    <row r="9" spans="1:4" ht="29.25" customHeight="1">
      <c r="A9" s="460" t="s">
        <v>179</v>
      </c>
      <c r="B9" s="461"/>
      <c r="C9" s="201">
        <v>1022403</v>
      </c>
      <c r="D9" s="108">
        <v>1022403</v>
      </c>
    </row>
    <row r="10" spans="1:4" ht="29.25" customHeight="1">
      <c r="A10" s="460" t="s">
        <v>180</v>
      </c>
      <c r="B10" s="461"/>
      <c r="C10" s="201">
        <v>1000000</v>
      </c>
      <c r="D10" s="108">
        <v>1000000</v>
      </c>
    </row>
    <row r="11" spans="1:4" s="106" customFormat="1" ht="29.25" customHeight="1">
      <c r="A11" s="440" t="s">
        <v>181</v>
      </c>
      <c r="B11" s="441"/>
      <c r="C11" s="200">
        <v>19782044</v>
      </c>
      <c r="D11" s="107">
        <f>SUM(D12)</f>
        <v>19782044</v>
      </c>
    </row>
    <row r="12" spans="1:4" ht="29.25" customHeight="1">
      <c r="A12" s="460" t="s">
        <v>178</v>
      </c>
      <c r="B12" s="461"/>
      <c r="C12" s="201">
        <v>19782044</v>
      </c>
      <c r="D12" s="108">
        <v>19782044</v>
      </c>
    </row>
    <row r="13" spans="1:4" ht="29.25" customHeight="1">
      <c r="A13" s="402" t="s">
        <v>49</v>
      </c>
      <c r="B13" s="403"/>
      <c r="C13" s="109">
        <f>C6+C7+C11</f>
        <v>497440521</v>
      </c>
      <c r="D13" s="109">
        <f>D6+D7+D11</f>
        <v>1951449831</v>
      </c>
    </row>
    <row r="14" spans="1:4" ht="29.25" customHeight="1">
      <c r="A14" s="458" t="s">
        <v>182</v>
      </c>
      <c r="B14" s="459"/>
      <c r="C14" s="203"/>
      <c r="D14" s="109"/>
    </row>
    <row r="15" spans="1:4" ht="29.25" customHeight="1">
      <c r="A15" s="460" t="s">
        <v>183</v>
      </c>
      <c r="B15" s="461"/>
      <c r="C15" s="201">
        <v>13678482456</v>
      </c>
      <c r="D15" s="108">
        <v>18338725102</v>
      </c>
    </row>
    <row r="16" spans="1:4" ht="29.25" customHeight="1">
      <c r="A16" s="427" t="s">
        <v>184</v>
      </c>
      <c r="B16" s="428"/>
      <c r="C16" s="201">
        <v>146777651</v>
      </c>
      <c r="D16" s="108">
        <v>176777636</v>
      </c>
    </row>
    <row r="17" spans="1:6" ht="29.25" customHeight="1">
      <c r="A17" s="413" t="s">
        <v>185</v>
      </c>
      <c r="B17" s="414"/>
      <c r="C17" s="204">
        <v>2634637313</v>
      </c>
      <c r="D17" s="108">
        <v>2022148819</v>
      </c>
    </row>
    <row r="18" spans="1:6" ht="29.25" customHeight="1">
      <c r="A18" s="413" t="s">
        <v>186</v>
      </c>
      <c r="B18" s="414"/>
      <c r="C18" s="204">
        <v>-862222508</v>
      </c>
      <c r="D18" s="108">
        <v>-862222508</v>
      </c>
    </row>
    <row r="19" spans="1:6" ht="29.25" customHeight="1">
      <c r="A19" s="419" t="s">
        <v>49</v>
      </c>
      <c r="B19" s="420"/>
      <c r="C19" s="202">
        <f>SUM(C15:C18)</f>
        <v>15597674912</v>
      </c>
      <c r="D19" s="109">
        <f>SUM(D15:D18)</f>
        <v>19675429049</v>
      </c>
    </row>
    <row r="20" spans="1:6" ht="29.25" customHeight="1">
      <c r="A20" s="462" t="s">
        <v>187</v>
      </c>
      <c r="B20" s="463"/>
      <c r="C20" s="205"/>
      <c r="D20" s="109"/>
    </row>
    <row r="21" spans="1:6" ht="29.25" customHeight="1">
      <c r="A21" s="435" t="s">
        <v>188</v>
      </c>
      <c r="B21" s="436"/>
      <c r="C21" s="215">
        <v>11235182523</v>
      </c>
      <c r="D21" s="110">
        <v>15674955426</v>
      </c>
      <c r="E21" s="111"/>
    </row>
    <row r="22" spans="1:6" ht="29.25" customHeight="1">
      <c r="A22" s="435" t="s">
        <v>189</v>
      </c>
      <c r="B22" s="436"/>
      <c r="C22" s="110">
        <v>422000021</v>
      </c>
      <c r="D22" s="110">
        <v>422000021</v>
      </c>
      <c r="E22" s="111"/>
    </row>
    <row r="23" spans="1:6" ht="29.25" customHeight="1">
      <c r="A23" s="435" t="s">
        <v>190</v>
      </c>
      <c r="B23" s="436"/>
      <c r="C23" s="215"/>
      <c r="D23" s="110"/>
      <c r="E23" s="111"/>
    </row>
    <row r="24" spans="1:6" ht="29.25" customHeight="1">
      <c r="A24" s="435" t="s">
        <v>191</v>
      </c>
      <c r="B24" s="436"/>
      <c r="C24" s="110">
        <v>901315106</v>
      </c>
      <c r="D24" s="110">
        <v>901315106</v>
      </c>
      <c r="E24" s="111"/>
    </row>
    <row r="25" spans="1:6" ht="29.25" customHeight="1">
      <c r="A25" s="435" t="s">
        <v>192</v>
      </c>
      <c r="B25" s="436"/>
      <c r="C25" s="215">
        <v>231660115</v>
      </c>
      <c r="D25" s="110">
        <v>380952159</v>
      </c>
      <c r="E25" s="111"/>
    </row>
    <row r="26" spans="1:6" ht="29.25" customHeight="1">
      <c r="A26" s="435" t="s">
        <v>193</v>
      </c>
      <c r="B26" s="436"/>
      <c r="C26" s="215">
        <v>888324691</v>
      </c>
      <c r="D26" s="110">
        <v>959502390</v>
      </c>
      <c r="E26" s="111"/>
    </row>
    <row r="27" spans="1:6" ht="29.25" customHeight="1">
      <c r="A27" s="454" t="s">
        <v>49</v>
      </c>
      <c r="B27" s="455"/>
      <c r="C27" s="345">
        <f>SUM(C21:C26)</f>
        <v>13678482456</v>
      </c>
      <c r="D27" s="346">
        <f>SUM(D21:D26)</f>
        <v>18338725102</v>
      </c>
    </row>
    <row r="28" spans="1:6" ht="29.25" customHeight="1">
      <c r="A28" s="456" t="s">
        <v>194</v>
      </c>
      <c r="B28" s="457"/>
      <c r="C28" s="219"/>
      <c r="D28" s="116"/>
    </row>
    <row r="29" spans="1:6" ht="29.25" customHeight="1">
      <c r="A29" s="435" t="s">
        <v>195</v>
      </c>
      <c r="B29" s="436"/>
      <c r="C29" s="215">
        <v>2260382294</v>
      </c>
      <c r="D29" s="113">
        <v>1656046367</v>
      </c>
    </row>
    <row r="30" spans="1:6" ht="29.25" customHeight="1">
      <c r="A30" s="435" t="s">
        <v>196</v>
      </c>
      <c r="B30" s="436"/>
      <c r="C30" s="215">
        <v>143209406</v>
      </c>
      <c r="D30" s="113">
        <v>143209406</v>
      </c>
    </row>
    <row r="31" spans="1:6" ht="29.25" customHeight="1">
      <c r="A31" s="435" t="s">
        <v>197</v>
      </c>
      <c r="B31" s="436"/>
      <c r="C31" s="215">
        <v>231045613</v>
      </c>
      <c r="D31" s="113">
        <f>169376193+25266853+28250000</f>
        <v>222893046</v>
      </c>
    </row>
    <row r="32" spans="1:6" ht="29.25" customHeight="1">
      <c r="A32" s="433" t="s">
        <v>49</v>
      </c>
      <c r="B32" s="434"/>
      <c r="C32" s="216">
        <f>SUM(C29:C31)</f>
        <v>2634637313</v>
      </c>
      <c r="D32" s="112">
        <f>SUM(D29:D31)</f>
        <v>2022148819</v>
      </c>
      <c r="F32" s="114">
        <f>D32-D17</f>
        <v>0</v>
      </c>
    </row>
    <row r="33" spans="1:4" ht="29.25" customHeight="1">
      <c r="A33" s="404" t="s">
        <v>198</v>
      </c>
      <c r="B33" s="405"/>
      <c r="C33" s="217"/>
      <c r="D33" s="115"/>
    </row>
    <row r="34" spans="1:4" ht="29.25" customHeight="1">
      <c r="A34" s="417" t="s">
        <v>199</v>
      </c>
      <c r="B34" s="418"/>
      <c r="C34" s="218">
        <v>922363355</v>
      </c>
      <c r="D34" s="108">
        <v>566612747</v>
      </c>
    </row>
    <row r="35" spans="1:4" ht="29.25" customHeight="1">
      <c r="A35" s="417" t="s">
        <v>200</v>
      </c>
      <c r="B35" s="418"/>
      <c r="C35" s="218">
        <v>13177867</v>
      </c>
      <c r="D35" s="108">
        <v>11377852</v>
      </c>
    </row>
    <row r="36" spans="1:4" ht="29.25" customHeight="1">
      <c r="A36" s="460" t="s">
        <v>201</v>
      </c>
      <c r="B36" s="461"/>
      <c r="C36" s="218">
        <v>1521613089</v>
      </c>
      <c r="D36" s="108">
        <v>1179481956</v>
      </c>
    </row>
    <row r="37" spans="1:4" ht="29.25" customHeight="1">
      <c r="A37" s="460" t="s">
        <v>202</v>
      </c>
      <c r="B37" s="461"/>
      <c r="C37" s="218">
        <v>3764790676</v>
      </c>
      <c r="D37" s="108">
        <v>2935212884</v>
      </c>
    </row>
    <row r="38" spans="1:4" ht="29.25" customHeight="1">
      <c r="A38" s="427" t="s">
        <v>203</v>
      </c>
      <c r="B38" s="428"/>
      <c r="C38" s="218">
        <v>4157919</v>
      </c>
      <c r="D38" s="108">
        <v>4157919</v>
      </c>
    </row>
    <row r="39" spans="1:4" ht="29.25" customHeight="1">
      <c r="A39" s="419" t="s">
        <v>204</v>
      </c>
      <c r="B39" s="420"/>
      <c r="C39" s="217">
        <f>SUM(C34:C38)</f>
        <v>6226102906</v>
      </c>
      <c r="D39" s="109">
        <f>SUM(D34:D38)</f>
        <v>4696843358</v>
      </c>
    </row>
    <row r="40" spans="1:4" s="117" customFormat="1" ht="29.25" customHeight="1">
      <c r="A40" s="450" t="s">
        <v>205</v>
      </c>
      <c r="B40" s="451"/>
      <c r="C40" s="219"/>
      <c r="D40" s="116"/>
    </row>
    <row r="41" spans="1:4" s="117" customFormat="1" ht="29.25" customHeight="1">
      <c r="A41" s="450" t="s">
        <v>206</v>
      </c>
      <c r="B41" s="451"/>
      <c r="C41" s="219">
        <f>C42+C43</f>
        <v>1760019167</v>
      </c>
      <c r="D41" s="116">
        <f>SUM(D42:D43)</f>
        <v>1857557124</v>
      </c>
    </row>
    <row r="42" spans="1:4" s="119" customFormat="1" ht="29.25" customHeight="1">
      <c r="A42" s="452" t="s">
        <v>207</v>
      </c>
      <c r="B42" s="453"/>
      <c r="C42" s="220">
        <v>9182457839</v>
      </c>
      <c r="D42" s="118">
        <v>9182457839</v>
      </c>
    </row>
    <row r="43" spans="1:4" s="119" customFormat="1" ht="29.25" customHeight="1">
      <c r="A43" s="435" t="s">
        <v>208</v>
      </c>
      <c r="B43" s="436"/>
      <c r="C43" s="220">
        <v>-7422438672</v>
      </c>
      <c r="D43" s="118">
        <v>-7324900715</v>
      </c>
    </row>
    <row r="44" spans="1:4" s="119" customFormat="1" ht="29.25" customHeight="1">
      <c r="A44" s="435" t="s">
        <v>209</v>
      </c>
      <c r="B44" s="436"/>
      <c r="C44" s="220">
        <f>SUM(C42:C43)</f>
        <v>1760019167</v>
      </c>
      <c r="D44" s="118">
        <f>SUM(D42:D43)</f>
        <v>1857557124</v>
      </c>
    </row>
    <row r="45" spans="1:4" ht="29.25" customHeight="1">
      <c r="A45" s="440" t="s">
        <v>210</v>
      </c>
      <c r="B45" s="441"/>
      <c r="C45" s="221"/>
      <c r="D45" s="120"/>
    </row>
    <row r="46" spans="1:4" ht="29.25" customHeight="1">
      <c r="A46" s="444" t="s">
        <v>211</v>
      </c>
      <c r="B46" s="445"/>
      <c r="C46" s="218">
        <v>239676403</v>
      </c>
      <c r="D46" s="121">
        <v>239676403</v>
      </c>
    </row>
    <row r="47" spans="1:4" ht="29.25" customHeight="1">
      <c r="A47" s="413" t="s">
        <v>212</v>
      </c>
      <c r="B47" s="414"/>
      <c r="C47" s="218"/>
      <c r="D47" s="121"/>
    </row>
    <row r="48" spans="1:4" ht="32.25" customHeight="1">
      <c r="A48" s="406" t="s">
        <v>49</v>
      </c>
      <c r="B48" s="407"/>
      <c r="C48" s="222">
        <f>SUM(C46:C47)</f>
        <v>239676403</v>
      </c>
      <c r="D48" s="122">
        <f>SUM(D46:D47)</f>
        <v>239676403</v>
      </c>
    </row>
    <row r="49" spans="1:9" ht="31.5" customHeight="1">
      <c r="A49" s="446" t="s">
        <v>306</v>
      </c>
      <c r="B49" s="446"/>
      <c r="C49" s="446"/>
      <c r="D49" s="446"/>
    </row>
    <row r="50" spans="1:9" ht="30.75" customHeight="1">
      <c r="A50" s="447" t="s">
        <v>307</v>
      </c>
      <c r="B50" s="447"/>
      <c r="C50" s="447"/>
      <c r="D50" s="447"/>
    </row>
    <row r="51" spans="1:9" ht="42.75" customHeight="1">
      <c r="A51" s="447" t="s">
        <v>308</v>
      </c>
      <c r="B51" s="447"/>
      <c r="C51" s="447"/>
      <c r="D51" s="447"/>
    </row>
    <row r="52" spans="1:9" ht="25.5" customHeight="1">
      <c r="A52" s="448" t="s">
        <v>213</v>
      </c>
      <c r="B52" s="449"/>
      <c r="C52" s="344">
        <v>152809645</v>
      </c>
      <c r="D52" s="344">
        <f>SUM(D54:D57)</f>
        <v>191562336</v>
      </c>
    </row>
    <row r="53" spans="1:9" ht="25.5" customHeight="1">
      <c r="A53" s="413" t="s">
        <v>214</v>
      </c>
      <c r="B53" s="414"/>
      <c r="C53" s="204"/>
      <c r="D53" s="113"/>
    </row>
    <row r="54" spans="1:9" ht="25.5" customHeight="1">
      <c r="A54" s="413" t="s">
        <v>215</v>
      </c>
      <c r="B54" s="414"/>
      <c r="C54" s="204">
        <v>140126445</v>
      </c>
      <c r="D54" s="113">
        <v>159297658</v>
      </c>
    </row>
    <row r="55" spans="1:9" ht="25.5" customHeight="1">
      <c r="A55" s="413" t="s">
        <v>216</v>
      </c>
      <c r="B55" s="414"/>
      <c r="C55" s="204"/>
      <c r="D55" s="113">
        <v>6898280</v>
      </c>
    </row>
    <row r="56" spans="1:9" ht="25.5" customHeight="1">
      <c r="A56" s="413" t="s">
        <v>217</v>
      </c>
      <c r="B56" s="414"/>
      <c r="C56" s="204">
        <v>5004400</v>
      </c>
      <c r="D56" s="113">
        <f>10008800-2</f>
        <v>10008798</v>
      </c>
      <c r="F56" s="409"/>
      <c r="G56" s="439"/>
      <c r="H56" s="439"/>
      <c r="I56" s="410"/>
    </row>
    <row r="57" spans="1:9" ht="25.5" customHeight="1">
      <c r="A57" s="413" t="s">
        <v>218</v>
      </c>
      <c r="B57" s="414"/>
      <c r="C57" s="204">
        <v>7678800</v>
      </c>
      <c r="D57" s="113">
        <v>15357600</v>
      </c>
      <c r="F57" s="123"/>
      <c r="G57" s="124"/>
      <c r="H57" s="124"/>
      <c r="I57" s="125"/>
    </row>
    <row r="58" spans="1:9" ht="25.5" customHeight="1">
      <c r="A58" s="402" t="s">
        <v>49</v>
      </c>
      <c r="B58" s="403"/>
      <c r="C58" s="202">
        <f>SUM(C54:C57)</f>
        <v>152809645</v>
      </c>
      <c r="D58" s="112">
        <f>SUM(D53:D57)</f>
        <v>191562336</v>
      </c>
      <c r="F58" s="409"/>
      <c r="G58" s="439"/>
      <c r="H58" s="439"/>
      <c r="I58" s="410"/>
    </row>
    <row r="59" spans="1:9" ht="25.5" customHeight="1">
      <c r="A59" s="440" t="s">
        <v>219</v>
      </c>
      <c r="B59" s="441"/>
      <c r="C59" s="200"/>
      <c r="D59" s="107"/>
    </row>
    <row r="60" spans="1:9" ht="25.5" customHeight="1">
      <c r="A60" s="427" t="s">
        <v>220</v>
      </c>
      <c r="B60" s="428"/>
      <c r="C60" s="201"/>
      <c r="D60" s="127">
        <v>1123735164</v>
      </c>
    </row>
    <row r="61" spans="1:9" ht="25.5" customHeight="1">
      <c r="A61" s="427" t="s">
        <v>221</v>
      </c>
      <c r="B61" s="428"/>
      <c r="C61" s="201">
        <f>SUM(C62:C63)</f>
        <v>37167691</v>
      </c>
      <c r="D61" s="127">
        <v>325180627</v>
      </c>
    </row>
    <row r="62" spans="1:9" ht="25.5" customHeight="1">
      <c r="A62" s="437" t="s">
        <v>222</v>
      </c>
      <c r="B62" s="438"/>
      <c r="C62" s="208"/>
      <c r="D62" s="128">
        <v>325180627</v>
      </c>
    </row>
    <row r="63" spans="1:9" ht="25.5" customHeight="1">
      <c r="A63" s="437" t="s">
        <v>311</v>
      </c>
      <c r="B63" s="438"/>
      <c r="C63" s="208">
        <v>37167691</v>
      </c>
      <c r="D63" s="128"/>
    </row>
    <row r="64" spans="1:9" ht="25.5" customHeight="1">
      <c r="A64" s="427" t="s">
        <v>223</v>
      </c>
      <c r="B64" s="428"/>
      <c r="C64" s="201">
        <v>58457665</v>
      </c>
      <c r="D64" s="127">
        <v>2654180</v>
      </c>
    </row>
    <row r="65" spans="1:6" ht="25.5" customHeight="1">
      <c r="A65" s="419" t="s">
        <v>224</v>
      </c>
      <c r="B65" s="420"/>
      <c r="C65" s="202">
        <f>C61+C64</f>
        <v>95625356</v>
      </c>
      <c r="D65" s="129">
        <f>D60+D61+D64</f>
        <v>1451569971</v>
      </c>
    </row>
    <row r="66" spans="1:6" ht="25.5" customHeight="1">
      <c r="A66" s="404" t="s">
        <v>225</v>
      </c>
      <c r="B66" s="405"/>
      <c r="C66" s="200"/>
      <c r="D66" s="126"/>
    </row>
    <row r="67" spans="1:6" ht="25.5" customHeight="1">
      <c r="A67" s="442" t="s">
        <v>226</v>
      </c>
      <c r="B67" s="443"/>
      <c r="C67" s="113">
        <v>29280458</v>
      </c>
      <c r="D67" s="113">
        <v>29280458</v>
      </c>
    </row>
    <row r="68" spans="1:6" ht="25.5" customHeight="1">
      <c r="A68" s="419" t="s">
        <v>49</v>
      </c>
      <c r="B68" s="420"/>
      <c r="C68" s="129">
        <f>SUM(C67)</f>
        <v>29280458</v>
      </c>
      <c r="D68" s="129">
        <f>SUM(D67)</f>
        <v>29280458</v>
      </c>
    </row>
    <row r="69" spans="1:6" ht="25.5" customHeight="1">
      <c r="A69" s="425" t="s">
        <v>227</v>
      </c>
      <c r="B69" s="426"/>
      <c r="C69" s="203"/>
      <c r="D69" s="129"/>
    </row>
    <row r="70" spans="1:6" ht="25.5" customHeight="1">
      <c r="A70" s="435" t="s">
        <v>228</v>
      </c>
      <c r="B70" s="436"/>
      <c r="C70" s="130">
        <v>29280458</v>
      </c>
      <c r="D70" s="130">
        <v>29280458</v>
      </c>
    </row>
    <row r="71" spans="1:6" ht="25.5" customHeight="1">
      <c r="A71" s="435" t="s">
        <v>229</v>
      </c>
      <c r="B71" s="436"/>
      <c r="C71" s="206"/>
      <c r="D71" s="130"/>
    </row>
    <row r="72" spans="1:6" ht="25.5" customHeight="1">
      <c r="A72" s="435" t="s">
        <v>230</v>
      </c>
      <c r="B72" s="436"/>
      <c r="C72" s="206"/>
      <c r="D72" s="130"/>
    </row>
    <row r="73" spans="1:6" ht="25.5" customHeight="1">
      <c r="A73" s="435" t="s">
        <v>231</v>
      </c>
      <c r="B73" s="436"/>
      <c r="C73" s="206"/>
      <c r="D73" s="130"/>
    </row>
    <row r="74" spans="1:6" ht="25.5" customHeight="1">
      <c r="A74" s="433" t="s">
        <v>232</v>
      </c>
      <c r="B74" s="434"/>
      <c r="C74" s="112">
        <f>SUM(C70:C73)</f>
        <v>29280458</v>
      </c>
      <c r="D74" s="112">
        <f>SUM(D70:D73)</f>
        <v>29280458</v>
      </c>
    </row>
    <row r="75" spans="1:6" ht="25.5" customHeight="1">
      <c r="A75" s="404" t="s">
        <v>233</v>
      </c>
      <c r="B75" s="405"/>
      <c r="C75" s="200"/>
      <c r="D75" s="131"/>
    </row>
    <row r="76" spans="1:6" ht="25.5" customHeight="1">
      <c r="A76" s="427" t="s">
        <v>234</v>
      </c>
      <c r="B76" s="428"/>
      <c r="C76" s="201">
        <v>4996352</v>
      </c>
      <c r="D76" s="132">
        <v>44659642</v>
      </c>
    </row>
    <row r="77" spans="1:6" ht="25.5" customHeight="1">
      <c r="A77" s="427" t="s">
        <v>235</v>
      </c>
      <c r="B77" s="428"/>
      <c r="C77" s="201">
        <f>134772131+41079195+18268896</f>
        <v>194120222</v>
      </c>
      <c r="D77" s="132"/>
    </row>
    <row r="78" spans="1:6" ht="25.5" customHeight="1">
      <c r="A78" s="427" t="s">
        <v>236</v>
      </c>
      <c r="B78" s="428"/>
      <c r="C78" s="201">
        <v>73737058</v>
      </c>
      <c r="D78" s="132">
        <v>73737058</v>
      </c>
      <c r="F78" s="133"/>
    </row>
    <row r="79" spans="1:6" ht="25.5" customHeight="1">
      <c r="A79" s="429" t="s">
        <v>237</v>
      </c>
      <c r="B79" s="430"/>
      <c r="C79" s="349"/>
      <c r="D79" s="350">
        <v>35936615</v>
      </c>
      <c r="F79" s="133"/>
    </row>
    <row r="80" spans="1:6" ht="25.5" customHeight="1">
      <c r="A80" s="431" t="s">
        <v>238</v>
      </c>
      <c r="B80" s="432"/>
      <c r="C80" s="347">
        <f>SUM(C81:C87)</f>
        <v>2948470686</v>
      </c>
      <c r="D80" s="348">
        <f>SUM(D81:D87)</f>
        <v>2792755972</v>
      </c>
      <c r="F80" s="133"/>
    </row>
    <row r="81" spans="1:6" ht="25.5" customHeight="1">
      <c r="A81" s="409" t="s">
        <v>239</v>
      </c>
      <c r="B81" s="410"/>
      <c r="C81" s="209">
        <v>7071160</v>
      </c>
      <c r="D81" s="134">
        <v>8095129</v>
      </c>
      <c r="F81" s="133"/>
    </row>
    <row r="82" spans="1:6" ht="25.5" customHeight="1">
      <c r="A82" s="409" t="s">
        <v>240</v>
      </c>
      <c r="B82" s="410"/>
      <c r="C82" s="209">
        <v>1526778225</v>
      </c>
      <c r="D82" s="134">
        <v>1529198950</v>
      </c>
      <c r="F82" s="133"/>
    </row>
    <row r="83" spans="1:6" ht="25.5" customHeight="1">
      <c r="A83" s="409" t="s">
        <v>241</v>
      </c>
      <c r="B83" s="410"/>
      <c r="C83" s="209">
        <v>166294136</v>
      </c>
      <c r="D83" s="134">
        <v>180194272</v>
      </c>
      <c r="F83" s="133"/>
    </row>
    <row r="84" spans="1:6" ht="25.5" customHeight="1">
      <c r="A84" s="409" t="s">
        <v>242</v>
      </c>
      <c r="B84" s="410"/>
      <c r="C84" s="209"/>
      <c r="D84" s="134">
        <v>16867797</v>
      </c>
      <c r="F84" s="133"/>
    </row>
    <row r="85" spans="1:6" ht="25.5" customHeight="1">
      <c r="A85" s="409" t="s">
        <v>243</v>
      </c>
      <c r="B85" s="410"/>
      <c r="C85" s="209">
        <v>17843019</v>
      </c>
      <c r="D85" s="134">
        <v>37843019</v>
      </c>
      <c r="F85" s="133"/>
    </row>
    <row r="86" spans="1:6" ht="25.5" customHeight="1">
      <c r="A86" s="409" t="s">
        <v>244</v>
      </c>
      <c r="B86" s="410"/>
      <c r="C86" s="209">
        <v>629031879</v>
      </c>
      <c r="D86" s="134">
        <v>419104538</v>
      </c>
      <c r="F86" s="133"/>
    </row>
    <row r="87" spans="1:6" ht="25.5" customHeight="1">
      <c r="A87" s="409" t="s">
        <v>245</v>
      </c>
      <c r="B87" s="410"/>
      <c r="C87" s="134">
        <v>601452267</v>
      </c>
      <c r="D87" s="134">
        <v>601452267</v>
      </c>
      <c r="F87" s="133"/>
    </row>
    <row r="88" spans="1:6" ht="25.5" customHeight="1">
      <c r="A88" s="413" t="s">
        <v>246</v>
      </c>
      <c r="B88" s="414"/>
      <c r="C88" s="204">
        <v>189309457</v>
      </c>
      <c r="D88" s="132">
        <v>172429695</v>
      </c>
      <c r="F88" s="133"/>
    </row>
    <row r="89" spans="1:6" ht="25.5" customHeight="1">
      <c r="A89" s="419" t="s">
        <v>49</v>
      </c>
      <c r="B89" s="420"/>
      <c r="C89" s="202">
        <f>C76+C77+C78+C80+C88</f>
        <v>3410633775</v>
      </c>
      <c r="D89" s="112">
        <f>D76+D77+D78+D80+D88+D79</f>
        <v>3119518982</v>
      </c>
      <c r="F89" s="114"/>
    </row>
    <row r="90" spans="1:6" ht="25.5" customHeight="1">
      <c r="A90" s="425" t="s">
        <v>247</v>
      </c>
      <c r="B90" s="426"/>
      <c r="C90" s="203"/>
      <c r="D90" s="112"/>
      <c r="F90" s="114"/>
    </row>
    <row r="91" spans="1:6" ht="25.5" customHeight="1">
      <c r="A91" s="417" t="s">
        <v>248</v>
      </c>
      <c r="B91" s="418"/>
      <c r="C91" s="204"/>
      <c r="D91" s="113"/>
      <c r="F91" s="114"/>
    </row>
    <row r="92" spans="1:6" ht="25.5" customHeight="1">
      <c r="A92" s="417" t="s">
        <v>249</v>
      </c>
      <c r="B92" s="418"/>
      <c r="C92" s="113">
        <v>179634140</v>
      </c>
      <c r="D92" s="113">
        <v>179634140</v>
      </c>
      <c r="F92" s="135"/>
    </row>
    <row r="93" spans="1:6" ht="25.5" customHeight="1">
      <c r="A93" s="417" t="s">
        <v>250</v>
      </c>
      <c r="B93" s="418"/>
      <c r="C93" s="113">
        <v>70018300</v>
      </c>
      <c r="D93" s="113">
        <v>70018300</v>
      </c>
      <c r="F93" s="135"/>
    </row>
    <row r="94" spans="1:6" ht="25.5" customHeight="1">
      <c r="A94" s="417" t="s">
        <v>251</v>
      </c>
      <c r="B94" s="418"/>
      <c r="C94" s="113">
        <v>56249670</v>
      </c>
      <c r="D94" s="113">
        <v>56249670</v>
      </c>
      <c r="F94" s="135"/>
    </row>
    <row r="95" spans="1:6" ht="25.5" customHeight="1">
      <c r="A95" s="417" t="s">
        <v>252</v>
      </c>
      <c r="B95" s="418"/>
      <c r="C95" s="113">
        <v>84109044</v>
      </c>
      <c r="D95" s="113">
        <v>84109044</v>
      </c>
      <c r="F95" s="135"/>
    </row>
    <row r="96" spans="1:6" ht="25.5" customHeight="1">
      <c r="A96" s="417" t="s">
        <v>253</v>
      </c>
      <c r="B96" s="418"/>
      <c r="C96" s="113">
        <v>45554727</v>
      </c>
      <c r="D96" s="113">
        <v>45554727</v>
      </c>
      <c r="F96" s="135"/>
    </row>
    <row r="97" spans="1:6" ht="25.5" customHeight="1">
      <c r="A97" s="417" t="s">
        <v>254</v>
      </c>
      <c r="B97" s="418"/>
      <c r="C97" s="113">
        <v>238688348</v>
      </c>
      <c r="D97" s="113">
        <v>238688348</v>
      </c>
      <c r="F97" s="135"/>
    </row>
    <row r="98" spans="1:6" ht="25.5" customHeight="1">
      <c r="A98" s="417" t="s">
        <v>255</v>
      </c>
      <c r="B98" s="418"/>
      <c r="C98" s="113">
        <v>109562746</v>
      </c>
      <c r="D98" s="113">
        <v>109562746</v>
      </c>
      <c r="F98" s="135"/>
    </row>
    <row r="99" spans="1:6" ht="25.5" customHeight="1">
      <c r="A99" s="417" t="s">
        <v>256</v>
      </c>
      <c r="B99" s="418"/>
      <c r="C99" s="113">
        <v>152363966</v>
      </c>
      <c r="D99" s="113">
        <v>152363966</v>
      </c>
      <c r="F99" s="135"/>
    </row>
    <row r="100" spans="1:6" ht="25.5" customHeight="1">
      <c r="A100" s="417" t="s">
        <v>257</v>
      </c>
      <c r="B100" s="418"/>
      <c r="C100" s="113">
        <v>88481654</v>
      </c>
      <c r="D100" s="113">
        <v>88481654</v>
      </c>
      <c r="F100" s="135"/>
    </row>
    <row r="101" spans="1:6" ht="25.5" customHeight="1">
      <c r="A101" s="417" t="s">
        <v>258</v>
      </c>
      <c r="B101" s="418"/>
      <c r="C101" s="113">
        <v>27384767</v>
      </c>
      <c r="D101" s="113">
        <v>27384767</v>
      </c>
      <c r="F101" s="135"/>
    </row>
    <row r="102" spans="1:6" ht="25.5" customHeight="1">
      <c r="A102" s="417" t="s">
        <v>259</v>
      </c>
      <c r="B102" s="418"/>
      <c r="C102" s="113">
        <f>25261790+19417924</f>
        <v>44679714</v>
      </c>
      <c r="D102" s="113">
        <f>25261790+19417924</f>
        <v>44679714</v>
      </c>
      <c r="F102" s="135"/>
    </row>
    <row r="103" spans="1:6" ht="25.5" customHeight="1">
      <c r="A103" s="417" t="s">
        <v>260</v>
      </c>
      <c r="B103" s="418"/>
      <c r="C103" s="113">
        <v>65420949</v>
      </c>
      <c r="D103" s="113">
        <v>65420949</v>
      </c>
      <c r="F103" s="135"/>
    </row>
    <row r="104" spans="1:6" ht="25.5" customHeight="1">
      <c r="A104" s="417" t="s">
        <v>261</v>
      </c>
      <c r="B104" s="418"/>
      <c r="C104" s="113">
        <v>46787219</v>
      </c>
      <c r="D104" s="113">
        <v>46787219</v>
      </c>
      <c r="F104" s="135"/>
    </row>
    <row r="105" spans="1:6" ht="25.5" customHeight="1">
      <c r="A105" s="417" t="s">
        <v>309</v>
      </c>
      <c r="B105" s="418"/>
      <c r="C105" s="113">
        <v>15507947</v>
      </c>
      <c r="D105" s="113">
        <v>15507947</v>
      </c>
      <c r="F105" s="136"/>
    </row>
    <row r="106" spans="1:6" ht="25.5" customHeight="1">
      <c r="A106" s="419" t="s">
        <v>49</v>
      </c>
      <c r="B106" s="420"/>
      <c r="C106" s="112">
        <f>SUM(C92:C105)</f>
        <v>1224443191</v>
      </c>
      <c r="D106" s="112">
        <f>SUM(D92:D105)</f>
        <v>1224443191</v>
      </c>
      <c r="F106" s="114"/>
    </row>
    <row r="107" spans="1:6" s="119" customFormat="1" ht="25.5" customHeight="1">
      <c r="A107" s="421" t="s">
        <v>262</v>
      </c>
      <c r="B107" s="422"/>
      <c r="C107" s="352"/>
      <c r="D107" s="353"/>
    </row>
    <row r="108" spans="1:6" s="117" customFormat="1" ht="25.5" customHeight="1">
      <c r="A108" s="423" t="s">
        <v>263</v>
      </c>
      <c r="B108" s="424"/>
      <c r="C108" s="351"/>
      <c r="D108" s="120"/>
    </row>
    <row r="109" spans="1:6" s="117" customFormat="1" ht="25.5" customHeight="1">
      <c r="A109" s="415" t="s">
        <v>264</v>
      </c>
      <c r="B109" s="416"/>
      <c r="C109" s="210"/>
      <c r="D109" s="137"/>
    </row>
    <row r="110" spans="1:6" s="119" customFormat="1" ht="25.5" customHeight="1">
      <c r="A110" s="400" t="s">
        <v>265</v>
      </c>
      <c r="B110" s="401"/>
      <c r="C110" s="108">
        <v>6985720000</v>
      </c>
      <c r="D110" s="108">
        <v>6985720000</v>
      </c>
    </row>
    <row r="111" spans="1:6" s="119" customFormat="1" ht="25.5" customHeight="1">
      <c r="A111" s="400" t="s">
        <v>266</v>
      </c>
      <c r="B111" s="401"/>
      <c r="C111" s="108">
        <v>6211380000</v>
      </c>
      <c r="D111" s="108">
        <v>6211380000</v>
      </c>
    </row>
    <row r="112" spans="1:6" s="117" customFormat="1" ht="25.5" customHeight="1">
      <c r="A112" s="402" t="s">
        <v>49</v>
      </c>
      <c r="B112" s="403"/>
      <c r="C112" s="202">
        <f>SUM(C110:C111)</f>
        <v>13197100000</v>
      </c>
      <c r="D112" s="109">
        <f>SUM(D110:D111)</f>
        <v>13197100000</v>
      </c>
    </row>
    <row r="113" spans="1:4" s="119" customFormat="1" ht="25.5" customHeight="1">
      <c r="A113" s="404" t="s">
        <v>267</v>
      </c>
      <c r="B113" s="405"/>
      <c r="C113" s="200"/>
      <c r="D113" s="126"/>
    </row>
    <row r="114" spans="1:4" s="119" customFormat="1" ht="25.5" customHeight="1">
      <c r="A114" s="400" t="s">
        <v>268</v>
      </c>
      <c r="B114" s="401"/>
      <c r="C114" s="108">
        <v>1319710</v>
      </c>
      <c r="D114" s="108">
        <v>1319710</v>
      </c>
    </row>
    <row r="115" spans="1:4" s="119" customFormat="1" ht="25.5" customHeight="1">
      <c r="A115" s="400" t="s">
        <v>269</v>
      </c>
      <c r="B115" s="401"/>
      <c r="C115" s="108">
        <v>1319710</v>
      </c>
      <c r="D115" s="108">
        <v>1319710</v>
      </c>
    </row>
    <row r="116" spans="1:4" s="119" customFormat="1" ht="25.5" customHeight="1">
      <c r="A116" s="400" t="s">
        <v>270</v>
      </c>
      <c r="B116" s="401"/>
      <c r="C116" s="108">
        <v>1319710</v>
      </c>
      <c r="D116" s="108">
        <v>1319710</v>
      </c>
    </row>
    <row r="117" spans="1:4" ht="25.5" customHeight="1">
      <c r="A117" s="400" t="s">
        <v>271</v>
      </c>
      <c r="B117" s="401"/>
      <c r="C117" s="138">
        <v>1319710</v>
      </c>
      <c r="D117" s="138">
        <v>1319710</v>
      </c>
    </row>
    <row r="118" spans="1:4" ht="25.5" customHeight="1">
      <c r="A118" s="400" t="s">
        <v>270</v>
      </c>
      <c r="B118" s="401"/>
      <c r="C118" s="138">
        <v>1319710</v>
      </c>
      <c r="D118" s="138">
        <v>1319710</v>
      </c>
    </row>
    <row r="119" spans="1:4" ht="25.5" customHeight="1">
      <c r="A119" s="409" t="s">
        <v>272</v>
      </c>
      <c r="B119" s="410"/>
      <c r="C119" s="212"/>
      <c r="D119" s="139"/>
    </row>
    <row r="120" spans="1:4" ht="25.5" customHeight="1">
      <c r="A120" s="411" t="s">
        <v>273</v>
      </c>
      <c r="B120" s="412"/>
      <c r="C120" s="213"/>
      <c r="D120" s="120"/>
    </row>
    <row r="121" spans="1:4" ht="25.5" customHeight="1">
      <c r="A121" s="400" t="s">
        <v>274</v>
      </c>
      <c r="B121" s="401"/>
      <c r="C121" s="211">
        <v>1854354860</v>
      </c>
      <c r="D121" s="140">
        <v>1166591330</v>
      </c>
    </row>
    <row r="122" spans="1:4" ht="25.5" customHeight="1">
      <c r="A122" s="413" t="s">
        <v>312</v>
      </c>
      <c r="B122" s="414"/>
      <c r="C122" s="204"/>
      <c r="D122" s="140">
        <v>687763530</v>
      </c>
    </row>
    <row r="123" spans="1:4" ht="25.5" customHeight="1">
      <c r="A123" s="406" t="s">
        <v>49</v>
      </c>
      <c r="B123" s="407"/>
      <c r="C123" s="207"/>
      <c r="D123" s="141">
        <f>SUM(D121:D122)</f>
        <v>1854354860</v>
      </c>
    </row>
    <row r="124" spans="1:4" ht="15.75">
      <c r="A124" s="142"/>
      <c r="B124" s="408" t="s">
        <v>363</v>
      </c>
      <c r="C124" s="408"/>
      <c r="D124" s="408"/>
    </row>
    <row r="125" spans="1:4" ht="16.5">
      <c r="A125" s="143" t="s">
        <v>40</v>
      </c>
      <c r="B125" s="144"/>
      <c r="C125" s="399" t="s">
        <v>41</v>
      </c>
      <c r="D125" s="399"/>
    </row>
    <row r="126" spans="1:4" ht="16.5">
      <c r="A126" s="144"/>
      <c r="B126" s="144"/>
      <c r="C126" s="40"/>
      <c r="D126" s="144"/>
    </row>
    <row r="127" spans="1:4" ht="16.5">
      <c r="A127" s="144"/>
      <c r="B127" s="144"/>
      <c r="C127" s="40"/>
      <c r="D127" s="144"/>
    </row>
    <row r="128" spans="1:4" ht="16.5">
      <c r="A128" s="144"/>
      <c r="B128" s="144"/>
      <c r="C128" s="40"/>
      <c r="D128" s="144"/>
    </row>
    <row r="129" spans="1:4" ht="16.5">
      <c r="A129" s="144"/>
      <c r="B129" s="144"/>
      <c r="C129" s="40"/>
      <c r="D129" s="144"/>
    </row>
    <row r="130" spans="1:4" ht="16.5">
      <c r="A130" s="145" t="s">
        <v>275</v>
      </c>
      <c r="B130" s="144"/>
      <c r="C130" s="40"/>
      <c r="D130" s="144"/>
    </row>
  </sheetData>
  <mergeCells count="125">
    <mergeCell ref="A3:B3"/>
    <mergeCell ref="A4:B4"/>
    <mergeCell ref="A5:B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7:B7"/>
    <mergeCell ref="A8:B8"/>
    <mergeCell ref="A43:B43"/>
    <mergeCell ref="A44:B44"/>
    <mergeCell ref="A33:B33"/>
    <mergeCell ref="A34:B34"/>
    <mergeCell ref="A35:B35"/>
    <mergeCell ref="A36:B36"/>
    <mergeCell ref="A17:B17"/>
    <mergeCell ref="A18:B18"/>
    <mergeCell ref="A31:B31"/>
    <mergeCell ref="A32:B32"/>
    <mergeCell ref="A21:B21"/>
    <mergeCell ref="A22:B22"/>
    <mergeCell ref="A23:B23"/>
    <mergeCell ref="A24:B24"/>
    <mergeCell ref="A25:B25"/>
    <mergeCell ref="A26:B26"/>
    <mergeCell ref="A19:B19"/>
    <mergeCell ref="A20:B20"/>
    <mergeCell ref="A37:B37"/>
    <mergeCell ref="A38:B38"/>
    <mergeCell ref="A39:B39"/>
    <mergeCell ref="A40:B40"/>
    <mergeCell ref="A41:B41"/>
    <mergeCell ref="A42:B42"/>
    <mergeCell ref="A27:B27"/>
    <mergeCell ref="A28:B28"/>
    <mergeCell ref="A29:B29"/>
    <mergeCell ref="A30:B30"/>
    <mergeCell ref="A45:B45"/>
    <mergeCell ref="A46:B46"/>
    <mergeCell ref="A47:B47"/>
    <mergeCell ref="A48:B48"/>
    <mergeCell ref="A49:D49"/>
    <mergeCell ref="A50:D50"/>
    <mergeCell ref="A51:D51"/>
    <mergeCell ref="A52:B52"/>
    <mergeCell ref="A53:B53"/>
    <mergeCell ref="A73:B73"/>
    <mergeCell ref="A54:B54"/>
    <mergeCell ref="A63:B63"/>
    <mergeCell ref="A56:B56"/>
    <mergeCell ref="F56:I56"/>
    <mergeCell ref="A57:B57"/>
    <mergeCell ref="A58:B58"/>
    <mergeCell ref="F58:I58"/>
    <mergeCell ref="A59:B59"/>
    <mergeCell ref="A60:B60"/>
    <mergeCell ref="A61:B61"/>
    <mergeCell ref="A55:B55"/>
    <mergeCell ref="A62:B62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6:B76"/>
    <mergeCell ref="A77:B77"/>
    <mergeCell ref="A78:B78"/>
    <mergeCell ref="A79:B79"/>
    <mergeCell ref="A80:B80"/>
    <mergeCell ref="A92:B92"/>
    <mergeCell ref="A93:B93"/>
    <mergeCell ref="A74:B74"/>
    <mergeCell ref="A75:B75"/>
    <mergeCell ref="A94:B94"/>
    <mergeCell ref="A95:B95"/>
    <mergeCell ref="A96:B96"/>
    <mergeCell ref="A108:B108"/>
    <mergeCell ref="A105:B105"/>
    <mergeCell ref="A81:B81"/>
    <mergeCell ref="A82:B82"/>
    <mergeCell ref="A83:B83"/>
    <mergeCell ref="A84:B84"/>
    <mergeCell ref="A97:B97"/>
    <mergeCell ref="A87:B87"/>
    <mergeCell ref="A88:B88"/>
    <mergeCell ref="A89:B89"/>
    <mergeCell ref="A90:B90"/>
    <mergeCell ref="A91:B91"/>
    <mergeCell ref="A85:B85"/>
    <mergeCell ref="A86:B86"/>
    <mergeCell ref="A109:B109"/>
    <mergeCell ref="A98:B98"/>
    <mergeCell ref="A99:B99"/>
    <mergeCell ref="A100:B100"/>
    <mergeCell ref="A101:B101"/>
    <mergeCell ref="A102:B102"/>
    <mergeCell ref="A103:B103"/>
    <mergeCell ref="A104:B104"/>
    <mergeCell ref="A106:B106"/>
    <mergeCell ref="A107:B107"/>
    <mergeCell ref="C125:D125"/>
    <mergeCell ref="A110:B110"/>
    <mergeCell ref="A111:B111"/>
    <mergeCell ref="A112:B112"/>
    <mergeCell ref="A113:B113"/>
    <mergeCell ref="A114:B114"/>
    <mergeCell ref="A115:B115"/>
    <mergeCell ref="A123:B123"/>
    <mergeCell ref="B124:D124"/>
    <mergeCell ref="A116:B116"/>
    <mergeCell ref="A117:B117"/>
    <mergeCell ref="A118:B118"/>
    <mergeCell ref="A119:B119"/>
    <mergeCell ref="A120:B120"/>
    <mergeCell ref="A121:B121"/>
    <mergeCell ref="A122:B122"/>
  </mergeCells>
  <phoneticPr fontId="18" type="noConversion"/>
  <pageMargins left="0.72" right="0.25" top="0.32" bottom="0.32" header="0.2" footer="0.33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2:F45"/>
  <sheetViews>
    <sheetView workbookViewId="0">
      <selection activeCell="F38" sqref="F38"/>
    </sheetView>
  </sheetViews>
  <sheetFormatPr defaultRowHeight="12.75"/>
  <cols>
    <col min="1" max="1" width="52.7109375" customWidth="1"/>
    <col min="2" max="2" width="19.28515625" style="75" customWidth="1"/>
    <col min="3" max="3" width="20.85546875" customWidth="1"/>
    <col min="5" max="5" width="9.7109375" customWidth="1"/>
  </cols>
  <sheetData>
    <row r="2" spans="1:6" s="225" customFormat="1" ht="16.5" customHeight="1">
      <c r="A2" s="223" t="s">
        <v>276</v>
      </c>
      <c r="B2" s="269"/>
      <c r="C2" s="223"/>
      <c r="D2" s="224"/>
      <c r="E2" s="224"/>
      <c r="F2" s="224"/>
    </row>
    <row r="3" spans="1:6" s="225" customFormat="1" ht="16.5" customHeight="1">
      <c r="A3" s="226"/>
      <c r="B3" s="270" t="s">
        <v>51</v>
      </c>
      <c r="C3" s="267" t="s">
        <v>313</v>
      </c>
      <c r="D3" s="224"/>
      <c r="E3" s="224"/>
      <c r="F3" s="224"/>
    </row>
    <row r="4" spans="1:6" s="225" customFormat="1" ht="16.5" customHeight="1">
      <c r="A4" s="227" t="s">
        <v>277</v>
      </c>
      <c r="B4" s="271"/>
      <c r="C4" s="268"/>
      <c r="D4" s="224"/>
      <c r="E4" s="224"/>
      <c r="F4" s="224"/>
    </row>
    <row r="5" spans="1:6" s="230" customFormat="1" ht="16.5" customHeight="1">
      <c r="A5" s="228" t="s">
        <v>314</v>
      </c>
      <c r="B5" s="272">
        <f>SUM(B7:B9)</f>
        <v>1549742708</v>
      </c>
      <c r="C5" s="229">
        <v>2606029194</v>
      </c>
    </row>
    <row r="6" spans="1:6" s="230" customFormat="1" ht="16.5" customHeight="1">
      <c r="A6" s="231" t="s">
        <v>315</v>
      </c>
      <c r="B6" s="273"/>
      <c r="C6" s="232"/>
    </row>
    <row r="7" spans="1:6" s="230" customFormat="1" ht="16.5" customHeight="1">
      <c r="A7" s="233" t="s">
        <v>278</v>
      </c>
      <c r="B7" s="274">
        <v>664424294</v>
      </c>
      <c r="C7" s="234">
        <v>989596989</v>
      </c>
    </row>
    <row r="8" spans="1:6" s="230" customFormat="1" ht="16.5" customHeight="1">
      <c r="A8" s="233" t="s">
        <v>279</v>
      </c>
      <c r="B8" s="274">
        <v>877318414</v>
      </c>
      <c r="C8" s="234">
        <v>1463894399</v>
      </c>
    </row>
    <row r="9" spans="1:6" s="230" customFormat="1" ht="16.5" customHeight="1">
      <c r="A9" s="233" t="s">
        <v>280</v>
      </c>
      <c r="B9" s="274">
        <v>8000000</v>
      </c>
      <c r="C9" s="234">
        <v>152537806</v>
      </c>
    </row>
    <row r="10" spans="1:6" s="237" customFormat="1" ht="16.5" customHeight="1">
      <c r="A10" s="235" t="s">
        <v>49</v>
      </c>
      <c r="B10" s="275">
        <f>SUM(B7:B9)</f>
        <v>1549742708</v>
      </c>
      <c r="C10" s="236">
        <f>SUM(C7:C9)</f>
        <v>2606029194</v>
      </c>
    </row>
    <row r="11" spans="1:6" s="237" customFormat="1" ht="16.5" customHeight="1">
      <c r="A11" s="238" t="s">
        <v>316</v>
      </c>
      <c r="B11" s="276"/>
      <c r="C11" s="239">
        <v>76543643</v>
      </c>
    </row>
    <row r="12" spans="1:6" s="237" customFormat="1" ht="16.5" customHeight="1">
      <c r="A12" s="240" t="s">
        <v>281</v>
      </c>
      <c r="B12" s="277"/>
      <c r="C12" s="241">
        <v>76543643</v>
      </c>
    </row>
    <row r="13" spans="1:6" s="237" customFormat="1" ht="16.5" customHeight="1">
      <c r="A13" s="228" t="s">
        <v>317</v>
      </c>
      <c r="B13" s="272"/>
      <c r="C13" s="239"/>
    </row>
    <row r="14" spans="1:6" s="237" customFormat="1" ht="16.5" customHeight="1">
      <c r="A14" s="233" t="s">
        <v>278</v>
      </c>
      <c r="B14" s="274">
        <f>B7</f>
        <v>664424294</v>
      </c>
      <c r="C14" s="234">
        <v>989596989</v>
      </c>
    </row>
    <row r="15" spans="1:6" s="237" customFormat="1" ht="16.5" customHeight="1">
      <c r="A15" s="233" t="s">
        <v>279</v>
      </c>
      <c r="B15" s="274">
        <f>B8-B12</f>
        <v>877318414</v>
      </c>
      <c r="C15" s="234">
        <f>1463894399-76543643</f>
        <v>1387350756</v>
      </c>
    </row>
    <row r="16" spans="1:6" s="237" customFormat="1" ht="16.5" customHeight="1">
      <c r="A16" s="233" t="s">
        <v>280</v>
      </c>
      <c r="B16" s="274">
        <f>B9-B13</f>
        <v>8000000</v>
      </c>
      <c r="C16" s="234">
        <v>152537806</v>
      </c>
    </row>
    <row r="17" spans="1:3" s="237" customFormat="1" ht="16.5" customHeight="1">
      <c r="A17" s="242" t="s">
        <v>49</v>
      </c>
      <c r="B17" s="278">
        <f>SUM(B14:B16)</f>
        <v>1549742708</v>
      </c>
      <c r="C17" s="243">
        <f>SUM(C14:C16)</f>
        <v>2529485551</v>
      </c>
    </row>
    <row r="18" spans="1:3" s="230" customFormat="1" ht="16.5" customHeight="1">
      <c r="A18" s="244" t="s">
        <v>318</v>
      </c>
      <c r="B18" s="279"/>
      <c r="C18" s="245"/>
    </row>
    <row r="19" spans="1:3" s="230" customFormat="1" ht="16.5" customHeight="1">
      <c r="A19" s="231" t="s">
        <v>315</v>
      </c>
      <c r="B19" s="273"/>
      <c r="C19" s="246"/>
    </row>
    <row r="20" spans="1:3" s="230" customFormat="1" ht="16.5" customHeight="1">
      <c r="A20" s="233" t="s">
        <v>282</v>
      </c>
      <c r="B20" s="274">
        <v>457459628</v>
      </c>
      <c r="C20" s="234">
        <v>702366870</v>
      </c>
    </row>
    <row r="21" spans="1:3" s="230" customFormat="1" ht="16.5" customHeight="1">
      <c r="A21" s="233" t="s">
        <v>283</v>
      </c>
      <c r="B21" s="274">
        <v>555181894</v>
      </c>
      <c r="C21" s="234">
        <f>1005528204-54479912</f>
        <v>951048292</v>
      </c>
    </row>
    <row r="22" spans="1:3" s="230" customFormat="1" ht="16.5" customHeight="1">
      <c r="A22" s="233" t="s">
        <v>284</v>
      </c>
      <c r="B22" s="274"/>
      <c r="C22" s="234">
        <v>112516025</v>
      </c>
    </row>
    <row r="23" spans="1:3" s="230" customFormat="1" ht="16.5" customHeight="1">
      <c r="A23" s="247" t="s">
        <v>285</v>
      </c>
      <c r="B23" s="280">
        <f>SUM(B20:B22)</f>
        <v>1012641522</v>
      </c>
      <c r="C23" s="236">
        <f>SUM(C20:C22)</f>
        <v>1765931187</v>
      </c>
    </row>
    <row r="24" spans="1:3" s="230" customFormat="1" ht="16.5" customHeight="1">
      <c r="A24" s="244" t="s">
        <v>319</v>
      </c>
      <c r="B24" s="279"/>
      <c r="C24" s="248"/>
    </row>
    <row r="25" spans="1:3" s="230" customFormat="1" ht="16.5" customHeight="1">
      <c r="A25" s="249" t="s">
        <v>286</v>
      </c>
      <c r="B25" s="281">
        <v>45918536</v>
      </c>
      <c r="C25" s="234">
        <v>50907306</v>
      </c>
    </row>
    <row r="26" spans="1:3" s="230" customFormat="1" ht="16.5" customHeight="1">
      <c r="A26" s="249" t="s">
        <v>320</v>
      </c>
      <c r="B26" s="281"/>
      <c r="C26" s="234"/>
    </row>
    <row r="27" spans="1:3" s="230" customFormat="1" ht="16.5" customHeight="1">
      <c r="A27" s="238" t="s">
        <v>287</v>
      </c>
      <c r="B27" s="276">
        <f>SUM(B25:B26)</f>
        <v>45918536</v>
      </c>
      <c r="C27" s="236">
        <f>SUM(C25:C26)</f>
        <v>50907306</v>
      </c>
    </row>
    <row r="28" spans="1:3" s="230" customFormat="1" ht="16.5" customHeight="1">
      <c r="A28" s="244" t="s">
        <v>321</v>
      </c>
      <c r="B28" s="279"/>
      <c r="C28" s="250"/>
    </row>
    <row r="29" spans="1:3" s="230" customFormat="1" ht="16.5" customHeight="1">
      <c r="A29" s="233" t="s">
        <v>322</v>
      </c>
      <c r="B29" s="274"/>
      <c r="C29" s="251">
        <v>-113500000</v>
      </c>
    </row>
    <row r="30" spans="1:3" s="230" customFormat="1" ht="16.5" customHeight="1">
      <c r="A30" s="233" t="s">
        <v>329</v>
      </c>
      <c r="B30" s="274">
        <v>2120111</v>
      </c>
      <c r="C30" s="251"/>
    </row>
    <row r="31" spans="1:3" s="230" customFormat="1" ht="16.5" customHeight="1">
      <c r="A31" s="235" t="s">
        <v>49</v>
      </c>
      <c r="B31" s="275">
        <f>SUM(B29:B30)</f>
        <v>2120111</v>
      </c>
      <c r="C31" s="236">
        <f>SUM(C29:C30)</f>
        <v>-113500000</v>
      </c>
    </row>
    <row r="32" spans="1:3" s="230" customFormat="1" ht="16.5" customHeight="1">
      <c r="A32" s="238" t="s">
        <v>323</v>
      </c>
      <c r="B32" s="276"/>
      <c r="C32" s="252"/>
    </row>
    <row r="33" spans="1:5" s="230" customFormat="1" ht="16.5" customHeight="1">
      <c r="A33" s="253" t="s">
        <v>324</v>
      </c>
      <c r="B33" s="282">
        <v>189420306</v>
      </c>
      <c r="C33" s="252">
        <v>388158500</v>
      </c>
      <c r="E33" s="254"/>
    </row>
    <row r="34" spans="1:5" s="230" customFormat="1" ht="16.5" customHeight="1">
      <c r="A34" s="253" t="s">
        <v>325</v>
      </c>
      <c r="B34" s="288" t="s">
        <v>330</v>
      </c>
      <c r="C34" s="255">
        <v>0.22</v>
      </c>
    </row>
    <row r="35" spans="1:5" s="230" customFormat="1" ht="16.5" customHeight="1">
      <c r="A35" s="253" t="s">
        <v>326</v>
      </c>
      <c r="B35" s="283">
        <f>B33*22/100</f>
        <v>41672467.32</v>
      </c>
      <c r="C35" s="256">
        <f>C33*22/100</f>
        <v>85394870</v>
      </c>
      <c r="E35" s="257"/>
    </row>
    <row r="36" spans="1:5" s="230" customFormat="1" ht="16.5" customHeight="1">
      <c r="A36" s="258"/>
      <c r="B36" s="284"/>
      <c r="C36" s="259"/>
    </row>
    <row r="37" spans="1:5" s="230" customFormat="1" ht="11.25" customHeight="1">
      <c r="A37" s="260"/>
      <c r="B37" s="285"/>
      <c r="C37" s="261"/>
    </row>
    <row r="38" spans="1:5" s="230" customFormat="1" ht="11.25" customHeight="1">
      <c r="A38" s="260"/>
      <c r="B38" s="285"/>
      <c r="C38" s="261"/>
    </row>
    <row r="39" spans="1:5" s="262" customFormat="1" ht="13.5" customHeight="1">
      <c r="A39" s="4"/>
      <c r="B39" s="394" t="s">
        <v>364</v>
      </c>
      <c r="C39" s="394"/>
      <c r="D39" s="289"/>
    </row>
    <row r="40" spans="1:5" s="264" customFormat="1" ht="15.75">
      <c r="A40" s="263" t="s">
        <v>327</v>
      </c>
      <c r="B40" s="467" t="s">
        <v>328</v>
      </c>
      <c r="C40" s="467"/>
      <c r="D40" s="263"/>
    </row>
    <row r="41" spans="1:5" s="230" customFormat="1">
      <c r="A41" s="265"/>
      <c r="B41" s="286"/>
      <c r="C41" s="265"/>
    </row>
    <row r="42" spans="1:5" s="230" customFormat="1">
      <c r="B42" s="257"/>
    </row>
    <row r="45" spans="1:5">
      <c r="A45" s="266" t="s">
        <v>42</v>
      </c>
      <c r="B45" s="287"/>
    </row>
  </sheetData>
  <mergeCells count="2">
    <mergeCell ref="B40:C40"/>
    <mergeCell ref="B39:C39"/>
  </mergeCells>
  <phoneticPr fontId="18" type="noConversion"/>
  <pageMargins left="0.63" right="0.24" top="0.71" bottom="0.48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38"/>
  <sheetViews>
    <sheetView topLeftCell="A7" workbookViewId="0">
      <selection activeCell="I30" sqref="I30"/>
    </sheetView>
  </sheetViews>
  <sheetFormatPr defaultRowHeight="15"/>
  <cols>
    <col min="1" max="1" width="6.140625" style="149" customWidth="1"/>
    <col min="2" max="2" width="25.28515625" style="149" customWidth="1"/>
    <col min="3" max="6" width="16.5703125" style="149" customWidth="1"/>
    <col min="7" max="7" width="8" style="149" customWidth="1"/>
    <col min="8" max="8" width="9.140625" style="149"/>
    <col min="9" max="9" width="17" style="149" customWidth="1"/>
    <col min="10" max="10" width="17.5703125" style="149" customWidth="1"/>
    <col min="11" max="16384" width="9.140625" style="149"/>
  </cols>
  <sheetData>
    <row r="1" spans="1:7" s="147" customFormat="1" ht="19.5" customHeight="1">
      <c r="A1" s="146" t="s">
        <v>288</v>
      </c>
    </row>
    <row r="2" spans="1:7" ht="19.5" customHeight="1">
      <c r="A2" s="148" t="s">
        <v>289</v>
      </c>
      <c r="B2" s="147"/>
      <c r="C2" s="147"/>
    </row>
    <row r="3" spans="1:7" ht="19.5" customHeight="1">
      <c r="A3" s="150" t="s">
        <v>290</v>
      </c>
      <c r="B3" s="151"/>
      <c r="C3" s="151"/>
      <c r="D3" s="151"/>
      <c r="E3" s="151"/>
      <c r="F3" s="151"/>
      <c r="G3" s="151"/>
    </row>
    <row r="4" spans="1:7" ht="42" customHeight="1">
      <c r="A4" s="468" t="s">
        <v>291</v>
      </c>
      <c r="B4" s="469"/>
      <c r="C4" s="469"/>
      <c r="D4" s="469"/>
      <c r="E4" s="469"/>
      <c r="F4" s="469"/>
    </row>
    <row r="5" spans="1:7" ht="40.5" customHeight="1">
      <c r="A5" s="468" t="s">
        <v>331</v>
      </c>
      <c r="B5" s="469"/>
      <c r="C5" s="469"/>
      <c r="D5" s="469"/>
      <c r="E5" s="469"/>
      <c r="F5" s="469"/>
      <c r="G5" s="152"/>
    </row>
    <row r="6" spans="1:7" ht="36" customHeight="1">
      <c r="A6" s="468" t="s">
        <v>292</v>
      </c>
      <c r="B6" s="469"/>
      <c r="C6" s="469"/>
      <c r="D6" s="469"/>
      <c r="E6" s="469"/>
      <c r="F6" s="469"/>
      <c r="G6" s="152"/>
    </row>
    <row r="7" spans="1:7" ht="7.5" customHeight="1">
      <c r="A7" s="142"/>
    </row>
    <row r="8" spans="1:7" ht="16.5" customHeight="1">
      <c r="A8" s="153" t="s">
        <v>334</v>
      </c>
    </row>
    <row r="9" spans="1:7" ht="5.25" customHeight="1"/>
    <row r="10" spans="1:7" s="157" customFormat="1" ht="29.25" customHeight="1">
      <c r="A10" s="154" t="s">
        <v>46</v>
      </c>
      <c r="B10" s="155" t="s">
        <v>293</v>
      </c>
      <c r="C10" s="156" t="s">
        <v>332</v>
      </c>
      <c r="D10" s="155" t="s">
        <v>294</v>
      </c>
      <c r="E10" s="155" t="s">
        <v>295</v>
      </c>
      <c r="F10" s="156" t="s">
        <v>333</v>
      </c>
    </row>
    <row r="11" spans="1:7" s="157" customFormat="1" ht="1.5" customHeight="1">
      <c r="A11" s="158"/>
      <c r="B11" s="158"/>
      <c r="C11" s="159"/>
      <c r="D11" s="158"/>
      <c r="E11" s="158"/>
      <c r="F11" s="158"/>
    </row>
    <row r="12" spans="1:7" ht="19.5" customHeight="1">
      <c r="A12" s="160">
        <v>1</v>
      </c>
      <c r="B12" s="161" t="s">
        <v>296</v>
      </c>
      <c r="C12" s="162">
        <v>73737058</v>
      </c>
      <c r="D12" s="162"/>
      <c r="E12" s="162"/>
      <c r="F12" s="162">
        <f>C12+D12-E12</f>
        <v>73737058</v>
      </c>
    </row>
    <row r="13" spans="1:7" ht="1.5" customHeight="1">
      <c r="A13" s="163"/>
      <c r="B13" s="163"/>
      <c r="C13" s="163"/>
      <c r="D13" s="163"/>
      <c r="E13" s="163"/>
      <c r="F13" s="163"/>
    </row>
    <row r="14" spans="1:7" ht="9.75" hidden="1" customHeight="1"/>
    <row r="15" spans="1:7" ht="25.5" customHeight="1">
      <c r="A15" s="153" t="s">
        <v>335</v>
      </c>
    </row>
    <row r="16" spans="1:7" ht="6.75" customHeight="1"/>
    <row r="17" spans="1:7" s="157" customFormat="1" ht="30.75" customHeight="1">
      <c r="A17" s="154" t="s">
        <v>46</v>
      </c>
      <c r="B17" s="155" t="s">
        <v>293</v>
      </c>
      <c r="C17" s="156" t="s">
        <v>336</v>
      </c>
      <c r="D17" s="155" t="s">
        <v>294</v>
      </c>
      <c r="E17" s="155" t="s">
        <v>295</v>
      </c>
      <c r="F17" s="156" t="s">
        <v>333</v>
      </c>
    </row>
    <row r="18" spans="1:7" s="157" customFormat="1" ht="3" customHeight="1">
      <c r="A18" s="158"/>
      <c r="B18" s="158"/>
      <c r="C18" s="159"/>
      <c r="D18" s="158"/>
      <c r="E18" s="158"/>
      <c r="F18" s="158"/>
    </row>
    <row r="19" spans="1:7" ht="18" customHeight="1">
      <c r="A19" s="164">
        <v>1</v>
      </c>
      <c r="B19" s="165" t="s">
        <v>297</v>
      </c>
      <c r="C19" s="166">
        <v>15674955426</v>
      </c>
      <c r="D19" s="166">
        <v>730866723</v>
      </c>
      <c r="E19" s="166">
        <v>5170639626</v>
      </c>
      <c r="F19" s="166">
        <f>C19+D19-E19</f>
        <v>11235182523</v>
      </c>
    </row>
    <row r="20" spans="1:7" ht="18" customHeight="1">
      <c r="A20" s="167">
        <v>2</v>
      </c>
      <c r="B20" s="168" t="s">
        <v>298</v>
      </c>
      <c r="C20" s="169">
        <v>143209406</v>
      </c>
      <c r="D20" s="169"/>
      <c r="E20" s="169"/>
      <c r="F20" s="169">
        <f>C20+D20-E20</f>
        <v>143209406</v>
      </c>
    </row>
    <row r="21" spans="1:7" ht="4.5" customHeight="1">
      <c r="A21" s="170"/>
      <c r="B21" s="170"/>
      <c r="C21" s="171"/>
      <c r="D21" s="171"/>
      <c r="E21" s="171"/>
      <c r="F21" s="171"/>
    </row>
    <row r="22" spans="1:7" ht="29.25" customHeight="1">
      <c r="A22" s="150" t="s">
        <v>337</v>
      </c>
    </row>
    <row r="23" spans="1:7" ht="6.75" customHeight="1">
      <c r="C23" s="174"/>
      <c r="D23" s="174"/>
      <c r="E23" s="174"/>
      <c r="F23" s="174"/>
    </row>
    <row r="24" spans="1:7" s="157" customFormat="1" ht="35.25" customHeight="1">
      <c r="A24" s="154" t="s">
        <v>46</v>
      </c>
      <c r="B24" s="155" t="s">
        <v>293</v>
      </c>
      <c r="C24" s="156" t="s">
        <v>336</v>
      </c>
      <c r="D24" s="155" t="s">
        <v>294</v>
      </c>
      <c r="E24" s="155" t="s">
        <v>295</v>
      </c>
      <c r="F24" s="156" t="s">
        <v>333</v>
      </c>
    </row>
    <row r="25" spans="1:7" s="157" customFormat="1" ht="4.5" customHeight="1">
      <c r="A25" s="158"/>
      <c r="B25" s="158"/>
      <c r="C25" s="159"/>
      <c r="D25" s="158"/>
      <c r="E25" s="158"/>
      <c r="F25" s="158"/>
    </row>
    <row r="26" spans="1:7" ht="15.75">
      <c r="A26" s="175">
        <v>1</v>
      </c>
      <c r="B26" s="176" t="s">
        <v>299</v>
      </c>
      <c r="C26" s="177">
        <v>57211743</v>
      </c>
      <c r="D26" s="177"/>
      <c r="E26" s="177"/>
      <c r="F26" s="177">
        <f>C26+D26-E26</f>
        <v>57211743</v>
      </c>
    </row>
    <row r="27" spans="1:7" ht="12.75" customHeight="1">
      <c r="A27" s="178"/>
      <c r="B27" s="179" t="s">
        <v>300</v>
      </c>
      <c r="C27" s="180"/>
      <c r="D27" s="180"/>
      <c r="E27" s="180"/>
      <c r="F27" s="180">
        <f>C27+D27-E27</f>
        <v>0</v>
      </c>
    </row>
    <row r="28" spans="1:7" ht="15.75">
      <c r="A28" s="181">
        <v>2</v>
      </c>
      <c r="B28" s="182" t="s">
        <v>299</v>
      </c>
      <c r="C28" s="183">
        <v>67005700</v>
      </c>
      <c r="D28" s="184"/>
      <c r="E28" s="184"/>
      <c r="F28" s="184">
        <f>C28+D28-E28</f>
        <v>67005700</v>
      </c>
    </row>
    <row r="29" spans="1:7" ht="15.75">
      <c r="A29" s="181"/>
      <c r="B29" s="172" t="s">
        <v>301</v>
      </c>
      <c r="C29" s="183"/>
      <c r="D29" s="184"/>
      <c r="E29" s="184"/>
      <c r="F29" s="184"/>
    </row>
    <row r="30" spans="1:7" ht="1.5" customHeight="1">
      <c r="A30" s="185"/>
      <c r="B30" s="172"/>
      <c r="C30" s="186"/>
      <c r="D30" s="173"/>
      <c r="E30" s="173"/>
      <c r="F30" s="173"/>
    </row>
    <row r="31" spans="1:7" ht="8.25" hidden="1" customHeight="1">
      <c r="A31" s="187"/>
      <c r="B31" s="163"/>
      <c r="C31" s="173"/>
      <c r="D31" s="173"/>
      <c r="E31" s="173"/>
      <c r="F31" s="173"/>
    </row>
    <row r="32" spans="1:7" ht="15.75">
      <c r="E32" s="188" t="s">
        <v>365</v>
      </c>
      <c r="F32" s="189"/>
      <c r="G32" s="190"/>
    </row>
    <row r="33" spans="1:8" ht="17.25">
      <c r="A33" s="191" t="s">
        <v>302</v>
      </c>
      <c r="B33" s="192"/>
      <c r="E33" s="191" t="s">
        <v>303</v>
      </c>
      <c r="F33" s="192"/>
      <c r="G33" s="193"/>
      <c r="H33" s="193"/>
    </row>
    <row r="34" spans="1:8" ht="15.75">
      <c r="A34" s="147"/>
      <c r="B34" s="147"/>
      <c r="C34" s="147"/>
      <c r="D34" s="147"/>
      <c r="E34" s="147"/>
      <c r="F34" s="147"/>
      <c r="G34" s="147"/>
      <c r="H34" s="194"/>
    </row>
    <row r="38" spans="1:8" ht="15.75">
      <c r="A38" s="146" t="s">
        <v>304</v>
      </c>
      <c r="B38" s="147"/>
    </row>
  </sheetData>
  <mergeCells count="3">
    <mergeCell ref="A4:F4"/>
    <mergeCell ref="A5:F5"/>
    <mergeCell ref="A6:F6"/>
  </mergeCells>
  <phoneticPr fontId="18" type="noConversion"/>
  <pageMargins left="0.49" right="0.25" top="0.34" bottom="0.37" header="0.22" footer="0.2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topLeftCell="A10" workbookViewId="0">
      <selection activeCell="C28" sqref="C28"/>
    </sheetView>
  </sheetViews>
  <sheetFormatPr defaultRowHeight="12.75"/>
  <cols>
    <col min="2" max="2" width="30.140625" customWidth="1"/>
    <col min="3" max="3" width="19.7109375" customWidth="1"/>
    <col min="4" max="4" width="17.85546875" customWidth="1"/>
    <col min="5" max="5" width="15.42578125" customWidth="1"/>
    <col min="6" max="6" width="16.42578125" customWidth="1"/>
    <col min="7" max="7" width="16" customWidth="1"/>
  </cols>
  <sheetData>
    <row r="1" spans="1:7" ht="32.25" customHeight="1"/>
    <row r="2" spans="1:7" ht="21.75">
      <c r="A2" s="472" t="s">
        <v>367</v>
      </c>
      <c r="B2" s="473"/>
      <c r="C2" s="473"/>
      <c r="D2" s="473"/>
      <c r="E2" s="473"/>
      <c r="F2" s="473"/>
      <c r="G2" s="473"/>
    </row>
    <row r="3" spans="1:7" ht="21.75">
      <c r="A3" s="368"/>
      <c r="B3" s="368"/>
      <c r="C3" s="368"/>
      <c r="D3" s="368"/>
      <c r="E3" s="368"/>
      <c r="F3" s="368"/>
      <c r="G3" s="374" t="s">
        <v>390</v>
      </c>
    </row>
    <row r="4" spans="1:7">
      <c r="A4" s="474" t="s">
        <v>46</v>
      </c>
      <c r="B4" s="474" t="s">
        <v>368</v>
      </c>
      <c r="C4" s="474" t="s">
        <v>369</v>
      </c>
      <c r="D4" s="474" t="s">
        <v>370</v>
      </c>
      <c r="E4" s="474" t="s">
        <v>371</v>
      </c>
      <c r="F4" s="474" t="s">
        <v>372</v>
      </c>
      <c r="G4" s="474" t="s">
        <v>373</v>
      </c>
    </row>
    <row r="5" spans="1:7" ht="21" customHeight="1">
      <c r="A5" s="475"/>
      <c r="B5" s="476"/>
      <c r="C5" s="475"/>
      <c r="D5" s="475"/>
      <c r="E5" s="475"/>
      <c r="F5" s="475"/>
      <c r="G5" s="475"/>
    </row>
    <row r="6" spans="1:7" ht="15.75">
      <c r="A6" s="354" t="s">
        <v>47</v>
      </c>
      <c r="B6" s="355" t="s">
        <v>374</v>
      </c>
      <c r="C6" s="356"/>
      <c r="D6" s="356"/>
      <c r="E6" s="356"/>
      <c r="F6" s="356"/>
      <c r="G6" s="356"/>
    </row>
    <row r="7" spans="1:7" ht="15.75">
      <c r="A7" s="332">
        <v>1</v>
      </c>
      <c r="B7" s="357" t="s">
        <v>375</v>
      </c>
      <c r="C7" s="358">
        <v>3896619770</v>
      </c>
      <c r="D7" s="358">
        <v>2775860313</v>
      </c>
      <c r="E7" s="358">
        <v>2330423315</v>
      </c>
      <c r="F7" s="358">
        <v>179554441</v>
      </c>
      <c r="G7" s="358">
        <v>9182457839</v>
      </c>
    </row>
    <row r="8" spans="1:7" ht="15.75">
      <c r="A8" s="332">
        <v>2</v>
      </c>
      <c r="B8" s="357" t="s">
        <v>376</v>
      </c>
      <c r="C8" s="359"/>
      <c r="D8" s="359"/>
      <c r="E8" s="359"/>
      <c r="F8" s="359"/>
      <c r="G8" s="358">
        <f>F8+E8+D8+C8</f>
        <v>0</v>
      </c>
    </row>
    <row r="9" spans="1:7" ht="15.75">
      <c r="A9" s="332">
        <v>3</v>
      </c>
      <c r="B9" s="357" t="s">
        <v>377</v>
      </c>
      <c r="C9" s="359"/>
      <c r="D9" s="359"/>
      <c r="E9" s="359"/>
      <c r="F9" s="359"/>
      <c r="G9" s="358">
        <f>F9+E9+D9+C9</f>
        <v>0</v>
      </c>
    </row>
    <row r="10" spans="1:7" ht="15.75">
      <c r="A10" s="332">
        <v>4</v>
      </c>
      <c r="B10" s="357" t="s">
        <v>378</v>
      </c>
      <c r="C10" s="359"/>
      <c r="D10" s="359"/>
      <c r="E10" s="359"/>
      <c r="F10" s="359"/>
      <c r="G10" s="358">
        <f>F10+E10+D10+C10</f>
        <v>0</v>
      </c>
    </row>
    <row r="11" spans="1:7" ht="15.75">
      <c r="A11" s="332">
        <v>5</v>
      </c>
      <c r="B11" s="357" t="s">
        <v>379</v>
      </c>
      <c r="C11" s="360">
        <f>C7+C8-C10</f>
        <v>3896619770</v>
      </c>
      <c r="D11" s="358">
        <f>D7+D8-D10</f>
        <v>2775860313</v>
      </c>
      <c r="E11" s="358">
        <f>E7+E8-E10</f>
        <v>2330423315</v>
      </c>
      <c r="F11" s="358">
        <f>F7+F8-F10</f>
        <v>179554441</v>
      </c>
      <c r="G11" s="358">
        <f>F11+E11+D11+C11</f>
        <v>9182457839</v>
      </c>
    </row>
    <row r="12" spans="1:7" ht="15.75">
      <c r="A12" s="361" t="s">
        <v>50</v>
      </c>
      <c r="B12" s="362" t="s">
        <v>380</v>
      </c>
      <c r="C12" s="360"/>
      <c r="D12" s="358"/>
      <c r="E12" s="358"/>
      <c r="F12" s="358"/>
      <c r="G12" s="358"/>
    </row>
    <row r="13" spans="1:7" ht="15.75">
      <c r="A13" s="332">
        <v>1</v>
      </c>
      <c r="B13" s="357" t="s">
        <v>375</v>
      </c>
      <c r="C13" s="360">
        <f>3278520405+91469</f>
        <v>3278611874</v>
      </c>
      <c r="D13" s="358">
        <v>1980656285</v>
      </c>
      <c r="E13" s="358">
        <v>1928544046</v>
      </c>
      <c r="F13" s="358">
        <v>137088509</v>
      </c>
      <c r="G13" s="358">
        <f>SUM(C13:F13)+1</f>
        <v>7324900715</v>
      </c>
    </row>
    <row r="14" spans="1:7" ht="15.75">
      <c r="A14" s="332">
        <v>2</v>
      </c>
      <c r="B14" s="357" t="s">
        <v>381</v>
      </c>
      <c r="C14" s="363">
        <v>8492687.1882665958</v>
      </c>
      <c r="D14" s="359">
        <v>40543682.854359731</v>
      </c>
      <c r="E14" s="359">
        <v>45847465.67543859</v>
      </c>
      <c r="F14" s="359">
        <v>2654120.7000000002</v>
      </c>
      <c r="G14" s="359">
        <f>F14+E14+D14+C14</f>
        <v>97537956.418064907</v>
      </c>
    </row>
    <row r="15" spans="1:7" ht="15.75">
      <c r="A15" s="332">
        <v>3</v>
      </c>
      <c r="B15" s="357" t="s">
        <v>378</v>
      </c>
      <c r="C15" s="363"/>
      <c r="D15" s="359"/>
      <c r="E15" s="359"/>
      <c r="F15" s="359"/>
      <c r="G15" s="359">
        <f>C15+D15+E15+F15</f>
        <v>0</v>
      </c>
    </row>
    <row r="16" spans="1:7" ht="15.75">
      <c r="A16" s="332">
        <v>4</v>
      </c>
      <c r="B16" s="357" t="s">
        <v>382</v>
      </c>
      <c r="C16" s="360">
        <f>C13+C14</f>
        <v>3287104561.1882668</v>
      </c>
      <c r="D16" s="360">
        <f>D13+D14</f>
        <v>2021199967.8543596</v>
      </c>
      <c r="E16" s="360">
        <f>E13+E14</f>
        <v>1974391511.6754386</v>
      </c>
      <c r="F16" s="360">
        <f>F13+F14</f>
        <v>139742629.69999999</v>
      </c>
      <c r="G16" s="360">
        <f>G13+G14</f>
        <v>7422438671.4180651</v>
      </c>
    </row>
    <row r="17" spans="1:7">
      <c r="A17" s="364" t="s">
        <v>48</v>
      </c>
      <c r="B17" s="362" t="s">
        <v>383</v>
      </c>
      <c r="C17" s="365"/>
      <c r="D17" s="366"/>
      <c r="E17" s="366"/>
      <c r="F17" s="366"/>
      <c r="G17" s="366">
        <f>C17+D17+E17+F17</f>
        <v>0</v>
      </c>
    </row>
    <row r="18" spans="1:7" ht="15.75">
      <c r="A18" s="332">
        <v>1</v>
      </c>
      <c r="B18" s="357" t="s">
        <v>384</v>
      </c>
      <c r="C18" s="360">
        <f>C7-C13</f>
        <v>618007896</v>
      </c>
      <c r="D18" s="360">
        <f>D7-D13</f>
        <v>795204028</v>
      </c>
      <c r="E18" s="360">
        <f>E7-E13</f>
        <v>401879269</v>
      </c>
      <c r="F18" s="360">
        <f>F7-F13</f>
        <v>42465932</v>
      </c>
      <c r="G18" s="358">
        <f>SUM(C18:F18)-1</f>
        <v>1857557124</v>
      </c>
    </row>
    <row r="19" spans="1:7" ht="15.75">
      <c r="A19" s="332">
        <v>2</v>
      </c>
      <c r="B19" s="357" t="s">
        <v>385</v>
      </c>
      <c r="C19" s="360">
        <f>C11-C16</f>
        <v>609515208.81173325</v>
      </c>
      <c r="D19" s="360">
        <f>D11-D16</f>
        <v>754660345.14564037</v>
      </c>
      <c r="E19" s="360">
        <f>E11-E16</f>
        <v>356031803.32456136</v>
      </c>
      <c r="F19" s="360">
        <f>F11-F16</f>
        <v>39811811.300000012</v>
      </c>
      <c r="G19" s="358">
        <f>SUM(C19:F19)-2</f>
        <v>1760019166.5819349</v>
      </c>
    </row>
    <row r="20" spans="1:7">
      <c r="A20" s="369"/>
      <c r="B20" s="370"/>
      <c r="C20" s="367"/>
      <c r="D20" s="367"/>
      <c r="E20" s="367"/>
      <c r="F20" s="367"/>
      <c r="G20" s="367"/>
    </row>
    <row r="21" spans="1:7">
      <c r="A21" s="371"/>
      <c r="B21" s="371"/>
      <c r="C21" s="371" t="s">
        <v>386</v>
      </c>
      <c r="D21" s="372"/>
      <c r="E21" s="372"/>
      <c r="F21" s="371"/>
      <c r="G21" s="372"/>
    </row>
    <row r="22" spans="1:7" ht="16.5">
      <c r="A22" s="371"/>
      <c r="B22" s="373" t="s">
        <v>387</v>
      </c>
      <c r="C22" s="470" t="s">
        <v>388</v>
      </c>
      <c r="D22" s="471"/>
      <c r="E22" s="471"/>
      <c r="F22" s="470" t="s">
        <v>389</v>
      </c>
      <c r="G22" s="471"/>
    </row>
  </sheetData>
  <mergeCells count="10">
    <mergeCell ref="C22:E22"/>
    <mergeCell ref="F22:G22"/>
    <mergeCell ref="A2:G2"/>
    <mergeCell ref="A4:A5"/>
    <mergeCell ref="B4:B5"/>
    <mergeCell ref="C4:C5"/>
    <mergeCell ref="D4:D5"/>
    <mergeCell ref="E4:E5"/>
    <mergeCell ref="F4:F5"/>
    <mergeCell ref="G4:G5"/>
  </mergeCells>
  <phoneticPr fontId="18" type="noConversion"/>
  <pageMargins left="0.95" right="0.75" top="0.8" bottom="1" header="0.5" footer="0.5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58"/>
  <sheetViews>
    <sheetView workbookViewId="0">
      <selection activeCell="E11" sqref="E11"/>
    </sheetView>
  </sheetViews>
  <sheetFormatPr defaultRowHeight="16.5"/>
  <cols>
    <col min="1" max="1" width="32" style="290" customWidth="1"/>
    <col min="2" max="2" width="17.28515625" style="290" customWidth="1"/>
    <col min="3" max="3" width="16.7109375" style="290" customWidth="1"/>
    <col min="4" max="4" width="16.5703125" style="290" customWidth="1"/>
    <col min="5" max="5" width="16.85546875" style="290" customWidth="1"/>
    <col min="6" max="6" width="0.7109375" style="290" hidden="1" customWidth="1"/>
    <col min="7" max="7" width="16.7109375" style="290" customWidth="1"/>
    <col min="8" max="8" width="15.7109375" style="290" customWidth="1"/>
    <col min="9" max="9" width="9.140625" style="290"/>
    <col min="10" max="10" width="26.42578125" style="290" customWidth="1"/>
    <col min="11" max="16384" width="9.140625" style="290"/>
  </cols>
  <sheetData>
    <row r="1" spans="1:10" ht="9" customHeight="1"/>
    <row r="2" spans="1:10" s="291" customFormat="1">
      <c r="A2" s="480" t="s">
        <v>338</v>
      </c>
      <c r="B2" s="480"/>
      <c r="C2" s="480"/>
      <c r="D2" s="480"/>
      <c r="E2" s="480"/>
      <c r="F2" s="480"/>
      <c r="G2" s="480"/>
      <c r="H2" s="480"/>
    </row>
    <row r="3" spans="1:10" s="291" customFormat="1" ht="18" customHeight="1">
      <c r="A3" s="481" t="s">
        <v>339</v>
      </c>
      <c r="B3" s="481"/>
      <c r="C3" s="481"/>
      <c r="D3" s="481"/>
      <c r="E3" s="481"/>
      <c r="F3" s="481"/>
      <c r="G3" s="481"/>
      <c r="H3" s="481"/>
    </row>
    <row r="4" spans="1:10" s="293" customFormat="1" ht="18.75" customHeight="1">
      <c r="A4" s="482" t="s">
        <v>340</v>
      </c>
      <c r="B4" s="485" t="s">
        <v>341</v>
      </c>
      <c r="C4" s="485" t="s">
        <v>342</v>
      </c>
      <c r="D4" s="485" t="s">
        <v>343</v>
      </c>
      <c r="E4" s="485" t="s">
        <v>344</v>
      </c>
      <c r="F4" s="485" t="s">
        <v>345</v>
      </c>
      <c r="G4" s="292" t="s">
        <v>346</v>
      </c>
      <c r="H4" s="482" t="s">
        <v>49</v>
      </c>
    </row>
    <row r="5" spans="1:10" s="293" customFormat="1" ht="18.75" customHeight="1">
      <c r="A5" s="483"/>
      <c r="B5" s="486"/>
      <c r="C5" s="486"/>
      <c r="D5" s="486"/>
      <c r="E5" s="486"/>
      <c r="F5" s="486"/>
      <c r="G5" s="294" t="s">
        <v>347</v>
      </c>
      <c r="H5" s="483"/>
    </row>
    <row r="6" spans="1:10" s="293" customFormat="1" ht="6.75" customHeight="1">
      <c r="A6" s="484"/>
      <c r="B6" s="487"/>
      <c r="C6" s="487"/>
      <c r="D6" s="487"/>
      <c r="E6" s="487"/>
      <c r="F6" s="487"/>
      <c r="G6" s="295"/>
      <c r="H6" s="484"/>
    </row>
    <row r="7" spans="1:10" ht="23.25" customHeight="1">
      <c r="A7" s="296" t="s">
        <v>391</v>
      </c>
      <c r="B7" s="297">
        <v>13197100000</v>
      </c>
      <c r="C7" s="298">
        <v>1166591330</v>
      </c>
      <c r="D7" s="298">
        <v>572915308</v>
      </c>
      <c r="E7" s="298">
        <v>8860000</v>
      </c>
      <c r="F7" s="298">
        <v>0</v>
      </c>
      <c r="G7" s="298">
        <v>2296964436</v>
      </c>
      <c r="H7" s="298">
        <f>G7+F7+E7+D7+C7+B7</f>
        <v>17242431074</v>
      </c>
      <c r="J7" s="299"/>
    </row>
    <row r="8" spans="1:10" ht="23.25" customHeight="1">
      <c r="A8" s="300" t="s">
        <v>348</v>
      </c>
      <c r="B8" s="301"/>
      <c r="C8" s="302"/>
      <c r="D8" s="302">
        <v>114848222</v>
      </c>
      <c r="E8" s="302"/>
      <c r="F8" s="302"/>
      <c r="G8" s="302">
        <v>3286836669</v>
      </c>
      <c r="H8" s="303">
        <f>B8+C8+D8+E8+F8+G8</f>
        <v>3401684891</v>
      </c>
    </row>
    <row r="9" spans="1:10" ht="23.25" customHeight="1">
      <c r="A9" s="300" t="s">
        <v>349</v>
      </c>
      <c r="B9" s="301"/>
      <c r="C9" s="302"/>
      <c r="D9" s="302"/>
      <c r="E9" s="302"/>
      <c r="F9" s="302"/>
      <c r="G9" s="302">
        <v>2296964436</v>
      </c>
      <c r="H9" s="303">
        <f>B9+C9+D9+E9+F9+G9</f>
        <v>2296964436</v>
      </c>
      <c r="J9" s="299"/>
    </row>
    <row r="10" spans="1:10" s="291" customFormat="1" ht="26.25" customHeight="1">
      <c r="A10" s="304" t="s">
        <v>357</v>
      </c>
      <c r="B10" s="305">
        <f t="shared" ref="B10:G10" si="0">B7+B8-B9</f>
        <v>13197100000</v>
      </c>
      <c r="C10" s="305">
        <f t="shared" si="0"/>
        <v>1166591330</v>
      </c>
      <c r="D10" s="305">
        <f t="shared" si="0"/>
        <v>687763530</v>
      </c>
      <c r="E10" s="305">
        <f t="shared" si="0"/>
        <v>8860000</v>
      </c>
      <c r="F10" s="305">
        <f t="shared" si="0"/>
        <v>0</v>
      </c>
      <c r="G10" s="305">
        <f t="shared" si="0"/>
        <v>3286836669</v>
      </c>
      <c r="H10" s="306">
        <f>B10+C10+D10+E10+F10+G10</f>
        <v>18347151529</v>
      </c>
      <c r="J10" s="307"/>
    </row>
    <row r="11" spans="1:10" s="291" customFormat="1" ht="26.25" customHeight="1">
      <c r="A11" s="308" t="s">
        <v>355</v>
      </c>
      <c r="B11" s="309">
        <f>B10</f>
        <v>13197100000</v>
      </c>
      <c r="C11" s="309">
        <f t="shared" ref="C11:H11" si="1">C10</f>
        <v>1166591330</v>
      </c>
      <c r="D11" s="309">
        <f t="shared" si="1"/>
        <v>687763530</v>
      </c>
      <c r="E11" s="309">
        <f t="shared" si="1"/>
        <v>8860000</v>
      </c>
      <c r="F11" s="309">
        <f t="shared" si="1"/>
        <v>0</v>
      </c>
      <c r="G11" s="309">
        <f>G10</f>
        <v>3286836669</v>
      </c>
      <c r="H11" s="309">
        <f t="shared" si="1"/>
        <v>18347151529</v>
      </c>
    </row>
    <row r="12" spans="1:10" ht="23.25" customHeight="1">
      <c r="A12" s="300" t="s">
        <v>350</v>
      </c>
      <c r="B12" s="301"/>
      <c r="C12" s="302">
        <v>687763530</v>
      </c>
      <c r="D12" s="302"/>
      <c r="E12" s="302"/>
      <c r="F12" s="302"/>
      <c r="G12" s="302">
        <v>147747839</v>
      </c>
      <c r="H12" s="303">
        <f>B12+C12+D12+E12+F12+G12</f>
        <v>835511369</v>
      </c>
    </row>
    <row r="13" spans="1:10" ht="23.25" customHeight="1">
      <c r="A13" s="300" t="s">
        <v>351</v>
      </c>
      <c r="B13" s="301"/>
      <c r="C13" s="302"/>
      <c r="D13" s="302">
        <v>687763530</v>
      </c>
      <c r="E13" s="302"/>
      <c r="F13" s="302"/>
      <c r="G13" s="302"/>
      <c r="H13" s="303">
        <f>B13+C13+D13+E13+F13+G13</f>
        <v>687763530</v>
      </c>
    </row>
    <row r="14" spans="1:10" s="291" customFormat="1" ht="23.25" customHeight="1">
      <c r="A14" s="304" t="s">
        <v>356</v>
      </c>
      <c r="B14" s="310">
        <f t="shared" ref="B14:G14" si="2">B10+B12-B13</f>
        <v>13197100000</v>
      </c>
      <c r="C14" s="310">
        <f t="shared" si="2"/>
        <v>1854354860</v>
      </c>
      <c r="D14" s="310">
        <f t="shared" si="2"/>
        <v>0</v>
      </c>
      <c r="E14" s="310">
        <f t="shared" si="2"/>
        <v>8860000</v>
      </c>
      <c r="F14" s="310">
        <f t="shared" si="2"/>
        <v>0</v>
      </c>
      <c r="G14" s="310">
        <f t="shared" si="2"/>
        <v>3434584508</v>
      </c>
      <c r="H14" s="306">
        <f>B14+C14+D14+E14+F14+G14</f>
        <v>18494899368</v>
      </c>
    </row>
    <row r="15" spans="1:10" s="291" customFormat="1" ht="7.5" customHeight="1">
      <c r="A15" s="311"/>
      <c r="B15" s="312"/>
      <c r="C15" s="312"/>
      <c r="D15" s="312"/>
      <c r="E15" s="312"/>
      <c r="F15" s="312"/>
      <c r="G15" s="312"/>
      <c r="H15" s="313"/>
    </row>
    <row r="16" spans="1:10" ht="18" customHeight="1">
      <c r="A16" s="314"/>
      <c r="B16" s="314"/>
      <c r="F16" s="477" t="s">
        <v>366</v>
      </c>
      <c r="G16" s="478"/>
      <c r="H16" s="478"/>
    </row>
    <row r="17" spans="1:8" s="68" customFormat="1" ht="18.75" customHeight="1">
      <c r="A17" s="381" t="s">
        <v>352</v>
      </c>
      <c r="B17" s="479"/>
      <c r="C17" s="479"/>
      <c r="F17" s="67" t="s">
        <v>353</v>
      </c>
      <c r="G17" s="381" t="s">
        <v>303</v>
      </c>
      <c r="H17" s="381"/>
    </row>
    <row r="18" spans="1:8" s="315" customFormat="1" ht="18.75" customHeight="1">
      <c r="H18" s="316"/>
    </row>
    <row r="19" spans="1:8" s="41" customFormat="1" ht="18.75" customHeight="1"/>
    <row r="20" spans="1:8" s="41" customFormat="1" ht="18.75" customHeight="1"/>
    <row r="21" spans="1:8" s="41" customFormat="1" ht="18.75" customHeight="1">
      <c r="A21" s="379" t="s">
        <v>354</v>
      </c>
      <c r="B21" s="380"/>
      <c r="C21" s="380"/>
    </row>
    <row r="22" spans="1:8" s="315" customFormat="1" ht="18.75" customHeight="1"/>
    <row r="23" spans="1:8" ht="18.75" customHeight="1">
      <c r="A23" s="314"/>
      <c r="B23" s="314"/>
    </row>
    <row r="24" spans="1:8" ht="18.75" customHeight="1">
      <c r="A24" s="314"/>
      <c r="B24" s="314"/>
    </row>
    <row r="25" spans="1:8" ht="18.75" customHeight="1">
      <c r="A25" s="314"/>
      <c r="B25" s="314"/>
    </row>
    <row r="26" spans="1:8" ht="18.75" customHeight="1">
      <c r="A26" s="314"/>
      <c r="B26" s="314"/>
    </row>
    <row r="27" spans="1:8" ht="18.75" customHeight="1">
      <c r="A27" s="314"/>
      <c r="B27" s="314"/>
    </row>
    <row r="28" spans="1:8" ht="18.75" customHeight="1">
      <c r="A28" s="314"/>
      <c r="B28" s="314"/>
    </row>
    <row r="29" spans="1:8" ht="18.75" customHeight="1">
      <c r="A29" s="314"/>
      <c r="B29" s="314"/>
    </row>
    <row r="30" spans="1:8" ht="18.75" customHeight="1">
      <c r="A30" s="314"/>
      <c r="B30" s="314"/>
    </row>
    <row r="31" spans="1:8" ht="18.75" customHeight="1">
      <c r="A31" s="314"/>
      <c r="B31" s="314"/>
    </row>
    <row r="32" spans="1:8" ht="18.75" customHeight="1">
      <c r="A32" s="314"/>
      <c r="B32" s="314"/>
    </row>
    <row r="33" spans="1:2" ht="18.75" customHeight="1">
      <c r="A33" s="314"/>
      <c r="B33" s="314"/>
    </row>
    <row r="34" spans="1:2" ht="18.75" customHeight="1">
      <c r="A34" s="314"/>
      <c r="B34" s="314"/>
    </row>
    <row r="35" spans="1:2" ht="18.75" customHeight="1">
      <c r="A35" s="314"/>
      <c r="B35" s="314"/>
    </row>
    <row r="36" spans="1:2" ht="18.75" customHeight="1">
      <c r="A36" s="314"/>
      <c r="B36" s="314"/>
    </row>
    <row r="37" spans="1:2" ht="18.75" customHeight="1">
      <c r="A37" s="314"/>
      <c r="B37" s="314"/>
    </row>
    <row r="38" spans="1:2" ht="18.75" customHeight="1">
      <c r="A38" s="314"/>
      <c r="B38" s="314"/>
    </row>
    <row r="39" spans="1:2" ht="18.75" customHeight="1">
      <c r="A39" s="314"/>
      <c r="B39" s="314"/>
    </row>
    <row r="40" spans="1:2" ht="18.75" customHeight="1">
      <c r="A40" s="314"/>
      <c r="B40" s="314"/>
    </row>
    <row r="41" spans="1:2" ht="18.75" customHeight="1">
      <c r="A41" s="314"/>
      <c r="B41" s="314"/>
    </row>
    <row r="42" spans="1:2" ht="18.75" customHeight="1">
      <c r="A42" s="314"/>
      <c r="B42" s="314"/>
    </row>
    <row r="43" spans="1:2" ht="18.75" customHeight="1">
      <c r="A43" s="314"/>
      <c r="B43" s="314"/>
    </row>
    <row r="44" spans="1:2" ht="18.75" customHeight="1">
      <c r="A44" s="314"/>
      <c r="B44" s="314"/>
    </row>
    <row r="45" spans="1:2" ht="18.75" customHeight="1">
      <c r="A45" s="314"/>
      <c r="B45" s="314"/>
    </row>
    <row r="46" spans="1:2" ht="18.75" customHeight="1">
      <c r="A46" s="314"/>
      <c r="B46" s="314"/>
    </row>
    <row r="47" spans="1:2" ht="18.75" customHeight="1">
      <c r="A47" s="314"/>
      <c r="B47" s="314"/>
    </row>
    <row r="48" spans="1:2" ht="18.75" customHeight="1">
      <c r="A48" s="314"/>
      <c r="B48" s="314"/>
    </row>
    <row r="49" spans="1:2" ht="18.75" customHeight="1">
      <c r="A49" s="314"/>
      <c r="B49" s="314"/>
    </row>
    <row r="50" spans="1:2" ht="18.75" customHeight="1">
      <c r="A50" s="314"/>
      <c r="B50" s="314"/>
    </row>
    <row r="51" spans="1:2" ht="18.75" customHeight="1">
      <c r="A51" s="314"/>
      <c r="B51" s="314"/>
    </row>
    <row r="52" spans="1:2" ht="18.75" customHeight="1">
      <c r="A52" s="314"/>
      <c r="B52" s="314"/>
    </row>
    <row r="53" spans="1:2" ht="18.75" customHeight="1">
      <c r="A53" s="314"/>
      <c r="B53" s="314"/>
    </row>
    <row r="54" spans="1:2" ht="18.75" customHeight="1">
      <c r="A54" s="314"/>
      <c r="B54" s="314"/>
    </row>
    <row r="55" spans="1:2" ht="18.75" customHeight="1">
      <c r="A55" s="314"/>
      <c r="B55" s="314"/>
    </row>
    <row r="56" spans="1:2" ht="18.75" customHeight="1">
      <c r="A56" s="314"/>
      <c r="B56" s="314"/>
    </row>
    <row r="57" spans="1:2" ht="18.75" customHeight="1">
      <c r="A57" s="314"/>
      <c r="B57" s="314"/>
    </row>
    <row r="58" spans="1:2" ht="18.75" customHeight="1">
      <c r="A58" s="314"/>
      <c r="B58" s="314"/>
    </row>
    <row r="59" spans="1:2" ht="18.75" customHeight="1">
      <c r="A59" s="314"/>
      <c r="B59" s="314"/>
    </row>
    <row r="60" spans="1:2" ht="18.75" customHeight="1">
      <c r="A60" s="314"/>
      <c r="B60" s="314"/>
    </row>
    <row r="61" spans="1:2" ht="18.75" customHeight="1">
      <c r="A61" s="314"/>
      <c r="B61" s="314"/>
    </row>
    <row r="62" spans="1:2" ht="18.75" customHeight="1">
      <c r="A62" s="314"/>
      <c r="B62" s="314"/>
    </row>
    <row r="63" spans="1:2" ht="18.75" customHeight="1">
      <c r="A63" s="314"/>
      <c r="B63" s="314"/>
    </row>
    <row r="64" spans="1:2" ht="18.75" customHeight="1">
      <c r="A64" s="314"/>
      <c r="B64" s="314"/>
    </row>
    <row r="65" spans="1:2" ht="18.75" customHeight="1">
      <c r="A65" s="314"/>
      <c r="B65" s="314"/>
    </row>
    <row r="66" spans="1:2" ht="18.75" customHeight="1">
      <c r="A66" s="314"/>
      <c r="B66" s="314"/>
    </row>
    <row r="67" spans="1:2" ht="18.75" customHeight="1">
      <c r="A67" s="314"/>
      <c r="B67" s="314"/>
    </row>
    <row r="68" spans="1:2" ht="18.75" customHeight="1">
      <c r="A68" s="314"/>
      <c r="B68" s="314"/>
    </row>
    <row r="69" spans="1:2" ht="18.75" customHeight="1">
      <c r="A69" s="314"/>
      <c r="B69" s="314"/>
    </row>
    <row r="70" spans="1:2" ht="18.75" customHeight="1">
      <c r="A70" s="314"/>
      <c r="B70" s="314"/>
    </row>
    <row r="71" spans="1:2" ht="18.75" customHeight="1">
      <c r="A71" s="314"/>
      <c r="B71" s="314"/>
    </row>
    <row r="72" spans="1:2" ht="18.75" customHeight="1">
      <c r="A72" s="314"/>
      <c r="B72" s="314"/>
    </row>
    <row r="73" spans="1:2" ht="18.75" customHeight="1">
      <c r="A73" s="314"/>
      <c r="B73" s="314"/>
    </row>
    <row r="74" spans="1:2" ht="18.75" customHeight="1">
      <c r="A74" s="314"/>
      <c r="B74" s="314"/>
    </row>
    <row r="75" spans="1:2" ht="18.75" customHeight="1">
      <c r="A75" s="314"/>
      <c r="B75" s="314"/>
    </row>
    <row r="76" spans="1:2" ht="18.75" customHeight="1">
      <c r="A76" s="314"/>
      <c r="B76" s="314"/>
    </row>
    <row r="77" spans="1:2" ht="18.75" customHeight="1">
      <c r="A77" s="314"/>
      <c r="B77" s="314"/>
    </row>
    <row r="78" spans="1:2" ht="18.75" customHeight="1">
      <c r="A78" s="314"/>
      <c r="B78" s="314"/>
    </row>
    <row r="79" spans="1:2" ht="18.75" customHeight="1">
      <c r="A79" s="314"/>
      <c r="B79" s="314"/>
    </row>
    <row r="80" spans="1:2" ht="18.75" customHeight="1">
      <c r="A80" s="314"/>
      <c r="B80" s="314"/>
    </row>
    <row r="81" spans="1:2" ht="18.75" customHeight="1">
      <c r="A81" s="314"/>
      <c r="B81" s="314"/>
    </row>
    <row r="82" spans="1:2" ht="18.75" customHeight="1">
      <c r="A82" s="314"/>
      <c r="B82" s="314"/>
    </row>
    <row r="83" spans="1:2" ht="18.75" customHeight="1">
      <c r="A83" s="314"/>
      <c r="B83" s="314"/>
    </row>
    <row r="84" spans="1:2" ht="18.75" customHeight="1">
      <c r="A84" s="314"/>
      <c r="B84" s="314"/>
    </row>
    <row r="85" spans="1:2" ht="18.75" customHeight="1">
      <c r="A85" s="314"/>
      <c r="B85" s="314"/>
    </row>
    <row r="86" spans="1:2" ht="18.75" customHeight="1">
      <c r="A86" s="314"/>
      <c r="B86" s="314"/>
    </row>
    <row r="87" spans="1:2" ht="18.75" customHeight="1">
      <c r="A87" s="314"/>
      <c r="B87" s="314"/>
    </row>
    <row r="88" spans="1:2" ht="18.75" customHeight="1">
      <c r="A88" s="314"/>
      <c r="B88" s="314"/>
    </row>
    <row r="89" spans="1:2" ht="18.75" customHeight="1">
      <c r="A89" s="314"/>
      <c r="B89" s="314"/>
    </row>
    <row r="90" spans="1:2" ht="18.75" customHeight="1">
      <c r="A90" s="314"/>
      <c r="B90" s="314"/>
    </row>
    <row r="91" spans="1:2" ht="18.75" customHeight="1"/>
    <row r="92" spans="1:2" ht="18.75" customHeight="1"/>
    <row r="93" spans="1:2" ht="18.75" customHeight="1"/>
    <row r="94" spans="1:2" ht="18.75" customHeight="1"/>
    <row r="95" spans="1:2" ht="18.75" customHeight="1"/>
    <row r="96" spans="1:2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</sheetData>
  <mergeCells count="13">
    <mergeCell ref="F16:H16"/>
    <mergeCell ref="A17:C17"/>
    <mergeCell ref="G17:H17"/>
    <mergeCell ref="A21:C21"/>
    <mergeCell ref="A2:H2"/>
    <mergeCell ref="A3:H3"/>
    <mergeCell ref="A4:A6"/>
    <mergeCell ref="B4:B6"/>
    <mergeCell ref="C4:C6"/>
    <mergeCell ref="D4:D6"/>
    <mergeCell ref="E4:E6"/>
    <mergeCell ref="F4:F6"/>
    <mergeCell ref="H4:H6"/>
  </mergeCells>
  <phoneticPr fontId="18" type="noConversion"/>
  <pageMargins left="0.82" right="0.44" top="0.75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CDKT</vt:lpstr>
      <vt:lpstr>KQKD</vt:lpstr>
      <vt:lpstr>LCTT</vt:lpstr>
      <vt:lpstr>TM P4</vt:lpstr>
      <vt:lpstr>TM P5</vt:lpstr>
      <vt:lpstr>TMp6</vt:lpstr>
      <vt:lpstr>TSCD</vt:lpstr>
      <vt:lpstr>phuluc von</vt:lpstr>
      <vt:lpstr>CDKT!Print_Titles</vt:lpstr>
      <vt:lpstr>'TM P4'!Print_Titles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2015-04-16T02:23:38Z</cp:lastPrinted>
  <dcterms:created xsi:type="dcterms:W3CDTF">2015-04-09T02:49:33Z</dcterms:created>
  <dcterms:modified xsi:type="dcterms:W3CDTF">2015-04-22T09:04:19Z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b14140c1437b4a4c845f27d63f689ad0.psdsxs" Id="R8f3d1fb5e2334afc" /></Relationships>
</file>