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135" windowHeight="9300" activeTab="3"/>
  </bookViews>
  <sheets>
    <sheet name="01Bia1" sheetId="12" r:id="rId1"/>
    <sheet name="CDKT Tong hop_Quy1" sheetId="15" r:id="rId2"/>
    <sheet name="KQKD_TH1" sheetId="16" r:id="rId3"/>
    <sheet name="LCTT_TH1" sheetId="17" r:id="rId4"/>
    <sheet name="Note 1_7" sheetId="4" r:id="rId5"/>
    <sheet name="Note 8_TSCD" sheetId="5" r:id="rId6"/>
    <sheet name="Note 9" sheetId="7" r:id="rId7"/>
    <sheet name="Note 22_NV" sheetId="8" r:id="rId8"/>
    <sheet name="Note 23" sheetId="9" r:id="rId9"/>
  </sheets>
  <externalReferences>
    <externalReference r:id="rId10"/>
    <externalReference r:id="rId11"/>
    <externalReference r:id="rId12"/>
    <externalReference r:id="rId13"/>
  </externalReferences>
  <definedNames>
    <definedName name="__Count">9</definedName>
    <definedName name="_1_0DATA_DATA2_L">'[1]#REF'!#REF!</definedName>
    <definedName name="_10TRÒ_GIAÙ">#REF!</definedName>
    <definedName name="_11TRÒ_GIAÙ__VAT">#REF!</definedName>
    <definedName name="_2MAÕ_HAØNG">#REF!</definedName>
    <definedName name="_3MAÕ_SOÁ_THUEÁ">#REF!</definedName>
    <definedName name="_4ÑÔN_GIAÙ">#REF!</definedName>
    <definedName name="_5SOÁ_CTÖØ">#REF!</definedName>
    <definedName name="_6SOÁ_LÖÔÏNG">#REF!</definedName>
    <definedName name="_7TEÂN_HAØNG">#REF!</definedName>
    <definedName name="_8TEÂN_KHAÙCH_HAØ">#REF!</definedName>
    <definedName name="_9THAØNH_TIEÀN">#REF!</definedName>
    <definedName name="_a1" localSheetId="1" hidden="1">{"'Sheet1'!$L$16"}</definedName>
    <definedName name="_a1" localSheetId="2" hidden="1">{"'Sheet1'!$L$16"}</definedName>
    <definedName name="_a1" localSheetId="3" hidden="1">{"'Sheet1'!$L$16"}</definedName>
    <definedName name="_a1" hidden="1">{"'Sheet1'!$L$16"}</definedName>
    <definedName name="_b1" localSheetId="1">{"Thuxm2.xls","Sheet1"}</definedName>
    <definedName name="_b1" localSheetId="2">{"Thuxm2.xls","Sheet1"}</definedName>
    <definedName name="_b1" localSheetId="3">{"Thuxm2.xls","Sheet1"}</definedName>
    <definedName name="_b1">{"Thuxm2.xls","Sheet1"}</definedName>
    <definedName name="_Count">4</definedName>
    <definedName name="_CT250">'[2]dongia (2)'!#REF!</definedName>
    <definedName name="_dt1" localSheetId="1" hidden="1">{"'Sheet1'!$L$16"}</definedName>
    <definedName name="_dt1" localSheetId="2" hidden="1">{"'Sheet1'!$L$16"}</definedName>
    <definedName name="_dt1" localSheetId="3" hidden="1">{"'Sheet1'!$L$16"}</definedName>
    <definedName name="_dt1" hidden="1">{"'Sheet1'!$L$16"}</definedName>
    <definedName name="_f5" localSheetId="1" hidden="1">{"'Sheet1'!$L$16"}</definedName>
    <definedName name="_f5" localSheetId="2" hidden="1">{"'Sheet1'!$L$16"}</definedName>
    <definedName name="_f5" localSheetId="3" hidden="1">{"'Sheet1'!$L$16"}</definedName>
    <definedName name="_f5" hidden="1">{"'Sheet1'!$L$16"}</definedName>
    <definedName name="_huy1" localSheetId="1" hidden="1">{"'Sheet1'!$L$16"}</definedName>
    <definedName name="_huy1" localSheetId="2" hidden="1">{"'Sheet1'!$L$16"}</definedName>
    <definedName name="_huy1" localSheetId="3" hidden="1">{"'Sheet1'!$L$16"}</definedName>
    <definedName name="_huy1" hidden="1">{"'Sheet1'!$L$16"}</definedName>
    <definedName name="_Lan1" localSheetId="1">{"Thuxm2.xls","Sheet1"}</definedName>
    <definedName name="_Lan1" localSheetId="2">{"Thuxm2.xls","Sheet1"}</definedName>
    <definedName name="_Lan1" localSheetId="3">{"Thuxm2.xls","Sheet1"}</definedName>
    <definedName name="_Lan1">{"Thuxm2.xls","Sheet1"}</definedName>
    <definedName name="_NSO2" localSheetId="1" hidden="1">{"'Sheet1'!$L$16"}</definedName>
    <definedName name="_NSO2" localSheetId="2" hidden="1">{"'Sheet1'!$L$16"}</definedName>
    <definedName name="_NSO2" localSheetId="3" hidden="1">{"'Sheet1'!$L$16"}</definedName>
    <definedName name="_NSO2" hidden="1">{"'Sheet1'!$L$16"}</definedName>
    <definedName name="_Order1" hidden="1">255</definedName>
    <definedName name="_Order2" hidden="1">255</definedName>
    <definedName name="_t1" localSheetId="1">{"Thuxm2.xls","Sheet1"}</definedName>
    <definedName name="_t1" localSheetId="2">{"Thuxm2.xls","Sheet1"}</definedName>
    <definedName name="_t1" localSheetId="3">{"Thuxm2.xls","Sheet1"}</definedName>
    <definedName name="_t1">{"Thuxm2.xls","Sheet1"}</definedName>
    <definedName name="_T2" localSheetId="1" hidden="1">{"'Sheet1'!$L$16"}</definedName>
    <definedName name="_T2" localSheetId="2" hidden="1">{"'Sheet1'!$L$16"}</definedName>
    <definedName name="_T2" localSheetId="3" hidden="1">{"'Sheet1'!$L$16"}</definedName>
    <definedName name="_T2" hidden="1">{"'Sheet1'!$L$16"}</definedName>
    <definedName name="_tt3" localSheetId="1" hidden="1">{"'Sheet1'!$L$16"}</definedName>
    <definedName name="_tt3" localSheetId="2" hidden="1">{"'Sheet1'!$L$16"}</definedName>
    <definedName name="_tt3" localSheetId="3" hidden="1">{"'Sheet1'!$L$16"}</definedName>
    <definedName name="_tt3" hidden="1">{"'Sheet1'!$L$16"}</definedName>
    <definedName name="Antoan" localSheetId="1" hidden="1">{"'Sheet1'!$L$16"}</definedName>
    <definedName name="Antoan" localSheetId="2" hidden="1">{"'Sheet1'!$L$16"}</definedName>
    <definedName name="Antoan" localSheetId="3" hidden="1">{"'Sheet1'!$L$16"}</definedName>
    <definedName name="Antoan" hidden="1">{"'Sheet1'!$L$16"}</definedName>
    <definedName name="AS2DocOpenMode" hidden="1">"AS2DocumentEdit"</definedName>
    <definedName name="BookName">"Bao_cao_cua_NVTK_tai_NPP_bieu_mau_moi_4___Mau_moi.xls"</definedName>
    <definedName name="chuyen" localSheetId="1" hidden="1">{"'Sheet1'!$L$16"}</definedName>
    <definedName name="chuyen" localSheetId="2" hidden="1">{"'Sheet1'!$L$16"}</definedName>
    <definedName name="chuyen" localSheetId="3" hidden="1">{"'Sheet1'!$L$16"}</definedName>
    <definedName name="chuyen" hidden="1">{"'Sheet1'!$L$16"}</definedName>
    <definedName name="CLVC3">0.1</definedName>
    <definedName name="ddd" localSheetId="1" hidden="1">{"'Sheet1'!$L$16"}</definedName>
    <definedName name="ddd" localSheetId="2" hidden="1">{"'Sheet1'!$L$16"}</definedName>
    <definedName name="ddd" localSheetId="3" hidden="1">{"'Sheet1'!$L$16"}</definedName>
    <definedName name="ddd" hidden="1">{"'Sheet1'!$L$16"}</definedName>
    <definedName name="Document_array" localSheetId="1">{"Thuxm2.xls","Sheet1"}</definedName>
    <definedName name="Document_array" localSheetId="2">{"Thuxm2.xls","Sheet1"}</definedName>
    <definedName name="Document_array" localSheetId="3">{"Thuxm2.xls","Sheet1"}</definedName>
    <definedName name="Document_array">{"Thuxm2.xls","Sheet1"}</definedName>
    <definedName name="DR" localSheetId="1">{"Thuxm2.xls","Sheet1"}</definedName>
    <definedName name="DR" localSheetId="2">{"Thuxm2.xls","Sheet1"}</definedName>
    <definedName name="DR" localSheetId="3">{"Thuxm2.xls","Sheet1"}</definedName>
    <definedName name="DR">{"Thuxm2.xls","Sheet1"}</definedName>
    <definedName name="h" localSheetId="1" hidden="1">{"'Sheet1'!$L$16"}</definedName>
    <definedName name="h" localSheetId="2" hidden="1">{"'Sheet1'!$L$16"}</definedName>
    <definedName name="h" localSheetId="3" hidden="1">{"'Sheet1'!$L$16"}</definedName>
    <definedName name="h" hidden="1">{"'Sheet1'!$L$16"}</definedName>
    <definedName name="hjjkl" localSheetId="1" hidden="1">{"'Sheet1'!$L$16"}</definedName>
    <definedName name="hjjkl" localSheetId="2" hidden="1">{"'Sheet1'!$L$16"}</definedName>
    <definedName name="hjjkl" localSheetId="3" hidden="1">{"'Sheet1'!$L$16"}</definedName>
    <definedName name="hjjkl" hidden="1">{"'Sheet1'!$L$16"}</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Title" hidden="1">"00Q3961-SUM"</definedName>
    <definedName name="huy" localSheetId="1" hidden="1">{"'Sheet1'!$L$16"}</definedName>
    <definedName name="huy" localSheetId="2" hidden="1">{"'Sheet1'!$L$16"}</definedName>
    <definedName name="huy" localSheetId="3" hidden="1">{"'Sheet1'!$L$16"}</definedName>
    <definedName name="huy" hidden="1">{"'Sheet1'!$L$16"}</definedName>
    <definedName name="iCount">3</definedName>
    <definedName name="KhuyenmaiUPS">"AutoShape 264"</definedName>
    <definedName name="Lan" localSheetId="1">{"Thuxm2.xls","Sheet1"}</definedName>
    <definedName name="Lan" localSheetId="2">{"Thuxm2.xls","Sheet1"}</definedName>
    <definedName name="Lan" localSheetId="3">{"Thuxm2.xls","Sheet1"}</definedName>
    <definedName name="Lan">{"Thuxm2.xls","Sheet1"}</definedName>
    <definedName name="mbm" localSheetId="1" hidden="1">{"'Sheet1'!$L$16"}</definedName>
    <definedName name="mbm" localSheetId="2" hidden="1">{"'Sheet1'!$L$16"}</definedName>
    <definedName name="mbm" localSheetId="3" hidden="1">{"'Sheet1'!$L$16"}</definedName>
    <definedName name="mbm" hidden="1">{"'Sheet1'!$L$16"}</definedName>
    <definedName name="ngan" localSheetId="1">{"Thuxm2.xls","Sheet1"}</definedName>
    <definedName name="ngan" localSheetId="2">{"Thuxm2.xls","Sheet1"}</definedName>
    <definedName name="ngan" localSheetId="3">{"Thuxm2.xls","Sheet1"}</definedName>
    <definedName name="ngan">{"Thuxm2.xls","Sheet1"}</definedName>
    <definedName name="nnn" localSheetId="1" hidden="1">{"'Sheet1'!$L$16"}</definedName>
    <definedName name="nnn" localSheetId="2" hidden="1">{"'Sheet1'!$L$16"}</definedName>
    <definedName name="nnn" localSheetId="3" hidden="1">{"'Sheet1'!$L$16"}</definedName>
    <definedName name="nnn" hidden="1">{"'Sheet1'!$L$16"}</definedName>
    <definedName name="_xlnm.Print_Area" localSheetId="3">LCTT_TH1!$A$1:$H$53</definedName>
    <definedName name="_xlnm.Print_Area">#REF!</definedName>
    <definedName name="_xlnm.Print_Titles" localSheetId="4">'Note 1_7'!$1:$3</definedName>
    <definedName name="_xlnm.Print_Titles" localSheetId="8">'Note 23'!$1:$3</definedName>
    <definedName name="_xlnm.Print_Titles" localSheetId="6">'Note 9'!$1:$3</definedName>
    <definedName name="_xlnm.Print_Titles">#N/A</definedName>
    <definedName name="Ranhxay" localSheetId="1" hidden="1">{"'Sheet1'!$L$16"}</definedName>
    <definedName name="Ranhxay" localSheetId="2" hidden="1">{"'Sheet1'!$L$16"}</definedName>
    <definedName name="Ranhxay" localSheetId="3" hidden="1">{"'Sheet1'!$L$16"}</definedName>
    <definedName name="Ranhxay" hidden="1">{"'Sheet1'!$L$16"}</definedName>
    <definedName name="SheetName">"[Bao_cao_cua_NVTK_tai_NPP_bieu_mau_moi_4___Mau_moi.xls]~         "</definedName>
    <definedName name="TaxTV">10%</definedName>
    <definedName name="TaxXL">5%</definedName>
    <definedName name="tha" localSheetId="1" hidden="1">{"'Sheet1'!$L$16"}</definedName>
    <definedName name="tha" localSheetId="2" hidden="1">{"'Sheet1'!$L$16"}</definedName>
    <definedName name="tha" localSheetId="3" hidden="1">{"'Sheet1'!$L$16"}</definedName>
    <definedName name="tha" hidden="1">{"'Sheet1'!$L$16"}</definedName>
    <definedName name="THGT" localSheetId="1" hidden="1">{"'Sheet1'!$L$16"}</definedName>
    <definedName name="THGT" localSheetId="2" hidden="1">{"'Sheet1'!$L$16"}</definedName>
    <definedName name="THGT" localSheetId="3" hidden="1">{"'Sheet1'!$L$16"}</definedName>
    <definedName name="THGT" hidden="1">{"'Sheet1'!$L$16"}</definedName>
    <definedName name="VAÄT_LIEÄU">"nhandongia"</definedName>
    <definedName name="XCCT">0.5</definedName>
    <definedName name="ZXzX" localSheetId="1" hidden="1">{"'Sheet1'!$L$16"}</definedName>
    <definedName name="ZXzX" localSheetId="2" hidden="1">{"'Sheet1'!$L$16"}</definedName>
    <definedName name="ZXzX" localSheetId="3" hidden="1">{"'Sheet1'!$L$16"}</definedName>
    <definedName name="ZXzX" hidden="1">{"'Sheet1'!$L$16"}</definedName>
  </definedNames>
  <calcPr calcId="124519"/>
</workbook>
</file>

<file path=xl/calcChain.xml><?xml version="1.0" encoding="utf-8"?>
<calcChain xmlns="http://schemas.openxmlformats.org/spreadsheetml/2006/main">
  <c r="I20" i="17"/>
  <c r="I29"/>
  <c r="I38"/>
  <c r="I41" s="1"/>
  <c r="I37"/>
  <c r="H210"/>
  <c r="H211"/>
  <c r="G8" i="16"/>
  <c r="K10"/>
  <c r="K11" s="1"/>
  <c r="K13" s="1"/>
  <c r="K19" s="1"/>
  <c r="K23" s="1"/>
  <c r="K26" s="1"/>
  <c r="K17"/>
  <c r="K18"/>
  <c r="K22"/>
  <c r="L29"/>
  <c r="M29"/>
  <c r="N29"/>
  <c r="O29"/>
  <c r="L30"/>
  <c r="L31" s="1"/>
  <c r="M30"/>
  <c r="M31" s="1"/>
  <c r="N30"/>
  <c r="N31" s="1"/>
  <c r="O31"/>
  <c r="IM57" i="15"/>
  <c r="A1" i="12"/>
  <c r="H50" i="9"/>
  <c r="H54" s="1"/>
  <c r="L54" s="1"/>
  <c r="N244"/>
  <c r="H261" s="1"/>
  <c r="N247"/>
  <c r="H248" s="1"/>
  <c r="H249" s="1"/>
  <c r="N251"/>
  <c r="H259" s="1"/>
  <c r="I3" i="5"/>
  <c r="J3" i="7" s="1"/>
  <c r="K3" i="8" s="1"/>
  <c r="J3" i="9" s="1"/>
  <c r="I113"/>
  <c r="J113"/>
  <c r="I108"/>
  <c r="J108"/>
  <c r="H226"/>
  <c r="H224" s="1"/>
  <c r="J195"/>
  <c r="J78"/>
  <c r="J77"/>
  <c r="J80" s="1"/>
  <c r="J76"/>
  <c r="I127"/>
  <c r="I128" s="1"/>
  <c r="I130" s="1"/>
  <c r="J127"/>
  <c r="J128"/>
  <c r="J130" s="1"/>
  <c r="H254"/>
  <c r="H253"/>
  <c r="H252"/>
  <c r="H262"/>
  <c r="H258"/>
  <c r="H245"/>
  <c r="H246" s="1"/>
  <c r="E193"/>
  <c r="J180"/>
  <c r="J181"/>
  <c r="J159"/>
  <c r="J161"/>
  <c r="J158"/>
  <c r="J155"/>
  <c r="J69"/>
  <c r="J75" s="1"/>
  <c r="J81" s="1"/>
  <c r="J89" s="1"/>
  <c r="J96" s="1"/>
  <c r="J104" s="1"/>
  <c r="J110" s="1"/>
  <c r="J115" s="1"/>
  <c r="J139" s="1"/>
  <c r="H69"/>
  <c r="H75"/>
  <c r="H81" s="1"/>
  <c r="H89" s="1"/>
  <c r="H96" s="1"/>
  <c r="H104" s="1"/>
  <c r="H110" s="1"/>
  <c r="H115" s="1"/>
  <c r="H139" s="1"/>
  <c r="H145"/>
  <c r="H149" s="1"/>
  <c r="H97"/>
  <c r="H102" s="1"/>
  <c r="I66"/>
  <c r="J66"/>
  <c r="I72"/>
  <c r="J72"/>
  <c r="H72"/>
  <c r="H62"/>
  <c r="H66" s="1"/>
  <c r="J15"/>
  <c r="J29"/>
  <c r="J41"/>
  <c r="H15"/>
  <c r="H29" s="1"/>
  <c r="H41" s="1"/>
  <c r="I18" i="8"/>
  <c r="I19" s="1"/>
  <c r="I27" s="1"/>
  <c r="I63" i="7"/>
  <c r="I62"/>
  <c r="I74" s="1"/>
  <c r="J53"/>
  <c r="J56"/>
  <c r="J51" s="1"/>
  <c r="J74" s="1"/>
  <c r="J59"/>
  <c r="J63"/>
  <c r="J66"/>
  <c r="J65" s="1"/>
  <c r="J62" s="1"/>
  <c r="H53"/>
  <c r="H51" s="1"/>
  <c r="H56"/>
  <c r="H59"/>
  <c r="H63"/>
  <c r="H66"/>
  <c r="H65" s="1"/>
  <c r="J50"/>
  <c r="J76"/>
  <c r="J114" s="1"/>
  <c r="J133" s="1"/>
  <c r="J143" s="1"/>
  <c r="J158" s="1"/>
  <c r="J172" s="1"/>
  <c r="H50"/>
  <c r="H76"/>
  <c r="H114"/>
  <c r="H133" s="1"/>
  <c r="H143" s="1"/>
  <c r="H158" s="1"/>
  <c r="H172" s="1"/>
  <c r="J175"/>
  <c r="J177" s="1"/>
  <c r="J173"/>
  <c r="H175"/>
  <c r="H177" s="1"/>
  <c r="H173"/>
  <c r="I175"/>
  <c r="I173"/>
  <c r="I159"/>
  <c r="I171" s="1"/>
  <c r="J160"/>
  <c r="J166"/>
  <c r="J159" s="1"/>
  <c r="J171" s="1"/>
  <c r="H160"/>
  <c r="H166"/>
  <c r="H159" s="1"/>
  <c r="H171" s="1"/>
  <c r="H149"/>
  <c r="H145"/>
  <c r="H144" s="1"/>
  <c r="H156" s="1"/>
  <c r="I144"/>
  <c r="J146"/>
  <c r="J145" s="1"/>
  <c r="H146"/>
  <c r="H152"/>
  <c r="H136"/>
  <c r="H141" s="1"/>
  <c r="J38"/>
  <c r="I38"/>
  <c r="H38"/>
  <c r="H34" s="1"/>
  <c r="H33" s="1"/>
  <c r="H369" i="4"/>
  <c r="H366" s="1"/>
  <c r="H364" s="1"/>
  <c r="H363" s="1"/>
  <c r="H373" s="1"/>
  <c r="I366"/>
  <c r="I364"/>
  <c r="I363"/>
  <c r="I373" s="1"/>
  <c r="J369"/>
  <c r="J366"/>
  <c r="J364"/>
  <c r="J363" s="1"/>
  <c r="J373" s="1"/>
  <c r="I371"/>
  <c r="J371"/>
  <c r="H371"/>
  <c r="I319"/>
  <c r="I318"/>
  <c r="H316"/>
  <c r="I324"/>
  <c r="J318"/>
  <c r="H318"/>
  <c r="I312"/>
  <c r="I311" s="1"/>
  <c r="I310" s="1"/>
  <c r="I326" s="1"/>
  <c r="J316"/>
  <c r="J312"/>
  <c r="J311" s="1"/>
  <c r="J310" s="1"/>
  <c r="H315"/>
  <c r="H312" s="1"/>
  <c r="H311" s="1"/>
  <c r="H310" s="1"/>
  <c r="H308"/>
  <c r="J308"/>
  <c r="J302"/>
  <c r="J297"/>
  <c r="J294"/>
  <c r="J273"/>
  <c r="J328"/>
  <c r="J349"/>
  <c r="H273"/>
  <c r="H328" s="1"/>
  <c r="H349" s="1"/>
  <c r="H242"/>
  <c r="J242"/>
  <c r="F217"/>
  <c r="F240"/>
  <c r="G217"/>
  <c r="I217"/>
  <c r="J217"/>
  <c r="J199"/>
  <c r="H173"/>
  <c r="H181" s="1"/>
  <c r="H78" i="9"/>
  <c r="H77"/>
  <c r="J61"/>
  <c r="H271"/>
  <c r="H265"/>
  <c r="J249"/>
  <c r="J246"/>
  <c r="J224"/>
  <c r="H220"/>
  <c r="L220" s="1"/>
  <c r="L221" s="1"/>
  <c r="J220"/>
  <c r="N220"/>
  <c r="J215"/>
  <c r="J212"/>
  <c r="J194"/>
  <c r="J193"/>
  <c r="J179"/>
  <c r="J178"/>
  <c r="J156"/>
  <c r="J153"/>
  <c r="J149"/>
  <c r="H127"/>
  <c r="H128"/>
  <c r="H130" s="1"/>
  <c r="H113"/>
  <c r="H108"/>
  <c r="J102"/>
  <c r="J94"/>
  <c r="H94"/>
  <c r="J87"/>
  <c r="H87"/>
  <c r="H79"/>
  <c r="J54"/>
  <c r="J43"/>
  <c r="H43"/>
  <c r="J42"/>
  <c r="H42"/>
  <c r="J38"/>
  <c r="J37"/>
  <c r="H6"/>
  <c r="J7"/>
  <c r="H7"/>
  <c r="H9"/>
  <c r="H34"/>
  <c r="J31"/>
  <c r="J21"/>
  <c r="J18"/>
  <c r="J17"/>
  <c r="O9"/>
  <c r="A2"/>
  <c r="A1"/>
  <c r="J27" i="8"/>
  <c r="H18"/>
  <c r="H19"/>
  <c r="H27"/>
  <c r="G18"/>
  <c r="G19" s="1"/>
  <c r="G27" s="1"/>
  <c r="F18"/>
  <c r="F19" s="1"/>
  <c r="F27" s="1"/>
  <c r="E18"/>
  <c r="E19"/>
  <c r="E27" s="1"/>
  <c r="D18"/>
  <c r="D19"/>
  <c r="D27"/>
  <c r="C18"/>
  <c r="C19" s="1"/>
  <c r="B18"/>
  <c r="K18" s="1"/>
  <c r="B19"/>
  <c r="B27" s="1"/>
  <c r="K26"/>
  <c r="K25"/>
  <c r="K24"/>
  <c r="K23"/>
  <c r="K22"/>
  <c r="K21"/>
  <c r="K20"/>
  <c r="J18"/>
  <c r="K17"/>
  <c r="K16"/>
  <c r="K15"/>
  <c r="K14"/>
  <c r="K13"/>
  <c r="K12"/>
  <c r="K11"/>
  <c r="K10"/>
  <c r="A2"/>
  <c r="A1"/>
  <c r="H126" i="7"/>
  <c r="H115" s="1"/>
  <c r="H131" s="1"/>
  <c r="J41"/>
  <c r="J40"/>
  <c r="J34"/>
  <c r="J33" s="1"/>
  <c r="J48" s="1"/>
  <c r="H41"/>
  <c r="H40"/>
  <c r="H48" s="1"/>
  <c r="H294" i="4"/>
  <c r="H275" s="1"/>
  <c r="H274" s="1"/>
  <c r="H326" s="1"/>
  <c r="H302"/>
  <c r="H297" s="1"/>
  <c r="H296" s="1"/>
  <c r="H303"/>
  <c r="F254"/>
  <c r="J177"/>
  <c r="J176" s="1"/>
  <c r="J181" s="1"/>
  <c r="J173"/>
  <c r="H177"/>
  <c r="H176" s="1"/>
  <c r="J252"/>
  <c r="F252"/>
  <c r="F267"/>
  <c r="J261"/>
  <c r="F261"/>
  <c r="J254"/>
  <c r="N251"/>
  <c r="J250"/>
  <c r="F250"/>
  <c r="J338"/>
  <c r="H244"/>
  <c r="J141" i="7"/>
  <c r="J115"/>
  <c r="J127"/>
  <c r="J131" s="1"/>
  <c r="H127"/>
  <c r="H78"/>
  <c r="H112" s="1"/>
  <c r="H10"/>
  <c r="H15"/>
  <c r="H18" s="1"/>
  <c r="H21"/>
  <c r="H24"/>
  <c r="H27"/>
  <c r="H29"/>
  <c r="J29" s="1"/>
  <c r="J28"/>
  <c r="J27"/>
  <c r="J26"/>
  <c r="J25"/>
  <c r="J24"/>
  <c r="J23"/>
  <c r="J22"/>
  <c r="J21"/>
  <c r="J20"/>
  <c r="J19"/>
  <c r="J17"/>
  <c r="J16"/>
  <c r="J14"/>
  <c r="J13"/>
  <c r="J12"/>
  <c r="J11"/>
  <c r="J10"/>
  <c r="J9"/>
  <c r="L9" s="1"/>
  <c r="A2"/>
  <c r="A1"/>
  <c r="C23" i="5"/>
  <c r="C25"/>
  <c r="I31"/>
  <c r="I32"/>
  <c r="I33"/>
  <c r="I34"/>
  <c r="I35"/>
  <c r="I37" s="1"/>
  <c r="I48" s="1"/>
  <c r="I36"/>
  <c r="I39"/>
  <c r="I40"/>
  <c r="I42"/>
  <c r="I43"/>
  <c r="I44"/>
  <c r="I41"/>
  <c r="I45"/>
  <c r="H37"/>
  <c r="H48" s="1"/>
  <c r="H45"/>
  <c r="G37"/>
  <c r="G48" s="1"/>
  <c r="G45"/>
  <c r="F37"/>
  <c r="F45"/>
  <c r="F48" s="1"/>
  <c r="E37"/>
  <c r="E45"/>
  <c r="E48"/>
  <c r="D37"/>
  <c r="D48" s="1"/>
  <c r="D45"/>
  <c r="C37"/>
  <c r="C48" s="1"/>
  <c r="C45"/>
  <c r="I47"/>
  <c r="H47"/>
  <c r="G47"/>
  <c r="F47"/>
  <c r="E47"/>
  <c r="D47"/>
  <c r="C47"/>
  <c r="I8"/>
  <c r="I15" s="1"/>
  <c r="I26" s="1"/>
  <c r="I9"/>
  <c r="I10"/>
  <c r="I11"/>
  <c r="I12"/>
  <c r="I13"/>
  <c r="I14"/>
  <c r="I17"/>
  <c r="I25"/>
  <c r="I18"/>
  <c r="I23" s="1"/>
  <c r="I20"/>
  <c r="I21"/>
  <c r="I22"/>
  <c r="I19"/>
  <c r="H15"/>
  <c r="H23"/>
  <c r="H26" s="1"/>
  <c r="G15"/>
  <c r="G23"/>
  <c r="G26"/>
  <c r="F15"/>
  <c r="F26" s="1"/>
  <c r="F23"/>
  <c r="E15"/>
  <c r="E26" s="1"/>
  <c r="E23"/>
  <c r="D15"/>
  <c r="D23"/>
  <c r="D26" s="1"/>
  <c r="C15"/>
  <c r="C26" s="1"/>
  <c r="H25"/>
  <c r="G25"/>
  <c r="F25"/>
  <c r="E25"/>
  <c r="D25"/>
  <c r="A2"/>
  <c r="A1"/>
  <c r="J244" i="4"/>
  <c r="J362"/>
  <c r="H362"/>
  <c r="H338"/>
  <c r="J275"/>
  <c r="J274"/>
  <c r="J303"/>
  <c r="J296" s="1"/>
  <c r="N231"/>
  <c r="F199"/>
  <c r="L199"/>
  <c r="A2"/>
  <c r="A1"/>
  <c r="J78" i="7"/>
  <c r="J112"/>
  <c r="L9" i="9"/>
  <c r="H17"/>
  <c r="L217" i="4"/>
  <c r="J9" i="9"/>
  <c r="N9" s="1"/>
  <c r="H61"/>
  <c r="H76"/>
  <c r="H80"/>
  <c r="N17"/>
  <c r="H20"/>
  <c r="H32" s="1"/>
  <c r="N20"/>
  <c r="H30"/>
  <c r="J326" i="4" l="1"/>
  <c r="H30" i="7"/>
  <c r="J30" s="1"/>
  <c r="J18"/>
  <c r="L18" s="1"/>
  <c r="H38" i="9"/>
  <c r="H37" s="1"/>
  <c r="H31"/>
  <c r="K27" i="8"/>
  <c r="H62" i="7"/>
  <c r="H74" s="1"/>
  <c r="J186" i="9" s="1"/>
  <c r="J144" i="7"/>
  <c r="J156"/>
  <c r="K19" i="8"/>
  <c r="C27"/>
  <c r="J15" i="7"/>
</calcChain>
</file>

<file path=xl/comments1.xml><?xml version="1.0" encoding="utf-8"?>
<comments xmlns="http://schemas.openxmlformats.org/spreadsheetml/2006/main">
  <authors>
    <author>Admin</author>
  </authors>
  <commentList>
    <comment ref="B114" authorId="0">
      <text>
        <r>
          <rPr>
            <b/>
            <sz val="9"/>
            <color indexed="81"/>
            <rFont val="Tahoma"/>
            <family val="2"/>
          </rPr>
          <t>Quỹ dự phòng TC</t>
        </r>
      </text>
    </comment>
  </commentList>
</comments>
</file>

<file path=xl/comments2.xml><?xml version="1.0" encoding="utf-8"?>
<comments xmlns="http://schemas.openxmlformats.org/spreadsheetml/2006/main">
  <authors>
    <author>Admin</author>
  </authors>
  <commentList>
    <comment ref="E29" authorId="0">
      <text>
        <r>
          <rPr>
            <sz val="9"/>
            <color indexed="81"/>
            <rFont val="Tahoma"/>
            <family val="2"/>
          </rPr>
          <t xml:space="preserve">Bao cao hop nhat ( Loi nhuan - trich cac quy) chia so luong binh quan gia quyen cua cp pho thong
</t>
        </r>
      </text>
    </comment>
  </commentList>
</comments>
</file>

<file path=xl/sharedStrings.xml><?xml version="1.0" encoding="utf-8"?>
<sst xmlns="http://schemas.openxmlformats.org/spreadsheetml/2006/main" count="1392" uniqueCount="1047">
  <si>
    <t>Dù phßng ph¶i thu khã ®ßi ®­îc trÝch lËp theo h­íng dÉn t¹i Th«ng t­ 228/2009/TT-BTC ngµy 07/12/2009 cña Bé Tµi chÝnh.</t>
  </si>
  <si>
    <t>4.</t>
  </si>
  <si>
    <t xml:space="preserve">Nguyªn t¾c ghi nhËn vµ khÊu hao TSC§ </t>
  </si>
  <si>
    <t>4.1</t>
  </si>
  <si>
    <t xml:space="preserve">Nguyªn t¾c ghi nhËn TSC§ h÷u h×nh, v« h×nh </t>
  </si>
  <si>
    <t xml:space="preserve">Nguyªn gi¸ cña tµi s¶n cè ®Þnh ®­îc x¸c ®Þnh lµ toµn bé chi phÝ mµ ®¬n vÞ ®· bá ra ®Ó cã ®­îc tµi s¶n ®ã tÝnh ®Õn thêi ®iÓm ®­a tµi s¶n vµo vÞ trÝ s½n sµng sö dông. </t>
  </si>
  <si>
    <t>4.2.</t>
  </si>
  <si>
    <t>Ph­¬ng ph¸p khÊu hao TSC§</t>
  </si>
  <si>
    <t xml:space="preserve">KhÊu hao ®­îc trÝch theo ph­¬ng ph¸p ®­êng th¼ng. Thêi gian khÊu hao ®­îc tÝnh phï hîp theo quy ®Þnh t¹i Th«ng t­ sè 45/2013/TT-BTC ngµy 25/04/2013 cña Bé Tµi chÝnh. Thêi gian khÊu hao ®­îc ­íc tÝnh nh­ sau: </t>
  </si>
  <si>
    <t>Lo¹i tµi s¶n</t>
  </si>
  <si>
    <t>Thêi gian KH</t>
  </si>
  <si>
    <t xml:space="preserve">               Nhµ cöa, vËt kiÕn tróc</t>
  </si>
  <si>
    <t>06 - 25 n¨m</t>
  </si>
  <si>
    <t xml:space="preserve">               M¸y mãc thiÕt bÞ</t>
  </si>
  <si>
    <t>06 - 08 n¨m</t>
  </si>
  <si>
    <t xml:space="preserve">               Ph­¬ng tiÖn vËn t¶i</t>
  </si>
  <si>
    <t>06 - 10 n¨m</t>
  </si>
  <si>
    <t xml:space="preserve">               ThiÕt bÞ qu¶n lý</t>
  </si>
  <si>
    <t>03 - 05 n¨m</t>
  </si>
  <si>
    <t xml:space="preserve">               Tµi s¶n cè ®Þnh v« h×nh</t>
  </si>
  <si>
    <t>03 n¨m</t>
  </si>
  <si>
    <t>5.</t>
  </si>
  <si>
    <t>KÕ to¸n c¸c kho¶n ®Çu t­ tµi chÝnh:</t>
  </si>
  <si>
    <t>5.1.</t>
  </si>
  <si>
    <r>
      <t>Nguyªn t¾c ghi nhËn c¸c kho¶n ®Çu t­ ng¾n h¹n:</t>
    </r>
    <r>
      <rPr>
        <sz val="11.5"/>
        <rFont val=".VnTime"/>
        <family val="2"/>
      </rPr>
      <t xml:space="preserve"> C¸c kho¶n ®Çu t­ chøng kho¸n t¹i thêi ®iÓm b¸o c¸o, nÕu:</t>
    </r>
  </si>
  <si>
    <t>Cã thêi h¹n thu håi hoÆc ®¸o h¹n kh«ng qua 3 th¸ng kÓ tõ ngµy mua kho¶n ®Çu t­ ®ã ®­îc coi lµ "t­¬ng ®­¬ng tiÒn"</t>
  </si>
  <si>
    <t>Cã thêi h¹n thu håi vèn d­íi 1 n¨m  ®­îc ph©n lo¹i lµ tµi s¶n ng¾n h¹n.</t>
  </si>
  <si>
    <t>Cã thêi h¹n thu håi vèn trªn 1 n¨m  ®­îc ph©n lo¹i lµ tµi s¶n dµi h¹n.</t>
  </si>
  <si>
    <t>5.2.</t>
  </si>
  <si>
    <r>
      <t xml:space="preserve">Nguyªn t¾c ghi nhËn c¸c kho¶n ®Çu t­ dµi h¹n: </t>
    </r>
    <r>
      <rPr>
        <sz val="11.5"/>
        <rFont val=".VnTime"/>
        <family val="2"/>
      </rPr>
      <t>bao gåm ®Çu t­ vµo C«ng ty con vµ ®Çu t­ dµi h¹n kh¸c.</t>
    </r>
  </si>
  <si>
    <t>Kho¶n ®Çu t­ vµo c«ng ty con, c«ng ty liªn kÕt ®­îc kÕ to¸n theo ph­¬ng ph¸p gi¸ gèc. Lîi nhuËn thuÇn ®­îc chia tõ c«ng ty con, c«ng ty liªn kÕt ph¸t sinh sau ngµy ®Çu t­ ghi nhËn vµo b¸o c¸o kÕt qu¶ ho¹t ®éng kinh doanh. C¸c kho¶n ®­îc chia kh¸c lµ kho¶n gi¶m trõ gi¸ gèc ®Çu t­.</t>
  </si>
  <si>
    <t>5.3.</t>
  </si>
  <si>
    <t>Ph­¬ng ph¸p lËp dù phßng gi¶m gi¸ ®Çu t­ ng¾n h¹n, dµi h¹n</t>
  </si>
  <si>
    <t>Dù phßng gi¶m gi¸ ®Çu t­ ng¾n h¹n, dµi h¹n ®­îc ¸p dông theo h­íng dÉn t¹i Th«ng t­ sè 228/2009/TT-BTC ngµy 07/12/2009 cña Bé Tµi chÝnh.</t>
  </si>
  <si>
    <t>6.</t>
  </si>
  <si>
    <t>Chi phÝ ®i vay</t>
  </si>
  <si>
    <t xml:space="preserve">Chi phÝ ®i vay liªn quan trùc tiÕp ®Õn viÖc ®Çu t­ x©y dùng hoÆc s¶n xuÊt tµi s¶n dë dang ®­îc tÝnh vµo gi¸ trÞ cña tµi s¶n ®ã (®­îc vèn ho¸), bao gåm c¸c kho¶n l·i tiÒn vay, ph©n bæ c¸c kho¶n chiÕt khÊu hoÆc phô tréi khi ph¸t hµnh tr¸i phiÕu, c¸c kho¶n chi phÝ phô ph¸t sinh liªn quan tíi qu¸ tr×nh lµm thñ tôc vay. </t>
  </si>
  <si>
    <t>ViÖc vèn ho¸ chi phÝ ®i vay sÏ ®­îc t¹m ngõng l¹i trong c¸c giai ®o¹n mµ qu¸ tr×nh ®Çu t­ x©y dùng hoÆc s¶n xuÊt tµi s¶n dë dang bÞ gi¸n ®o¹n, trõ khi sù gi¸n ®o¹n ®ã lµ cÇn thiÕt.</t>
  </si>
  <si>
    <t>ViÖc vèn ho¸ chi phÝ ®i vay sÏ chÊm døt khi c¸c ho¹t ®éng chñ yÕu cÇn thiÕt cho viÖc chuÈn bÞ ®­a tµi s¶n dë dang vµo sö dông hoÆc b¸n ®· hoµn thµnh. Chi phÝ ®i vay ph¸t sinh sau ®ã sÏ ®­îc ghi nhËn lµ chi phÝ s¶n xuÊt, kinh doanh trong kú khi ph¸t sinh.</t>
  </si>
  <si>
    <t>C¸c kho¶n thu nhËp ph¸t sinh do ®Çu t­ t¹m thêi c¸c kho¶n vay riªng biÖt trong khi chê sö dông vµo môc ®Ých cã ®­îc tµi s¶n dë dang th× ph¶i ghi gi¶m trõ (-) vµo chi phÝ ®i vay ph¸t sinh khi vèn ho¸.</t>
  </si>
  <si>
    <t>Chi phÝ ®i vay ®­îc vèn ho¸ trong kú kh«ng ®­îc v­ît qu¸ tæng sè chi phÝ ®i vay ph¸t sinh trong kú. C¸c kho¶n l·i tiÒn vay vµ kho¶n ph©n bæ chiÕt khÊu hoÆc phô tréi ®­îc vèn ho¸ trong tõng kú kh«ng ®­îc v­ît qu¸ sè l·i vay thùc tÕ ph¸t sinh vµ sè ph©n bæ chiÕt khÊu hoÆc phô tréi trong kú ®ã.</t>
  </si>
  <si>
    <t>7.</t>
  </si>
  <si>
    <t>Ghi nhËn chi phÝ tr¶ tr­íc</t>
  </si>
  <si>
    <t xml:space="preserve">C¸c chi phÝ tr¶ tr­íc chØ liªn quan ®Õn chi phÝ s¶n xuÊt kinh doanh n¨m tµi chÝnh hiÖn t¹i ®­îc ghi nhËn lµ chi phÝ tr¶ tr­íc ng¾n h¹n. </t>
  </si>
  <si>
    <t>C¸c chi phÝ sau ®©y ®· ph¸t sinh trong n¨m tµi chÝnh nh­ng ®­îc h¹ch to¸n vµo chi phÝ tr¶ tr­íc dµi h¹n ®Ó ph©n bæ dÇn vµo kÕt qu¶ ho¹t ®éng kinh doanh:</t>
  </si>
  <si>
    <t>C«ng cô dông cô xuÊt dïng cã gi¸ trÞ lín.</t>
  </si>
  <si>
    <t>Chi phÝ söa ch÷a lín tµi s¶n cè ®Þnh ph¸t sinh mét lÇn qu¸ lín.</t>
  </si>
  <si>
    <t>8.</t>
  </si>
  <si>
    <t>Ghi nhËn c¸c kho¶n ph¶i tr¶ th­¬ng m¹i vµ ph¶i tr¶ kh¸c</t>
  </si>
  <si>
    <t>C¸c kho¶n ph¶i tr¶ ng­êi b¸n, ph¶i tr¶ néi bé, ph¶i tr¶ kh¸c, kho¶n vay t¹i thêi ®iÓm b¸o c¸o, nÕu:</t>
  </si>
  <si>
    <t>Cã thêi h¹n thanh to¸n d­íi 1 n¨m  ®­îc ph©n lo¹i lµ nî ng¾n h¹n.</t>
  </si>
  <si>
    <t>Cã thêi h¹n thanh to¸n trªn 1 n¨m  ®­îc ph©n lo¹i lµ nî dµi h¹n.</t>
  </si>
  <si>
    <t>B§H dù ¸n thñy ®iÖn Hña Na</t>
  </si>
  <si>
    <t>Cty CP ®Çu t­ bª t«ng CN cao</t>
  </si>
  <si>
    <t>Cty TNHH c¬ khÝ Minh Liªm</t>
  </si>
  <si>
    <t>Tµi s¶n thiÕu chê xö lý ®­îc ph©n lo¹i lµ nî ng¾n h¹n.</t>
  </si>
  <si>
    <t>ThuÕ thu nhËp ho·n l¹i ®­îc ph©n lo¹i lµ nî dµi h¹n.</t>
  </si>
  <si>
    <t>9.</t>
  </si>
  <si>
    <t xml:space="preserve">Ghi nhËn chi phÝ ph¶i tr¶, trÝch tr­íc chi phÝ söa ch÷a lín: </t>
  </si>
  <si>
    <t>C¸c kho¶n chi phÝ thùc tÕ ch­a ph¸t sinh nh­ng ®­îc trÝch tr­íc vµo chi phÝ s¶n xuÊt, kinh doanh trong kú ®Ó ®¶m b¶o khi chi phÝ ph¸t sinh thùc tÕ kh«ng g©y ®ét biÕn cho chi phÝ s¶n xuÊt kinh doanh trªn c¬ së ®¶m b¶o nguyªn t¾c phï hîp gi÷a doanh thu vµ chi phÝ. Khi c¸c chi phÝ ®ã ph¸t sinh, nÕu cã chªnh lÖch víi sè ®· trÝch, kÕ to¸n tiÕn hµnh ghi bæ sung hoÆc ghi gi¶m chi phÝ t­¬ng øng víi phÇn chªnh lÖch.</t>
  </si>
  <si>
    <t>Nguyªn t¾c ghi nhËn vèn chñ së h÷u:</t>
  </si>
  <si>
    <t>Vèn ®Çu t­ cña chñ së h÷u ®­îc ghi nhËn theo sè vèn thùc gãp cña chñ së h÷u.</t>
  </si>
  <si>
    <t>ThÆng d­ vèn cæ phÇn ®­îc ghi nhËn theo sè chªnh lÖch cao h¬n hoÆc thÊp h¬n gi÷a gi¸ trÞ thùc tÕ ph¸t hµnh vµ mÖnh gi¸ cæ phÇn trong c¸c ®ît ph¸t hµnh.</t>
  </si>
  <si>
    <t>Lîi nhuËn sau thuÕ ch­a ph©n phèi lµ sè lîi nhuËn tõ c¸c ho¹t ®éng cña doanh nghiÖp sau khi trõ c¸c kho¶n ®iÒu chØnh do ¸p dông håi tè thay ®æi chÝnh s¸ch kÕ to¸n vµ ®iÒu chØnh håi tè sai sãt träng yÕu cña c¸c n¨m tr­íc.</t>
  </si>
  <si>
    <t>Nguyªn t¾c trÝch lËp c¸c kho¶n dù tr÷ c¸c quü tõ lîi nhuËn sau thuÕ:</t>
  </si>
  <si>
    <t>Lîi nhuËn sau thuÕ thu nhËp doanh nghiÖp sau khi ®­îc Héi ®ång qu¶n trÞ phª duyÖt ®­îc trÝch c¸c quü theo §iÒu lÖ C«ng ty vµ c¸c quy ®Þnh ph¸p lý hiÖn hµnh, sÏ ph©n chia cho c¸c bªn theo tû lÖ gãp vèn.</t>
  </si>
  <si>
    <t>Nguyªn t¾c ghi nhËn doanh thu</t>
  </si>
  <si>
    <t>12.1</t>
  </si>
  <si>
    <t>Doanh thu b¸n hµng, cung cÊp dÞch vô ®­îc ghi nhËn khi ®ång thêi tháa m·n c¸c ®iÒu kiÖn sau:</t>
  </si>
  <si>
    <t>PhÇn lín rñi ro vµ lîi Ých g¾n liÒn víi quyÒn së h÷u s¶n phÈm hoÆc hµng hãa ®· ®­îc chuyÓn giao cho ng­êi mua;</t>
  </si>
  <si>
    <t>C«ng ty kh«ng cßn n¾m gi÷ quyÒn qu¶n lý hµng hãa nh­ ng­êi së h÷u hµng hãa hoÆc quyÒn kiÓm so¸t hµng hãa;</t>
  </si>
  <si>
    <t>Doanh thu ®­îc x¸c ®Þnh t­¬ng ®èi ch¾c ch¾n;</t>
  </si>
  <si>
    <t>C«ng ty ®· thu ®­îc hoÆc sÏ thu ®­îc lîi Ých kinh tÕ tõ giao dÞch b¸n hµng;</t>
  </si>
  <si>
    <t>X¸c ®Þnh ®­îc chi phÝ liªn quan ®Õn giao dÞch b¸n hµng.</t>
  </si>
  <si>
    <t>Doanh thu kinh doanh bÊt ®éng s¶n ®­îc x¸c ®Þnh theo sè tiÒn thùc tÕ thu theo tiÕn ®é.</t>
  </si>
  <si>
    <t>12.2</t>
  </si>
  <si>
    <r>
      <t>Doanh thu ho¹t ®éng x©y dùng:</t>
    </r>
    <r>
      <rPr>
        <sz val="11.5"/>
        <rFont val=".VnTime"/>
        <family val="2"/>
      </rPr>
      <t xml:space="preserve"> ®­îc x¸c ®Þnh theo gi¸ trÞ khèi l­îng thùc hiÖn, ®­îc kh¸ch hµng x¸c nhËn b»ng nghiÖm thu, quyÕt to¸n, ®· ph¸t hµnh ho¸ ®¬n GTGT, phï hîp víi quy ®Þnh t¹i ChuÈn mùc kÕ to¸n sè 15 - " Hîp ®ång x©y dùng".</t>
    </r>
  </si>
  <si>
    <t>Cã kh¶ n¨ng thu ®­îc lîi Ých kinh tÕ tõ giao dÞch cung cÊp dÞch vô ®ã;</t>
  </si>
  <si>
    <t>X¸c ®Þnh ®­îc phÇn c«ng viÖc ®· hoµn thµnh vµo ngµy lËp B¶ng c©n ®èi kÕ to¸n;</t>
  </si>
  <si>
    <t>X¸c ®Þnh ®­îc chi phÝ ph¸t sinh cho giao dÞch vµ chi phÝ ®Ó hoµn thµnh giao dÞch cung cÊp dÞch vô ®ã;</t>
  </si>
  <si>
    <t>PhÇn c«ng viÖc cung cÊp dÞch vô ®· hoµn thµnh ®­îc x¸c ®Þnh theo ph­¬ng ph¸p ®¸nh gi¸ c«ng viÖc hoµn thµnh.</t>
  </si>
  <si>
    <t>12.3</t>
  </si>
  <si>
    <r>
      <t>Doanh thu ho¹t ®éng tµi chÝnh</t>
    </r>
    <r>
      <rPr>
        <sz val="11.5"/>
        <rFont val=".VnTime"/>
        <family val="2"/>
      </rPr>
      <t>: Doanh thu ph¸t sinh tõ tiÒn l·i, tiÒn tiÒn b¸n cæ phiÕu ®Çu t­, cæ tøc, lîi nhuËn ®­îc chia vµ c¸c kho¶n doanh thu ho¹t ®éng tµi chÝnh kh¸c ®­îc ghi nhËn khi tháa m·n ®ång thêi hai ®iÒu kiÖn sau:</t>
    </r>
  </si>
  <si>
    <t>Cã kh¶ n¨ng thu ®­îc lîi Ých kinh tÕ tõ giao dÞch ®ã;</t>
  </si>
  <si>
    <t>Doanh thu ®­îc x¸c ®Þnh t­¬ng ®èi ch¾c ch¾n.</t>
  </si>
  <si>
    <t>13.</t>
  </si>
  <si>
    <t>C¸c nghiÖp vô dù phßng rñi ro hèi ®o¸i</t>
  </si>
  <si>
    <t xml:space="preserve"> - </t>
  </si>
  <si>
    <t>TÊt c¶ c¸c nghiÖp vô liªn quan ®Õn doanh thu, chi phÝ ®­îc h¹ch to¸n theo tû gi¸ thùc tÕ t¹i thêi ®iÓm ph¸t sinh nghiÖp vô. Chªnh lÖch tû gi¸ cña c¸c nghiÖp vô ph¸t sinh trong kú ®­îc h¹ch to¸n nh­ mét kho¶n l·i (lç) vÒ tû gi¸.</t>
  </si>
  <si>
    <t>Tµi s¶n lµ tiÒn vµ c«ng nî cã gèc b»ng ngo¹i tÖ cuèi kú ®­îc quy ®æi sang §ång ViÖt Nam theo tû gi¸ b×nh qu©n liªn ng©n hµng do Ng©n hµng nhµ n­íc c«ng bè t¹i ngµy kÕt thóc niªn ®é kÕ to¸n. Chªnh lÖch tû gi¸ ®­îc h¹ch to¸n theo ChuÈn mùc kÕ to¸n ViÖt Nam sè 10: ¶nh h­ëng cña viÖc thay ®æi tû gi¸ hèi ®o¸i.</t>
  </si>
  <si>
    <t>Nguyªn t¾c ghi nhËn chi phÝ thuÕ thu nhËp hiÖn hµnh</t>
  </si>
  <si>
    <t>Doanh thu ch­a thùc hiÖn</t>
  </si>
  <si>
    <t>16. T¨ng, gi¶m vèn chñ së h÷u</t>
  </si>
  <si>
    <t>B¶n ThuyÕt minh b¸o c¸o tµi chÝnh tæng hîp</t>
  </si>
  <si>
    <t>Chi phÝ thuÕ thu nhËp doanh nghiÖp hiÖn hµnh ®­îc x¸c ®Þnh trªn c¬ së tæng thu nhËp chÞu thuÕ vµ thuÕ suÊt thuÕ thu nhËp doanh nghiÖp trong n¨m hiÖn hµnh.</t>
  </si>
  <si>
    <t>14.</t>
  </si>
  <si>
    <t>Nguyªn t¾c ghi nhËn chi phÝ hîp ®ång x©y dùng</t>
  </si>
  <si>
    <t>ChÕ ®é kÕ to¸n ¸p dông: C«ng ty ¸p dông ChÕ ®é kÕ to¸n doanh nghiÖp ViÖt Nam theo th«ng t­ sè 200/2014/TT-BTC ngµy 22/12/2014 cña Bé Tµi chÝnh vµ c¸c Th«ng t­ söa ®æi, bæ sung ®Õn ngµy lËp b¸o c¸o.</t>
  </si>
  <si>
    <t>Chi phÝ cña hîp ®ång x©y dùng bao gåm: chi phÝ liªn quan trùc tiÕp ®Õn tõng hîp ®ång, chi phÝ chung ®­îc ph©n bæ cho c¸c hîp ®ång cã liªn quan vµ c¸c chi phÝ kh¸c cã thÓ thu l¹i tõ kh¸ch hµng theo c¸c ®iÒu kho¶n cña hîp ®ång x©y l¾p.</t>
  </si>
  <si>
    <t>15.</t>
  </si>
  <si>
    <t>C¸c nghÜa vô vÒ thuÕ:</t>
  </si>
  <si>
    <t xml:space="preserve">ThuÕ thu nhËp doanh nghiÖp: C«ng ty thùc hiÖn quyÕt to¸n thuÕ thu nhËp doanh nghiÖp theo quy ®Þnh. ThuÕ suÊt thuÕ thu nhËp doanh nghiÖp lµ 22% theo quy ®Þnh cña LuËt ThuÕ thu nhËp doanh nghiÖp. </t>
  </si>
  <si>
    <t>C¸c lo¹i thuÕ kh¸c thùc hiÖn theo qui ®Þnh hiÖn hµnh.</t>
  </si>
  <si>
    <t>V.</t>
  </si>
  <si>
    <t>Th«ng tin bæ sung cho c¸c kho¶n môc tr×nh bµy trªn B¶ng c©n ®èi kÕ to¸n (§VT: VND)</t>
  </si>
  <si>
    <t>TiÒn</t>
  </si>
  <si>
    <t>Sè ®Çu n¨m</t>
  </si>
  <si>
    <t xml:space="preserve">  - TiÒn mÆt (VND)</t>
  </si>
  <si>
    <t>- C¬ quan c«ng ty</t>
  </si>
  <si>
    <t>- Chi nh¸nh Hå chÝ Minh</t>
  </si>
  <si>
    <t>- Chi nh¸nh Hµ Néi</t>
  </si>
  <si>
    <t xml:space="preserve">  - TiÒn göi Ng©n hµng</t>
  </si>
  <si>
    <t>- TiÒn göi Ng©n hµng (VND)</t>
  </si>
  <si>
    <t>- TiÒn göi Ng©n hµng (USD, EUR)</t>
  </si>
  <si>
    <t xml:space="preserve">  - C¸c kho¶n t­¬ng ®­¬ng tiÒn</t>
  </si>
  <si>
    <t>+ NH TMCP Qu©n ®éi - CN Mü §×nh</t>
  </si>
  <si>
    <t>Céng</t>
  </si>
  <si>
    <t>ChØ tiªu</t>
  </si>
  <si>
    <t xml:space="preserve">Sè l­îng </t>
  </si>
  <si>
    <t>Gi¸ trÞ (®)</t>
  </si>
  <si>
    <t>Cty CP Xi m¨ng Hoµng Mai</t>
  </si>
  <si>
    <t>Cty CP S«ng §µ 7</t>
  </si>
  <si>
    <t>Cty CP S«ng §µ 9</t>
  </si>
  <si>
    <t>Cty CP S«ng §µ 6</t>
  </si>
  <si>
    <t>TCT CP X©y l¾p D.khÝ VN</t>
  </si>
  <si>
    <t>TCT CP B¶o hiÓm D.khÝ VN</t>
  </si>
  <si>
    <t>Cty CP S«ng §µ 5</t>
  </si>
  <si>
    <t xml:space="preserve">Cty CP Xi m¨ng S«ng §µ </t>
  </si>
  <si>
    <t>Cty CP §TXD&amp;PT §« thÞ S.§µ</t>
  </si>
  <si>
    <t>Cty CP CTGT S«ng §µ</t>
  </si>
  <si>
    <t>Cty CP S«ng §µ 2</t>
  </si>
  <si>
    <t>PVB</t>
  </si>
  <si>
    <t>PVC</t>
  </si>
  <si>
    <t>PVS</t>
  </si>
  <si>
    <t>PLC</t>
  </si>
  <si>
    <t>FIT</t>
  </si>
  <si>
    <t>BID</t>
  </si>
  <si>
    <t>Dù phßng gi¶m gi¸ ®Çu t­ ng¾n h¹n</t>
  </si>
  <si>
    <t>C«ng ty CP S«ng §µ 7</t>
  </si>
  <si>
    <t>C«ng ty CP S«ng §µ 5</t>
  </si>
  <si>
    <t>TCT CP b¶o hiÓm DK VN</t>
  </si>
  <si>
    <t>Cty CP xi m¨ng S«ng §µ</t>
  </si>
  <si>
    <t>Cty CP §T XD&amp;PT §« thÞ S.§</t>
  </si>
  <si>
    <t>Cty CP CT giao th«ng S.§</t>
  </si>
  <si>
    <t>TCT CP X©y l¾p DÇu khÝ VN</t>
  </si>
  <si>
    <r>
      <t xml:space="preserve">Cty CP thÐp ViÖt </t>
    </r>
    <r>
      <rPr>
        <sz val="11.5"/>
        <rFont val=".VnTimeH"/>
        <family val="2"/>
      </rPr>
      <t>ý</t>
    </r>
  </si>
  <si>
    <t>Cty CP S«ng §µ 10</t>
  </si>
  <si>
    <t>Lý do thay ®æi ®èi víi tõng kho¶n ®Çu t­, lo¹i cæ phiÕu, tr¸i phiÕu:</t>
  </si>
  <si>
    <t>Hoµn nhËp dù phßng gi¶m gi¸ cña c¸c lo¹i chøng kho¸n</t>
  </si>
  <si>
    <t xml:space="preserve">+ VÒ gi¸ trÞ: </t>
  </si>
  <si>
    <t>C¸c kho¶n ph¶i thu ng¾n h¹n kh¸c</t>
  </si>
  <si>
    <t>Ph¶i thu kh¸ch hµng</t>
  </si>
  <si>
    <t>C¬ quan c«ng ty</t>
  </si>
  <si>
    <t>Cty CP thuû ®iÖn Hña Na</t>
  </si>
  <si>
    <t>Cty TNHH §Çu t­ khai th¸c Kho¸ng S¶n Sotraco</t>
  </si>
  <si>
    <t>Cty TNHH MTV läc ho¸ dÇu B×nh S¬n - BSR</t>
  </si>
  <si>
    <t>Cty CP dÞch vô kü thuËt N¨ng L­îng</t>
  </si>
  <si>
    <t>Cty ®iÒu hµnh DK BiÓn §«ng - CN tËp ®oµn DK VN</t>
  </si>
  <si>
    <t>C«ng ty CP S«ng §µ 7.04</t>
  </si>
  <si>
    <t>C«ng ty CP ®Çu t­ PACIFIC</t>
  </si>
  <si>
    <t>§èi t­îng kh¸c</t>
  </si>
  <si>
    <t>Chi nh¸nh HCM</t>
  </si>
  <si>
    <t>Tr¶ tr­íc cho ng­êi b¸n</t>
  </si>
  <si>
    <t>Cty CP thi c«ng c¬ giíi vµ l¾p m¸y dÇu khÝ - PVC ME</t>
  </si>
  <si>
    <t>FMC TECHNOLOGIES SA</t>
  </si>
  <si>
    <t>TT PT quü ®Êt Nh¬n Tr¹ch</t>
  </si>
  <si>
    <t>3.3</t>
  </si>
  <si>
    <t>Ph¶i thu kh¸c</t>
  </si>
  <si>
    <t>Phïng Xu©n Nam</t>
  </si>
  <si>
    <t>§ç Duy §iÒn</t>
  </si>
  <si>
    <t>- Chi nh¸nh Hå ChÝ Minh</t>
  </si>
  <si>
    <t>Ph¶i thu CBCNV</t>
  </si>
  <si>
    <t>Hµng tån kho</t>
  </si>
  <si>
    <t>- Nguyªn liÖu, vËt liÖu</t>
  </si>
  <si>
    <t>- C«ng cô dông cô</t>
  </si>
  <si>
    <t>- Chi phÝ s¶n xuÊt kinh doanh dë dang</t>
  </si>
  <si>
    <t>- Thµnh phÈm</t>
  </si>
  <si>
    <t>- Hµng hãa</t>
  </si>
  <si>
    <t xml:space="preserve"> - Dù phßng gi¶m gi¸ hµng tån kho</t>
  </si>
  <si>
    <t xml:space="preserve"> * Gi¸ trÞ cña hµng tån kho dïng ®Ó thÕ chÊp, cÇm cè, ®¶m b¶o c¸c kho¶n nî ph¶i tr¶: …</t>
  </si>
  <si>
    <t xml:space="preserve"> * Gi¸ trÞ hoµn nhËp dù phßng gi¶m gi¸ hµng tån kho trong n¨m: ……..</t>
  </si>
  <si>
    <t>Vèn ®iÒu lÖ: 111.144.720.000 ®ång (Mét tr¨m m­êi mét tû, mét tr¨m bèn m­¬i bèn triÖu, b¶y tr¨m hai m­¬i ngh×n ®ång ch½n)</t>
  </si>
  <si>
    <t>B¸n bu«n m¸y mãc, thiÕt bÞ vµ phô tïng m¸y kh¸c;</t>
  </si>
  <si>
    <t>ChÕ biÕn, b¶o qu¶n thñy s¶n vµ c¸c s¶n phÈm tõ thñy s¶n;</t>
  </si>
  <si>
    <t>B¸n bu«n vËt liÖu, thiÕt bÞ l¾p ®Æt kh¸c trong x©y dùng (chi tiÕt: b¸n bu«n xi m¨ng, g¹ch x©y, ngãi, c¸t, ®¸, sái, kinh doanh x©y dùng);</t>
  </si>
  <si>
    <t>B¸n bu«n nhiªn liÖu r¾n, láng, khÝ vµ c¸c s¶n phÈm liªn quan (chi tiÕt: b¸n bu«n x¨ng dÇu vµ c¸c s¶n phÈm liªn quan, khÝ c«ng nghiÖp, khÝ gas);</t>
  </si>
  <si>
    <t>DÞch vô l­u tró ng¾n ngµy (chi tiÕt: kh¸ch s¹n);</t>
  </si>
  <si>
    <t>Kinh doanh dÞch vô l÷ hµnh néi ®Þa vµ quèc tÕ, thiÕt kÕ néi thÊt c«ng tr×nh, lËp dù ¸n ®Çu t­ x©y dùng, gi¸m s¸t thi c«ng x©y dùng c«ng tr×nh d©n dông vµ c«ng nghiÖp lÜnh vùc x©y dùng vµ hoµn thiÖn, thiÕt kÕ kiÕn tróc c«ng tr×nh, thiÕt kÕ quy ho¹ch x©y dùng, xuÊt nhËp c¸c mÆt hµng c«ng ty kinh doanh (trõ c¸c mÆt hµng Nhµ n­íc cÊm);</t>
  </si>
  <si>
    <t>Tuyªn bè tu©n thñ ChuÈn mùc KÕ to¸n vµ ChÕ ®é KÕ to¸n:</t>
  </si>
  <si>
    <t>C«ng ty ®· ¸p dông c¸c ChuÈn mùc KÕ to¸n ViÖt Nam vµ c¸c ChÕ ®é kÕ to¸n doanh nghiÖp ViÖt Nam ®· ban hµnh phï hîp víi ®Æc ®iÓm ho¹t ®éng s¶n xuÊt kinh doanh cña C«ng ty.</t>
  </si>
  <si>
    <t>Liªn doanh TCT Anh Ph¸t - PVSD</t>
  </si>
  <si>
    <t>2.3</t>
  </si>
  <si>
    <t>Chi phÝ dë dang cuèi kú lµ toµn bé chi phÝ ph¸t sinh trong kú cña tõng c«ng tr×nh t¹i v¨n phßng vµ chi nh¸nh cña C«ng ty trõ ®i phÇn chi phÝ dë dang ®· kÕt chuyÓn x¸c ®Þnh gi¸ vèn cña c¸c c«ng tr×nh.</t>
  </si>
  <si>
    <t>T¹i thêi ®iÓm 30/06/2012 C«ng ty kh«ng trÝch lËp dù phßng gi¶m gi¸ hµng tån kho</t>
  </si>
  <si>
    <t>Do ®Æc thï kinh doanh cña ®¬n vÞ lµ cung cÊp vËt t­ vµ x©y l¾p c¸c c«ng tr×nh träng ®iÓm cña Tæng c«ng ty S«ng §µ vµ TËp ®oµn ®Çu khÝ Quèc gia ViÖt Nam sö dông chñ yÕu b»ng ng©n s¸ch Nhµ n­íc, thanh to¸n bï trõ qua tæng thÇu lµ c¸c Ban ®iÒu hµnh. Do ®ã viÖc thanh quyÕt to¸n c¸c h¹ng môc th­êng kÐo dµi, ®Æc biÖt lµ quyÕt to¸n thu håi gi¸ trÞ gi÷ l¹i vµ chê thanh to¸n bï gi¸ nh­ng ch¾c ch¾n sÏ thu ®­îc nî. ChÝnh v× vËy ®¬n vÞ kh«ng ®­a mét sè kho¶n c«ng nî trªn vµo kho¶n c«ng nî ph¶i thu khã ®ßi vµ kh«ng trÝch lËp dù phßng.</t>
  </si>
  <si>
    <t xml:space="preserve">Tµi s¶n cè ®Þnh cña C«ng ty ®­îc h¹ch to¸n ban ®Çu theo nguyªn gi¸. Trong qu¸ tr×nh sö dông Tµi s¶n cè ®Þnh ®­îc h¹ch to¸n theo 03 chØ tiªu: nguyªn gi¸, hao mßn luü kÕ vµ gi¸ trÞ cßn l¹i. </t>
  </si>
  <si>
    <r>
      <t>ThuÕ gi¸ trÞ gia t¨ng: C«ng ty thùc hiÖn kª khai vµ nép thuÕ gi¸ trÞ gia t¨ng t¹i Côc thuÕ TP. Hµ Néi. C¸c ®¬n vÞ trùc thuéc kª khai thuÕ GTGT t¹i n¬i cã trô së theo ®¨ng ký thuÕ vµ n¬i ®ang thùc hiÖn c¸c Hîp ®ång x©y l¾p c«ng tr×nh. Hµng th¸ng cã lËp tê khai thuÕ ®Çu vµo vµ thuÕ ®Çu ra theo ®óng quy ®Þnh.</t>
    </r>
    <r>
      <rPr>
        <b/>
        <i/>
        <sz val="11.5"/>
        <rFont val=".VnTime"/>
        <family val="2"/>
      </rPr>
      <t xml:space="preserve"> </t>
    </r>
  </si>
  <si>
    <t>B§H dù ¸n thñy ®iÖn S¬n La</t>
  </si>
  <si>
    <t>C«ng ty CP S«ng §µ 8</t>
  </si>
  <si>
    <t>XN x©y l¾p &amp;XVLXD sè 1- Sico</t>
  </si>
  <si>
    <t>C«ng ty CP ®Çu t­ PT ®« thÞ vµ KCN S«ng §µ</t>
  </si>
  <si>
    <t>C«ng ty CP x©y l¾p dÇu khÝ Hµ Néi</t>
  </si>
  <si>
    <t>C«ng ty CP TC c¬ giíi vµ l¾p m¸y dÇu khÝ</t>
  </si>
  <si>
    <t>C«ng ty CP x©y l¾p ®­êng èng bÓ chøa dÇu khÝ</t>
  </si>
  <si>
    <t>Cty CP ®Çu t­ XD Vinaconex - PVC</t>
  </si>
  <si>
    <t>Cty CP kü thuËt SEEN</t>
  </si>
  <si>
    <t>C«ng ty cæ phÇn S«ng §µ 4</t>
  </si>
  <si>
    <t>C«ng ty TNHH Anh Ph¸t</t>
  </si>
  <si>
    <t>Cty CP ®Çu t­ PT ®« thÞ &amp; KCN S«ng §µ</t>
  </si>
  <si>
    <t>Ph¶i thu néi bé</t>
  </si>
  <si>
    <t>3.4</t>
  </si>
  <si>
    <t>3.5</t>
  </si>
  <si>
    <t>Dù phßng c¸c kho¶n ph¶i thu khã ®ßi</t>
  </si>
  <si>
    <t>Quý I - n¨m 2015</t>
  </si>
  <si>
    <t>2.1</t>
  </si>
  <si>
    <t xml:space="preserve">C¸c kho¶n ®Çu t­ tµi chÝnh </t>
  </si>
  <si>
    <t>Chøng kho¸n kinh doanh</t>
  </si>
  <si>
    <t>2.2</t>
  </si>
  <si>
    <t>§Çu t­ n¾m gi÷ ®Õn ngµy ®¸o h¹n:</t>
  </si>
  <si>
    <t>TiÒn göi t¹i MB Mü §×nh</t>
  </si>
  <si>
    <t>- §Çu t­ ng¾n h¹n</t>
  </si>
  <si>
    <t>Kho¶n môc</t>
  </si>
  <si>
    <t>Nhµ cöa, vËt kiÕn tróc</t>
  </si>
  <si>
    <t>M¸y mãc thiÕt bÞ</t>
  </si>
  <si>
    <t>PTVT - truyÒn dÉn</t>
  </si>
  <si>
    <t>ThiÕt bÞ qu¶n lý&amp; TSC§ kh¸c</t>
  </si>
  <si>
    <t>V­ên c©y l©u n¨m</t>
  </si>
  <si>
    <t>TSC§ kh¸c</t>
  </si>
  <si>
    <t>Tæng céng</t>
  </si>
  <si>
    <t>Nguyªn gi¸ tµi s¶n cè ®Þnh</t>
  </si>
  <si>
    <t>Sè d­ ®Çu n¨m</t>
  </si>
  <si>
    <t xml:space="preserve"> - Mua trong n¨m</t>
  </si>
  <si>
    <t xml:space="preserve"> - XDCB hoµn thµnh</t>
  </si>
  <si>
    <t xml:space="preserve"> - T¨ng kh¸c (®iÒu chuyÓn néi bé)</t>
  </si>
  <si>
    <t xml:space="preserve"> - ChuyÓn sang B§S ®Çu t­</t>
  </si>
  <si>
    <t xml:space="preserve"> - Thanh lý, nh­îng b¸n</t>
  </si>
  <si>
    <t xml:space="preserve"> - Gi¶m kh¸c (chuyÓn sang CCDC)</t>
  </si>
  <si>
    <t>Sè d­ cuèi kú</t>
  </si>
  <si>
    <t>Gi¸ trÞ hao mßn luü kÕ</t>
  </si>
  <si>
    <t xml:space="preserve"> - KhÊu hao trong n¨m</t>
  </si>
  <si>
    <t>Gi¸ trÞ cßn l¹i cña TSC§</t>
  </si>
  <si>
    <t xml:space="preserve"> - T¹i ngµy ®Çu n¨m</t>
  </si>
  <si>
    <t>9. T¨ng, gi¶m tµi s¶n cè ®Þnh thuª tµi chÝnh</t>
  </si>
  <si>
    <t>ThiÕt bÞ qu¶n lý</t>
  </si>
  <si>
    <t xml:space="preserve"> - Thuª tµi chÝnh trong n¨m</t>
  </si>
  <si>
    <t xml:space="preserve"> - Mua l¹i TSC§ thuª tµi chÝnh</t>
  </si>
  <si>
    <t xml:space="preserve"> - T¨ng kh¸c</t>
  </si>
  <si>
    <t xml:space="preserve"> - Tr¶ l¹i TSC§ thuª tµi chÝnh</t>
  </si>
  <si>
    <t xml:space="preserve"> - Gi¶m kh¸c</t>
  </si>
  <si>
    <t>Sè d­ cuèi n¨m</t>
  </si>
  <si>
    <t xml:space="preserve"> - T¹i ngµy cuèi n¨m</t>
  </si>
  <si>
    <t>*) Gi¸ trÞ TSC§ ®¶m b¶o dïng ®Ó thÕ chÊp t¹i Ng©n hµng lµ 7.256.801.124®</t>
  </si>
  <si>
    <t>*) Gi¸ trÞ TSC§ ®· hÕt khÊu hao nh­ng vÉn cßn sö dông lµ 3.016.998.736®</t>
  </si>
  <si>
    <t xml:space="preserve"> - T¹i ngµy ®Çu n¨m (01/01/2015)</t>
  </si>
  <si>
    <t xml:space="preserve"> - T¹i ngµy cuèi kú (31/3/2015)</t>
  </si>
  <si>
    <t>T¨ng, gi¶m tµi s¶n cè ®Þnh thuª tµi chÝnh: 0</t>
  </si>
  <si>
    <t>T¨ng, gi¶m tµi s¶n cè ®Þnh v« h×nh</t>
  </si>
  <si>
    <t>TSC§ v« h×nh kh¸c</t>
  </si>
  <si>
    <t>Nguyªn gi¸</t>
  </si>
  <si>
    <t>1. Sè d­ ®Çu n¨m</t>
  </si>
  <si>
    <t>2. Sè t¨ng trong kú</t>
  </si>
  <si>
    <t>NguyÔn TiÕn Dòng - Phßng T­ vÊn</t>
  </si>
  <si>
    <t>Hµ néi, ngµy 07/08/2012</t>
  </si>
  <si>
    <t>3. Sè gi¶m trong kú</t>
  </si>
  <si>
    <t>4.  Sè d­ cuèi kú</t>
  </si>
  <si>
    <t>2. Sè t¨ng trong n¨m</t>
  </si>
  <si>
    <t>3. Sè gi¶m trong n¨m</t>
  </si>
  <si>
    <t xml:space="preserve"> 4. Sè d­ cuèi kú</t>
  </si>
  <si>
    <t>Gi¸ trÞ cßn l¹i</t>
  </si>
  <si>
    <t>- Chi nh¸nh HCM</t>
  </si>
  <si>
    <t>§Çu t­ tµi chÝnh dµi h¹n kh¸c:</t>
  </si>
  <si>
    <t>§Çu t­ vµo c«ng ty con</t>
  </si>
  <si>
    <t>Cty TNHH §T&amp;KT KS Sotraco</t>
  </si>
  <si>
    <t>§Çu t­ gãp vèn liªn doanh</t>
  </si>
  <si>
    <t>§Çu t­ dµi h¹n kh¸c</t>
  </si>
  <si>
    <t>Cty CP thñy ®iÖn §r¨k §rinh</t>
  </si>
  <si>
    <t>Cty CP DV V.t¶i DK Cöu Long</t>
  </si>
  <si>
    <t>Cty CP Thñy ®iÖn §r¨k tih</t>
  </si>
  <si>
    <t>Cty CP CÇu BOT §ång Nai</t>
  </si>
  <si>
    <t>Gãp vèn thµnh lËp c«ng ty</t>
  </si>
  <si>
    <t xml:space="preserve">Cty CP §T&amp;TM D.khÝ Nghi S¬n </t>
  </si>
  <si>
    <t>Cty CP Bª t«ng C«ng nghÖ cao</t>
  </si>
  <si>
    <t>Cty CP C¬ ®iÖn l¹nh ViÖt NhËt</t>
  </si>
  <si>
    <t>Cty CP T.c«ng CG&amp;LM dÇu khÝ</t>
  </si>
  <si>
    <t>Ng©n hµng §T &amp; PT ViÖt Nam</t>
  </si>
  <si>
    <t>Dù phßng gi¶m gi¸ ®Çu t­ dµi h¹n</t>
  </si>
  <si>
    <t>*) ChØ tiªu ®Çu t­ vµo c«ng ty con (C«ng ty TNHH §T&amp;KT KS Sotraco) cã gi¸ trÞ 33.626.484.267® lµ sè tiÒn  ®¬n vÞ ®· bá ra ®Ó mua l¹i C«ng ty Cæ phÇn §T&amp;KT KS Sotraco (nay lµ C«ng ty TNHH §T&amp;KT KS Sotraco) theo hîp ®ång sè 02CT/H§2009 ngµy 04/08/2009.</t>
  </si>
  <si>
    <t>*) Trong n¨m ®¬n vÞ kh«ng thùc hiÖn viÖc trÝch lËp dù phßng c¸c kho¶n ®Çu t­ tµi chÝnh dµi h¹n do ¶nh h­ëng cña c¸c yÕu tè kh¸ch quan, ®¬n vÞ kh«ng thu thËp ®­îc c¸c chøng tõ, tµi liÖu liªn quan nªn kh«ng ®ñ c¨n cø trÝch lËp dù phßng.</t>
  </si>
  <si>
    <t>Chi phÝ tr¶ tr­íc dµi h¹n</t>
  </si>
  <si>
    <t>TiÒn thuª ®Êt khu Ba La</t>
  </si>
  <si>
    <t>Chi phÝ Kinh doanh c¸t vµng S«ng L«</t>
  </si>
  <si>
    <t>Chi phÝ chê ph©n bæ</t>
  </si>
  <si>
    <t>Má ®¸ vµ tr¹m nghiÒn</t>
  </si>
  <si>
    <t>*) Do Má ®¸ vµ vµ tr¹m nghiÒn ®ang t¹m dõng ho¹t ®éng vµ ®¬n vÞ ®ang cã kÕ ho¹ch chuyÓn nh­îng l¹i nªn ®¬n vÞ kh«ng ph©n bæ vµo chi phÝ trong kú.</t>
  </si>
  <si>
    <t>10.</t>
  </si>
  <si>
    <t>a.</t>
  </si>
  <si>
    <t>Vay ng¾n h¹n</t>
  </si>
  <si>
    <t>+ NH§T &amp; PT VN - CN Hµ T©y</t>
  </si>
  <si>
    <t>Vay b»ng VND</t>
  </si>
  <si>
    <t>Vay b»ng USD</t>
  </si>
  <si>
    <t>+ NH§T &amp; PT VN - CN CÇu GiÊy</t>
  </si>
  <si>
    <t>b.</t>
  </si>
  <si>
    <t>Gi¸ vèn hµng b¸n</t>
  </si>
  <si>
    <t>Thu nhËp kh¸c</t>
  </si>
  <si>
    <t>Chi phÝ kh¸c</t>
  </si>
  <si>
    <t>17.</t>
  </si>
  <si>
    <t>18.</t>
  </si>
  <si>
    <t>Ng­êi lËp biÓu</t>
  </si>
  <si>
    <t>KÕ to¸n tr­ëng</t>
  </si>
  <si>
    <t>Ph¹m Tr­êng Tam</t>
  </si>
  <si>
    <t>Ng©n hµng §T&amp;PT VN - CN Hµ T©y</t>
  </si>
  <si>
    <t>11.</t>
  </si>
  <si>
    <t>Ph¶i tr¶ ng­êi b¸n</t>
  </si>
  <si>
    <t>Cty CP TC c¬ giíi vµ l¾p m¸y DÇu KhÝ - PVC ME</t>
  </si>
  <si>
    <t>C«ng ty TNHH Thµnh TiÕn</t>
  </si>
  <si>
    <t>C«ng ty th­¬ng m¹i Lîi Th¾ng</t>
  </si>
  <si>
    <t>Cty CP S«ng §µ Cao C­êng</t>
  </si>
  <si>
    <t>Cty CP phô gia bª t«ng Ph¶ L¹i</t>
  </si>
  <si>
    <t>Cty cæ phÇn B¾c S¬n</t>
  </si>
  <si>
    <t>Cty CP §TXD &amp; TM An ThÞnh Ph¸t</t>
  </si>
  <si>
    <t>DNTN HuyÒn An</t>
  </si>
  <si>
    <t>Cty CP ®Çu t­ &amp; KD XNK V¹n ThuËn</t>
  </si>
  <si>
    <t>Cty CP §TXD &amp; PT gi¸o dôc Hßa B×nh</t>
  </si>
  <si>
    <t>Cty CP t­ vÊn XD&amp;TM Thñ §«</t>
  </si>
  <si>
    <t>Cty CP XL&amp;VLXD DÇu khÝ S«ng Hång</t>
  </si>
  <si>
    <t>Cty CP §T PT XD &amp; TM Th¨ng Long</t>
  </si>
  <si>
    <t>Cty CP ®Çu t­ &amp; PT c«ng nghÖ Lam Ph­¬ng</t>
  </si>
  <si>
    <t>Cty CP §Çu t­ XD 702</t>
  </si>
  <si>
    <t>Total Oil - Pacific</t>
  </si>
  <si>
    <t>DNTN ViÖt Hoµng</t>
  </si>
  <si>
    <t>Cty TNHH kü nghÖ Toµn T©m</t>
  </si>
  <si>
    <t>Cty CP ®Çu t­ vµ th­¬ng m¹i Hanco</t>
  </si>
  <si>
    <t>Cty TNHH TV trang trÝ néi thÊt &amp; XD Song NguyÔn</t>
  </si>
  <si>
    <t>Cty TNHH Th­¬ng m¹i vËn t¶i Hång Trang</t>
  </si>
  <si>
    <t>Cty TNHH TM vµ DV Hång Tiªn</t>
  </si>
  <si>
    <t>CTy TNHH Song Toµn</t>
  </si>
  <si>
    <t>Cty XD vµ vËn t¶i Hßa B×nh ( CN cty VT thñy..)</t>
  </si>
  <si>
    <t>Cty cæ phÇn x¨ng dÇu Thôy D­¬ng</t>
  </si>
  <si>
    <t>Cty CP EUROWINDOW (cöa  sæ nhùa Ch©u ¢u- cò)</t>
  </si>
  <si>
    <t>C«ng ty TNHH S¬n Long</t>
  </si>
  <si>
    <t>Ng­êi mua tr¶ tiÒn tr­íc</t>
  </si>
  <si>
    <t>TiÒn x©y th«  Nam An Kh¸nh</t>
  </si>
  <si>
    <t>Cty CP thiÕt bÞ néi ngo¹i thÊt DÇu KhÝ</t>
  </si>
  <si>
    <t>B§H dù ¸n NM xi m¨ng H¹ Long</t>
  </si>
  <si>
    <t>Cty CP X©y l¾p DÇu KhÝ Hµ Néi</t>
  </si>
  <si>
    <t>TCT Dung dÞch khoan vµ ho¸ phÈm DÇu khÝ</t>
  </si>
  <si>
    <t>Ban §H DA T§ S¬n La - TU hîp ®ång</t>
  </si>
  <si>
    <t>C«ng ty S«ng §µ 5</t>
  </si>
  <si>
    <t>B§H DA Thuû ®iÖn Huéi Qu¶ng</t>
  </si>
  <si>
    <t>Cty CP §T&amp;XL dÇu khÝ Sµi Gßn (PVC SG)</t>
  </si>
  <si>
    <t>Cty TNHH DV TMSX x©y dùng §«ng Mª Koong</t>
  </si>
  <si>
    <t>ThuÕ vµ c¸c kho¶n ph¶i nép nhµ n­íc</t>
  </si>
  <si>
    <t>ThuÕ GTGT ph¶i nép</t>
  </si>
  <si>
    <t xml:space="preserve">ThuÕ TNDN </t>
  </si>
  <si>
    <t>ThuÕ thu nhËp c¸ nh©n</t>
  </si>
  <si>
    <t>ThuÕ nhµ ®Êt, tiÒn thuª ®Êt</t>
  </si>
  <si>
    <t>ThuÕ tµi nguyªn</t>
  </si>
  <si>
    <t>C¸c lo¹i thuÕ kh¸c</t>
  </si>
  <si>
    <t>C¸c kho¶n phÝ, lÖ phÝ vµ c¸c kho¶n ph¶i nép kh¸c</t>
  </si>
  <si>
    <t>Ph¶i tr¶ tiÒn ®Êt khu Nam An Kh¸nh</t>
  </si>
  <si>
    <t>+ Gi¸ trÞ l« ®Êt TT6 Nam An Kh¸nh</t>
  </si>
  <si>
    <t>+ CP kiÓm to¸n, thÈm tra phª duyÖt Qto¸n vèn, CPBH</t>
  </si>
  <si>
    <t>Ph¶i tr¶ c¸c dù ¸n x©y dùng</t>
  </si>
  <si>
    <t>Ph¶i tr¶ c¸c dù ¸n th­¬ng m¹i</t>
  </si>
  <si>
    <t>Ph¶i tr¶ c«ng tr×nh ®­êng tr¸nh S¬n La</t>
  </si>
  <si>
    <t>Chi phÝ ph¶i tr¶ kh¸c</t>
  </si>
  <si>
    <t>B¶o hiÓm x· héi</t>
  </si>
  <si>
    <t>B¶o hiÓm y tÕ</t>
  </si>
  <si>
    <t>B¶o hiÓm thÊt nghiÖp</t>
  </si>
  <si>
    <t>Kinh phÝ c«ng ®oµn</t>
  </si>
  <si>
    <t xml:space="preserve">Ph¶i tr¶ ph¶i nép kh¸c </t>
  </si>
  <si>
    <t>Ph¶i tr¶ ph¶i nép kh¸c</t>
  </si>
  <si>
    <t>19.</t>
  </si>
  <si>
    <t>Vay dµi h¹n</t>
  </si>
  <si>
    <t>Nî dµi h¹n</t>
  </si>
  <si>
    <t xml:space="preserve"> - Thu tiÒn gãp vèn</t>
  </si>
  <si>
    <t>+ Cty CP thñy ®iÖn Cao Nguyªn S«ng §µ</t>
  </si>
  <si>
    <t>+ Cty thñy ®iÖn §¨cbla</t>
  </si>
  <si>
    <t>+ Cty CP IDICO Nam §Þnh</t>
  </si>
  <si>
    <t>+ Cty CP bª t«ng CN cao - Sopewaco</t>
  </si>
  <si>
    <t>+ Cty PVB</t>
  </si>
  <si>
    <t>+ Huy ®éng vèn dù ¸n Nghi S¬n</t>
  </si>
  <si>
    <t>+ C«ng ty CP thñy ®iÖn §¨cktih</t>
  </si>
  <si>
    <t>c.</t>
  </si>
  <si>
    <t>C¸c kho¶n nî thuª tµi chÝnh: 0</t>
  </si>
  <si>
    <t>21.</t>
  </si>
  <si>
    <t>Tµi s¶n thuÕ thu nhËp ho·n l¹i ph¶i tr¶: 0</t>
  </si>
  <si>
    <t>Tµi s¶n thuÕ thu nhËp ho·n l¹i</t>
  </si>
  <si>
    <t xml:space="preserve">Sè cuèi n¨m </t>
  </si>
  <si>
    <t xml:space="preserve"> - Tµi s¶n thuÕ thu nhËp ho·n l¹i liªn quan ®Õn kho¶n chªnh lÖch t¹m thêi ®­îc khÊu trõ</t>
  </si>
  <si>
    <t xml:space="preserve"> - Tµi s¶n thuÕ thu nhËp ho·n l¹i liªn quan ®Õn kho¶n lç tÝnh thuÕ ch­a sö dông</t>
  </si>
  <si>
    <t xml:space="preserve"> - Tµi s¶n thuÕ thu nhËp ho·n l¹i liªn quan ®Õn kho¶n ­u ®·i tÝnh thuÕ ch­a sö dông</t>
  </si>
  <si>
    <t xml:space="preserve"> - Kho¶n hoµn nhËp tµi s¶n thuÕ thu nhËp ho·n l¹i ®ã ®­îc ghi nhËn tõ c¸c n¨m tr­íc</t>
  </si>
  <si>
    <t>Céng tµi s¶n thuÕ thu nhËp DN ho·n l¹i</t>
  </si>
  <si>
    <t>ThuÕ thu nhËp doanh nghiÖp ho·n l¹i ph¶i tr¶</t>
  </si>
  <si>
    <t xml:space="preserve"> - ThuÕ thu nhËp ho·n l¹i ph¶i tr¶ ph¸t sinh tõ c¸c kho¶n chªnh lÖch t¹m thêi chÞu thuÕ</t>
  </si>
  <si>
    <t xml:space="preserve"> - Kho¶n hoµn thuÕ thu nhËp ho·n l¹i ph¶i tr¶ ®· ®­îc ghi nhËn tõ c¸c n¨m tr­íc</t>
  </si>
  <si>
    <t xml:space="preserve"> - ThuÕ thu nhËp ho·n l¹i ph¶i tr¶</t>
  </si>
  <si>
    <t>1. T¹i ngµy ®Çu kú (01/01/2015)</t>
  </si>
  <si>
    <t>2. T¹i ngµy cuèi kú (31/03/2015)</t>
  </si>
  <si>
    <t>Sè ngµy 31/3/2015</t>
  </si>
  <si>
    <t>(*) Sè d­ dù phßng gi¶m gi¸ §TCKKD ®Çu kú trªn BCTC:</t>
  </si>
  <si>
    <t>Sè 31/03/2015</t>
  </si>
  <si>
    <t>Cho n¨m tµi chÝnh kÕ thóc ngµy 31/03/2015</t>
  </si>
  <si>
    <t xml:space="preserve"> * C¸c tr­êng hîp hoÆc sù kiÖn dÉn ®Õn ph¶i trÝch thªm hoÆc hoµn nhËp dù phßng gi¶m gi¸ HTK</t>
  </si>
  <si>
    <t>ThuÕ vµ c¸c kho¶n ph¶i thu nhµ n­íc</t>
  </si>
  <si>
    <t>30-06-2012</t>
  </si>
  <si>
    <t>01-01-2012</t>
  </si>
  <si>
    <t>Ph¶i thu dµi h¹n néi bé: 0</t>
  </si>
  <si>
    <t>Cho vay dµi h¹n néi bé</t>
  </si>
  <si>
    <t>Ph¶i thu dµi h¹n néi bé kh¸c</t>
  </si>
  <si>
    <t>Ph¶i thu dµi h¹n kh¸c: 0</t>
  </si>
  <si>
    <t>Ký quü, ký c­îc dµi h¹n</t>
  </si>
  <si>
    <t>C¸c kho¶n tiÒn nhËn uû th¸c</t>
  </si>
  <si>
    <t>Cho vay kh«ng cã l·i</t>
  </si>
  <si>
    <t>Ph¶i thu dµi h¹n kh¸c</t>
  </si>
  <si>
    <t>Kú kÕ to¸n nµy b¾t ®Çu tõ ngµy 01/01/2015 kÕt thóc ngµy 31/12/2015.</t>
  </si>
  <si>
    <t>C«ng ty Cæ phÇn §Çu t­ &amp; Th­¬ng m¹i DÇu KhÝ S«ng §µ</t>
  </si>
  <si>
    <t>B¸o c¸o tµi chÝnh tæng hîp</t>
  </si>
  <si>
    <t>CTY CP ĐẦU TƯ VÀ THƯƠNG MẠI DẦU KHÍ SÔNG ĐÀ</t>
  </si>
  <si>
    <t xml:space="preserve">Mẫu số B01-DN </t>
  </si>
  <si>
    <t>Địa chỉ: Tầng 4- CT3 - Fodacon - Trần Phú - Hà Đông - Hà Nội</t>
  </si>
  <si>
    <t>(Ban hành theo Thông tư số 200/2014/TT-BTC</t>
  </si>
  <si>
    <t>Tel: 0462700385                                   Fax: 0462700398</t>
  </si>
  <si>
    <t>Ngày 22/12/2014 của Bộ Tài Chính)</t>
  </si>
  <si>
    <t>BẢNG CÂN ĐỐI KẾ TOÁN TỔNG HỢP</t>
  </si>
  <si>
    <t>Tại ngày 31 tháng 03 năm 2015</t>
  </si>
  <si>
    <t>TÀI SẢN</t>
  </si>
  <si>
    <t>Mã số</t>
  </si>
  <si>
    <t>Thuyết 
minh</t>
  </si>
  <si>
    <t>31/03/2015</t>
  </si>
  <si>
    <t>01/01/2015</t>
  </si>
  <si>
    <t>A</t>
  </si>
  <si>
    <t>TÀI SẢN NGẮN HẠN</t>
  </si>
  <si>
    <t>I</t>
  </si>
  <si>
    <t>Tiền và các khoản tương đương tiền</t>
  </si>
  <si>
    <t>V.1</t>
  </si>
  <si>
    <t>Tiền</t>
  </si>
  <si>
    <t xml:space="preserve"> Các khoản tương đương tiền</t>
  </si>
  <si>
    <t>II</t>
  </si>
  <si>
    <t xml:space="preserve"> Đầu tư tài chính ngắn hạn</t>
  </si>
  <si>
    <t>V.2</t>
  </si>
  <si>
    <t>Chứng khoán kinh doanh</t>
  </si>
  <si>
    <t>Dự phòng giảm giá chứng khoán kinh doanh</t>
  </si>
  <si>
    <t>Đầu tư nắm giữ đến ngày đáo hạn</t>
  </si>
  <si>
    <t>III</t>
  </si>
  <si>
    <t>Các khoản phải thu ngắn hạn</t>
  </si>
  <si>
    <t>V.3</t>
  </si>
  <si>
    <t>Phải thu ngắn hạn khách hàng</t>
  </si>
  <si>
    <t>Trả trước cho người bán ngắn hạn</t>
  </si>
  <si>
    <t>Phải thu nội bộ ngắn hạn</t>
  </si>
  <si>
    <t>Phải thu theo tiến độ kế hoạch hợp đồng xây dựng</t>
  </si>
  <si>
    <t>Phải thu về cho vay ngắn hạn</t>
  </si>
  <si>
    <t>Phải thu ngắn hạn khác</t>
  </si>
  <si>
    <t>Dự phòng phải thu ngắn hạn khó đòi</t>
  </si>
  <si>
    <t>Tài sản thiếu chờ xử lý</t>
  </si>
  <si>
    <t>IV</t>
  </si>
  <si>
    <t>Hàng tồn kho</t>
  </si>
  <si>
    <t>V.4</t>
  </si>
  <si>
    <t>Dự phòng giảm giá hàng tồn kho</t>
  </si>
  <si>
    <t>V</t>
  </si>
  <si>
    <t>Tài sản ngắn hạn khác</t>
  </si>
  <si>
    <t>Chi phí trả trước ngắn hạn</t>
  </si>
  <si>
    <t>V.8.a</t>
  </si>
  <si>
    <t>Thuế GTGT được khấu trừ</t>
  </si>
  <si>
    <t>Thuế và các khoản phải thu nhà nước</t>
  </si>
  <si>
    <t>Giao dịch mua bán lại trái phiếu chính phủ</t>
  </si>
  <si>
    <t>B</t>
  </si>
  <si>
    <t>TÀI SẢN DÀI HẠN</t>
  </si>
  <si>
    <t>Các khoản phải thu dài hạn</t>
  </si>
  <si>
    <t>Phải thu dài hạn của khách hàng</t>
  </si>
  <si>
    <t>Trả trước cho người bán dài hạn</t>
  </si>
  <si>
    <t>Vốn kinh doanh ở đơn vị trực thuộc</t>
  </si>
  <si>
    <t>Phải thu dài hạn nội bộ</t>
  </si>
  <si>
    <t>Phải thu về cho vay dài hạn</t>
  </si>
  <si>
    <t>Phải thu dài hạn khác</t>
  </si>
  <si>
    <t>Dự phòng phải thu dài hạn khó đòi</t>
  </si>
  <si>
    <t>Tài sản cố định</t>
  </si>
  <si>
    <t>Tài sản cố định hữu hình</t>
  </si>
  <si>
    <t>V.6</t>
  </si>
  <si>
    <t xml:space="preserve">  - Nguyên giá</t>
  </si>
  <si>
    <t xml:space="preserve">  - Giá trị hao mòn lũy kế</t>
  </si>
  <si>
    <t>Tài sản cố định thuê tài chính</t>
  </si>
  <si>
    <t>Tài sản cố định vô hình</t>
  </si>
  <si>
    <t>V.7</t>
  </si>
  <si>
    <t>Bất động sản đầu tư</t>
  </si>
  <si>
    <t>Tài sản dở dang dài hạn</t>
  </si>
  <si>
    <t>V.5</t>
  </si>
  <si>
    <t>Chi phí sản xuất kinh doanh dở dang dài hạn</t>
  </si>
  <si>
    <t>Chi phí xây dựng cơ bản dở dang</t>
  </si>
  <si>
    <t>Đầu tư tài chính dài hạn</t>
  </si>
  <si>
    <t>Đầu tư vào công ty con</t>
  </si>
  <si>
    <t>Đầu tư vào công ty liên doanh, liên kết</t>
  </si>
  <si>
    <t>Đầu tư góp vốn vào đơn vị khác</t>
  </si>
  <si>
    <t>Dự phòng đầu tư tài chính dài hạn</t>
  </si>
  <si>
    <t>VI</t>
  </si>
  <si>
    <t>Tài sản dài hạn khác</t>
  </si>
  <si>
    <t>Chi phí trả  trước dài hạn</t>
  </si>
  <si>
    <t>V.8.b</t>
  </si>
  <si>
    <t>Tài sản thuế thu nhập hoãn lại</t>
  </si>
  <si>
    <t>Thiết bị vật tư, phụ tùng thay thế dài hạn</t>
  </si>
  <si>
    <t>TỔNG CỘNG TÀI SẢN (270 = 100+200)</t>
  </si>
  <si>
    <t>270</t>
  </si>
  <si>
    <t>NGUỒN VỐN</t>
  </si>
  <si>
    <t>C</t>
  </si>
  <si>
    <t>NỢ PHẢI TRẢ</t>
  </si>
  <si>
    <t>Nợ ngắn hạn</t>
  </si>
  <si>
    <t>Phải trả người bán ngắn hạn</t>
  </si>
  <si>
    <t>V.10</t>
  </si>
  <si>
    <t>Người mua trả tiền trước ngắn hạn</t>
  </si>
  <si>
    <t>V.11</t>
  </si>
  <si>
    <t>Thuế và các khoản phải nộp nhà nước</t>
  </si>
  <si>
    <t>V.12</t>
  </si>
  <si>
    <t>Phải trả người lao động</t>
  </si>
  <si>
    <t>Chi phí phải trả ngắn hạn</t>
  </si>
  <si>
    <t>V.13.1</t>
  </si>
  <si>
    <t>Phải trả nội bộ ngắn hạn</t>
  </si>
  <si>
    <t>Phải trả theo tiến độ kế hoạch hợp đồng xây dựng</t>
  </si>
  <si>
    <t>Doanh thu chưa thực hiện ngắn hạn</t>
  </si>
  <si>
    <t>V.15.a</t>
  </si>
  <si>
    <t>Phải trả ngắn hạn khác</t>
  </si>
  <si>
    <t>Vay và nợ thuê tài chính ngắn hạn</t>
  </si>
  <si>
    <t>V.9.a</t>
  </si>
  <si>
    <t>Dự phòng phải trả ngắn hạn</t>
  </si>
  <si>
    <t>Quỹ khen thưởng phúc lợi</t>
  </si>
  <si>
    <t>Quỹ bình ổn giá</t>
  </si>
  <si>
    <t>Nợ dài hạn</t>
  </si>
  <si>
    <t>Phải trả người bán dài hạn</t>
  </si>
  <si>
    <t>Người mua trả tiền trước dài hạn</t>
  </si>
  <si>
    <t>Chi phí phải trả dài hạn</t>
  </si>
  <si>
    <t>Phải trả nội bộ về vốn kinh doanh</t>
  </si>
  <si>
    <t>Phải trả nội bộ dài hạn</t>
  </si>
  <si>
    <t>Doanh thu chưa thực hiện dài hạn</t>
  </si>
  <si>
    <t>V.15.b</t>
  </si>
  <si>
    <t>Phải trả dài hạn khác</t>
  </si>
  <si>
    <t>Vay và nợ thuê tài chính dài hạn</t>
  </si>
  <si>
    <t>V.9.b</t>
  </si>
  <si>
    <t>Trái phiếu chuyển đổi</t>
  </si>
  <si>
    <t>Cổ phiếu ưu đãi</t>
  </si>
  <si>
    <t>Thuế thu nhập hoãn lại phải trả</t>
  </si>
  <si>
    <t>Dự phòng phải trả dài hạn</t>
  </si>
  <si>
    <t>Quỹ phát triển khoa học công nghệ</t>
  </si>
  <si>
    <t>D</t>
  </si>
  <si>
    <t>VỐN CHỦ SỞ HỮU</t>
  </si>
  <si>
    <t>Vốn chủ sở hữu</t>
  </si>
  <si>
    <t>V.16</t>
  </si>
  <si>
    <t>Vốn góp của chủ sở hữu</t>
  </si>
  <si>
    <t>Thặng dư vốn cổ phần</t>
  </si>
  <si>
    <t>Quyền chọn chuyển đổi trái phiếu</t>
  </si>
  <si>
    <t>Vốn khác của chủ sở hữu</t>
  </si>
  <si>
    <t>Cổ phiếu quỹ</t>
  </si>
  <si>
    <t>Chênh lệch đánh giá lại tài sản</t>
  </si>
  <si>
    <t>Chênh lệch tỷ giá hối đoái</t>
  </si>
  <si>
    <t>Quỹ đầu tư phát triển</t>
  </si>
  <si>
    <t>Quỹ hỗ trợ sắp xếp doanh nghiệp</t>
  </si>
  <si>
    <t>Quỹ khác thuộc vốn chủ sở hữu</t>
  </si>
  <si>
    <t>Lợi nhuận sau thuế chưa phân phối</t>
  </si>
  <si>
    <t xml:space="preserve">   - LNST chưa phân phối lũy kế đến kỳ trước</t>
  </si>
  <si>
    <t xml:space="preserve">   - LNST chưa phân phối kỳ này</t>
  </si>
  <si>
    <t>Nguồn vốn đầu tư xây dựng cơ bản</t>
  </si>
  <si>
    <t>Nguồn kinh phí và quỹ khác</t>
  </si>
  <si>
    <t xml:space="preserve">   1. Nguồn kinh phí</t>
  </si>
  <si>
    <t xml:space="preserve">   2. Nguồn kinh phí đã hình thành TSCĐ</t>
  </si>
  <si>
    <t>TỔNG CỘNG NGUỒN VỐN (440 =300+400)</t>
  </si>
  <si>
    <t>440</t>
  </si>
  <si>
    <t>Hà Nội, ngày 26 tháng 04 năm 2015</t>
  </si>
  <si>
    <t xml:space="preserve">  Lập biểu                                              Kế toán trưởng</t>
  </si>
  <si>
    <t>Tổng giám đốc</t>
  </si>
  <si>
    <t>Mai Thị Kim Dung                               Phạm Trường Tam</t>
  </si>
  <si>
    <t>Hoàng Văn Toản</t>
  </si>
  <si>
    <t>CÔNG TY CP ĐẦU TƯ VÀ THƯƠNG MẠI DẦU KHÍ SÔNG ĐÀ</t>
  </si>
  <si>
    <t>Địa chỉ: Tầng 4 - CT3 - Toà nhà FODACON - Trần Phú - Hà Đông - Hà Nội</t>
  </si>
  <si>
    <t>Tel: (84) 4 6270 0385        Fax: (84) 4 6270 0398</t>
  </si>
  <si>
    <t>Mẫu số B 02 - DN/TH</t>
  </si>
  <si>
    <t>BÁO CÁO KẾT QUẢ HOẠT ĐỘNG KINH DOANH TỔNG HỢP</t>
  </si>
  <si>
    <t>Quý I năm 2015</t>
  </si>
  <si>
    <t>Đơn vị tính: VND</t>
  </si>
  <si>
    <t>TK</t>
  </si>
  <si>
    <t>Chỉ tiêu</t>
  </si>
  <si>
    <t>Thuyết minh</t>
  </si>
  <si>
    <t>Quý I năm 2014</t>
  </si>
  <si>
    <t>Luỹ kế đến quý I năm 2015</t>
  </si>
  <si>
    <t>Luỹ kế đến quý I năm 2014</t>
  </si>
  <si>
    <t>01</t>
  </si>
  <si>
    <t>Doanh thu bán hàng và cung cấp dịch vụ</t>
  </si>
  <si>
    <t>VI.18.</t>
  </si>
  <si>
    <t>02</t>
  </si>
  <si>
    <t>Các khoản giảm trừ doanh thu</t>
  </si>
  <si>
    <t>VI.19.</t>
  </si>
  <si>
    <t>Doanh thu thuần bán hàng và cung cấp dịch vụ 
(10=01-02)</t>
  </si>
  <si>
    <t>VI.20.</t>
  </si>
  <si>
    <t>Giá vốn hàng bán</t>
  </si>
  <si>
    <t>VI.21.</t>
  </si>
  <si>
    <t>Lợi nhuận gộp về bán hàng và cung cấp dịch vụ 
(20=10-11)</t>
  </si>
  <si>
    <t>Doanh thu hoạt động tài chính</t>
  </si>
  <si>
    <t>VI.22.</t>
  </si>
  <si>
    <t>Chi phí tài chính</t>
  </si>
  <si>
    <t>VI.23.</t>
  </si>
  <si>
    <t>Trong đó: Chi phí lãi vay</t>
  </si>
  <si>
    <t>Chi phí bán hàng</t>
  </si>
  <si>
    <t>Chi phí quản lý doanh nghiệp</t>
  </si>
  <si>
    <t>Lợi nhuận thuần từ hoạt động kinh doanh 
{30=20+(21-22)-24+25)}</t>
  </si>
  <si>
    <t>Thu nhập khác</t>
  </si>
  <si>
    <t>Chi phí khác</t>
  </si>
  <si>
    <t>VI.24.</t>
  </si>
  <si>
    <t>Lợi nhuận khác (40=31-32)</t>
  </si>
  <si>
    <t>VI.25.</t>
  </si>
  <si>
    <t>Tổng lợi nhuận kế toán trước thuế ( 50=30+40)</t>
  </si>
  <si>
    <t>821 3334</t>
  </si>
  <si>
    <t>Chi phí thuế thu nhập doanh nghiệp hiện hành</t>
  </si>
  <si>
    <t>VI.26.</t>
  </si>
  <si>
    <t>Chi phí thuế thu nhập doanh nghiệp hoãn lại</t>
  </si>
  <si>
    <t>Lợi nhuận sau thuế thu nhập doanh nghiệp (60=50-51-52)</t>
  </si>
  <si>
    <t>17.1</t>
  </si>
  <si>
    <t>Lợi nhuận sau thuế của cổ đông thiểu số</t>
  </si>
  <si>
    <t>17.2</t>
  </si>
  <si>
    <t>Lợi nhuận sau thuế của cổ đông công ty mẹ</t>
  </si>
  <si>
    <t>Lãi cơ bản trên cổ phiếu</t>
  </si>
  <si>
    <t>Lợi nhuận năm trước chuyển sang</t>
  </si>
  <si>
    <t>Lợi nhuận lũy kế</t>
  </si>
  <si>
    <t>Cty CP Đầu tư và Thương mại Dầu Khí Sông Đà</t>
  </si>
  <si>
    <t>Lập biểu</t>
  </si>
  <si>
    <t xml:space="preserve">    Kế toán trưởng</t>
  </si>
  <si>
    <t xml:space="preserve">              Tổng giám đốc</t>
  </si>
  <si>
    <t>Phạm Trường Tam</t>
  </si>
  <si>
    <t xml:space="preserve">             Hoàng Văn Toản</t>
  </si>
  <si>
    <t>C«ng ty cæ phÇn ®Çu t­ &amp; th­¬ng m¹i dÇu khÝ s«ng ®µ</t>
  </si>
  <si>
    <t>B¸o c¸o Tæng hîp</t>
  </si>
  <si>
    <t>§Þa chØ: TÇng 4 CT3- Toµ nhµ FODACON - TrÇn Phó - Hµ §«ng - Hµ Néi</t>
  </si>
  <si>
    <t>Cho  kú b¸o c¸o</t>
  </si>
  <si>
    <t>§iÖn tho¹i: (84) 04 6270 0385- Fax: (84) 04 62700398</t>
  </si>
  <si>
    <t>KÕt thóc ngµy 31/03/2015</t>
  </si>
  <si>
    <t xml:space="preserve">B¸o c¸o l­u chuyÓn tiÒn tÖ  TæNG hîp </t>
  </si>
  <si>
    <t>(Theo ph­¬ng ph¸p trùc tiÕp)</t>
  </si>
  <si>
    <t>§¬n vÞ tÝnh: VN§</t>
  </si>
  <si>
    <t>M· sè</t>
  </si>
  <si>
    <t>ThuyÕt minh</t>
  </si>
  <si>
    <t>I. L­u chuyÓn tiÒn tõ ho¹t ®éng kinh doanh</t>
  </si>
  <si>
    <t>1. TiÒn thu b¸n hµng, cung cÊp dÞch vô vµ doanh thu kh¸c</t>
  </si>
  <si>
    <t>2. TiÒn chi tr¶ cho ng­êi cung cÊp hµng hãa, dÞch vô</t>
  </si>
  <si>
    <t>3. TiÒn chi tr¶ cho ng­êi lao ®éng</t>
  </si>
  <si>
    <t>03</t>
  </si>
  <si>
    <t>4. TiÒn chi tr¶ l·i vay</t>
  </si>
  <si>
    <t>04</t>
  </si>
  <si>
    <t>5. TiÒn chi nép thuÕ thu nhËp doanh nghiÖp</t>
  </si>
  <si>
    <t>05</t>
  </si>
  <si>
    <t>6. TiÒn thu kh¸c tõ ho¹t ®éng kinh doanh</t>
  </si>
  <si>
    <t>06</t>
  </si>
  <si>
    <t>7. TiÒn chi kh¸c cho ho¹t ®éng kinh doanh</t>
  </si>
  <si>
    <t>07</t>
  </si>
  <si>
    <t>L­u chuyÓn tiÒn thuÇn tõ ho¹t ®éng kinh doanh</t>
  </si>
  <si>
    <t>II. L­u chuyÓn tiÒn tõ ho¹t ®éng ®Çu t­</t>
  </si>
  <si>
    <t xml:space="preserve">1. TiÒn chi ®Ó mua s¾m, x©y dùng TSC§ vµ c¸c tµi s¶n dµi h¹n kh¸c </t>
  </si>
  <si>
    <t>2. TiÒn thu tõ thanh lý, nh­îng b¸n TSC§ vµ c¸c tµi s¶n dµi h¹n kh¸c</t>
  </si>
  <si>
    <t>3. TiÒn chi cho vay, mua c¸c c«ng cô nî cña ®¬n vÞ kh¸c</t>
  </si>
  <si>
    <t>4. TiÒn thu håi cho vay, b¸n l¹i c¸c c«ng cô nî cña ®¬n vÞ kh¸c</t>
  </si>
  <si>
    <t>5. TiÒn chi ®Çu t­ gãp vèn vµo ®¬n vÞ kh¸c</t>
  </si>
  <si>
    <t>6. TiÒn thu håi ®Çu t­ gãp vèn vµo ®¬n vÞ kh¸c</t>
  </si>
  <si>
    <t>7. TiÒn thu l·i cho vay, cæ tøc vµ lîi nhuËn ®­îc chia</t>
  </si>
  <si>
    <t>L­u chuyÓn tiÒn thuÇn tõ ho¹t ®éng ®Çu t­</t>
  </si>
  <si>
    <t>III. L­u chuyÓn tiÒn tõ ho¹t ®éng tµi chÝnh</t>
  </si>
  <si>
    <t>1. TiÒn thu tõ ph¸t hµnh cæ phiÕu, nhËn vèn gãp cña chñ së h÷u</t>
  </si>
  <si>
    <t>2. TiÒn chi tr¶ vèn gãp cho c¸c CSH, mua l¹i CP cña DN ®· ph¸t hµnh</t>
  </si>
  <si>
    <t>3. TiÒn thu tõ ®i vay</t>
  </si>
  <si>
    <t>4. TiÒn chi tr¶ nî gèc vay</t>
  </si>
  <si>
    <t>5. TiÒn chi tr¶ nî gèc thuª tµi chÝnh</t>
  </si>
  <si>
    <t>6. Cæ tøc, lîi nhuËn ®· tr¶ cho chñ së h÷u</t>
  </si>
  <si>
    <t>L­u chuyÓn tiÒn thuÇn tõ ho¹t ®éng tµi chÝnh</t>
  </si>
  <si>
    <t>L­u chuyÓn tiÒn thuÇn trong kú (50=20+30+40)</t>
  </si>
  <si>
    <t>TiÒn vµ t­¬ng ®­¬ng tiÒn ®Çu kú</t>
  </si>
  <si>
    <t>¶nh h­ëng cña thay ®æi tû gi¸ quy ®æi ngo¹i tÖ</t>
  </si>
  <si>
    <t>TiÒn vµ t­¬ng ®­¬ng tiÒn cuèi kú</t>
  </si>
  <si>
    <t xml:space="preserve">                Ng­êi lËp biÓu                                    KÕ to¸n tr­ëng</t>
  </si>
  <si>
    <t xml:space="preserve">    Tæng Gi¸m ®èc</t>
  </si>
  <si>
    <t>Mai ThÞ Kim Dung                                 Ph¹m Tr­êng Tam</t>
  </si>
  <si>
    <t xml:space="preserve">     Hoµng V¨n To¶n</t>
  </si>
  <si>
    <t>Quý I n¨m 2015</t>
  </si>
  <si>
    <t>Néi dung</t>
  </si>
  <si>
    <t>1.</t>
  </si>
  <si>
    <t>2.</t>
  </si>
  <si>
    <t>3.</t>
  </si>
  <si>
    <t>-</t>
  </si>
  <si>
    <t>Ph­êng Mç Lao, quËn Hµ §«ng, Hµ Néi.</t>
  </si>
  <si>
    <t>Chi phÝ sö dông m¸y thi c«ng</t>
  </si>
  <si>
    <t>Tõ 01/01/2015 ®Õn 31/03/2015</t>
  </si>
  <si>
    <t>Sè d­ ngµy 31/03/2015</t>
  </si>
  <si>
    <t>- Vay vµ nî ng¾n h¹n</t>
  </si>
  <si>
    <t>- Vay vµ nî dµi h¹n</t>
  </si>
  <si>
    <t>Sè d­ ®Çu n¨m trªn B¶ng c©n ®èi kÕ to¸n ®­îc lÊy theo sè d­ trªn B¸o c¸o tµi chÝnh cho n¨m tµi chÝnh kÕt thóc ngµy 31 th¸ng 12 n¨m 2014 vµ sè liÖu so s¸nh trªn B¸o c¸o kÕt qu¶ kinh doanh, B¸o c¸o l­u chuyÓn tiÒn tÖ ®­îc lÊy theo B¸o c¸o tµi chÝnh n¨m 2014 cña C«ng ty ®· ®­îc kiÓm to¸n bëi C«ng ty KiÓm to¸n vµ kÕ to¸n Hµ Néi.</t>
  </si>
  <si>
    <t>Hµ Néi, ngµy 26 th¸ng 04 n¨m 2015</t>
  </si>
  <si>
    <t>Quý 1/2015</t>
  </si>
  <si>
    <t>Quý 1/2014</t>
  </si>
  <si>
    <t>Tµi s¶n ng¾n h¹n</t>
  </si>
  <si>
    <t>Tµi s¶n dµi h¹n</t>
  </si>
  <si>
    <t>Tæng tµi s¶n</t>
  </si>
  <si>
    <t>Nî ph¶I tr¶</t>
  </si>
  <si>
    <t>Nguån vèn chñ së h÷u</t>
  </si>
  <si>
    <t>Tæng nguån vèn</t>
  </si>
  <si>
    <t>Lîi nhuËn tr­íc thuÕ</t>
  </si>
  <si>
    <t>ThuÕ</t>
  </si>
  <si>
    <t>Lîi nhuËn sau thuÕ</t>
  </si>
  <si>
    <t>Doanh thu thuÊn</t>
  </si>
  <si>
    <t>Tµi s¶n ng¾n h¹n kh¸c</t>
  </si>
  <si>
    <t>Nî ng¾n h¹n</t>
  </si>
  <si>
    <t>C«ng ty Cæ phÇn §Çu t­ &amp; Th­¬ng m¹i DÇu KhÝ S«ng §µ ( sau ®©y viÕt t¾t lµ "C«ng ty") lµ c«ng ty cæ phÇn ho¹t ®éng theo LuËt doanh nghiÖp. C«ng ty ®­îc Së KÕ ho¹ch vµ §Çu t­ Hµ T©y cÊp GiÊy chøng nhËn ®¨ng ký kinh doanh lÇn ®Çu sè 0303000131 ngµy 20/11/2003 vµ ®­îc Së KÕ ho¹ch vµ §Çu t­ Hµ Néi cÊp giÊy chøng nhËn ®¨ng ký kinh doanh thay ®æi lÇn 10 ngµy 31/10/2011, m· sè doanh nghiÖp lµ 0500444772.</t>
  </si>
  <si>
    <t>Trô së chÝnh: TÇng 4, CT3, tßa nhµ Fodacon, ®­êng TrÇn Phó, ph­êng Mç Lao, quËn Hµ §«ng, Hµ Néi.</t>
  </si>
  <si>
    <t>Chi nh¸nh Hå ChÝ Minh</t>
  </si>
  <si>
    <t>C«ng ty con</t>
  </si>
  <si>
    <t>13</t>
  </si>
  <si>
    <t>A- b¶ng ®èi chiÕu biÕn ®éng nguån vèn chñ së h÷u</t>
  </si>
  <si>
    <t>Vèn ®Çu t­ chñ së h÷u</t>
  </si>
  <si>
    <t>ThÆng d­ vèn cæ phÇn</t>
  </si>
  <si>
    <t>Chªnh lÖch tû gi¸ hèi ®o¸i</t>
  </si>
  <si>
    <t>Chªnh lÖch ®¸nh gi¸ l¹i tµi s¶n</t>
  </si>
  <si>
    <t>Quü ®Çu t­ ph¸t triÓn</t>
  </si>
  <si>
    <t xml:space="preserve">Quü dù phßng tµi chÝnh </t>
  </si>
  <si>
    <t>Vèn kh¸c cña CSH</t>
  </si>
  <si>
    <t>LN sau thuÕ ch­a ph©n phèi</t>
  </si>
  <si>
    <t>Nguån vèn ®Çu t­ XDCB</t>
  </si>
  <si>
    <t>1. Sè d­ ®Çu n¨m tr­íc</t>
  </si>
  <si>
    <t xml:space="preserve"> - T¨ng vèn trong n¨m tr­íc</t>
  </si>
  <si>
    <t xml:space="preserve"> - L·i trong n¨m tr­íc</t>
  </si>
  <si>
    <t xml:space="preserve"> - Chi tr¶ cæ tøc cho c¸c C§</t>
  </si>
  <si>
    <t xml:space="preserve"> - Ph©n phèi c¸c quü</t>
  </si>
  <si>
    <t xml:space="preserve">2. Sè d­ cuèi n¨m tr­íc </t>
  </si>
  <si>
    <t>3. Sè d­ ®Çu n¨m nay</t>
  </si>
  <si>
    <t xml:space="preserve"> - T¨ng vèn trong n¨m nay</t>
  </si>
  <si>
    <t xml:space="preserve"> - L·i trong n¨m</t>
  </si>
  <si>
    <t xml:space="preserve"> - Gi¶m vèn trong n¨m nay</t>
  </si>
  <si>
    <t xml:space="preserve"> - Lç trong n¨m</t>
  </si>
  <si>
    <t xml:space="preserve"> - Gi¶m kh¸c </t>
  </si>
  <si>
    <t>*) Trong n¨m C«ng ty t¨ng Quü dù phßng tµi chÝnh gi¸ trÞ lµ 1.133.167.243® theo NghÞ quyÕt §¹i héi ®ång cæ ®«ng th­êng niªn n¨m 2014 sè 01/NQ-§H§C§/2014 ngµy 03/04/2014.</t>
  </si>
  <si>
    <t>B.</t>
  </si>
  <si>
    <t>Chi tiÕt vèn ®Çu t­ cña chñ së h÷u</t>
  </si>
  <si>
    <t>- Vèn ®Çu t­ cña nhµ n­íc</t>
  </si>
  <si>
    <t>- Vèn gãp cña c¸c cæ ®«ng</t>
  </si>
  <si>
    <t xml:space="preserve"> * Gi¸ trÞ tr¸i phiÕu ®· chuyÓn thµnh cæ phiÕu trong n¨m</t>
  </si>
  <si>
    <t>C.</t>
  </si>
  <si>
    <t>C¸c giao dÞch vÒ vèn víi c¸c chñ së h÷u vµ ph©n phèi cæ tøc, lîi nhuËn ®­îc chia:</t>
  </si>
  <si>
    <t>Vèn ®Çu t­ cña chñ së h÷u</t>
  </si>
  <si>
    <t>Vèn gãp ®Çu kú</t>
  </si>
  <si>
    <t>Vèn gãp t¨ng trong kú nµy</t>
  </si>
  <si>
    <t>Vèn gãp gi¶m trong kú nµy</t>
  </si>
  <si>
    <t>Vèn gãp cuèi kú</t>
  </si>
  <si>
    <t>Cæ tøc, lîi nhuËn ®· chia</t>
  </si>
  <si>
    <t>D.</t>
  </si>
  <si>
    <t>Cæ tøc</t>
  </si>
  <si>
    <t xml:space="preserve"> Sè cuèi n¨m </t>
  </si>
  <si>
    <t xml:space="preserve"> Sè ®Çu n¨m </t>
  </si>
  <si>
    <t>Cæ tøc ®· c«ng bè sau ngµy kÕt thóc kú kÕ to¸n n¨m:</t>
  </si>
  <si>
    <t>Cæ tøc ®· c«ng bè trªn cæ phiÕu phæ th«ng:</t>
  </si>
  <si>
    <t>Cæ tøc ®· c«ng bè trªn cæ phiÕu ­u ®·i:</t>
  </si>
  <si>
    <t>Cæ tøc cña cæ phiÕu ­u ®·i luü kÕ ch­a ®­îc ghi nhËn:</t>
  </si>
  <si>
    <t>Cæ phiÕu</t>
  </si>
  <si>
    <t xml:space="preserve"> - Sè l­îng cæ phiÕu ®¨ng ký ph¸t hµnh</t>
  </si>
  <si>
    <t xml:space="preserve"> - Sè l­îng cæ phiÕu b¸n ra c«ng chóng</t>
  </si>
  <si>
    <t xml:space="preserve"> + Cæ phiÕu phæ th«ng</t>
  </si>
  <si>
    <t xml:space="preserve"> + Cæ phiÕu ­u ®·i</t>
  </si>
  <si>
    <t xml:space="preserve"> - Sè l­îng cæ phiÕu ®­îc mua l¹i</t>
  </si>
  <si>
    <t>- Sè l­îng cæ phiÕu ®ang l­u hµnh</t>
  </si>
  <si>
    <t xml:space="preserve"> * MÖnh gi¸ cæ phiÕu ®ang l­u hµnh:</t>
  </si>
  <si>
    <t>E.</t>
  </si>
  <si>
    <t>C¸c quü doanh nghiÖp</t>
  </si>
  <si>
    <t>Quü dù phßng tµi chÝnh</t>
  </si>
  <si>
    <t>*</t>
  </si>
  <si>
    <t>Môc ®Ých trÝch lËp vµ sö dông c¸c quü:</t>
  </si>
  <si>
    <t>Quü dù phßng tµi chÝnh ®­îc trÝch lËp trong n¨m tõ phÇn lîi nhuËn sau thuÕ n¨m 2007 theo Biªn b¶n häp cña §¹i héi ®ång cæ ®«ng C«ng ty cæ phÇn S«ng §µ 6.04, phï hîp víi c¸c quy ®Þnh t¹i §iÒu lÖ C«ng ty.</t>
  </si>
  <si>
    <t>Quü §Çu t­ ph¸t triÓn trÝch lËp trong n¨m b»ng sè thuÕ thu nhËp doanh nghiÖp ®­îc miÔn n¨m 2007 vµ ®­îc dïng ®Ó bæ sung vèn ®iÒu lÖ cña C«ng ty khi më réng s¶n xuÊt kinh doanh.</t>
  </si>
  <si>
    <t>KiÓm tra l¹i Biªn b¶n §H§ C§ n¨m 2008 vÒ viÖc ph©n chia lîi nhuËn</t>
  </si>
  <si>
    <t>23.</t>
  </si>
  <si>
    <t>Nguån kinh phÝ (kh«ng cã sè liÖu)</t>
  </si>
  <si>
    <t>Nguån kinh phÝ cßn l¹i ®Çu n¨m</t>
  </si>
  <si>
    <t>Nguån kinh phÝ ®­îc cÊp trong n¨m</t>
  </si>
  <si>
    <t>ChuyÓn nguån kinh phÝ sang Nguån vèn §TXDCB</t>
  </si>
  <si>
    <t>Chi sù nghiÖp</t>
  </si>
  <si>
    <t>Nguån kinh phÝ cßn l¹i cuèi n¨m</t>
  </si>
  <si>
    <t>24.</t>
  </si>
  <si>
    <t>Tµi s¶n thuª ngoµi (kh«ng cã sè liÖu)</t>
  </si>
  <si>
    <t>VI.</t>
  </si>
  <si>
    <t>th«ng tin bæ sung cho c¸c kho¶n môc tr×nh bµy trªn b¸o c¸o kÕt qu¶ kinh doanh (§VT: ®ång)</t>
  </si>
  <si>
    <r>
      <t>Tæng</t>
    </r>
    <r>
      <rPr>
        <b/>
        <sz val="7"/>
        <rFont val="Times New Roman"/>
        <family val="1"/>
      </rPr>
      <t xml:space="preserve"> </t>
    </r>
    <r>
      <rPr>
        <b/>
        <sz val="12"/>
        <rFont val=".VnTime"/>
        <family val="2"/>
      </rPr>
      <t>Doanh thu b¸n hµng vµ cung cÊp dÞch vô</t>
    </r>
  </si>
  <si>
    <t>Doanh thu b¸n hµng</t>
  </si>
  <si>
    <t>Doanh thu cung cÊp dÞch vô</t>
  </si>
  <si>
    <t>Doanh thu hîp ®ång x©y dùng</t>
  </si>
  <si>
    <t>Doanh thu kh¸c</t>
  </si>
  <si>
    <t xml:space="preserve">C¸c kho¶n gi¶m trõ doanh thu: </t>
  </si>
  <si>
    <t xml:space="preserve">     + Hµng b¸n bÞ tr¶ l¹i</t>
  </si>
  <si>
    <t xml:space="preserve">     + Gi¶m gi¸ hµng b¸n </t>
  </si>
  <si>
    <t>20.</t>
  </si>
  <si>
    <t xml:space="preserve">Doanh thu thuÇn vÒ b¸n hµng vµ cung cÊp dÞch vô </t>
  </si>
  <si>
    <t>Doanh thu thuÇn b¸n hµng</t>
  </si>
  <si>
    <t>Doanh thu thuÇn cung cÊp dÞch vô</t>
  </si>
  <si>
    <t>Doanh thu thuÇn hîp ®ång x©y dùng</t>
  </si>
  <si>
    <t>Doanh thu thuÇn kh¸c</t>
  </si>
  <si>
    <t>Gi¸ vèn cung cÊp dÞch vô</t>
  </si>
  <si>
    <t>Gi¸ vèn hîp ®ång x©y dùng</t>
  </si>
  <si>
    <t>Gi¸ vèn kh¸c</t>
  </si>
  <si>
    <t>22.</t>
  </si>
  <si>
    <t xml:space="preserve">Doanh thu ho¹t ®éng tµi chÝnh </t>
  </si>
  <si>
    <t>L·i tiÒn göi, tiÒn cho vay</t>
  </si>
  <si>
    <t>Cæ tøc, lîi nhuËn ®­îc chia</t>
  </si>
  <si>
    <t>Chªnh lÖch tû gi¸ hèi ®o¸i ®· thùc hiÖn</t>
  </si>
  <si>
    <t>Gi¸ b¸n cæ phiÕu ®Çu t­</t>
  </si>
  <si>
    <t>Chi phÝ ho¹t ®éng tµi chÝnh</t>
  </si>
  <si>
    <t>L·i vay ph¶i tr¶ ng©n hµng</t>
  </si>
  <si>
    <t>Lç chªnh lÖch tû gi¸ ®· thùc hiÖn</t>
  </si>
  <si>
    <t>Chi phÝ tµi chÝnh kh¸c</t>
  </si>
  <si>
    <t>Hoµn nhËp dù phßng §TTC</t>
  </si>
  <si>
    <t>Thu nhËp tõ thanh lý TSC§</t>
  </si>
  <si>
    <t>25.</t>
  </si>
  <si>
    <t>Chi phÝ khÊu hao TSC§</t>
  </si>
  <si>
    <t>26.</t>
  </si>
  <si>
    <t>Chi phÝ thuÕ thu nhËp doanh nghiÖp hiÖn hµnh</t>
  </si>
  <si>
    <t>Chi phÝ thuÕ TNDN tÝnh trªn thu nhËp chÞu thuÕ n¨m hiÖn hµnh</t>
  </si>
  <si>
    <t>§iÒu chØnh chi phÝ thuÕ TNDN cña c¸c n¨m tr­íc vµo chi phÝ thuÕ thu nhËp hiÖn hµnh n¨m nay</t>
  </si>
  <si>
    <t>Tæng chi phÝ thuÕ thu nhËp doanh nghiªp hiÖn hµnh</t>
  </si>
  <si>
    <t>Chi phÝ thuÕ TNDN tÝnh trªn thu nhËp chÞu thuÕ n¨m hiÖn hµnh ®­îc tÝnh nh­ sau:</t>
  </si>
  <si>
    <t>1. Tæng lîi nhuËn kÕ to¸n tr­íc thuÕ</t>
  </si>
  <si>
    <t>+ Lîi nhuËn tõ ho¹t ®éng kinh doanh bÊt ®éng s¶n</t>
  </si>
  <si>
    <t>+ Lîi nhuËn tõ ho¹t ®éng b¸n hµng vµ cung cÊp dÞch vô</t>
  </si>
  <si>
    <t>2. Thu nhËp kh«ng chÞu thuÕ TNDN</t>
  </si>
  <si>
    <t>3. Chi phÝ kh«ng hîp lý, hîp lÖ lo¹i khái chi phÝ tÝnh thuÕ TNDN</t>
  </si>
  <si>
    <t>4. ChuyÓn lç n¨m tr­íc cña ho¹t ®éng b¸n hµng vµ cung cÊp dÞch vô</t>
  </si>
  <si>
    <t>5. Lîi nhuËn kÕ to¸n chÞu thuÕ cña ho¹t ®éng b¸n hµng vµ cung cÊp dÞch vô</t>
  </si>
  <si>
    <t>6. ThuÕ thu nhËp doanh nghiÖp ph¶i nép cña ho¹t ®éng b¸n hµng vµ cung cÊp dÞch vô</t>
  </si>
  <si>
    <t>7. Truy thu thuÕ TNDN kú tr­íc</t>
  </si>
  <si>
    <t xml:space="preserve">8. Tæng chi phÝ thuÕ TNDN </t>
  </si>
  <si>
    <t>32.</t>
  </si>
  <si>
    <t>Chi phÝ thuÕ thu nhËp doanh nghiÖp ho·n l¹i: 0</t>
  </si>
  <si>
    <t>Chi phÝ thuÕ TNDN ho·n l¹i ph¸t sinh tõ c¸c kho¶n chªnh lÖch t¹m thêi ph¶i chÞu thuÕ</t>
  </si>
  <si>
    <t>Chi phÝ thuÕ TNDN ho·n l¹i ph¸t sinh tõ viÖc hoµn nhËp tµi s¶n thuÕ thu nhËp ho·n l¹i</t>
  </si>
  <si>
    <t>Thu nhËp thuÕ TNDN ph¸t sinh tõ c¸c kho¶n chªnh lÖch t¹m thêi ®­îc khÊu trõ</t>
  </si>
  <si>
    <t>Mai Thị Kim Dung</t>
  </si>
  <si>
    <t>Thu nhËp thuÕ TNDN ph¸t sinh tõ c¸c kho¶n lç tÝnh thuÕ vµ ­u ®·i thuÕ ch­a sö dông</t>
  </si>
  <si>
    <t>Thu nhËp thuÕ TNDN ph¸t sinh tõ viÖc hoµn nhËp thuÕ thu nhËp ho·n l¹i ph¶i tr¶</t>
  </si>
  <si>
    <t>Tæng chi phÝ thuÕ thu nhËp doanh nghiªp ho·n l¹i</t>
  </si>
  <si>
    <t>Chi phÝ s¶n xuÊt kinh doanh theo yÕu tè</t>
  </si>
  <si>
    <t>Chi phÝ nguyªn liÖu, vËt liÖu</t>
  </si>
  <si>
    <t/>
  </si>
  <si>
    <t>Chi phÝ nh©n c«ng</t>
  </si>
  <si>
    <t>Chi phÝ m¸y thi c«ng</t>
  </si>
  <si>
    <t>Chi  phÝ dÞch vô mua ngoµi</t>
  </si>
  <si>
    <t xml:space="preserve">Chi phÝ kh¸c </t>
  </si>
  <si>
    <t>Chi phÝ dù phßng</t>
  </si>
  <si>
    <t>VII.</t>
  </si>
  <si>
    <t>Th«ng tin bæ sung cho c¸c kho¶n môc tr×nh bµy trong B¸o c¸o l­u chuyÓn tiÒn tÖ (VND)</t>
  </si>
  <si>
    <t>TiÒn thu b¸n hµng, cung cÊp dÞch vô vµ doanh thu kh¸c (MS 01)</t>
  </si>
  <si>
    <t>Thu nî cò</t>
  </si>
  <si>
    <t>Thu tiÒn b¸n hµng trong n¨m</t>
  </si>
  <si>
    <t>TiÒn chi tr¶ cho ng­êi cung cÊp hµng hãa, dÞch vô (MS02)</t>
  </si>
  <si>
    <t>Tr¶ cho ng­êi cung cÊp hµng hãa</t>
  </si>
  <si>
    <t>Tr¶ cho ng­êi cung cÊp dÞch vô</t>
  </si>
  <si>
    <t>TiÒn chi tr¶ l·i vay (MS04)</t>
  </si>
  <si>
    <t>Tæng l·i vay ph¶i tr¶</t>
  </si>
  <si>
    <t>Sè ®· tr¶</t>
  </si>
  <si>
    <t>Sè cßn ph¶i tr¶</t>
  </si>
  <si>
    <t>TiÒn chi ®Ó mua s¾m, x©y dùng TSC§ vµ c¸c tµi s¶n dµi h¹n kh¸c</t>
  </si>
  <si>
    <t>Chi mua kú tr­íc</t>
  </si>
  <si>
    <t>Chi mua kú nµy</t>
  </si>
  <si>
    <t>TiÒn chi tr¶ nî gèc vay</t>
  </si>
  <si>
    <t>VIII.</t>
  </si>
  <si>
    <t>Nh÷ng th«ng tin kh¸c</t>
  </si>
  <si>
    <t>C«ng cô tµi chÝnh</t>
  </si>
  <si>
    <t>1.1</t>
  </si>
  <si>
    <t>Qu¶n lý rñi ro vèn</t>
  </si>
  <si>
    <t>C«ng ty thùc hiÖn qu¶n trÞ nguån vèn ®Ó ®¶m b¶o r»ng C«ng ty cã thÓ võa ho¹t ®éng võa cã thÓ tèi ®a hãa lîi Ých cña cæ ®«ng th«ng qua viÖc sö dông nguån vèn cã hiÖu qu¶.</t>
  </si>
  <si>
    <t>CÊu tróc vèn cña C«ng ty bao gåm: vèn ®iÒu lÖ céng víi thÆng d­ vèn cæ phÇn, trõ ®i cæ phiÕu quü.</t>
  </si>
  <si>
    <t>Tµi s¶n tµi chÝnh</t>
  </si>
  <si>
    <t>Tµi s¶n tµi chÝnh lµ c¸c tµi s¶n mµ qua ®ã c«ng ty cã thÓ ph¸t sinh c¸c kho¶n thu nhËp trong t­¬ng lai. C¸c tµi s¶n nµy ®· ®­îc x¸c ®Þnh l¹i theo gi¸ trÞ hîp lý t¹i ngµy lËp b¸o c¸o tµi chÝnh.</t>
  </si>
  <si>
    <t xml:space="preserve">Gi¸ trÞ ghi sæ </t>
  </si>
  <si>
    <t>Gi¸ trÞ hîp lý</t>
  </si>
  <si>
    <t xml:space="preserve">- TiÒn </t>
  </si>
  <si>
    <t>- C¸c kho¶n t­¬ng ®­¬ng tiÒn</t>
  </si>
  <si>
    <t>- §Çu t­ tµi chÝnh ng¾n h¹n</t>
  </si>
  <si>
    <t>- C¸c kho¶n ph¶i thu kh¸ch hµng vµ ph¶i thu kh¸c</t>
  </si>
  <si>
    <t>1.2</t>
  </si>
  <si>
    <t>C«ng nî tµi chÝnh</t>
  </si>
  <si>
    <t>C¸c kho¶n nî tµi chÝnh ®· ®­îc ®¸nh gi¸ l¹i theo ®óng quy ®Þnh cña ChuÈn mùc kÕ to¸n hiÖn hµnh ®Ó ®¶m b¶o nghÜa vô thanh to¸n cña c«ng ty. Cô thÓ c¸c kho¶n ph¶i tr¶ ng­êi b¸n vµ c¸c kho¶n vay cã gèc ngo¹i tÖ ®Òu ®­îc ®¸nh gi¸ l¹i theo tû gi¸ t¹i ngµy lËp b¸o c¸o. §ång thêi c¸c kho¶n chi phÝ ®i vay ph¶i tr¶ ®· ®­îc ghi nhËn trong kú vµo b¸o c¸o kÕt qu¶ ho¹t ®éng kinh doanh.</t>
  </si>
  <si>
    <t>- Vay vµ nî ng¾n h¹n, dµi h¹n</t>
  </si>
  <si>
    <t>- Ph¶i tr¶ ng­êi b¸n</t>
  </si>
  <si>
    <t>1.3</t>
  </si>
  <si>
    <t>Qu¶n lý rñi ro tµi chÝnh</t>
  </si>
  <si>
    <t>Rñi ro tµi chÝnh bao gåm: rñi ro thÞ tr­êng vµ rñi ro tÝn dông, rñi ro thanh kho¶n vµ rñi ro dßng tiÒn. C«ng ty kh«ng thùc hiÖn c¸c biÖn ph¸p phßng ngõa c¸c rñi ro nµy do thiÕu thÞ tr­êng mua c¸c c«ng cô nµy.</t>
  </si>
  <si>
    <t>Rñi ro thÞ tr­êng: C«ng ty mua nguyªn vËt liÖu, hµng hãa tõ c¸c nhµ cung cÊp trong n­íc ®Ó phôc cho ho¹t ®éng s¶n xuÊt kinh doanh. Do vËy c«ng ty sÏ chÞu rñi ro tõ viÖc thay ®æi gi¸ b¸n cña nguyªn vËt liÖu, hµng hãa. Rñi ro nµy c«ng ty qu¶n trÞ b»ng viÖc thùc hiÖn mua hµng tõ mét sè l­îng lín tõ c¸c nhµ cung cÊp trong n­íc, còng nh­ linh ho¹t trong viÖc ®µm ph¸n vµ ®iÒu chØnh gi¸ b¸n cho ng­êi mua khi cã biÕn ®éng lín vÒ gi¸ c¶ hµng hãa.</t>
  </si>
  <si>
    <t>Rñi ro tÝn dông: bao gåm rñi thanh kho¶n vµ rñi ro l·i suÊt. Môc ®Ých qu¶n lý rñi ro thanh kho¶n nh»m ®¶m b¶o ®ñ nguån vèn ®Ó thanh to¸n cho c¸c kho¶n nî ph¶i tr¶ hiÖn t¹i vµ t­¬ng lai. ChÝnh s¸ch cña C«ng ty lµ theo dâi th­êng xuyªn c¸c yªu cÇu vÒ thanh kho¶n ®èi víi c¸c kho¶n nî ph¶i tr¶ hiÖn t¹i dù kiÕn trong t­¬ng lai nh»m ®¶m b¶o viÖc duy tr× mét l­îng tiÒn mÆt ®¸p øng tÝnh thanh kho¶n ng¾n h¹n vµ dµi h¹n.</t>
  </si>
  <si>
    <t>§èi t­îng</t>
  </si>
  <si>
    <t>D­íi  1 n¨m</t>
  </si>
  <si>
    <t>Tõ 1 ®Õn 5 n¨m</t>
  </si>
  <si>
    <t>1.4</t>
  </si>
  <si>
    <t>Tµi s¶n ®¶m b¶o</t>
  </si>
  <si>
    <t>Trong kỳ Công ty có dùng một số tài sản để thế chấp vay vốn ngân hàng, cụ thể như sau:</t>
  </si>
  <si>
    <t>- Khoản vay ngân hàng thương mại cổ phần Đầu tư và phát triển  Việt Nam – Chi nhánh Hà Tây  để sử dụng vào việc mua máy móc thiết bị mới và bổ sung vốn lưu động để thực hiện sản xuất kinh doanh. Khoản vay này được đảm bảo bằng việc thế chấp tài sản hình thành từ vốn vay, quyền sử dụng đất và tài sản trên đất của bên thứ ba. Tài sản thế chấp gồm dây chuyền máy móc thiết bị, quyền sử dụng đất và tài sản trên đất của bên thứ ba.</t>
  </si>
  <si>
    <t>- Khoản vay ngân hàng thương mại cổ phần Đầu tư và phát triển  Việt Nam – Chi nhánh Cầu Giấy để bổ sung vốn lưu động để thực hiện sản xuất kinh doanh. Khoản vay này được đảm bảo bằng việc thế chấp quyền sử dụng đất và tài sản trên đất của bên thứ ba, giá trị tài sản.</t>
  </si>
  <si>
    <t>- Khoản vay Ngân hàng Thương mại cổ phần Quốc Tế Việt Nam – Trung tâm kinh doanh để bổ sung vốn lưu động thực hiện sản xuất kinh doanh. Khoản vay này được bảo đảm bằng tín chấp.</t>
  </si>
  <si>
    <t>- Khoản vay Ngân hàng TM CP Quân Đội – chi nhánh Mỹ Đình để sử dụng vào việc mua máy móc thiết bị mới và bổ sung vốn lưu động để thực hiện sản xuất kinh doanh. Khoản vay này được đảm bảo bằng việc thế chấp tài sản hình thành từ vốn vay, các khỏan phải thu khách hàng tương ứng với số dư nợ tại thời điểm vay.</t>
  </si>
  <si>
    <t xml:space="preserve">- Khoản vay Ngân hàng TMCP Đại Dương – Chi nhánh Thăng Long  để sử dụng vào việc mua máy móc thiết bị mới. Khoản vay này được đảm bảo bằng việc thế chấp tài sản hình thành từ vốn vay. </t>
  </si>
  <si>
    <t>Th«ng tin vÒ c¸c bªn liªn quan</t>
  </si>
  <si>
    <t>Bªn liªn quan</t>
  </si>
  <si>
    <t>Quan hÖ</t>
  </si>
  <si>
    <t>C«ng ty TNHH §Çu t­ vµ khai th¸c kho¸ng s¶n Sotraco</t>
  </si>
  <si>
    <t>Giao dÞch víi c¸c bªn liªn quan</t>
  </si>
  <si>
    <t>Quan hÖ víi C«ng ty</t>
  </si>
  <si>
    <t>Néi dung nghiÖp vô</t>
  </si>
  <si>
    <t>Gi¸ trÞ giao dÞch</t>
  </si>
  <si>
    <t>Vay vèn l­u ®éng, cè ®Þnh + l·i vay</t>
  </si>
  <si>
    <t>C«ng nî gi÷a C«ng ty mÑ vµ C«ng ty con</t>
  </si>
  <si>
    <t>C¸c kho¶n ph¶i tr¶</t>
  </si>
  <si>
    <t>Cho vay vèn cè ®Þnh</t>
  </si>
  <si>
    <t>Cho vay vèn l­u ®éng</t>
  </si>
  <si>
    <t>Th«ng tin so s¸nh</t>
  </si>
  <si>
    <t>Th«ng tin vÒ ho¹t ®éng liªn tôc</t>
  </si>
  <si>
    <t>Ban Tæng Gi¸m ®èc kh¼ng ®Þnh r»ng, C«ng ty sÏ tiÕp tôc ho¹t ®éng trong n¨m tiÕp theo.</t>
  </si>
  <si>
    <t>QuyÕt to¸n thuÕ cña C«ng ty sÏ chÞu sù kiÓm tra cña c¬ quan thuÕ. Do viÖc ¸p dông LuËt vµ c¸c quy ®Þnh vÒ thuÕ víi viÖc ¸p dông c¸c quy ®Þnh vµ ChuÈn mùc kÕ to¸n cho c¸c giao dÞch t¹i C«ng ty cã thÓ ®­îc gi¶i thÝch theo c¸ch kh¸c nhau v× vËy sè thuÕ ®­îc tr×nh bµy trªn B¸o c¸o tµi chÝnh cã thÓ thay ®æi theo quyÕt ®Þnh cña C¬ quan thuÕ.</t>
  </si>
  <si>
    <t>Mét sè chØ tiªu tµi chÝnh c¬ b¶n</t>
  </si>
  <si>
    <t>Bè trÝ c¬ cÊu tµi s¶n vµ nguån vèn</t>
  </si>
  <si>
    <t>Bè trÝ c¬ cÊu tµi s¶n (%)</t>
  </si>
  <si>
    <t>Tµi s¶n dµi h¹n/Tæng tµi s¶n</t>
  </si>
  <si>
    <t>Tµi s¶n ng¾n h¹n/Tæng tµi s¶n</t>
  </si>
  <si>
    <t>Bè trÝ c¬ cÊu nguån vèn (%)</t>
  </si>
  <si>
    <t>Nî ph¶i tr¶/Tæng nguån vèn</t>
  </si>
  <si>
    <t>Nguån vèn chñ së h÷u/Tæng nguån vèn</t>
  </si>
  <si>
    <t>Kh¶ n¨ng thanh to¸n</t>
  </si>
  <si>
    <t>Kh¶ n¨ng thanh to¸n tæng qu¸t (lÇn)</t>
  </si>
  <si>
    <t>Kh¶ n¨ng thanh to¸n nî ng¾n h¹n (lÇn)</t>
  </si>
  <si>
    <t>Kh¶ n¨ng thanh to¸n nhanh (lÇn)</t>
  </si>
  <si>
    <t>Tû suÊt sinh lêi</t>
  </si>
  <si>
    <t>Tû suÊt sinh lêi trªn doanh thu thuÇn (%)</t>
  </si>
  <si>
    <t>Tû suÊt lîi nhuËn tr­íc thuÕ trªn doanh thu thuÇn</t>
  </si>
  <si>
    <t>Tû suÊt lîi nhuËn sau thuÕ trªn doanh thu thuÇn</t>
  </si>
  <si>
    <t>Tû suÊt lîi nhuËn trªn tæng tµi s¶n (%)</t>
  </si>
  <si>
    <t>§Þa chØ: TÇng 4 - CT3 - Tßa nhµ Fodacon - TrÇn Phó - Mé Lao - Hµ §«ng - Hµ Néi</t>
  </si>
  <si>
    <t>Tû suÊt lîi nhuËn tr­íc thuÕ trªn tæng tµi s¶n</t>
  </si>
  <si>
    <t>Tû suÊt lîi nhuËn sau thuÕ trªn tæng tµi s¶n</t>
  </si>
  <si>
    <t>Sè ngµy 01/01/2015</t>
  </si>
  <si>
    <t>Sè 01/01/2015</t>
  </si>
  <si>
    <t>Cty CP T§ cao nguyªn S§7</t>
  </si>
  <si>
    <t xml:space="preserve">Cty CP ®Çu t­ vµ XL KhÝ </t>
  </si>
  <si>
    <t>Ph¶i thu ng¾n h¹n kh¸c</t>
  </si>
  <si>
    <t>Ph¶i thu ng­êi lao ®éng</t>
  </si>
  <si>
    <t>Ký c­îc, ký quü</t>
  </si>
  <si>
    <t>Tµi s¶n dë dang dµi h¹n</t>
  </si>
  <si>
    <t>+ Má ®¸ nói Hang Lµng</t>
  </si>
  <si>
    <t>+ HT khu CN 1 vµ khu tËp kÕt 157 ha Nghi S¬n</t>
  </si>
  <si>
    <t>+ Dù ¸n Nh¬n Tr¹ch §ång Nai</t>
  </si>
  <si>
    <t>+ CN Hå ChÝ Minh: Khu d©n c­ VÜnh Thanh</t>
  </si>
  <si>
    <t>5.1</t>
  </si>
  <si>
    <t>Khèi c¬ quan</t>
  </si>
  <si>
    <t>X©y dùng c¬ b¶n dë dang</t>
  </si>
  <si>
    <t>- Mua s¾m tµi s¶n</t>
  </si>
  <si>
    <t>- X©y dùng c¬ b¶n</t>
  </si>
  <si>
    <t>+ Nhµ l¾p ghÐp khu KT Nghi S¬n</t>
  </si>
  <si>
    <t>Céng:</t>
  </si>
  <si>
    <t>6. T¨ng, gi¶m tµi s¶n cè ®Þnh h÷u h×nh</t>
  </si>
  <si>
    <t>Vay vµ nî thuª tµi chÝnh:</t>
  </si>
  <si>
    <t>Vay vµ nî thuª tµi chÝnh ng¾n h¹n</t>
  </si>
  <si>
    <t>Vay vµ nî thuª tµi chÝnh dµi h¹n</t>
  </si>
  <si>
    <t>12</t>
  </si>
  <si>
    <t xml:space="preserve">Chi phÝ ph¶i tr¶ </t>
  </si>
  <si>
    <t>Chi phÝ ph¶i tr¶ ng¾n h¹n</t>
  </si>
  <si>
    <t>Chi phÝ ph¶i tr¶ dµi h¹n</t>
  </si>
  <si>
    <t>Ph¶i tr¶ kh¸c</t>
  </si>
  <si>
    <t>Ng¾n h¹n:</t>
  </si>
  <si>
    <t>Dµi h¹n</t>
  </si>
  <si>
    <t>Cho thuª ®Êt dù ¸n Nghi S¬n</t>
  </si>
  <si>
    <t>Dµi h¹n:</t>
  </si>
  <si>
    <t>4. Sè d­ cuèi kú</t>
  </si>
  <si>
    <t>Hµ néi, th¸ng 04 n¨m 2015</t>
  </si>
  <si>
    <t xml:space="preserve"> B¸o c¸o tµi chÝnh</t>
  </si>
  <si>
    <t>I.</t>
  </si>
  <si>
    <t>§Æc ®iÓm ho¹t ®éng cña doanh nghiÖp</t>
  </si>
  <si>
    <t>H×nh thøc së h÷u vèn:</t>
  </si>
  <si>
    <r>
      <t xml:space="preserve">LÜnh vùc kinh doanh: </t>
    </r>
    <r>
      <rPr>
        <i/>
        <sz val="11.5"/>
        <rFont val=".VnTime"/>
        <family val="2"/>
      </rPr>
      <t>X©y l¾p, s¶n xuÊt c«ng nghiÖp vµ th­¬ng m¹i.</t>
    </r>
  </si>
  <si>
    <t>Ngµnh nghÒ kinh doanh</t>
  </si>
  <si>
    <t>Khai th¸c c¸t, ®¸ sái, ®Êt sÐt;</t>
  </si>
  <si>
    <t>S¶n xuÊt vËt liÖu x©y dùng tõ ®Êt sÐt;</t>
  </si>
  <si>
    <t>S¶n xuÊt mãn ¨n, thøc ¨n chÕ biÕn s½n;</t>
  </si>
  <si>
    <t>X©y dùng nhµ c¸c lo¹i;</t>
  </si>
  <si>
    <t>VËn t¶i hµng hãa b»ng ®­êng bé;</t>
  </si>
  <si>
    <t>ChÕ biÕn, b¶o qu¶n thÞt vµ c¸c s¶n phÈm tõ thÞt;</t>
  </si>
  <si>
    <t>X©y dùng c«ng tr×nh ®­êng s¾t vµ ®­êng bé;</t>
  </si>
  <si>
    <t>L¾p ®Æt hÖ thèng cÊp, tho¸t n­íc, lß s­ëi vµ ®iÒu hßa kh«ng khÝ;</t>
  </si>
  <si>
    <t>B¸n bu«n kim lo¹i vµ quÆng kim lo¹i (chi tiÕt: B¸n bu«n s¾t, thÐp, quÆng kim lo¹i, tÊm lîp);</t>
  </si>
  <si>
    <t>ChÕ biÕn vµ b¶o qu¶n rau qu¶;</t>
  </si>
  <si>
    <t>Ch­ng, tinh cÊt vµ pha chÕ c¸c lo¹i r­îu m¹nh;</t>
  </si>
  <si>
    <t>T­ vÊn, m«i giíi, ®Êu gi¸ bÊt ®éng s¶n, ®Êu gi¸ quyÒn sö dông ®Êt (chi tiÕt: Kinh doanh dÞch vô bÊt ®éng s¶n nh­ dÞch vô sµn giao dÞch bÊt ®éng s¶n, t­ vÊn, m«i giíi, ®Þnh gi¸ bÊt ®éng s¶n, qu¶ng c¸o bÊt ®éng s¶n, qu¶n lý bÊt ®éng s¶n);</t>
  </si>
  <si>
    <t>Kinh doanh bÊt ®éng s¶n, quyÒn sö dông ®Êt thuéc chñ së h÷u, chñ sö dông hoÆc ®i thuª (chi tiÕt: Kinh doanh bÊt ®éng s¶n);</t>
  </si>
  <si>
    <t>Ho¹t ®éng thiÕt kÕ chuyªn dông (chi tiÕt: ho¹t ®éng trang trÝ néi thÊt);</t>
  </si>
  <si>
    <t>X©y dùng c«ng tr×nh c«ng Ých;</t>
  </si>
  <si>
    <t>X©y dùng c«ng tr×nh kü thuËt d©n dông kh¸c (chi tiÕt: c«ng nghiÖp, c«ng tr×nh thñy lîi, thñy ®iÖn, x©y dùng c«ng tr×nh ®­êng d©y vµ tr¹m biÕn ¸p ®Õn 110KV);</t>
  </si>
  <si>
    <t>L¾p ®Æt hÖ thèng ®iÖn;</t>
  </si>
  <si>
    <t>Gia c«ng c¬ khÝ, xö lý vµ tr¸ng phñ kim lo¹i;</t>
  </si>
  <si>
    <t>Söa ch÷a c¸c s¶n phÈm kim lo¹i ®óc s½n;</t>
  </si>
  <si>
    <t xml:space="preserve">Chi phÝ tr¶ tr­íc </t>
  </si>
  <si>
    <t>a</t>
  </si>
  <si>
    <t>Chi phÝ tr¶ tr­íc ng¾n h¹n</t>
  </si>
  <si>
    <t>b</t>
  </si>
  <si>
    <t>CP dù ¸n NM nhiÖt ®iÖn Th¸i B×nh</t>
  </si>
  <si>
    <t>Chi phÝ cÊp tro bay CT Lai Ch©u</t>
  </si>
  <si>
    <t>Chi phÝ cÊp c¸t CT Huéi Qu¶ng</t>
  </si>
  <si>
    <t>Cty CP x©y dùng &amp; t­ vÊn S«ng §µ ViÖt Nam</t>
  </si>
  <si>
    <t>Cty TNHH th­¬ng m¹i ELIMO</t>
  </si>
  <si>
    <t>S¶n xuÊt xi m¨ng, v«i vµ th¹ch cao;</t>
  </si>
  <si>
    <t>S¶n xuÊt bª t«ng vµ c¸c s¶n phÈm tõ xi m¨ng vµ th¹ch cao;</t>
  </si>
  <si>
    <t>S¶n xuÊt r­îu vang;</t>
  </si>
  <si>
    <t>S¶n xuÊt c¸c lo¹i b¸nh tõ bét;</t>
  </si>
  <si>
    <t>VËn t¶i hµng hãa ®­êng thñy néi ®Þa;</t>
  </si>
  <si>
    <t>II.</t>
  </si>
  <si>
    <t>Niªn ®é kÕ to¸n, ®¬n vÞ tiÒn tÖ sö dông trong kÕ to¸n</t>
  </si>
  <si>
    <t>Niªn ®é kÕ to¸n: B¾t ®Çu tõ ngµy 01/01 vµ kÕt thóc vµo ngµy 31/12 n¨m d­¬ng lÞch.</t>
  </si>
  <si>
    <t>§¬n vÞ tiÒn tÖ sö dông trong kÕ to¸n: ®ång ViÖt Nam (VND).</t>
  </si>
  <si>
    <t>III.</t>
  </si>
  <si>
    <t>ChuÈn mùc kÕ to¸n vµ chÕ ®é kÕ to¸n ¸p dông</t>
  </si>
  <si>
    <t>H×nh thøc kÕ to¸n ¸p dông: 
C«ng ty ¸p dông h×nh thøc sæ kÕ to¸n: Trªn  m¸y vi tÝnh.</t>
  </si>
  <si>
    <t>IV.</t>
  </si>
  <si>
    <t>C¸c chÝnh s¸ch kÕ to¸n ¸p dông</t>
  </si>
  <si>
    <t>Nguyªn t¾c ghi nhËn c¸c kho¶n tiÒn vµ c¸c kho¶n t­¬ng ®­¬ng tiÒn</t>
  </si>
  <si>
    <t>1.1.</t>
  </si>
  <si>
    <t>Nguyªn t¾c ghi nhËn c¸c kho¶n tiÒn</t>
  </si>
  <si>
    <t>C¸c nghiÖp vô kinh tÕ ph¸t sinh b»ng ngo¹i tÖ ®­îc quy ®æi ra ®ång ViÖt Nam theo tû gi¸ giao dÞch thùc tÕ cña ng©n hµng giao dÞch t¹i thêi ®iÓm ph¸t sinh nghiÖp vô. Toµn bé chªnh lÖch tû gi¸ hèi ®o¸i ph¸t sinh trong kú cña ho¹t ®éng s¶n xuÊt kinh doanh, kÓ c¶ ho¹t ®éng ®Çu t­ x©y dùng c¬ b¶n ®­îc h¹ch to¸n ngay vµo chi phÝ tµi chÝnh hoÆc doanh thu ho¹t ®éng tµi chÝnh trong kú.</t>
  </si>
  <si>
    <t>T¹i thêi ®iÓm cuèi kú tµi chÝnh c¸c kho¶n môc tiÒn cã gèc ngo¹i tÖ ®­îc quy ®æi theo tû gi¸ mua vµo t¹i Ng©n hµng th­¬ng m¹i n¬i c«ng ty më tµi kho¶n c«ng bè t¹i thêi ®iÓm kÕt thóc niªn ®é kÕ to¸n. Chªnh lÖch tû gi¸ do ®¸nh gi¸ l¹i sè d­ c¸c kho¶n môc tiÒn tÖ t¹i thêi ®iÓm cuèi n¨m ®­îc kÕt chuyÓn vµo doanh thu hoÆc chi phÝ tµi chÝnh trong kú.</t>
  </si>
  <si>
    <t>1.2.</t>
  </si>
  <si>
    <t>Nguyªn t¾c ghi nhËn c¸c kho¶n t­¬ng ®­¬ng tiÒn:</t>
  </si>
  <si>
    <t>C¸c kho¶n t­¬ng ®­¬ng tiÒn lµ c¸c kho¶n ®Çu t­ ng¾n h¹n kh«ng qu¸ 3 th¸ng cã kh¶ n¨ng chuyÓn ®æi dÔ dµng thµnh tiÒn vµ kh«ng cã nhiÒu rñi ro trong chuyÓn ®æi thµnh tiÒn kÓ tõ ngµy mua kho¶n ®Çu t­ ®ã t¹i thêi ®iÓm b¸o c¸o.</t>
  </si>
  <si>
    <t>Nguyªn t¾c ghi nhËn hµng tån kho:</t>
  </si>
  <si>
    <t>2.1.</t>
  </si>
  <si>
    <t xml:space="preserve">Nguyªn t¾c ®¸nh gi¸ hµng tån kho: </t>
  </si>
  <si>
    <t>Hµng tån kho ®­îc tÝnh theo gi¸ gèc. Tr­êng hîp gi¸ trÞ thuÇn cã thÓ thùc hiÖn ®­îc thÊp h¬n gi¸ gèc th× ph¶i tÝnh theo gi¸ trÞ thuÇn cã thÓ thùc hiÖn ®­îc. Gi¸ gèc hµng tån kho bao gåm chi phÝ mua, chi phÝ chÕ biÕn vµ c¸c chi phÝ liªn quan trùc tiÕp kh¸c ph¸t sinh ®Ó cã ®­îc hµng tån kho ë ®Þa ®iÓm vµ tr¹ng th¸i hiÖn t¹i.</t>
  </si>
  <si>
    <t>Nh÷ng chi phÝ kh«ng ®­îc tÝnh vµo gi¸ gèc hµng tån kho:</t>
  </si>
  <si>
    <t xml:space="preserve"> -</t>
  </si>
  <si>
    <t>C¸c kho¶n chiÕt khÊu th­¬ng m¹i vµ gi¶m gi¸ hµng mua do hµng mua kh«ng ®óng quy c¸ch, phÈm chÊt.</t>
  </si>
  <si>
    <t>Chi phÝ nguyªn vËt liÖu, chi phÝ nh©n c«ng vµ c¸c chi phÝ s¶n xuÊt, kinh doanh kh¸c ph¸t sinh trªn møc b×nh th­êng.</t>
  </si>
  <si>
    <t>Chi phÝ b¶o qu¶n hµng tån kho trõ c¸c chi phÝ b¶o qu¶n hµng tån kho cÇn thiÕt cho qu¸ tr×nh s¶n xuÊt tiÕp theo vµ chi phÝ b¶o qu¶n hµng tån kho ph¸t sinh trong qu¸ tr×nh mua hµng.</t>
  </si>
  <si>
    <t>Chi phÝ b¸n hµng.</t>
  </si>
  <si>
    <t>Chi phÝ qu¶n lý doanh nghiÖp.</t>
  </si>
  <si>
    <t>2.2.</t>
  </si>
  <si>
    <r>
      <t>Ph­¬ng ph¸p x¸c ®Þnh gi¸ trÞ hµng tån kho cuèi kú:</t>
    </r>
    <r>
      <rPr>
        <sz val="11.5"/>
        <rFont val=".VnTime"/>
        <family val="2"/>
      </rPr>
      <t xml:space="preserve"> Gi¸ trÞ hµng tån kho cuèi kú = Gi¸ trÞ hµng tån ®Çu kú + Gi¸ trÞ hµng nhËp trong kú - Gi¸ trÞ hµng xuÊt trong kú.</t>
    </r>
    <r>
      <rPr>
        <sz val="11.5"/>
        <color indexed="10"/>
        <rFont val=".VnTime"/>
        <family val="2"/>
      </rPr>
      <t xml:space="preserve"> </t>
    </r>
    <r>
      <rPr>
        <sz val="11.5"/>
        <rFont val=".VnTime"/>
        <family val="2"/>
      </rPr>
      <t>(Ph­¬ng ph¸p tÝnh gi¸ hµng xuÊt kho  theo ph­¬ng ph¸p b×nh qu©n gia quyÒn).</t>
    </r>
  </si>
  <si>
    <t>2.3.</t>
  </si>
  <si>
    <r>
      <t>Ph­¬ng ph¸p h¹ch to¸n hµng tån kho:</t>
    </r>
    <r>
      <rPr>
        <sz val="11.5"/>
        <rFont val=".VnTime"/>
        <family val="2"/>
      </rPr>
      <t xml:space="preserve"> C«ng ty ¸p dông ph­¬ng ph¸p kª khai th­êng xuyªn ®Ó h¹ch to¸n hµng tån kho.</t>
    </r>
  </si>
  <si>
    <t>Nguyªn t¾c ghi nhËn c¸c kho¶n ph¶i thu th­¬ng m¹i vµ ph¶i thu kh¸c:</t>
  </si>
  <si>
    <t>3.1</t>
  </si>
  <si>
    <r>
      <t>Nguyªn t¾c ghi nhËn:</t>
    </r>
    <r>
      <rPr>
        <sz val="11.5"/>
        <rFont val=".VnTime"/>
        <family val="2"/>
      </rPr>
      <t xml:space="preserve"> C¸c kho¶n ph¶i thu kh¸ch hµng, kho¶n tr¶ tr­íc cho ng­êi b¸n, ph¶i thu néi bé, vµ c¸c kho¶n ph¶i thu kh¸c t¹i thêi ®iÓm b¸o c¸o, nÕu:</t>
    </r>
  </si>
  <si>
    <t>Cã thêi h¹n thu håi hoÆc thanh to¸n d­íi 1 n¨m ®­îc ph©n lo¹i lµ Tµi s¶n ng¾n h¹n.</t>
  </si>
  <si>
    <t>Cã thêi h¹n thu håi hoÆc thanh to¸n trªn 1 n¨m  ®­îc ph©n lo¹i lµ Tµi s¶n dµi h¹n.</t>
  </si>
  <si>
    <t>3.2</t>
  </si>
  <si>
    <r>
      <t>LËp dù phßng ph¶i thu khã ®ßi:</t>
    </r>
    <r>
      <rPr>
        <sz val="11.5"/>
        <rFont val=".VnTime"/>
        <family val="2"/>
      </rPr>
      <t xml:space="preserve"> Dù phßng nî ph¶i thu khã ®ßi thÓ hiÖn phÇn gi¸ trÞ dù kiÕn bÞ tæn thÊt cña c¸c kho¶n nî ph¶i thu cã kh¶ n¨ng kh«ng ®­îc kh¸ch hµng thanh to¸n ®èi víi c¸c kho¶n ph¶i thu t¹i thêi ®iÓm lËp B¸o c¸o tµi chÝnh.</t>
    </r>
  </si>
  <si>
    <t>§Õn ngµy 31 th¸ng 03 n¨m 2015</t>
  </si>
  <si>
    <t>31/03/2014</t>
  </si>
</sst>
</file>

<file path=xl/styles.xml><?xml version="1.0" encoding="utf-8"?>
<styleSheet xmlns="http://schemas.openxmlformats.org/spreadsheetml/2006/main">
  <numFmts count="6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dd\-mm\-yyyy"/>
    <numFmt numFmtId="166" formatCode="_(* #,##0.0000_);_(* \(#,##0.0000\);_(* &quot;-&quot;??_);_(@_)"/>
    <numFmt numFmtId="167" formatCode="_-* #,##0.00_-;\-* #,##0.00_-;_-* &quot;-&quot;??_-;_-@_-"/>
    <numFmt numFmtId="168" formatCode="_-* #,##0\ _V_N_§_-;_-* #,##0\ _V_N_§\-;_-* &quot;-&quot;??\ _V_N_§_-;_-@_-"/>
    <numFmt numFmtId="169" formatCode="_-* #,##0_-;\-* #,##0_-;_-* &quot;-&quot;??_-;_-@_-"/>
    <numFmt numFmtId="170" formatCode="_(* #,##0.0_);_(* \(#,##0.0\);_(* &quot;-&quot;??_);_(@_)"/>
    <numFmt numFmtId="171" formatCode="#,##0.000_);\(#,##0.000\)"/>
    <numFmt numFmtId="172" formatCode="_-* #,##0_-;\-* #,##0_-;_-* &quot;-&quot;_-;_-@_-"/>
    <numFmt numFmtId="173" formatCode="&quot;\&quot;#,##0;[Red]&quot;\&quot;\-#,##0"/>
    <numFmt numFmtId="174" formatCode="&quot;\&quot;#,##0.00;[Red]&quot;\&quot;\-#,##0.00"/>
    <numFmt numFmtId="175" formatCode="&quot; &quot;#,##0;[Red]\-&quot; &quot;#,##0"/>
    <numFmt numFmtId="176" formatCode="_-&quot; &quot;* #,##0_-;\-&quot; &quot;* #,##0_-;_-&quot; &quot;* &quot;-&quot;_-;_-@_-"/>
    <numFmt numFmtId="177" formatCode="_-&quot; &quot;* #,##0.00_-;\-&quot; &quot;* #,##0.00_-;_-&quot; &quot;* &quot;-&quot;??_-;_-@_-"/>
    <numFmt numFmtId="178" formatCode="#,###"/>
    <numFmt numFmtId="179" formatCode="#,##0.000_ "/>
    <numFmt numFmtId="180" formatCode="_ * #,##0_ ;_ * \-#,##0_ ;_ * &quot;-&quot;_ ;_ @_ "/>
    <numFmt numFmtId="181" formatCode="_ * #,##0.00_ ;_ * \-#,##0.00_ ;_ * &quot;-&quot;??_ ;_ @_ "/>
    <numFmt numFmtId="182" formatCode="_ &quot;\&quot;* #,##0_ ;_ &quot;\&quot;* \-#,##0_ ;_ &quot;\&quot;* &quot;-&quot;_ ;_ @_ "/>
    <numFmt numFmtId="183" formatCode="_ &quot;\&quot;* #,##0.00_ ;_ &quot;\&quot;* \-#,##0.00_ ;_ &quot;\&quot;* &quot;-&quot;??_ ;_ @_ "/>
    <numFmt numFmtId="184" formatCode="#,##0\ &quot;F&quot;;[Red]\-#,##0\ &quot;F&quot;"/>
    <numFmt numFmtId="185" formatCode="#,##0.00\ &quot;F&quot;;\-#,##0.00\ &quot;F&quot;"/>
    <numFmt numFmtId="186" formatCode="#,##0.00\ &quot;F&quot;;[Red]\-#,##0.00\ &quot;F&quot;"/>
    <numFmt numFmtId="187" formatCode="_-* #,##0\ &quot;F&quot;_-;\-* #,##0\ &quot;F&quot;_-;_-* &quot;-&quot;\ &quot;F&quot;_-;_-@_-"/>
    <numFmt numFmtId="188" formatCode="&quot;\&quot;#,##0;[Red]&quot;\&quot;&quot;\&quot;\-#,##0"/>
    <numFmt numFmtId="189" formatCode="&quot;\&quot;#,##0.00;[Red]&quot;\&quot;&quot;\&quot;&quot;\&quot;&quot;\&quot;&quot;\&quot;&quot;\&quot;\-#,##0.00"/>
    <numFmt numFmtId="190" formatCode="_ * #,##0.00_)&quot;$&quot;_ ;_ * \(#,##0.00\)&quot;$&quot;_ ;_ * &quot;-&quot;??_)&quot;$&quot;_ ;_ @_ "/>
    <numFmt numFmtId="191" formatCode="#,##0.0_);\(#,##0.0\)"/>
    <numFmt numFmtId="192" formatCode="_-&quot;$&quot;* #,##0.00_-;\-&quot;$&quot;* #,##0.00_-;_-&quot;$&quot;* &quot;-&quot;??_-;_-@_-"/>
    <numFmt numFmtId="193" formatCode="0.000_)"/>
    <numFmt numFmtId="194" formatCode="m/d"/>
    <numFmt numFmtId="195" formatCode="0.0%;[Red]\(0.0%\)"/>
    <numFmt numFmtId="196" formatCode="_ * #,##0.00_)&quot;£&quot;_ ;_ * \(#,##0.00\)&quot;£&quot;_ ;_ * &quot;-&quot;??_)&quot;£&quot;_ ;_ @_ "/>
    <numFmt numFmtId="197" formatCode="0.0%;\(0.0%\)"/>
    <numFmt numFmtId="198" formatCode="#,##0;\(#,##0\)"/>
    <numFmt numFmtId="199" formatCode="\t0.00%"/>
    <numFmt numFmtId="200" formatCode="\U\S\$#,##0.00;\(\U\S\$#,##0.00\)"/>
    <numFmt numFmtId="201" formatCode="_-* #,##0\ _D_M_-;\-* #,##0\ _D_M_-;_-* &quot;-&quot;\ _D_M_-;_-@_-"/>
    <numFmt numFmtId="202" formatCode="_-* #,##0.00\ _D_M_-;\-* #,##0.00\ _D_M_-;_-* &quot;-&quot;??\ _D_M_-;_-@_-"/>
    <numFmt numFmtId="203" formatCode="\t#\ ??/??"/>
    <numFmt numFmtId="204" formatCode="_-[$€]* #,##0.00_-;\-[$€]* #,##0.00_-;_-[$€]* &quot;-&quot;??_-;_-@_-"/>
    <numFmt numFmtId="205" formatCode="#,##0\ &quot;$&quot;_);[Red]\(#,##0\ &quot;$&quot;\)"/>
    <numFmt numFmtId="206" formatCode="&quot;$&quot;###,0&quot;.&quot;00_);[Red]\(&quot;$&quot;###,0&quot;.&quot;00\)"/>
    <numFmt numFmtId="207" formatCode="&quot;ß&quot;#,##0;\-&quot;&quot;&quot;ß&quot;&quot;&quot;#,##0"/>
    <numFmt numFmtId="208" formatCode="&quot;\&quot;#,##0;[Red]\-&quot;\&quot;#,##0"/>
    <numFmt numFmtId="209" formatCode="#,##0\ &quot;F&quot;;\-#,##0\ &quot;F&quot;"/>
    <numFmt numFmtId="210" formatCode="_-* #,##0\ &quot;DM&quot;_-;\-* #,##0\ &quot;DM&quot;_-;_-* &quot;-&quot;\ &quot;DM&quot;_-;_-@_-"/>
    <numFmt numFmtId="211" formatCode="_-* #,##0.00\ &quot;DM&quot;_-;\-* #,##0.00\ &quot;DM&quot;_-;_-* &quot;-&quot;??\ &quot;DM&quot;_-;_-@_-"/>
    <numFmt numFmtId="212" formatCode="0_)"/>
    <numFmt numFmtId="213" formatCode="&quot;$&quot;#,##0;[Red]\-&quot;$&quot;#,##0"/>
    <numFmt numFmtId="214" formatCode="#"/>
    <numFmt numFmtId="215" formatCode="_ &quot;R&quot;\ * #,##0_ ;_ &quot;R&quot;\ * \-#,##0_ ;_ &quot;R&quot;\ * &quot;-&quot;_ ;_ @_ "/>
    <numFmt numFmtId="216" formatCode="&quot;¡Ì&quot;#,##0;[Red]\-&quot;¡Ì&quot;#,##0"/>
    <numFmt numFmtId="217" formatCode="&quot;£&quot;#,##0;[Red]\-&quot;£&quot;#,##0"/>
    <numFmt numFmtId="218" formatCode="#\ ###\ ###\ ###"/>
    <numFmt numFmtId="219" formatCode="#,##0.00000000"/>
    <numFmt numFmtId="220" formatCode="&quot;$&quot;#,##0"/>
    <numFmt numFmtId="221" formatCode="#,##0;[Red]\(#,##0\);\-"/>
  </numFmts>
  <fonts count="182">
    <font>
      <sz val="10"/>
      <name val="Arial"/>
    </font>
    <font>
      <sz val="10"/>
      <name val="Arial"/>
      <family val="2"/>
    </font>
    <font>
      <b/>
      <sz val="13"/>
      <name val=".VnTimeH"/>
      <family val="2"/>
    </font>
    <font>
      <sz val="11"/>
      <name val=".VnTime"/>
      <family val="2"/>
    </font>
    <font>
      <b/>
      <sz val="11"/>
      <name val=".VnTime"/>
      <family val="2"/>
    </font>
    <font>
      <b/>
      <sz val="11"/>
      <name val=".VnTimeH"/>
      <family val="2"/>
    </font>
    <font>
      <sz val="11"/>
      <name val=".VnTimeH"/>
      <family val="2"/>
    </font>
    <font>
      <i/>
      <sz val="11"/>
      <name val=".VnTime"/>
      <family val="2"/>
    </font>
    <font>
      <b/>
      <sz val="14"/>
      <name val=".VnTimeH"/>
      <family val="2"/>
    </font>
    <font>
      <b/>
      <i/>
      <sz val="13"/>
      <name val=".VnTime"/>
      <family val="2"/>
    </font>
    <font>
      <i/>
      <u/>
      <sz val="11"/>
      <name val=".VnTime"/>
      <family val="2"/>
    </font>
    <font>
      <b/>
      <i/>
      <sz val="12"/>
      <name val=".VnTime"/>
      <family val="2"/>
    </font>
    <font>
      <b/>
      <i/>
      <sz val="12"/>
      <name val=".VnTimeH"/>
      <family val="2"/>
    </font>
    <font>
      <b/>
      <sz val="12"/>
      <name val=".VnTimeH"/>
      <family val="2"/>
    </font>
    <font>
      <b/>
      <sz val="12"/>
      <name val=".VnTime"/>
      <family val="2"/>
    </font>
    <font>
      <sz val="12"/>
      <name val=".VnTime"/>
      <family val="2"/>
    </font>
    <font>
      <b/>
      <i/>
      <u/>
      <sz val="11"/>
      <name val=".VnTime"/>
      <family val="2"/>
    </font>
    <font>
      <sz val="13"/>
      <name val=".VnTime"/>
      <family val="2"/>
    </font>
    <font>
      <sz val="10"/>
      <name val=".VnTime"/>
      <family val="2"/>
    </font>
    <font>
      <b/>
      <sz val="12"/>
      <name val="Times New Roman"/>
      <family val="1"/>
    </font>
    <font>
      <i/>
      <sz val="12"/>
      <name val=".VnTime"/>
      <family val="2"/>
    </font>
    <font>
      <sz val="12"/>
      <name val="Times New Roman"/>
      <family val="1"/>
    </font>
    <font>
      <sz val="12"/>
      <name val="Arial"/>
      <family val="2"/>
    </font>
    <font>
      <b/>
      <sz val="12"/>
      <color indexed="10"/>
      <name val=".VnTime"/>
      <family val="2"/>
    </font>
    <font>
      <sz val="12"/>
      <color indexed="10"/>
      <name val=".VnTime"/>
      <family val="2"/>
    </font>
    <font>
      <sz val="11.5"/>
      <name val=".VnTime"/>
      <family val="2"/>
    </font>
    <font>
      <b/>
      <sz val="11.5"/>
      <name val=".VnTime"/>
      <family val="2"/>
    </font>
    <font>
      <i/>
      <sz val="11.5"/>
      <name val=".VnTime"/>
      <family val="2"/>
    </font>
    <font>
      <b/>
      <sz val="11.5"/>
      <color indexed="10"/>
      <name val=".VnTime"/>
      <family val="2"/>
    </font>
    <font>
      <b/>
      <i/>
      <sz val="11.5"/>
      <name val=".VnTime"/>
      <family val="2"/>
    </font>
    <font>
      <sz val="11.5"/>
      <color indexed="10"/>
      <name val=".VnTime"/>
      <family val="2"/>
    </font>
    <font>
      <sz val="12"/>
      <name val=".VnTime"/>
      <family val="2"/>
    </font>
    <font>
      <sz val="11.5"/>
      <name val=".VnTimeH"/>
      <family val="2"/>
    </font>
    <font>
      <i/>
      <sz val="10"/>
      <name val=".VnTime"/>
      <family val="2"/>
    </font>
    <font>
      <i/>
      <sz val="11.5"/>
      <color indexed="10"/>
      <name val=".VnTime"/>
      <family val="2"/>
    </font>
    <font>
      <b/>
      <i/>
      <sz val="11.5"/>
      <color indexed="10"/>
      <name val=".VnTime"/>
      <family val="2"/>
    </font>
    <font>
      <sz val="8"/>
      <name val="Arial"/>
      <family val="2"/>
    </font>
    <font>
      <sz val="12"/>
      <name val="VNI-Times"/>
    </font>
    <font>
      <sz val="10"/>
      <name val="Times New Roman"/>
      <family val="1"/>
    </font>
    <font>
      <sz val="10"/>
      <name val="Arial"/>
      <family val="2"/>
    </font>
    <font>
      <i/>
      <sz val="11"/>
      <name val=".VnTimeH"/>
      <family val="2"/>
    </font>
    <font>
      <b/>
      <i/>
      <sz val="12"/>
      <color indexed="10"/>
      <name val=".VnTime"/>
      <family val="2"/>
    </font>
    <font>
      <b/>
      <sz val="7"/>
      <name val="Times New Roman"/>
      <family val="1"/>
    </font>
    <font>
      <sz val="8"/>
      <name val=".VnTime"/>
      <family val="2"/>
    </font>
    <font>
      <sz val="11"/>
      <name val="Times New Roman"/>
      <family val="1"/>
    </font>
    <font>
      <sz val="10.5"/>
      <name val=".VnTime"/>
      <family val="2"/>
    </font>
    <font>
      <sz val="12"/>
      <name val="VNtimes new roman"/>
      <family val="2"/>
    </font>
    <font>
      <sz val="10"/>
      <name val="Arial"/>
      <family val="2"/>
    </font>
    <font>
      <sz val="10"/>
      <name val="?? ??"/>
      <family val="1"/>
      <charset val="136"/>
    </font>
    <font>
      <sz val="10"/>
      <name val=".VnArial"/>
      <family val="2"/>
    </font>
    <font>
      <sz val="12"/>
      <name val="????"/>
      <charset val="136"/>
    </font>
    <font>
      <sz val="11"/>
      <name val="??"/>
      <family val="3"/>
      <charset val="129"/>
    </font>
    <font>
      <sz val="12"/>
      <name val="Courier"/>
      <family val="3"/>
    </font>
    <font>
      <sz val="10"/>
      <name val="AngsanaUPC"/>
      <family val="1"/>
    </font>
    <font>
      <sz val="10"/>
      <name val="MS Sans Serif"/>
      <family val="2"/>
    </font>
    <font>
      <sz val="10"/>
      <name val=".VnTime"/>
      <family val="2"/>
    </font>
    <font>
      <sz val="11"/>
      <name val="–¾’©"/>
      <family val="1"/>
      <charset val="128"/>
    </font>
    <font>
      <sz val="14"/>
      <name val="VnTime"/>
    </font>
    <font>
      <b/>
      <u/>
      <sz val="14"/>
      <color indexed="8"/>
      <name val=".VnBook-AntiquaH"/>
      <family val="2"/>
    </font>
    <font>
      <sz val="10"/>
      <name val="VnTimes"/>
      <family val="2"/>
    </font>
    <font>
      <i/>
      <sz val="12"/>
      <color indexed="8"/>
      <name val=".VnBook-AntiquaH"/>
      <family val="2"/>
    </font>
    <font>
      <sz val="11"/>
      <color indexed="8"/>
      <name val="Calibri"/>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2"/>
      <name val="±¼¸²Ã¼"/>
      <family val="3"/>
      <charset val="129"/>
    </font>
    <font>
      <sz val="12"/>
      <name val="¹UAAA¼"/>
      <family val="3"/>
      <charset val="129"/>
    </font>
    <font>
      <sz val="11"/>
      <name val="±¼¸²Ã¼"/>
      <family val="3"/>
      <charset val="129"/>
    </font>
    <font>
      <sz val="8"/>
      <name val="Times New Roman"/>
      <family val="1"/>
    </font>
    <font>
      <sz val="12"/>
      <name val="¹ÙÅÁÃ¼"/>
      <charset val="129"/>
    </font>
    <font>
      <sz val="11"/>
      <color indexed="20"/>
      <name val="Calibri"/>
      <family val="2"/>
      <charset val="163"/>
    </font>
    <font>
      <sz val="12"/>
      <name val="Tms Rmn"/>
    </font>
    <font>
      <sz val="11"/>
      <name val="µ¸¿ò"/>
      <charset val="129"/>
    </font>
    <font>
      <sz val="12"/>
      <name val="¹ÙÅÁÃ¼"/>
      <family val="1"/>
      <charset val="129"/>
    </font>
    <font>
      <sz val="12"/>
      <name val="µ¸¿òÃ¼"/>
      <family val="3"/>
      <charset val="129"/>
    </font>
    <font>
      <sz val="10"/>
      <name val="±¼¸²A¼"/>
      <family val="3"/>
      <charset val="129"/>
    </font>
    <font>
      <sz val="11"/>
      <name val="µ¸¿ò"/>
      <family val="3"/>
      <charset val="129"/>
    </font>
    <font>
      <sz val="10"/>
      <name val="Helv"/>
      <family val="2"/>
    </font>
    <font>
      <b/>
      <sz val="11"/>
      <color indexed="52"/>
      <name val="Calibri"/>
      <family val="2"/>
      <charset val="163"/>
    </font>
    <font>
      <b/>
      <sz val="10"/>
      <name val="Helv"/>
      <family val="2"/>
    </font>
    <font>
      <b/>
      <sz val="11"/>
      <color indexed="9"/>
      <name val="Calibri"/>
      <family val="2"/>
      <charset val="163"/>
    </font>
    <font>
      <sz val="10"/>
      <name val="VNI-Aptima"/>
    </font>
    <font>
      <sz val="10"/>
      <color indexed="8"/>
      <name val="MS Sans Serif"/>
      <family val="2"/>
    </font>
    <font>
      <sz val="11"/>
      <name val="Tms Rmn"/>
    </font>
    <font>
      <sz val="11"/>
      <name val="VNI-Times"/>
    </font>
    <font>
      <sz val="10"/>
      <name val="MS Serif"/>
      <family val="1"/>
    </font>
    <font>
      <sz val="13"/>
      <name val=".VnTime"/>
      <family val="2"/>
    </font>
    <font>
      <sz val="10"/>
      <color indexed="8"/>
      <name val="Arial"/>
      <family val="2"/>
    </font>
    <font>
      <sz val="10"/>
      <color indexed="16"/>
      <name val="MS Serif"/>
      <family val="1"/>
    </font>
    <font>
      <i/>
      <sz val="11"/>
      <color indexed="23"/>
      <name val="Calibri"/>
      <family val="2"/>
      <charset val="163"/>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1"/>
      <color indexed="17"/>
      <name val="Calibri"/>
      <family val="2"/>
      <charset val="163"/>
    </font>
    <font>
      <sz val="8"/>
      <name val="Arial"/>
      <family val="2"/>
    </font>
    <font>
      <b/>
      <sz val="12"/>
      <name val=".VnBook-AntiquaH"/>
      <family val="2"/>
    </font>
    <font>
      <b/>
      <sz val="12"/>
      <color indexed="9"/>
      <name val="Tms Rmn"/>
    </font>
    <font>
      <b/>
      <sz val="12"/>
      <name val="Helv"/>
      <family val="2"/>
    </font>
    <font>
      <b/>
      <sz val="12"/>
      <name val="Arial"/>
      <family val="2"/>
    </font>
    <font>
      <b/>
      <sz val="18"/>
      <name val="Arial"/>
      <family val="2"/>
    </font>
    <font>
      <b/>
      <sz val="11"/>
      <color indexed="56"/>
      <name val="Calibri"/>
      <family val="2"/>
      <charset val="163"/>
    </font>
    <font>
      <b/>
      <sz val="8"/>
      <name val="MS Sans Serif"/>
      <family val="2"/>
    </font>
    <font>
      <b/>
      <sz val="10"/>
      <name val=".VnTime"/>
      <family val="2"/>
    </font>
    <font>
      <sz val="8"/>
      <color indexed="12"/>
      <name val="Helv"/>
      <family val="2"/>
    </font>
    <font>
      <b/>
      <sz val="12"/>
      <color indexed="12"/>
      <name val=".VnTime"/>
      <family val="2"/>
    </font>
    <font>
      <sz val="11"/>
      <color indexed="52"/>
      <name val="Calibri"/>
      <family val="2"/>
      <charset val="163"/>
    </font>
    <font>
      <sz val="10"/>
      <name val="MS Sans Serif"/>
      <family val="2"/>
    </font>
    <font>
      <b/>
      <sz val="11"/>
      <name val="Helv"/>
      <family val="2"/>
    </font>
    <font>
      <sz val="10"/>
      <name val=".VnAvant"/>
      <family val="2"/>
    </font>
    <font>
      <sz val="11"/>
      <color indexed="60"/>
      <name val="Calibri"/>
      <family val="2"/>
      <charset val="163"/>
    </font>
    <font>
      <sz val="7"/>
      <name val="Small Fonts"/>
      <family val="2"/>
    </font>
    <font>
      <b/>
      <sz val="12"/>
      <name val="VN-NTime"/>
      <family val="2"/>
    </font>
    <font>
      <sz val="12"/>
      <name val="바탕체"/>
      <family val="3"/>
      <charset val="129"/>
    </font>
    <font>
      <sz val="14"/>
      <name val="System"/>
      <family val="2"/>
    </font>
    <font>
      <b/>
      <sz val="11"/>
      <name val="Arial"/>
      <family val="2"/>
    </font>
    <font>
      <b/>
      <sz val="11"/>
      <color indexed="63"/>
      <name val="Calibri"/>
      <family val="2"/>
      <charset val="163"/>
    </font>
    <font>
      <sz val="12"/>
      <color indexed="8"/>
      <name val="Times New Roman"/>
      <family val="1"/>
    </font>
    <font>
      <sz val="12"/>
      <name val="Helv"/>
      <family val="2"/>
    </font>
    <font>
      <b/>
      <sz val="10"/>
      <name val="MS Sans Serif"/>
      <family val="2"/>
    </font>
    <font>
      <sz val="8"/>
      <name val="Wingdings"/>
      <charset val="2"/>
    </font>
    <font>
      <sz val="8"/>
      <name val="Helv"/>
    </font>
    <font>
      <sz val="11"/>
      <name val="3C_Times_T"/>
    </font>
    <font>
      <sz val="8"/>
      <name val="MS Sans Serif"/>
      <family val="2"/>
    </font>
    <font>
      <sz val="11"/>
      <color indexed="32"/>
      <name val="VNI-Times"/>
    </font>
    <font>
      <b/>
      <sz val="8"/>
      <color indexed="8"/>
      <name val="Helv"/>
    </font>
    <font>
      <sz val="14"/>
      <name val=".VnTime"/>
      <family val="2"/>
    </font>
    <font>
      <sz val="12"/>
      <name val="VNTime"/>
    </font>
    <font>
      <sz val="12"/>
      <name val="VNTime"/>
      <family val="2"/>
    </font>
    <font>
      <b/>
      <sz val="13"/>
      <color indexed="8"/>
      <name val=".VnTimeH"/>
      <family val="2"/>
    </font>
    <font>
      <sz val="14"/>
      <name val=".Vn3DH"/>
      <family val="2"/>
    </font>
    <font>
      <b/>
      <sz val="18"/>
      <color indexed="56"/>
      <name val="Cambria"/>
      <family val="2"/>
      <charset val="163"/>
    </font>
    <font>
      <sz val="10"/>
      <name val="VNtimes new roman"/>
      <family val="2"/>
    </font>
    <font>
      <sz val="14"/>
      <name val="VnTime"/>
      <family val="2"/>
    </font>
    <font>
      <b/>
      <sz val="8"/>
      <name val="VN Helvetica"/>
      <family val="2"/>
    </font>
    <font>
      <b/>
      <sz val="10"/>
      <name val="VN AvantGBook"/>
      <family val="2"/>
    </font>
    <font>
      <b/>
      <sz val="16"/>
      <name val=".VnTime"/>
      <family val="2"/>
    </font>
    <font>
      <sz val="9"/>
      <name val=".VnTime"/>
      <family val="2"/>
    </font>
    <font>
      <sz val="11"/>
      <color indexed="10"/>
      <name val="Calibri"/>
      <family val="2"/>
      <charset val="163"/>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宋体"/>
      <charset val="134"/>
    </font>
    <font>
      <sz val="10"/>
      <name val="Courier"/>
      <family val="3"/>
    </font>
    <font>
      <b/>
      <sz val="10.5"/>
      <color indexed="8"/>
      <name val="Times New Roman"/>
      <family val="1"/>
    </font>
    <font>
      <b/>
      <i/>
      <sz val="10.5"/>
      <color indexed="8"/>
      <name val="Times New Roman"/>
      <family val="1"/>
    </font>
    <font>
      <b/>
      <sz val="10"/>
      <color indexed="8"/>
      <name val="Times New Roman"/>
      <family val="1"/>
    </font>
    <font>
      <sz val="10.5"/>
      <color indexed="8"/>
      <name val="Times New Roman"/>
      <family val="1"/>
    </font>
    <font>
      <sz val="11"/>
      <color indexed="8"/>
      <name val="Times New Roman"/>
      <family val="1"/>
    </font>
    <font>
      <i/>
      <sz val="10.5"/>
      <color indexed="8"/>
      <name val="Times New Roman"/>
      <family val="1"/>
    </font>
    <font>
      <sz val="10"/>
      <color indexed="8"/>
      <name val="Times New Roman"/>
      <family val="1"/>
    </font>
    <font>
      <b/>
      <sz val="12"/>
      <color indexed="8"/>
      <name val="Times New Roman"/>
      <family val="1"/>
    </font>
    <font>
      <b/>
      <sz val="11"/>
      <color indexed="8"/>
      <name val="Times New Roman"/>
      <family val="1"/>
    </font>
    <font>
      <b/>
      <i/>
      <sz val="11"/>
      <color indexed="8"/>
      <name val="Times New Roman"/>
      <family val="1"/>
    </font>
    <font>
      <i/>
      <sz val="11"/>
      <color indexed="8"/>
      <name val="Times New Roman"/>
      <family val="1"/>
    </font>
    <font>
      <i/>
      <sz val="10"/>
      <color indexed="8"/>
      <name val="Times New Roman"/>
      <family val="1"/>
    </font>
    <font>
      <i/>
      <sz val="10"/>
      <color indexed="8"/>
      <name val="MS Sans Serif"/>
      <family val="2"/>
    </font>
    <font>
      <b/>
      <sz val="9"/>
      <color indexed="81"/>
      <name val="Tahoma"/>
      <family val="2"/>
    </font>
    <font>
      <sz val="9"/>
      <color indexed="81"/>
      <name val="Tahoma"/>
      <family val="2"/>
    </font>
    <font>
      <b/>
      <sz val="11"/>
      <name val="Times New Roman"/>
      <family val="1"/>
    </font>
    <font>
      <b/>
      <sz val="10"/>
      <name val="Times New Roman"/>
      <family val="1"/>
    </font>
    <font>
      <sz val="10"/>
      <color indexed="12"/>
      <name val="Times New Roman"/>
      <family val="1"/>
    </font>
    <font>
      <sz val="11"/>
      <color indexed="12"/>
      <name val="Times New Roman"/>
      <family val="1"/>
    </font>
    <font>
      <b/>
      <i/>
      <sz val="11"/>
      <name val="Times New Roman"/>
      <family val="1"/>
    </font>
    <font>
      <sz val="9"/>
      <name val="Times New Roman"/>
      <family val="1"/>
    </font>
    <font>
      <b/>
      <sz val="9"/>
      <name val="Times New Roman"/>
      <family val="1"/>
    </font>
    <font>
      <i/>
      <sz val="10"/>
      <name val="Times New Roman"/>
      <family val="1"/>
    </font>
    <font>
      <i/>
      <sz val="11"/>
      <name val="Times New Roman"/>
      <family val="1"/>
    </font>
    <font>
      <b/>
      <i/>
      <sz val="10"/>
      <name val="Times New Roman"/>
      <family val="1"/>
    </font>
    <font>
      <sz val="11"/>
      <name val="U_Times"/>
      <family val="2"/>
    </font>
    <font>
      <b/>
      <sz val="10"/>
      <name val=".VnTimeH"/>
      <family val="2"/>
    </font>
    <font>
      <b/>
      <i/>
      <sz val="10"/>
      <name val=".VnTime"/>
      <family val="2"/>
    </font>
  </fonts>
  <fills count="3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darkVertica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15"/>
        <bgColor indexed="64"/>
      </patternFill>
    </fill>
  </fills>
  <borders count="59">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top/>
      <bottom/>
      <diagonal/>
    </border>
    <border>
      <left/>
      <right/>
      <top style="medium">
        <color indexed="64"/>
      </top>
      <bottom style="double">
        <color indexed="64"/>
      </bottom>
      <diagonal/>
    </border>
  </borders>
  <cellStyleXfs count="350">
    <xf numFmtId="0" fontId="0" fillId="0" borderId="0"/>
    <xf numFmtId="0" fontId="31" fillId="0" borderId="0" applyNumberFormat="0" applyFill="0" applyBorder="0" applyAlignment="0" applyProtection="0"/>
    <xf numFmtId="0" fontId="31" fillId="0" borderId="0" applyNumberFormat="0" applyFill="0" applyBorder="0" applyAlignment="0" applyProtection="0"/>
    <xf numFmtId="164" fontId="46" fillId="0" borderId="1" applyFont="0" applyBorder="0"/>
    <xf numFmtId="189" fontId="47" fillId="0" borderId="0" applyFont="0" applyFill="0" applyBorder="0" applyAlignment="0" applyProtection="0"/>
    <xf numFmtId="0" fontId="48" fillId="0" borderId="0" applyFont="0" applyFill="0" applyBorder="0" applyAlignment="0" applyProtection="0"/>
    <xf numFmtId="188" fontId="47" fillId="0" borderId="0" applyFont="0" applyFill="0" applyBorder="0" applyAlignment="0" applyProtection="0"/>
    <xf numFmtId="181" fontId="49" fillId="0" borderId="0" applyFont="0" applyFill="0" applyBorder="0" applyAlignment="0" applyProtection="0"/>
    <xf numFmtId="180" fontId="49" fillId="0" borderId="0" applyFont="0" applyFill="0" applyBorder="0" applyAlignment="0" applyProtection="0"/>
    <xf numFmtId="172" fontId="50" fillId="0" borderId="0" applyFont="0" applyFill="0" applyBorder="0" applyAlignment="0" applyProtection="0"/>
    <xf numFmtId="9" fontId="51" fillId="0" borderId="0" applyFont="0" applyFill="0" applyBorder="0" applyAlignment="0" applyProtection="0"/>
    <xf numFmtId="213" fontId="52"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8" fillId="0" borderId="0" applyNumberForma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1" fontId="57" fillId="0" borderId="2" applyBorder="0" applyAlignment="0">
      <alignment horizontal="center"/>
    </xf>
    <xf numFmtId="0" fontId="37" fillId="0" borderId="0" applyFont="0" applyFill="0" applyBorder="0" applyAlignment="0"/>
    <xf numFmtId="0" fontId="58" fillId="2" borderId="0"/>
    <xf numFmtId="0" fontId="59" fillId="0" borderId="0"/>
    <xf numFmtId="0" fontId="60" fillId="2" borderId="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2" fillId="2" borderId="0"/>
    <xf numFmtId="0" fontId="63" fillId="0" borderId="0">
      <alignment wrapText="1"/>
    </xf>
    <xf numFmtId="0" fontId="61" fillId="9"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9" borderId="0" applyNumberFormat="0" applyBorder="0" applyAlignment="0" applyProtection="0"/>
    <xf numFmtId="0" fontId="61" fillId="12" borderId="0" applyNumberFormat="0" applyBorder="0" applyAlignment="0" applyProtection="0"/>
    <xf numFmtId="164" fontId="64" fillId="0" borderId="3" applyNumberFormat="0" applyFont="0" applyBorder="0" applyAlignment="0">
      <alignment horizontal="center" vertical="center"/>
    </xf>
    <xf numFmtId="0" fontId="55" fillId="0" borderId="0"/>
    <xf numFmtId="0" fontId="65" fillId="13"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20" borderId="0" applyNumberFormat="0" applyBorder="0" applyAlignment="0" applyProtection="0"/>
    <xf numFmtId="182" fontId="66" fillId="0" borderId="0" applyFont="0" applyFill="0" applyBorder="0" applyAlignment="0" applyProtection="0"/>
    <xf numFmtId="0" fontId="67" fillId="0" borderId="0" applyFont="0" applyFill="0" applyBorder="0" applyAlignment="0" applyProtection="0"/>
    <xf numFmtId="182" fontId="68" fillId="0" borderId="0" applyFont="0" applyFill="0" applyBorder="0" applyAlignment="0" applyProtection="0"/>
    <xf numFmtId="183" fontId="66" fillId="0" borderId="0" applyFont="0" applyFill="0" applyBorder="0" applyAlignment="0" applyProtection="0"/>
    <xf numFmtId="0" fontId="67" fillId="0" borderId="0" applyFont="0" applyFill="0" applyBorder="0" applyAlignment="0" applyProtection="0"/>
    <xf numFmtId="183" fontId="68" fillId="0" borderId="0" applyFont="0" applyFill="0" applyBorder="0" applyAlignment="0" applyProtection="0"/>
    <xf numFmtId="0" fontId="69" fillId="0" borderId="0">
      <alignment horizontal="center" wrapText="1"/>
      <protection locked="0"/>
    </xf>
    <xf numFmtId="180" fontId="66" fillId="0" borderId="0" applyFont="0" applyFill="0" applyBorder="0" applyAlignment="0" applyProtection="0"/>
    <xf numFmtId="0" fontId="67" fillId="0" borderId="0" applyFont="0" applyFill="0" applyBorder="0" applyAlignment="0" applyProtection="0"/>
    <xf numFmtId="180" fontId="70" fillId="0" borderId="0" applyFont="0" applyFill="0" applyBorder="0" applyAlignment="0" applyProtection="0"/>
    <xf numFmtId="181" fontId="66" fillId="0" borderId="0" applyFont="0" applyFill="0" applyBorder="0" applyAlignment="0" applyProtection="0"/>
    <xf numFmtId="0" fontId="67" fillId="0" borderId="0" applyFont="0" applyFill="0" applyBorder="0" applyAlignment="0" applyProtection="0"/>
    <xf numFmtId="181" fontId="70" fillId="0" borderId="0" applyFont="0" applyFill="0" applyBorder="0" applyAlignment="0" applyProtection="0"/>
    <xf numFmtId="0" fontId="71" fillId="4" borderId="0" applyNumberFormat="0" applyBorder="0" applyAlignment="0" applyProtection="0"/>
    <xf numFmtId="0" fontId="72" fillId="0" borderId="0" applyNumberFormat="0" applyFill="0" applyBorder="0" applyAlignment="0" applyProtection="0"/>
    <xf numFmtId="0" fontId="67" fillId="0" borderId="0"/>
    <xf numFmtId="0" fontId="73" fillId="0" borderId="0"/>
    <xf numFmtId="0" fontId="67" fillId="0" borderId="0"/>
    <xf numFmtId="0" fontId="74" fillId="0" borderId="0"/>
    <xf numFmtId="0" fontId="67" fillId="0" borderId="0"/>
    <xf numFmtId="0" fontId="75" fillId="0" borderId="0"/>
    <xf numFmtId="0" fontId="67" fillId="0" borderId="0"/>
    <xf numFmtId="0" fontId="66" fillId="0" borderId="0"/>
    <xf numFmtId="0" fontId="67" fillId="0" borderId="0"/>
    <xf numFmtId="0" fontId="66" fillId="0" borderId="0"/>
    <xf numFmtId="0" fontId="76" fillId="0" borderId="0"/>
    <xf numFmtId="0" fontId="66" fillId="0" borderId="0"/>
    <xf numFmtId="0" fontId="76" fillId="0" borderId="0"/>
    <xf numFmtId="0" fontId="75" fillId="0" borderId="0"/>
    <xf numFmtId="0" fontId="76" fillId="0" borderId="0"/>
    <xf numFmtId="0" fontId="77" fillId="0" borderId="0"/>
    <xf numFmtId="190" fontId="31" fillId="0" borderId="0" applyFill="0" applyBorder="0" applyAlignment="0"/>
    <xf numFmtId="190" fontId="31" fillId="0" borderId="0" applyFill="0" applyBorder="0" applyAlignment="0"/>
    <xf numFmtId="191" fontId="78" fillId="0" borderId="0" applyFill="0" applyBorder="0" applyAlignment="0"/>
    <xf numFmtId="166" fontId="78" fillId="0" borderId="0" applyFill="0" applyBorder="0" applyAlignment="0"/>
    <xf numFmtId="195" fontId="78" fillId="0" borderId="0" applyFill="0" applyBorder="0" applyAlignment="0"/>
    <xf numFmtId="196" fontId="47" fillId="0" borderId="0" applyFill="0" applyBorder="0" applyAlignment="0"/>
    <xf numFmtId="192" fontId="78" fillId="0" borderId="0" applyFill="0" applyBorder="0" applyAlignment="0"/>
    <xf numFmtId="197" fontId="78" fillId="0" borderId="0" applyFill="0" applyBorder="0" applyAlignment="0"/>
    <xf numFmtId="191" fontId="78" fillId="0" borderId="0" applyFill="0" applyBorder="0" applyAlignment="0"/>
    <xf numFmtId="0" fontId="79" fillId="21" borderId="4" applyNumberFormat="0" applyAlignment="0" applyProtection="0"/>
    <xf numFmtId="0" fontId="80" fillId="0" borderId="0"/>
    <xf numFmtId="0" fontId="81" fillId="22" borderId="5" applyNumberFormat="0" applyAlignment="0" applyProtection="0"/>
    <xf numFmtId="1" fontId="82" fillId="0" borderId="6" applyBorder="0"/>
    <xf numFmtId="43" fontId="1" fillId="0" borderId="0" applyFont="0" applyFill="0" applyBorder="0" applyAlignment="0" applyProtection="0"/>
    <xf numFmtId="193" fontId="84" fillId="0" borderId="0"/>
    <xf numFmtId="193" fontId="84" fillId="0" borderId="0"/>
    <xf numFmtId="193" fontId="84" fillId="0" borderId="0"/>
    <xf numFmtId="193" fontId="84" fillId="0" borderId="0"/>
    <xf numFmtId="193" fontId="84" fillId="0" borderId="0"/>
    <xf numFmtId="193" fontId="84" fillId="0" borderId="0"/>
    <xf numFmtId="193" fontId="84" fillId="0" borderId="0"/>
    <xf numFmtId="193" fontId="84" fillId="0" borderId="0"/>
    <xf numFmtId="0" fontId="85" fillId="0" borderId="2"/>
    <xf numFmtId="41" fontId="31" fillId="0" borderId="0" applyFont="0" applyFill="0" applyBorder="0" applyAlignment="0" applyProtection="0"/>
    <xf numFmtId="192" fontId="78" fillId="0" borderId="0" applyFont="0" applyFill="0" applyBorder="0" applyAlignment="0" applyProtection="0"/>
    <xf numFmtId="43" fontId="31" fillId="0" borderId="0" applyFont="0" applyFill="0" applyBorder="0" applyAlignment="0" applyProtection="0"/>
    <xf numFmtId="198" fontId="38" fillId="0" borderId="0"/>
    <xf numFmtId="167" fontId="31" fillId="0" borderId="0" applyFont="0" applyFill="0" applyBorder="0" applyAlignment="0" applyProtection="0"/>
    <xf numFmtId="43" fontId="3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47" fillId="0" borderId="0" applyFont="0" applyFill="0" applyBorder="0" applyAlignment="0" applyProtection="0"/>
    <xf numFmtId="0" fontId="86" fillId="0" borderId="0" applyNumberFormat="0" applyAlignment="0">
      <alignment horizontal="left"/>
    </xf>
    <xf numFmtId="215" fontId="87" fillId="0" borderId="0" applyFont="0" applyFill="0" applyBorder="0" applyAlignment="0" applyProtection="0"/>
    <xf numFmtId="191" fontId="78"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99" fontId="47" fillId="0" borderId="0"/>
    <xf numFmtId="0" fontId="47" fillId="0" borderId="0" applyFont="0" applyFill="0" applyBorder="0" applyAlignment="0" applyProtection="0"/>
    <xf numFmtId="14" fontId="88" fillId="0" borderId="0" applyFill="0" applyBorder="0" applyAlignment="0"/>
    <xf numFmtId="0" fontId="22" fillId="0" borderId="0" applyProtection="0"/>
    <xf numFmtId="200" fontId="47" fillId="0" borderId="7">
      <alignment vertical="center"/>
    </xf>
    <xf numFmtId="201" fontId="47" fillId="0" borderId="0" applyFont="0" applyFill="0" applyBorder="0" applyAlignment="0" applyProtection="0"/>
    <xf numFmtId="202" fontId="47" fillId="0" borderId="0" applyFont="0" applyFill="0" applyBorder="0" applyAlignment="0" applyProtection="0"/>
    <xf numFmtId="203" fontId="47" fillId="0" borderId="0"/>
    <xf numFmtId="3" fontId="15" fillId="0" borderId="0" applyFont="0" applyBorder="0" applyAlignment="0"/>
    <xf numFmtId="192" fontId="78" fillId="0" borderId="0" applyFill="0" applyBorder="0" applyAlignment="0"/>
    <xf numFmtId="191" fontId="78" fillId="0" borderId="0" applyFill="0" applyBorder="0" applyAlignment="0"/>
    <xf numFmtId="192" fontId="78" fillId="0" borderId="0" applyFill="0" applyBorder="0" applyAlignment="0"/>
    <xf numFmtId="197" fontId="78" fillId="0" borderId="0" applyFill="0" applyBorder="0" applyAlignment="0"/>
    <xf numFmtId="191" fontId="78" fillId="0" borderId="0" applyFill="0" applyBorder="0" applyAlignment="0"/>
    <xf numFmtId="0" fontId="89" fillId="0" borderId="0" applyNumberFormat="0" applyAlignment="0">
      <alignment horizontal="left"/>
    </xf>
    <xf numFmtId="204" fontId="47" fillId="0" borderId="0" applyFont="0" applyFill="0" applyBorder="0" applyAlignment="0" applyProtection="0"/>
    <xf numFmtId="0" fontId="90" fillId="0" borderId="0" applyNumberFormat="0" applyFill="0" applyBorder="0" applyAlignment="0" applyProtection="0"/>
    <xf numFmtId="3" fontId="15" fillId="0" borderId="0" applyFont="0" applyBorder="0" applyAlignment="0"/>
    <xf numFmtId="0" fontId="91" fillId="0" borderId="0" applyProtection="0"/>
    <xf numFmtId="0" fontId="92" fillId="0" borderId="0" applyProtection="0"/>
    <xf numFmtId="0" fontId="93" fillId="0" borderId="0" applyProtection="0"/>
    <xf numFmtId="0" fontId="94" fillId="0" borderId="0" applyProtection="0"/>
    <xf numFmtId="0" fontId="95" fillId="0" borderId="0" applyNumberFormat="0" applyFont="0" applyFill="0" applyBorder="0" applyAlignment="0" applyProtection="0"/>
    <xf numFmtId="0" fontId="96" fillId="0" borderId="0" applyProtection="0"/>
    <xf numFmtId="0" fontId="97" fillId="0" borderId="0" applyProtection="0"/>
    <xf numFmtId="2" fontId="47" fillId="0" borderId="0" applyFont="0" applyFill="0" applyBorder="0" applyAlignment="0" applyProtection="0"/>
    <xf numFmtId="0" fontId="98" fillId="5" borderId="0" applyNumberFormat="0" applyBorder="0" applyAlignment="0" applyProtection="0"/>
    <xf numFmtId="38" fontId="99" fillId="2" borderId="0" applyNumberFormat="0" applyBorder="0" applyAlignment="0" applyProtection="0"/>
    <xf numFmtId="0" fontId="100" fillId="0" borderId="0" applyNumberFormat="0" applyFont="0" applyBorder="0" applyAlignment="0">
      <alignment horizontal="left" vertical="center"/>
    </xf>
    <xf numFmtId="0" fontId="101" fillId="23" borderId="0"/>
    <xf numFmtId="0" fontId="101" fillId="23" borderId="0"/>
    <xf numFmtId="0" fontId="102" fillId="0" borderId="0">
      <alignment horizontal="left"/>
    </xf>
    <xf numFmtId="0" fontId="103" fillId="0" borderId="8" applyNumberFormat="0" applyAlignment="0" applyProtection="0">
      <alignment horizontal="left" vertical="center"/>
    </xf>
    <xf numFmtId="0" fontId="103" fillId="0" borderId="9">
      <alignment horizontal="left" vertical="center"/>
    </xf>
    <xf numFmtId="0" fontId="104" fillId="0" borderId="0" applyNumberFormat="0" applyFill="0" applyBorder="0" applyAlignment="0" applyProtection="0"/>
    <xf numFmtId="0" fontId="103" fillId="0" borderId="0" applyNumberFormat="0" applyFill="0" applyBorder="0" applyAlignment="0" applyProtection="0"/>
    <xf numFmtId="0" fontId="105" fillId="0" borderId="10" applyNumberFormat="0" applyFill="0" applyAlignment="0" applyProtection="0"/>
    <xf numFmtId="0" fontId="105" fillId="0" borderId="0" applyNumberFormat="0" applyFill="0" applyBorder="0" applyAlignment="0" applyProtection="0"/>
    <xf numFmtId="0" fontId="104" fillId="0" borderId="0" applyProtection="0"/>
    <xf numFmtId="0" fontId="103" fillId="0" borderId="0" applyProtection="0"/>
    <xf numFmtId="0" fontId="106" fillId="0" borderId="11">
      <alignment horizontal="center"/>
    </xf>
    <xf numFmtId="0" fontId="106" fillId="0" borderId="0">
      <alignment horizontal="center"/>
    </xf>
    <xf numFmtId="5" fontId="107" fillId="24" borderId="2" applyNumberFormat="0" applyAlignment="0">
      <alignment horizontal="left" vertical="top"/>
    </xf>
    <xf numFmtId="49" fontId="8" fillId="0" borderId="2">
      <alignment vertical="center"/>
    </xf>
    <xf numFmtId="0" fontId="108" fillId="0" borderId="0"/>
    <xf numFmtId="10" fontId="99" fillId="25" borderId="2" applyNumberFormat="0" applyBorder="0" applyAlignment="0" applyProtection="0"/>
    <xf numFmtId="14" fontId="109" fillId="0" borderId="3" applyFont="0" applyBorder="0" applyAlignment="0">
      <alignment horizontal="center"/>
    </xf>
    <xf numFmtId="0" fontId="54" fillId="0" borderId="0"/>
    <xf numFmtId="0" fontId="54" fillId="0" borderId="0"/>
    <xf numFmtId="192" fontId="78" fillId="0" borderId="0" applyFill="0" applyBorder="0" applyAlignment="0"/>
    <xf numFmtId="191" fontId="78" fillId="0" borderId="0" applyFill="0" applyBorder="0" applyAlignment="0"/>
    <xf numFmtId="192" fontId="78" fillId="0" borderId="0" applyFill="0" applyBorder="0" applyAlignment="0"/>
    <xf numFmtId="197" fontId="78" fillId="0" borderId="0" applyFill="0" applyBorder="0" applyAlignment="0"/>
    <xf numFmtId="191" fontId="78" fillId="0" borderId="0" applyFill="0" applyBorder="0" applyAlignment="0"/>
    <xf numFmtId="0" fontId="110" fillId="0" borderId="12" applyNumberFormat="0" applyFill="0" applyAlignment="0" applyProtection="0"/>
    <xf numFmtId="38" fontId="111" fillId="0" borderId="0" applyFont="0" applyFill="0" applyBorder="0" applyAlignment="0" applyProtection="0"/>
    <xf numFmtId="40" fontId="111" fillId="0" borderId="0" applyFont="0" applyFill="0" applyBorder="0" applyAlignment="0" applyProtection="0"/>
    <xf numFmtId="0" fontId="112" fillId="0" borderId="11"/>
    <xf numFmtId="178" fontId="113" fillId="0" borderId="13"/>
    <xf numFmtId="205" fontId="111" fillId="0" borderId="0" applyFont="0" applyFill="0" applyBorder="0" applyAlignment="0" applyProtection="0"/>
    <xf numFmtId="206" fontId="111" fillId="0" borderId="0" applyFont="0" applyFill="0" applyBorder="0" applyAlignment="0" applyProtection="0"/>
    <xf numFmtId="194" fontId="47" fillId="0" borderId="0" applyFont="0" applyFill="0" applyBorder="0" applyAlignment="0" applyProtection="0"/>
    <xf numFmtId="207" fontId="47" fillId="0" borderId="0" applyFont="0" applyFill="0" applyBorder="0" applyAlignment="0" applyProtection="0"/>
    <xf numFmtId="0" fontId="22" fillId="0" borderId="0" applyNumberFormat="0" applyFont="0" applyFill="0" applyAlignment="0"/>
    <xf numFmtId="0" fontId="114" fillId="26" borderId="0" applyNumberFormat="0" applyBorder="0" applyAlignment="0" applyProtection="0"/>
    <xf numFmtId="0" fontId="17" fillId="0" borderId="2"/>
    <xf numFmtId="0" fontId="38" fillId="0" borderId="0"/>
    <xf numFmtId="37" fontId="115" fillId="0" borderId="0"/>
    <xf numFmtId="0" fontId="116" fillId="0" borderId="2" applyNumberFormat="0" applyFont="0" applyFill="0" applyBorder="0" applyAlignment="0">
      <alignment horizontal="center"/>
    </xf>
    <xf numFmtId="179" fontId="1" fillId="0" borderId="0"/>
    <xf numFmtId="0" fontId="117" fillId="0" borderId="0"/>
    <xf numFmtId="0" fontId="15" fillId="0" borderId="0"/>
    <xf numFmtId="0" fontId="31" fillId="0" borderId="0"/>
    <xf numFmtId="0" fontId="83" fillId="0" borderId="0"/>
    <xf numFmtId="0" fontId="31" fillId="0" borderId="0"/>
    <xf numFmtId="0" fontId="31" fillId="0" borderId="0"/>
    <xf numFmtId="0" fontId="47" fillId="0" borderId="0"/>
    <xf numFmtId="0" fontId="31" fillId="27" borderId="14" applyNumberFormat="0" applyFont="0" applyAlignment="0" applyProtection="0"/>
    <xf numFmtId="3" fontId="118" fillId="0" borderId="0" applyFont="0" applyFill="0" applyBorder="0" applyAlignment="0" applyProtection="0"/>
    <xf numFmtId="172" fontId="56" fillId="0" borderId="0" applyFont="0" applyFill="0" applyBorder="0" applyAlignment="0" applyProtection="0"/>
    <xf numFmtId="0" fontId="119" fillId="0" borderId="0" applyNumberFormat="0" applyFill="0" applyBorder="0" applyAlignment="0" applyProtection="0"/>
    <xf numFmtId="0" fontId="8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7" fillId="0" borderId="0" applyFont="0" applyFill="0" applyBorder="0" applyAlignment="0" applyProtection="0"/>
    <xf numFmtId="0" fontId="38" fillId="0" borderId="0"/>
    <xf numFmtId="0" fontId="120" fillId="21" borderId="15" applyNumberFormat="0" applyAlignment="0" applyProtection="0"/>
    <xf numFmtId="0" fontId="121" fillId="28" borderId="0"/>
    <xf numFmtId="14" fontId="69" fillId="0" borderId="0">
      <alignment horizontal="center" wrapText="1"/>
      <protection locked="0"/>
    </xf>
    <xf numFmtId="9" fontId="1" fillId="0" borderId="0" applyFont="0" applyFill="0" applyBorder="0" applyAlignment="0" applyProtection="0"/>
    <xf numFmtId="196" fontId="47" fillId="0" borderId="0" applyFont="0" applyFill="0" applyBorder="0" applyAlignment="0" applyProtection="0"/>
    <xf numFmtId="171" fontId="47" fillId="0" borderId="0" applyFont="0" applyFill="0" applyBorder="0" applyAlignment="0" applyProtection="0"/>
    <xf numFmtId="10" fontId="1" fillId="0" borderId="0" applyFont="0" applyFill="0" applyBorder="0" applyAlignment="0" applyProtection="0"/>
    <xf numFmtId="9" fontId="31" fillId="0" borderId="0" applyFont="0" applyFill="0" applyBorder="0" applyAlignment="0" applyProtection="0"/>
    <xf numFmtId="192" fontId="78" fillId="0" borderId="0" applyFill="0" applyBorder="0" applyAlignment="0"/>
    <xf numFmtId="191" fontId="78" fillId="0" borderId="0" applyFill="0" applyBorder="0" applyAlignment="0"/>
    <xf numFmtId="192" fontId="78" fillId="0" borderId="0" applyFill="0" applyBorder="0" applyAlignment="0"/>
    <xf numFmtId="197" fontId="78" fillId="0" borderId="0" applyFill="0" applyBorder="0" applyAlignment="0"/>
    <xf numFmtId="191" fontId="78" fillId="0" borderId="0" applyFill="0" applyBorder="0" applyAlignment="0"/>
    <xf numFmtId="0" fontId="122" fillId="0" borderId="0"/>
    <xf numFmtId="0" fontId="54" fillId="0" borderId="0" applyNumberFormat="0" applyFont="0" applyFill="0" applyBorder="0" applyAlignment="0" applyProtection="0">
      <alignment horizontal="left"/>
    </xf>
    <xf numFmtId="0" fontId="123" fillId="0" borderId="11">
      <alignment horizontal="center"/>
    </xf>
    <xf numFmtId="0" fontId="124" fillId="29" borderId="0" applyNumberFormat="0" applyFont="0" applyBorder="0" applyAlignment="0">
      <alignment horizontal="center"/>
    </xf>
    <xf numFmtId="14" fontId="125" fillId="0" borderId="0" applyNumberFormat="0" applyFill="0" applyBorder="0" applyAlignment="0" applyProtection="0">
      <alignment horizontal="left"/>
    </xf>
    <xf numFmtId="0" fontId="31" fillId="0" borderId="0" applyNumberFormat="0" applyFill="0" applyBorder="0" applyAlignment="0" applyProtection="0"/>
    <xf numFmtId="0" fontId="31" fillId="0" borderId="0" applyNumberFormat="0" applyFill="0" applyBorder="0" applyAlignment="0" applyProtection="0"/>
    <xf numFmtId="214" fontId="126" fillId="0" borderId="0" applyFont="0" applyFill="0" applyBorder="0" applyAlignment="0" applyProtection="0"/>
    <xf numFmtId="0" fontId="124" fillId="1" borderId="9" applyNumberFormat="0" applyFont="0" applyAlignment="0">
      <alignment horizontal="center"/>
    </xf>
    <xf numFmtId="0" fontId="127" fillId="0" borderId="0" applyNumberFormat="0" applyFill="0" applyBorder="0" applyAlignment="0">
      <alignment horizontal="center"/>
    </xf>
    <xf numFmtId="0" fontId="47" fillId="30" borderId="0"/>
    <xf numFmtId="0" fontId="55" fillId="0" borderId="0" applyNumberFormat="0" applyFill="0" applyBorder="0" applyAlignment="0" applyProtection="0"/>
    <xf numFmtId="216" fontId="87" fillId="0" borderId="0" applyFont="0" applyFill="0" applyBorder="0" applyAlignment="0" applyProtection="0"/>
    <xf numFmtId="220" fontId="31" fillId="0" borderId="0" applyFont="0" applyFill="0" applyBorder="0" applyAlignment="0" applyProtection="0"/>
    <xf numFmtId="220" fontId="31" fillId="0" borderId="0" applyFont="0" applyFill="0" applyBorder="0" applyAlignment="0" applyProtection="0"/>
    <xf numFmtId="220" fontId="31" fillId="0" borderId="0" applyFont="0" applyFill="0" applyBorder="0" applyAlignment="0" applyProtection="0"/>
    <xf numFmtId="220" fontId="31" fillId="0" borderId="0" applyFont="0" applyFill="0" applyBorder="0" applyAlignment="0" applyProtection="0"/>
    <xf numFmtId="216" fontId="87" fillId="0" borderId="0" applyFont="0" applyFill="0" applyBorder="0" applyAlignment="0" applyProtection="0"/>
    <xf numFmtId="219" fontId="55"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0" fontId="128" fillId="0" borderId="0"/>
    <xf numFmtId="0" fontId="112" fillId="0" borderId="0"/>
    <xf numFmtId="40" fontId="129" fillId="0" borderId="0" applyBorder="0">
      <alignment horizontal="right"/>
    </xf>
    <xf numFmtId="186" fontId="87" fillId="0" borderId="16">
      <alignment horizontal="right" vertical="center"/>
    </xf>
    <xf numFmtId="217" fontId="130" fillId="0" borderId="16">
      <alignment horizontal="right" vertical="center"/>
    </xf>
    <xf numFmtId="217" fontId="130" fillId="0" borderId="16">
      <alignment horizontal="right" vertical="center"/>
    </xf>
    <xf numFmtId="208" fontId="15" fillId="0" borderId="16">
      <alignment horizontal="right" vertical="center"/>
    </xf>
    <xf numFmtId="208" fontId="15" fillId="0" borderId="16">
      <alignment horizontal="right" vertical="center"/>
    </xf>
    <xf numFmtId="186" fontId="17" fillId="0" borderId="16">
      <alignment horizontal="right" vertical="center"/>
    </xf>
    <xf numFmtId="186" fontId="87" fillId="0" borderId="16">
      <alignment horizontal="right" vertical="center"/>
    </xf>
    <xf numFmtId="217" fontId="130" fillId="0" borderId="16">
      <alignment horizontal="right" vertical="center"/>
    </xf>
    <xf numFmtId="186" fontId="17" fillId="0" borderId="16">
      <alignment horizontal="right" vertical="center"/>
    </xf>
    <xf numFmtId="208" fontId="15" fillId="0" borderId="16">
      <alignment horizontal="right" vertical="center"/>
    </xf>
    <xf numFmtId="208" fontId="15" fillId="0" borderId="16">
      <alignment horizontal="right" vertical="center"/>
    </xf>
    <xf numFmtId="186" fontId="17" fillId="0" borderId="16">
      <alignment horizontal="right" vertical="center"/>
    </xf>
    <xf numFmtId="186" fontId="17" fillId="0" borderId="16">
      <alignment horizontal="right" vertical="center"/>
    </xf>
    <xf numFmtId="186" fontId="17" fillId="0" borderId="16">
      <alignment horizontal="right" vertical="center"/>
    </xf>
    <xf numFmtId="186" fontId="17" fillId="0" borderId="16">
      <alignment horizontal="right" vertical="center"/>
    </xf>
    <xf numFmtId="186" fontId="87" fillId="0" borderId="16">
      <alignment horizontal="right" vertical="center"/>
    </xf>
    <xf numFmtId="217" fontId="130" fillId="0" borderId="16">
      <alignment horizontal="right" vertical="center"/>
    </xf>
    <xf numFmtId="217" fontId="130" fillId="0" borderId="16">
      <alignment horizontal="right" vertical="center"/>
    </xf>
    <xf numFmtId="208" fontId="15" fillId="0" borderId="16">
      <alignment horizontal="right" vertical="center"/>
    </xf>
    <xf numFmtId="186" fontId="17" fillId="0" borderId="16">
      <alignment horizontal="right" vertical="center"/>
    </xf>
    <xf numFmtId="208" fontId="15" fillId="0" borderId="16">
      <alignment horizontal="right" vertical="center"/>
    </xf>
    <xf numFmtId="208" fontId="15" fillId="0" borderId="16">
      <alignment horizontal="right" vertical="center"/>
    </xf>
    <xf numFmtId="186" fontId="17" fillId="0" borderId="16">
      <alignment horizontal="right" vertical="center"/>
    </xf>
    <xf numFmtId="217" fontId="130" fillId="0" borderId="16">
      <alignment horizontal="right" vertical="center"/>
    </xf>
    <xf numFmtId="208" fontId="15" fillId="0" borderId="16">
      <alignment horizontal="right" vertical="center"/>
    </xf>
    <xf numFmtId="186" fontId="17" fillId="0" borderId="16">
      <alignment horizontal="right" vertical="center"/>
    </xf>
    <xf numFmtId="217" fontId="130" fillId="0" borderId="16">
      <alignment horizontal="right" vertical="center"/>
    </xf>
    <xf numFmtId="217" fontId="130" fillId="0" borderId="16">
      <alignment horizontal="right" vertical="center"/>
    </xf>
    <xf numFmtId="49" fontId="88" fillId="0" borderId="0" applyFill="0" applyBorder="0" applyAlignment="0"/>
    <xf numFmtId="209" fontId="47" fillId="0" borderId="0" applyFill="0" applyBorder="0" applyAlignment="0"/>
    <xf numFmtId="184" fontId="47" fillId="0" borderId="0" applyFill="0" applyBorder="0" applyAlignment="0"/>
    <xf numFmtId="187" fontId="87" fillId="0" borderId="16">
      <alignment horizontal="center"/>
    </xf>
    <xf numFmtId="0" fontId="131" fillId="0" borderId="17"/>
    <xf numFmtId="0" fontId="131" fillId="0" borderId="17"/>
    <xf numFmtId="0" fontId="132" fillId="0" borderId="17"/>
    <xf numFmtId="0" fontId="132" fillId="0" borderId="17"/>
    <xf numFmtId="0" fontId="131" fillId="0" borderId="17"/>
    <xf numFmtId="0" fontId="131" fillId="0" borderId="17"/>
    <xf numFmtId="0" fontId="131" fillId="0" borderId="17"/>
    <xf numFmtId="0" fontId="87" fillId="0" borderId="0" applyNumberFormat="0" applyFill="0" applyBorder="0" applyAlignment="0" applyProtection="0"/>
    <xf numFmtId="0" fontId="119" fillId="0" borderId="0" applyNumberFormat="0" applyFill="0" applyBorder="0" applyAlignment="0" applyProtection="0"/>
    <xf numFmtId="3" fontId="133" fillId="0" borderId="18" applyNumberFormat="0" applyBorder="0" applyAlignment="0"/>
    <xf numFmtId="0" fontId="134" fillId="0" borderId="0" applyFont="0">
      <alignment horizontal="centerContinuous"/>
    </xf>
    <xf numFmtId="0" fontId="135" fillId="0" borderId="0" applyNumberFormat="0" applyFill="0" applyBorder="0" applyAlignment="0" applyProtection="0"/>
    <xf numFmtId="0" fontId="47" fillId="0" borderId="19" applyNumberFormat="0" applyFont="0" applyFill="0" applyAlignment="0" applyProtection="0"/>
    <xf numFmtId="184" fontId="87" fillId="0" borderId="0"/>
    <xf numFmtId="185" fontId="87" fillId="0" borderId="2"/>
    <xf numFmtId="0" fontId="136" fillId="0" borderId="0"/>
    <xf numFmtId="3" fontId="17" fillId="0" borderId="0" applyNumberFormat="0" applyBorder="0" applyAlignment="0" applyProtection="0">
      <alignment horizontal="centerContinuous"/>
      <protection locked="0"/>
    </xf>
    <xf numFmtId="3" fontId="137" fillId="0" borderId="0">
      <protection locked="0"/>
    </xf>
    <xf numFmtId="0" fontId="136" fillId="0" borderId="0"/>
    <xf numFmtId="5" fontId="138" fillId="31" borderId="20">
      <alignment vertical="top"/>
    </xf>
    <xf numFmtId="0" fontId="14" fillId="32" borderId="2">
      <alignment horizontal="left" vertical="center"/>
    </xf>
    <xf numFmtId="6" fontId="139" fillId="33" borderId="20"/>
    <xf numFmtId="5" fontId="107" fillId="0" borderId="20">
      <alignment horizontal="left" vertical="top"/>
    </xf>
    <xf numFmtId="0" fontId="140" fillId="34" borderId="0">
      <alignment horizontal="left" vertical="center"/>
    </xf>
    <xf numFmtId="5" fontId="18" fillId="0" borderId="21">
      <alignment horizontal="left" vertical="top"/>
    </xf>
    <xf numFmtId="0" fontId="141" fillId="0" borderId="21">
      <alignment horizontal="left" vertical="center"/>
    </xf>
    <xf numFmtId="210" fontId="47" fillId="0" borderId="0" applyFont="0" applyFill="0" applyBorder="0" applyAlignment="0" applyProtection="0"/>
    <xf numFmtId="211" fontId="47"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42" fontId="144" fillId="0" borderId="0" applyFont="0" applyFill="0" applyBorder="0" applyAlignment="0" applyProtection="0"/>
    <xf numFmtId="44" fontId="144" fillId="0" borderId="0" applyFont="0" applyFill="0" applyBorder="0" applyAlignment="0" applyProtection="0"/>
    <xf numFmtId="0" fontId="144" fillId="0" borderId="0"/>
    <xf numFmtId="0" fontId="145" fillId="0" borderId="0" applyFont="0" applyFill="0" applyBorder="0" applyAlignment="0" applyProtection="0"/>
    <xf numFmtId="0" fontId="145" fillId="0" borderId="0" applyFont="0" applyFill="0" applyBorder="0" applyAlignment="0" applyProtection="0"/>
    <xf numFmtId="0" fontId="21" fillId="0" borderId="0">
      <alignment vertical="center"/>
    </xf>
    <xf numFmtId="40" fontId="146" fillId="0" borderId="0" applyFont="0" applyFill="0" applyBorder="0" applyAlignment="0" applyProtection="0"/>
    <xf numFmtId="38" fontId="146" fillId="0" borderId="0" applyFont="0" applyFill="0" applyBorder="0" applyAlignment="0" applyProtection="0"/>
    <xf numFmtId="0" fontId="146" fillId="0" borderId="0" applyFont="0" applyFill="0" applyBorder="0" applyAlignment="0" applyProtection="0"/>
    <xf numFmtId="0" fontId="146" fillId="0" borderId="0" applyFont="0" applyFill="0" applyBorder="0" applyAlignment="0" applyProtection="0"/>
    <xf numFmtId="9" fontId="147" fillId="0" borderId="0" applyFont="0" applyFill="0" applyBorder="0" applyAlignment="0" applyProtection="0"/>
    <xf numFmtId="0" fontId="1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47" fillId="0" borderId="0" applyFont="0" applyFill="0" applyBorder="0" applyAlignment="0" applyProtection="0"/>
    <xf numFmtId="0" fontId="147" fillId="0" borderId="0" applyFont="0" applyFill="0" applyBorder="0" applyAlignment="0" applyProtection="0"/>
    <xf numFmtId="174" fontId="149" fillId="0" borderId="0" applyFont="0" applyFill="0" applyBorder="0" applyAlignment="0" applyProtection="0"/>
    <xf numFmtId="173" fontId="149" fillId="0" borderId="0" applyFont="0" applyFill="0" applyBorder="0" applyAlignment="0" applyProtection="0"/>
    <xf numFmtId="0" fontId="150" fillId="0" borderId="0"/>
    <xf numFmtId="0" fontId="22" fillId="0" borderId="0"/>
    <xf numFmtId="172" fontId="151" fillId="0" borderId="0" applyFont="0" applyFill="0" applyBorder="0" applyAlignment="0" applyProtection="0"/>
    <xf numFmtId="167" fontId="151" fillId="0" borderId="0" applyFont="0" applyFill="0" applyBorder="0" applyAlignment="0" applyProtection="0"/>
    <xf numFmtId="0" fontId="152" fillId="0" borderId="0"/>
    <xf numFmtId="43" fontId="47" fillId="0" borderId="0" applyFont="0" applyFill="0" applyBorder="0" applyAlignment="0" applyProtection="0"/>
    <xf numFmtId="41" fontId="47" fillId="0" borderId="0" applyFont="0" applyFill="0" applyBorder="0" applyAlignment="0" applyProtection="0"/>
    <xf numFmtId="212" fontId="153" fillId="0" borderId="0"/>
    <xf numFmtId="176" fontId="151" fillId="0" borderId="0" applyFont="0" applyFill="0" applyBorder="0" applyAlignment="0" applyProtection="0"/>
    <xf numFmtId="175" fontId="52" fillId="0" borderId="0" applyFont="0" applyFill="0" applyBorder="0" applyAlignment="0" applyProtection="0"/>
    <xf numFmtId="177" fontId="151" fillId="0" borderId="0" applyFont="0" applyFill="0" applyBorder="0" applyAlignment="0" applyProtection="0"/>
    <xf numFmtId="44" fontId="47" fillId="0" borderId="0" applyFont="0" applyFill="0" applyBorder="0" applyAlignment="0" applyProtection="0"/>
    <xf numFmtId="42" fontId="47" fillId="0" borderId="0" applyFont="0" applyFill="0" applyBorder="0" applyAlignment="0" applyProtection="0"/>
  </cellStyleXfs>
  <cellXfs count="1047">
    <xf numFmtId="0" fontId="0" fillId="0" borderId="0" xfId="0"/>
    <xf numFmtId="0" fontId="3" fillId="0" borderId="0" xfId="0" applyFont="1" applyAlignment="1">
      <alignment vertical="center"/>
    </xf>
    <xf numFmtId="0" fontId="4" fillId="0" borderId="0" xfId="0" applyFont="1" applyBorder="1"/>
    <xf numFmtId="0" fontId="3" fillId="0" borderId="0" xfId="0" applyFont="1" applyBorder="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0" fillId="0" borderId="0" xfId="0" applyFont="1" applyBorder="1"/>
    <xf numFmtId="0" fontId="3" fillId="0" borderId="0" xfId="0" applyFont="1" applyAlignment="1"/>
    <xf numFmtId="0" fontId="15" fillId="0" borderId="0" xfId="0" applyFont="1"/>
    <xf numFmtId="0" fontId="3" fillId="0" borderId="0" xfId="0" applyFont="1" applyBorder="1" applyAlignment="1">
      <alignment vertical="top"/>
    </xf>
    <xf numFmtId="0" fontId="15" fillId="0" borderId="0" xfId="0" applyFont="1" applyBorder="1"/>
    <xf numFmtId="0" fontId="3" fillId="0" borderId="3" xfId="0" applyFont="1" applyBorder="1" applyAlignment="1">
      <alignment vertical="top"/>
    </xf>
    <xf numFmtId="0" fontId="20" fillId="28" borderId="0" xfId="0" applyFont="1" applyFill="1" applyAlignment="1">
      <alignment vertical="center" wrapText="1"/>
    </xf>
    <xf numFmtId="0" fontId="4" fillId="0" borderId="0" xfId="0" applyFont="1" applyBorder="1" applyAlignment="1">
      <alignment vertical="top"/>
    </xf>
    <xf numFmtId="0" fontId="4" fillId="28" borderId="0" xfId="0" applyFont="1" applyFill="1" applyAlignment="1">
      <alignment horizontal="center" vertical="center"/>
    </xf>
    <xf numFmtId="164" fontId="4" fillId="28" borderId="0" xfId="101" applyNumberFormat="1" applyFont="1" applyFill="1" applyAlignment="1">
      <alignment horizontal="right" vertical="center"/>
    </xf>
    <xf numFmtId="164" fontId="4" fillId="28" borderId="0" xfId="101" applyNumberFormat="1" applyFont="1" applyFill="1" applyBorder="1" applyAlignment="1">
      <alignment horizontal="center" vertical="center"/>
    </xf>
    <xf numFmtId="0" fontId="4" fillId="28" borderId="0" xfId="0" applyFont="1" applyFill="1" applyBorder="1" applyAlignment="1">
      <alignment horizontal="center" vertical="center"/>
    </xf>
    <xf numFmtId="0" fontId="25" fillId="28" borderId="0" xfId="0" applyFont="1" applyFill="1" applyAlignment="1">
      <alignment horizontal="center" vertical="center"/>
    </xf>
    <xf numFmtId="164" fontId="25" fillId="28" borderId="0" xfId="101" applyNumberFormat="1" applyFont="1" applyFill="1" applyAlignment="1">
      <alignment horizontal="right" vertical="center"/>
    </xf>
    <xf numFmtId="164" fontId="11" fillId="28" borderId="0" xfId="101" applyNumberFormat="1" applyFont="1" applyFill="1" applyAlignment="1">
      <alignment horizontal="right" vertical="center"/>
    </xf>
    <xf numFmtId="164" fontId="25" fillId="28" borderId="0" xfId="101" applyNumberFormat="1" applyFont="1" applyFill="1" applyBorder="1" applyAlignment="1">
      <alignment horizontal="center" vertical="center"/>
    </xf>
    <xf numFmtId="0" fontId="25" fillId="28" borderId="0" xfId="0" applyFont="1" applyFill="1" applyBorder="1" applyAlignment="1">
      <alignment horizontal="center" vertical="center"/>
    </xf>
    <xf numFmtId="0" fontId="25" fillId="28" borderId="3" xfId="0" applyFont="1" applyFill="1" applyBorder="1" applyAlignment="1">
      <alignment horizontal="center" vertical="center"/>
    </xf>
    <xf numFmtId="164" fontId="25" fillId="28" borderId="3" xfId="101" applyNumberFormat="1" applyFont="1" applyFill="1" applyBorder="1" applyAlignment="1">
      <alignment horizontal="right" vertical="center"/>
    </xf>
    <xf numFmtId="164" fontId="11" fillId="28" borderId="3" xfId="101" applyNumberFormat="1" applyFont="1" applyFill="1" applyBorder="1" applyAlignment="1">
      <alignment horizontal="right" vertical="center"/>
    </xf>
    <xf numFmtId="0" fontId="26" fillId="28" borderId="0" xfId="0" applyFont="1" applyFill="1" applyAlignment="1">
      <alignment horizontal="left" vertical="center"/>
    </xf>
    <xf numFmtId="49" fontId="26" fillId="28" borderId="0" xfId="0" applyNumberFormat="1" applyFont="1" applyFill="1" applyAlignment="1">
      <alignment horizontal="left" vertical="center"/>
    </xf>
    <xf numFmtId="0" fontId="26" fillId="28" borderId="0" xfId="0" applyFont="1" applyFill="1" applyAlignment="1">
      <alignment horizontal="center" vertical="center"/>
    </xf>
    <xf numFmtId="164" fontId="26" fillId="28" borderId="0" xfId="101" applyNumberFormat="1" applyFont="1" applyFill="1" applyAlignment="1">
      <alignment horizontal="right" vertical="center"/>
    </xf>
    <xf numFmtId="164" fontId="26" fillId="28" borderId="0" xfId="101" applyNumberFormat="1" applyFont="1" applyFill="1" applyBorder="1" applyAlignment="1">
      <alignment horizontal="center" vertical="center"/>
    </xf>
    <xf numFmtId="0" fontId="26" fillId="28" borderId="0" xfId="0" applyFont="1" applyFill="1" applyBorder="1" applyAlignment="1">
      <alignment horizontal="center" vertical="center"/>
    </xf>
    <xf numFmtId="0" fontId="28" fillId="28" borderId="0" xfId="0" applyFont="1" applyFill="1" applyAlignment="1">
      <alignment horizontal="left" vertical="center"/>
    </xf>
    <xf numFmtId="0" fontId="28" fillId="28" borderId="0" xfId="0" applyFont="1" applyFill="1" applyAlignment="1">
      <alignment horizontal="center" vertical="center"/>
    </xf>
    <xf numFmtId="164" fontId="28" fillId="28" borderId="0" xfId="101" applyNumberFormat="1" applyFont="1" applyFill="1" applyBorder="1" applyAlignment="1">
      <alignment horizontal="center" vertical="center"/>
    </xf>
    <xf numFmtId="0" fontId="28" fillId="28" borderId="0" xfId="0" applyFont="1" applyFill="1" applyBorder="1" applyAlignment="1">
      <alignment horizontal="center" vertical="center"/>
    </xf>
    <xf numFmtId="0" fontId="26" fillId="28" borderId="0" xfId="0" applyFont="1" applyFill="1" applyAlignment="1">
      <alignment horizontal="center" vertical="top"/>
    </xf>
    <xf numFmtId="0" fontId="26" fillId="28" borderId="0" xfId="0" applyNumberFormat="1" applyFont="1" applyFill="1" applyAlignment="1">
      <alignment horizontal="justify" vertical="top" wrapText="1"/>
    </xf>
    <xf numFmtId="0" fontId="25" fillId="28" borderId="0" xfId="0" applyFont="1" applyFill="1" applyAlignment="1">
      <alignment horizontal="justify" vertical="top"/>
    </xf>
    <xf numFmtId="164" fontId="25" fillId="28" borderId="0" xfId="101" applyNumberFormat="1" applyFont="1" applyFill="1" applyBorder="1" applyAlignment="1">
      <alignment horizontal="justify" vertical="top"/>
    </xf>
    <xf numFmtId="0" fontId="25" fillId="28" borderId="0" xfId="0" applyFont="1" applyFill="1" applyBorder="1" applyAlignment="1">
      <alignment horizontal="justify" vertical="top"/>
    </xf>
    <xf numFmtId="0" fontId="29" fillId="28" borderId="0" xfId="0" applyFont="1" applyFill="1" applyAlignment="1">
      <alignment horizontal="center" vertical="top"/>
    </xf>
    <xf numFmtId="0" fontId="29" fillId="28" borderId="0" xfId="0" applyFont="1" applyFill="1" applyAlignment="1">
      <alignment horizontal="justify" vertical="top"/>
    </xf>
    <xf numFmtId="164" fontId="29" fillId="28" borderId="0" xfId="101" applyNumberFormat="1" applyFont="1" applyFill="1" applyBorder="1" applyAlignment="1">
      <alignment horizontal="justify" vertical="top"/>
    </xf>
    <xf numFmtId="0" fontId="29" fillId="28" borderId="0" xfId="0" applyFont="1" applyFill="1" applyBorder="1" applyAlignment="1">
      <alignment horizontal="justify" vertical="top"/>
    </xf>
    <xf numFmtId="0" fontId="25" fillId="28" borderId="0" xfId="0" applyFont="1" applyFill="1" applyAlignment="1"/>
    <xf numFmtId="0" fontId="25" fillId="28" borderId="0" xfId="0" applyNumberFormat="1" applyFont="1" applyFill="1" applyAlignment="1">
      <alignment horizontal="justify" vertical="center" wrapText="1"/>
    </xf>
    <xf numFmtId="0" fontId="25" fillId="0" borderId="0" xfId="0" applyFont="1" applyFill="1" applyAlignment="1"/>
    <xf numFmtId="0" fontId="25" fillId="28" borderId="0" xfId="0" applyFont="1" applyFill="1" applyAlignment="1">
      <alignment horizontal="center"/>
    </xf>
    <xf numFmtId="164" fontId="25" fillId="28" borderId="0" xfId="101" applyNumberFormat="1" applyFont="1" applyFill="1" applyBorder="1" applyAlignment="1">
      <alignment horizontal="justify"/>
    </xf>
    <xf numFmtId="0" fontId="25" fillId="28" borderId="0" xfId="0" applyFont="1" applyFill="1" applyBorder="1" applyAlignment="1">
      <alignment horizontal="justify"/>
    </xf>
    <xf numFmtId="0" fontId="25" fillId="28" borderId="0" xfId="0" applyFont="1" applyFill="1" applyAlignment="1">
      <alignment horizontal="justify"/>
    </xf>
    <xf numFmtId="0" fontId="25" fillId="28" borderId="0" xfId="0" applyFont="1" applyFill="1" applyAlignment="1">
      <alignment horizontal="center" vertical="top"/>
    </xf>
    <xf numFmtId="0" fontId="7" fillId="28" borderId="0" xfId="0" applyNumberFormat="1" applyFont="1" applyFill="1" applyAlignment="1">
      <alignment horizontal="justify" vertical="top" wrapText="1"/>
    </xf>
    <xf numFmtId="0" fontId="25" fillId="28" borderId="0" xfId="0" quotePrefix="1" applyFont="1" applyFill="1" applyAlignment="1">
      <alignment horizontal="left" vertical="top"/>
    </xf>
    <xf numFmtId="0" fontId="30" fillId="28" borderId="0" xfId="0" applyFont="1" applyFill="1" applyAlignment="1">
      <alignment horizontal="center" vertical="top"/>
    </xf>
    <xf numFmtId="0" fontId="30" fillId="28" borderId="0" xfId="0" applyFont="1" applyFill="1" applyAlignment="1">
      <alignment horizontal="justify" vertical="top"/>
    </xf>
    <xf numFmtId="164" fontId="30" fillId="28" borderId="0" xfId="101" applyNumberFormat="1" applyFont="1" applyFill="1" applyBorder="1" applyAlignment="1">
      <alignment horizontal="justify" vertical="top"/>
    </xf>
    <xf numFmtId="0" fontId="30" fillId="28" borderId="0" xfId="0" applyFont="1" applyFill="1" applyBorder="1" applyAlignment="1">
      <alignment horizontal="justify" vertical="top"/>
    </xf>
    <xf numFmtId="0" fontId="25" fillId="28" borderId="0" xfId="0" applyNumberFormat="1" applyFont="1" applyFill="1" applyAlignment="1">
      <alignment horizontal="justify" vertical="top" wrapText="1"/>
    </xf>
    <xf numFmtId="0" fontId="29" fillId="28" borderId="0" xfId="0" applyFont="1" applyFill="1" applyAlignment="1">
      <alignment horizontal="center" vertical="center"/>
    </xf>
    <xf numFmtId="0" fontId="29" fillId="0" borderId="0" xfId="0" applyFont="1" applyAlignment="1">
      <alignment vertical="top"/>
    </xf>
    <xf numFmtId="0" fontId="26" fillId="28" borderId="0" xfId="0" applyFont="1" applyFill="1" applyAlignment="1">
      <alignment horizontal="justify" vertical="top"/>
    </xf>
    <xf numFmtId="164" fontId="26" fillId="28" borderId="0" xfId="101" applyNumberFormat="1" applyFont="1" applyFill="1" applyBorder="1" applyAlignment="1">
      <alignment horizontal="justify" vertical="top"/>
    </xf>
    <xf numFmtId="0" fontId="26" fillId="28" borderId="0" xfId="0" applyFont="1" applyFill="1" applyBorder="1" applyAlignment="1">
      <alignment horizontal="justify" vertical="top"/>
    </xf>
    <xf numFmtId="0" fontId="25" fillId="28" borderId="0" xfId="0" applyFont="1" applyFill="1" applyAlignment="1">
      <alignment horizontal="center" vertical="top" shrinkToFit="1"/>
    </xf>
    <xf numFmtId="0" fontId="25" fillId="0" borderId="0" xfId="0" applyFont="1" applyAlignment="1">
      <alignment vertical="top"/>
    </xf>
    <xf numFmtId="0" fontId="25" fillId="0" borderId="0" xfId="0" applyFont="1" applyAlignment="1">
      <alignment vertical="justify"/>
    </xf>
    <xf numFmtId="0" fontId="29" fillId="28" borderId="0" xfId="0" applyFont="1" applyFill="1" applyAlignment="1">
      <alignment vertical="top"/>
    </xf>
    <xf numFmtId="0" fontId="29" fillId="28" borderId="0" xfId="0" applyFont="1" applyFill="1" applyAlignment="1">
      <alignment vertical="justify"/>
    </xf>
    <xf numFmtId="0" fontId="25" fillId="28" borderId="0" xfId="0" applyFont="1" applyFill="1" applyAlignment="1">
      <alignment vertical="top"/>
    </xf>
    <xf numFmtId="0" fontId="29" fillId="28" borderId="0" xfId="0" applyFont="1" applyFill="1" applyAlignment="1">
      <alignment horizontal="center" vertical="top" shrinkToFit="1"/>
    </xf>
    <xf numFmtId="164" fontId="25" fillId="28" borderId="0" xfId="101" applyNumberFormat="1" applyFont="1" applyFill="1" applyBorder="1" applyAlignment="1">
      <alignment horizontal="justify" vertical="top" wrapText="1"/>
    </xf>
    <xf numFmtId="0" fontId="25" fillId="28" borderId="22" xfId="0" applyNumberFormat="1" applyFont="1" applyFill="1" applyBorder="1" applyAlignment="1">
      <alignment horizontal="justify" vertical="top" wrapText="1"/>
    </xf>
    <xf numFmtId="0" fontId="25" fillId="28" borderId="22" xfId="0" applyFont="1" applyFill="1" applyBorder="1" applyAlignment="1">
      <alignment horizontal="justify" vertical="top"/>
    </xf>
    <xf numFmtId="0" fontId="26" fillId="28" borderId="23" xfId="0" applyNumberFormat="1" applyFont="1" applyFill="1" applyBorder="1" applyAlignment="1">
      <alignment horizontal="justify" vertical="top" wrapText="1"/>
    </xf>
    <xf numFmtId="164" fontId="26" fillId="28" borderId="13" xfId="101" applyNumberFormat="1" applyFont="1" applyFill="1" applyBorder="1" applyAlignment="1">
      <alignment horizontal="right" vertical="top"/>
    </xf>
    <xf numFmtId="0" fontId="25" fillId="28" borderId="24" xfId="0" applyNumberFormat="1" applyFont="1" applyFill="1" applyBorder="1" applyAlignment="1">
      <alignment horizontal="justify" vertical="top" wrapText="1"/>
    </xf>
    <xf numFmtId="0" fontId="25" fillId="28" borderId="24" xfId="0" applyFont="1" applyFill="1" applyBorder="1" applyAlignment="1">
      <alignment horizontal="justify" vertical="top"/>
    </xf>
    <xf numFmtId="0" fontId="25" fillId="28" borderId="25" xfId="0" applyNumberFormat="1" applyFont="1" applyFill="1" applyBorder="1" applyAlignment="1">
      <alignment horizontal="justify" vertical="top" wrapText="1"/>
    </xf>
    <xf numFmtId="164" fontId="25" fillId="28" borderId="26" xfId="101" applyNumberFormat="1" applyFont="1" applyFill="1" applyBorder="1" applyAlignment="1">
      <alignment horizontal="right" vertical="top" wrapText="1"/>
    </xf>
    <xf numFmtId="0" fontId="25" fillId="28" borderId="27" xfId="0" applyNumberFormat="1" applyFont="1" applyFill="1" applyBorder="1" applyAlignment="1">
      <alignment horizontal="justify" vertical="top" wrapText="1"/>
    </xf>
    <xf numFmtId="0" fontId="25" fillId="28" borderId="27" xfId="0" applyFont="1" applyFill="1" applyBorder="1" applyAlignment="1">
      <alignment horizontal="justify" vertical="top"/>
    </xf>
    <xf numFmtId="164" fontId="25" fillId="28" borderId="27" xfId="101" applyNumberFormat="1" applyFont="1" applyFill="1" applyBorder="1" applyAlignment="1">
      <alignment horizontal="right" vertical="top" wrapText="1"/>
    </xf>
    <xf numFmtId="49" fontId="29" fillId="28" borderId="0" xfId="0" applyNumberFormat="1" applyFont="1" applyFill="1" applyAlignment="1">
      <alignment horizontal="center" vertical="top"/>
    </xf>
    <xf numFmtId="0" fontId="25" fillId="28" borderId="0" xfId="0" applyFont="1" applyFill="1" applyAlignment="1">
      <alignment vertical="justify"/>
    </xf>
    <xf numFmtId="0" fontId="29" fillId="28" borderId="0" xfId="0" quotePrefix="1" applyFont="1" applyFill="1" applyAlignment="1">
      <alignment horizontal="center" vertical="top" shrinkToFit="1"/>
    </xf>
    <xf numFmtId="0" fontId="25" fillId="0" borderId="0" xfId="0" applyFont="1" applyFill="1" applyAlignment="1">
      <alignment vertical="top"/>
    </xf>
    <xf numFmtId="0" fontId="25" fillId="0" borderId="0" xfId="0" applyFont="1" applyFill="1" applyAlignment="1">
      <alignment vertical="justify"/>
    </xf>
    <xf numFmtId="164" fontId="29" fillId="28" borderId="0" xfId="101" applyNumberFormat="1" applyFont="1" applyFill="1" applyBorder="1" applyAlignment="1">
      <alignment horizontal="justify" vertical="top" wrapText="1"/>
    </xf>
    <xf numFmtId="0" fontId="25" fillId="28" borderId="0" xfId="0" quotePrefix="1" applyFont="1" applyFill="1" applyAlignment="1">
      <alignment horizontal="center" vertical="top"/>
    </xf>
    <xf numFmtId="0" fontId="25" fillId="28" borderId="0" xfId="0" quotePrefix="1" applyFont="1" applyFill="1" applyAlignment="1">
      <alignment horizontal="center" vertical="top" shrinkToFit="1"/>
    </xf>
    <xf numFmtId="0" fontId="25" fillId="35" borderId="0" xfId="0" applyFont="1" applyFill="1" applyAlignment="1">
      <alignment horizontal="justify" vertical="top"/>
    </xf>
    <xf numFmtId="164" fontId="25" fillId="36" borderId="0" xfId="101" applyNumberFormat="1" applyFont="1" applyFill="1" applyBorder="1" applyAlignment="1">
      <alignment horizontal="justify" vertical="top"/>
    </xf>
    <xf numFmtId="0" fontId="25" fillId="35" borderId="0" xfId="0" applyFont="1" applyFill="1" applyBorder="1" applyAlignment="1">
      <alignment horizontal="justify" vertical="top"/>
    </xf>
    <xf numFmtId="164" fontId="25" fillId="35" borderId="0" xfId="101" applyNumberFormat="1" applyFont="1" applyFill="1" applyBorder="1" applyAlignment="1">
      <alignment horizontal="justify" vertical="top"/>
    </xf>
    <xf numFmtId="0" fontId="25" fillId="28" borderId="0" xfId="0" applyFont="1" applyFill="1" applyAlignment="1">
      <alignment horizontal="center" vertical="center" shrinkToFit="1"/>
    </xf>
    <xf numFmtId="0" fontId="29" fillId="28" borderId="0" xfId="0" quotePrefix="1" applyFont="1" applyFill="1" applyAlignment="1">
      <alignment horizontal="center" vertical="top"/>
    </xf>
    <xf numFmtId="49" fontId="25" fillId="28" borderId="0" xfId="0" applyNumberFormat="1" applyFont="1" applyFill="1" applyAlignment="1">
      <alignment horizontal="left" vertical="center"/>
    </xf>
    <xf numFmtId="0" fontId="30" fillId="28" borderId="0" xfId="0" applyFont="1" applyFill="1" applyAlignment="1">
      <alignment horizontal="center"/>
    </xf>
    <xf numFmtId="49" fontId="30" fillId="28" borderId="0" xfId="0" applyNumberFormat="1" applyFont="1" applyFill="1" applyAlignment="1">
      <alignment horizontal="left" vertical="center"/>
    </xf>
    <xf numFmtId="0" fontId="30" fillId="28" borderId="0" xfId="0" applyFont="1" applyFill="1" applyAlignment="1">
      <alignment horizontal="center" vertical="center"/>
    </xf>
    <xf numFmtId="164" fontId="30" fillId="28" borderId="0" xfId="101" applyNumberFormat="1" applyFont="1" applyFill="1" applyAlignment="1">
      <alignment horizontal="right" vertical="center"/>
    </xf>
    <xf numFmtId="164" fontId="30" fillId="28" borderId="0" xfId="101" applyNumberFormat="1" applyFont="1" applyFill="1" applyBorder="1" applyAlignment="1">
      <alignment horizontal="center" vertical="center"/>
    </xf>
    <xf numFmtId="0" fontId="30" fillId="28" borderId="0" xfId="0" applyFont="1" applyFill="1" applyBorder="1" applyAlignment="1">
      <alignment horizontal="center" vertical="center"/>
    </xf>
    <xf numFmtId="49" fontId="26" fillId="28" borderId="0" xfId="0" applyNumberFormat="1" applyFont="1" applyFill="1" applyAlignment="1">
      <alignment horizontal="center" vertical="center" wrapText="1"/>
    </xf>
    <xf numFmtId="49" fontId="26" fillId="28" borderId="0" xfId="0" applyNumberFormat="1" applyFont="1" applyFill="1" applyAlignment="1">
      <alignment horizontal="left" vertical="center" wrapText="1"/>
    </xf>
    <xf numFmtId="164" fontId="26" fillId="28" borderId="3" xfId="101" applyNumberFormat="1" applyFont="1" applyFill="1" applyBorder="1" applyAlignment="1">
      <alignment horizontal="right" vertical="center" wrapText="1"/>
    </xf>
    <xf numFmtId="164" fontId="26" fillId="28" borderId="0" xfId="101" applyNumberFormat="1" applyFont="1" applyFill="1" applyAlignment="1">
      <alignment horizontal="right" vertical="center" wrapText="1"/>
    </xf>
    <xf numFmtId="49" fontId="26" fillId="28" borderId="3" xfId="101" applyNumberFormat="1" applyFont="1" applyFill="1" applyBorder="1" applyAlignment="1">
      <alignment horizontal="right" vertical="center" wrapText="1"/>
    </xf>
    <xf numFmtId="164" fontId="26" fillId="28" borderId="0" xfId="101" applyNumberFormat="1" applyFont="1" applyFill="1" applyBorder="1" applyAlignment="1">
      <alignment horizontal="right" vertical="center" wrapText="1"/>
    </xf>
    <xf numFmtId="0" fontId="25" fillId="28" borderId="0" xfId="198" applyFont="1" applyFill="1" applyAlignment="1">
      <alignment horizontal="center" vertical="center"/>
    </xf>
    <xf numFmtId="0" fontId="25" fillId="28" borderId="0" xfId="198" applyFont="1" applyFill="1" applyAlignment="1">
      <alignment horizontal="center" vertical="center" wrapText="1"/>
    </xf>
    <xf numFmtId="164" fontId="25" fillId="28" borderId="0" xfId="101" applyNumberFormat="1" applyFont="1" applyFill="1" applyBorder="1" applyAlignment="1">
      <alignment horizontal="right" vertical="center"/>
    </xf>
    <xf numFmtId="0" fontId="25" fillId="28" borderId="0" xfId="198" applyFont="1" applyFill="1" applyBorder="1" applyAlignment="1">
      <alignment horizontal="center" vertical="center"/>
    </xf>
    <xf numFmtId="0" fontId="27" fillId="28" borderId="0" xfId="198" applyFont="1" applyFill="1" applyAlignment="1">
      <alignment horizontal="center" vertical="center"/>
    </xf>
    <xf numFmtId="49" fontId="27" fillId="28" borderId="0" xfId="198" quotePrefix="1" applyNumberFormat="1" applyFont="1" applyFill="1" applyAlignment="1">
      <alignment horizontal="left" vertical="center" wrapText="1"/>
    </xf>
    <xf numFmtId="0" fontId="27" fillId="28" borderId="0" xfId="198" applyFont="1" applyFill="1" applyAlignment="1">
      <alignment horizontal="center" vertical="center" wrapText="1"/>
    </xf>
    <xf numFmtId="164" fontId="27" fillId="28" borderId="0" xfId="101" applyNumberFormat="1" applyFont="1" applyFill="1" applyBorder="1" applyAlignment="1">
      <alignment horizontal="right" vertical="center"/>
    </xf>
    <xf numFmtId="164" fontId="27" fillId="28" borderId="0" xfId="101" applyNumberFormat="1" applyFont="1" applyFill="1" applyBorder="1" applyAlignment="1">
      <alignment horizontal="center" vertical="center"/>
    </xf>
    <xf numFmtId="0" fontId="27" fillId="28" borderId="0" xfId="198" applyFont="1" applyFill="1" applyBorder="1" applyAlignment="1">
      <alignment horizontal="center" vertical="center"/>
    </xf>
    <xf numFmtId="49" fontId="25" fillId="28" borderId="0" xfId="198" applyNumberFormat="1" applyFont="1" applyFill="1" applyAlignment="1">
      <alignment horizontal="left" vertical="center"/>
    </xf>
    <xf numFmtId="49" fontId="27" fillId="28" borderId="0" xfId="198" quotePrefix="1" applyNumberFormat="1" applyFont="1" applyFill="1" applyAlignment="1">
      <alignment horizontal="left" vertical="center"/>
    </xf>
    <xf numFmtId="164" fontId="25" fillId="28" borderId="0" xfId="101" applyNumberFormat="1" applyFont="1" applyFill="1" applyAlignment="1">
      <alignment horizontal="right" vertical="center" wrapText="1"/>
    </xf>
    <xf numFmtId="0" fontId="26" fillId="28" borderId="0" xfId="198" applyFont="1" applyFill="1" applyAlignment="1">
      <alignment horizontal="center" vertical="center"/>
    </xf>
    <xf numFmtId="164" fontId="26" fillId="28" borderId="0" xfId="198" applyNumberFormat="1" applyFont="1" applyFill="1" applyBorder="1" applyAlignment="1">
      <alignment horizontal="center" vertical="center"/>
    </xf>
    <xf numFmtId="49" fontId="26" fillId="28" borderId="28" xfId="198" applyNumberFormat="1" applyFont="1" applyFill="1" applyBorder="1" applyAlignment="1">
      <alignment horizontal="center" vertical="center" wrapText="1"/>
    </xf>
    <xf numFmtId="0" fontId="26" fillId="28" borderId="28" xfId="198" applyFont="1" applyFill="1" applyBorder="1" applyAlignment="1">
      <alignment horizontal="center" vertical="center" wrapText="1"/>
    </xf>
    <xf numFmtId="0" fontId="26" fillId="28" borderId="0" xfId="198" applyFont="1" applyFill="1" applyAlignment="1">
      <alignment horizontal="center" vertical="center" wrapText="1"/>
    </xf>
    <xf numFmtId="164" fontId="26" fillId="28" borderId="28" xfId="101" applyNumberFormat="1" applyFont="1" applyFill="1" applyBorder="1" applyAlignment="1">
      <alignment horizontal="right" vertical="center"/>
    </xf>
    <xf numFmtId="164" fontId="25" fillId="28" borderId="0" xfId="198" applyNumberFormat="1" applyFont="1" applyFill="1" applyAlignment="1">
      <alignment horizontal="center" vertical="center"/>
    </xf>
    <xf numFmtId="164" fontId="26" fillId="28" borderId="0" xfId="101" applyNumberFormat="1" applyFont="1" applyFill="1" applyAlignment="1">
      <alignment horizontal="center" vertical="center" wrapText="1"/>
    </xf>
    <xf numFmtId="49" fontId="30" fillId="28" borderId="0" xfId="0" applyNumberFormat="1" applyFont="1" applyFill="1" applyAlignment="1">
      <alignment horizontal="left" vertical="center" wrapText="1"/>
    </xf>
    <xf numFmtId="0" fontId="30" fillId="28" borderId="0" xfId="0" applyFont="1" applyFill="1" applyAlignment="1">
      <alignment horizontal="center" vertical="center" wrapText="1"/>
    </xf>
    <xf numFmtId="0" fontId="25" fillId="28" borderId="29" xfId="0" applyFont="1" applyFill="1" applyBorder="1" applyAlignment="1">
      <alignment horizontal="center" vertical="center"/>
    </xf>
    <xf numFmtId="0" fontId="26" fillId="28" borderId="30"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31" xfId="0" applyFont="1" applyFill="1" applyBorder="1" applyAlignment="1">
      <alignment horizontal="center" vertical="center"/>
    </xf>
    <xf numFmtId="0" fontId="26" fillId="28" borderId="9" xfId="0" applyFont="1" applyFill="1" applyBorder="1" applyAlignment="1">
      <alignment horizontal="center" vertical="center"/>
    </xf>
    <xf numFmtId="49" fontId="26" fillId="28" borderId="32" xfId="0" applyNumberFormat="1" applyFont="1" applyFill="1" applyBorder="1" applyAlignment="1">
      <alignment horizontal="left" vertical="center"/>
    </xf>
    <xf numFmtId="164" fontId="26" fillId="28" borderId="32" xfId="0" applyNumberFormat="1" applyFont="1" applyFill="1" applyBorder="1" applyAlignment="1">
      <alignment horizontal="center" vertical="center"/>
    </xf>
    <xf numFmtId="164" fontId="26" fillId="28" borderId="33" xfId="0" applyNumberFormat="1" applyFont="1" applyFill="1" applyBorder="1" applyAlignment="1">
      <alignment horizontal="center" vertical="center"/>
    </xf>
    <xf numFmtId="164" fontId="26" fillId="28" borderId="29" xfId="101" applyNumberFormat="1" applyFont="1" applyFill="1" applyBorder="1" applyAlignment="1">
      <alignment horizontal="right" vertical="center"/>
    </xf>
    <xf numFmtId="49" fontId="25" fillId="28" borderId="32" xfId="0" applyNumberFormat="1" applyFont="1" applyFill="1" applyBorder="1" applyAlignment="1">
      <alignment horizontal="left" vertical="center"/>
    </xf>
    <xf numFmtId="164" fontId="25" fillId="28" borderId="32" xfId="101" applyNumberFormat="1" applyFont="1" applyFill="1" applyBorder="1" applyAlignment="1">
      <alignment horizontal="center" vertical="center"/>
    </xf>
    <xf numFmtId="164" fontId="25" fillId="28" borderId="32" xfId="101" applyNumberFormat="1" applyFont="1" applyFill="1" applyBorder="1" applyAlignment="1">
      <alignment horizontal="right" vertical="center"/>
    </xf>
    <xf numFmtId="0" fontId="25" fillId="28" borderId="32" xfId="0" applyFont="1" applyFill="1" applyBorder="1" applyAlignment="1">
      <alignment horizontal="center" vertical="center"/>
    </xf>
    <xf numFmtId="164" fontId="25" fillId="28" borderId="34" xfId="101" applyNumberFormat="1" applyFont="1" applyFill="1" applyBorder="1" applyAlignment="1">
      <alignment horizontal="right" vertical="center"/>
    </xf>
    <xf numFmtId="164" fontId="26" fillId="28" borderId="34" xfId="101" applyNumberFormat="1" applyFont="1" applyFill="1" applyBorder="1" applyAlignment="1">
      <alignment horizontal="right" vertical="center"/>
    </xf>
    <xf numFmtId="49" fontId="25" fillId="28" borderId="35" xfId="0" quotePrefix="1" applyNumberFormat="1" applyFont="1" applyFill="1" applyBorder="1" applyAlignment="1">
      <alignment horizontal="left" vertical="center"/>
    </xf>
    <xf numFmtId="0" fontId="25" fillId="28" borderId="35" xfId="0" applyFont="1" applyFill="1" applyBorder="1" applyAlignment="1">
      <alignment horizontal="center" vertical="center"/>
    </xf>
    <xf numFmtId="164" fontId="25" fillId="28" borderId="35" xfId="101" applyNumberFormat="1" applyFont="1" applyFill="1" applyBorder="1" applyAlignment="1">
      <alignment horizontal="right" vertical="center"/>
    </xf>
    <xf numFmtId="164" fontId="25" fillId="28" borderId="30" xfId="101" applyNumberFormat="1" applyFont="1" applyFill="1" applyBorder="1" applyAlignment="1">
      <alignment horizontal="right" vertical="center"/>
    </xf>
    <xf numFmtId="49" fontId="25" fillId="28" borderId="0" xfId="0" quotePrefix="1" applyNumberFormat="1" applyFont="1" applyFill="1" applyBorder="1" applyAlignment="1">
      <alignment horizontal="left" vertical="center"/>
    </xf>
    <xf numFmtId="164" fontId="30" fillId="28" borderId="0" xfId="101" applyNumberFormat="1" applyFont="1" applyFill="1" applyBorder="1" applyAlignment="1">
      <alignment horizontal="right" vertical="center"/>
    </xf>
    <xf numFmtId="0" fontId="27" fillId="28" borderId="0" xfId="0" applyFont="1" applyFill="1" applyAlignment="1">
      <alignment horizontal="center" vertical="center"/>
    </xf>
    <xf numFmtId="164" fontId="29" fillId="28" borderId="0" xfId="101" applyNumberFormat="1" applyFont="1" applyFill="1" applyAlignment="1">
      <alignment horizontal="right" vertical="center"/>
    </xf>
    <xf numFmtId="164" fontId="29" fillId="28" borderId="0" xfId="101" applyNumberFormat="1" applyFont="1" applyFill="1" applyBorder="1" applyAlignment="1">
      <alignment horizontal="center" vertical="center"/>
    </xf>
    <xf numFmtId="0" fontId="29" fillId="28" borderId="0" xfId="0" applyFont="1" applyFill="1" applyBorder="1" applyAlignment="1">
      <alignment horizontal="center" vertical="center"/>
    </xf>
    <xf numFmtId="0" fontId="27" fillId="28" borderId="0" xfId="0" applyFont="1" applyFill="1" applyBorder="1" applyAlignment="1">
      <alignment horizontal="center" vertical="center"/>
    </xf>
    <xf numFmtId="164" fontId="27" fillId="28" borderId="0" xfId="101" applyNumberFormat="1" applyFont="1" applyFill="1" applyAlignment="1">
      <alignment horizontal="right" vertical="center"/>
    </xf>
    <xf numFmtId="0" fontId="33" fillId="28" borderId="0" xfId="0" applyFont="1" applyFill="1" applyAlignment="1">
      <alignment horizontal="center" vertical="center"/>
    </xf>
    <xf numFmtId="0" fontId="18" fillId="28" borderId="0" xfId="198" applyFont="1" applyFill="1" applyAlignment="1">
      <alignment horizontal="center" vertical="center" wrapText="1"/>
    </xf>
    <xf numFmtId="0" fontId="18" fillId="28" borderId="0" xfId="0" applyFont="1" applyFill="1" applyAlignment="1">
      <alignment horizontal="center" vertical="center"/>
    </xf>
    <xf numFmtId="49" fontId="25" fillId="28" borderId="0" xfId="198" quotePrefix="1" applyNumberFormat="1" applyFont="1" applyFill="1" applyAlignment="1">
      <alignment horizontal="left" vertical="center" wrapText="1"/>
    </xf>
    <xf numFmtId="49" fontId="26" fillId="28" borderId="0" xfId="198" quotePrefix="1" applyNumberFormat="1" applyFont="1" applyFill="1" applyAlignment="1">
      <alignment horizontal="left" vertical="center" wrapText="1"/>
    </xf>
    <xf numFmtId="49" fontId="26" fillId="28" borderId="28" xfId="198" applyNumberFormat="1" applyFont="1" applyFill="1" applyBorder="1" applyAlignment="1">
      <alignment horizontal="center" vertical="center"/>
    </xf>
    <xf numFmtId="164" fontId="25" fillId="28" borderId="0" xfId="101" quotePrefix="1" applyNumberFormat="1" applyFont="1" applyFill="1" applyAlignment="1">
      <alignment horizontal="left" vertical="center"/>
    </xf>
    <xf numFmtId="164" fontId="25" fillId="28" borderId="0" xfId="101" applyNumberFormat="1" applyFont="1" applyFill="1" applyBorder="1" applyAlignment="1">
      <alignment horizontal="right" vertical="center" wrapText="1"/>
    </xf>
    <xf numFmtId="49" fontId="26" fillId="28" borderId="0" xfId="198" applyNumberFormat="1" applyFont="1" applyFill="1" applyAlignment="1">
      <alignment horizontal="left" vertical="center"/>
    </xf>
    <xf numFmtId="164" fontId="26" fillId="28" borderId="0" xfId="101" applyNumberFormat="1" applyFont="1" applyFill="1" applyBorder="1" applyAlignment="1">
      <alignment horizontal="right" vertical="center"/>
    </xf>
    <xf numFmtId="49" fontId="26" fillId="28" borderId="28" xfId="198" applyNumberFormat="1" applyFont="1" applyFill="1" applyBorder="1" applyAlignment="1">
      <alignment horizontal="left" vertical="center"/>
    </xf>
    <xf numFmtId="0" fontId="26" fillId="28" borderId="28" xfId="0" applyFont="1" applyFill="1" applyBorder="1" applyAlignment="1">
      <alignment horizontal="center" vertical="center"/>
    </xf>
    <xf numFmtId="0" fontId="34" fillId="28" borderId="0" xfId="198" applyFont="1" applyFill="1" applyAlignment="1">
      <alignment horizontal="center" vertical="center"/>
    </xf>
    <xf numFmtId="164" fontId="34" fillId="28" borderId="0" xfId="101" applyNumberFormat="1" applyFont="1" applyFill="1" applyBorder="1" applyAlignment="1">
      <alignment horizontal="center" vertical="center"/>
    </xf>
    <xf numFmtId="0" fontId="34" fillId="28" borderId="0" xfId="0" applyFont="1" applyFill="1" applyBorder="1" applyAlignment="1">
      <alignment horizontal="center" vertical="center"/>
    </xf>
    <xf numFmtId="164" fontId="35" fillId="28" borderId="0" xfId="101" applyNumberFormat="1" applyFont="1" applyFill="1" applyBorder="1" applyAlignment="1">
      <alignment horizontal="center" vertical="center"/>
    </xf>
    <xf numFmtId="0" fontId="35" fillId="28" borderId="0" xfId="0" applyFont="1" applyFill="1" applyBorder="1" applyAlignment="1">
      <alignment horizontal="center" vertical="center"/>
    </xf>
    <xf numFmtId="49" fontId="28" fillId="28" borderId="28" xfId="198" applyNumberFormat="1" applyFont="1" applyFill="1" applyBorder="1" applyAlignment="1">
      <alignment horizontal="center" vertical="center"/>
    </xf>
    <xf numFmtId="0" fontId="28" fillId="28" borderId="28" xfId="0" applyFont="1" applyFill="1" applyBorder="1" applyAlignment="1">
      <alignment horizontal="center" vertical="center"/>
    </xf>
    <xf numFmtId="164" fontId="28" fillId="28" borderId="0" xfId="101" applyNumberFormat="1" applyFont="1" applyFill="1" applyBorder="1" applyAlignment="1">
      <alignment horizontal="right" vertical="center"/>
    </xf>
    <xf numFmtId="164" fontId="34" fillId="28" borderId="0" xfId="101" applyNumberFormat="1" applyFont="1" applyFill="1" applyBorder="1" applyAlignment="1">
      <alignment horizontal="right" vertical="center"/>
    </xf>
    <xf numFmtId="164" fontId="30" fillId="28" borderId="0" xfId="101" applyNumberFormat="1" applyFont="1" applyFill="1" applyBorder="1" applyAlignment="1">
      <alignment horizontal="right" vertical="center" wrapText="1"/>
    </xf>
    <xf numFmtId="164" fontId="28" fillId="28" borderId="0" xfId="101" applyNumberFormat="1" applyFont="1" applyFill="1" applyAlignment="1">
      <alignment horizontal="right" vertical="center"/>
    </xf>
    <xf numFmtId="164" fontId="28" fillId="28" borderId="28" xfId="101" applyNumberFormat="1" applyFont="1" applyFill="1" applyBorder="1" applyAlignment="1">
      <alignment horizontal="right" vertical="center"/>
    </xf>
    <xf numFmtId="0" fontId="26" fillId="28" borderId="3" xfId="0" applyFont="1" applyFill="1" applyBorder="1" applyAlignment="1">
      <alignment horizontal="center" vertical="center"/>
    </xf>
    <xf numFmtId="164" fontId="26" fillId="28" borderId="32" xfId="101" applyNumberFormat="1" applyFont="1" applyFill="1" applyBorder="1" applyAlignment="1">
      <alignment horizontal="center" vertical="center"/>
    </xf>
    <xf numFmtId="0" fontId="25" fillId="28" borderId="16" xfId="0" applyFont="1" applyFill="1" applyBorder="1" applyAlignment="1">
      <alignment horizontal="center" vertical="center"/>
    </xf>
    <xf numFmtId="0" fontId="26" fillId="28" borderId="35" xfId="0" applyFont="1" applyFill="1" applyBorder="1" applyAlignment="1">
      <alignment horizontal="center" vertical="center"/>
    </xf>
    <xf numFmtId="164" fontId="26" fillId="28" borderId="16" xfId="101" applyNumberFormat="1" applyFont="1" applyFill="1" applyBorder="1" applyAlignment="1">
      <alignment horizontal="right" vertical="center"/>
    </xf>
    <xf numFmtId="0" fontId="25" fillId="28" borderId="33" xfId="0" applyFont="1" applyFill="1" applyBorder="1" applyAlignment="1">
      <alignment horizontal="center" vertical="center"/>
    </xf>
    <xf numFmtId="164" fontId="26" fillId="28" borderId="27" xfId="101" applyNumberFormat="1" applyFont="1" applyFill="1" applyBorder="1" applyAlignment="1">
      <alignment horizontal="right" vertical="center"/>
    </xf>
    <xf numFmtId="164" fontId="25" fillId="28" borderId="33" xfId="101" applyNumberFormat="1" applyFont="1" applyFill="1" applyBorder="1" applyAlignment="1">
      <alignment horizontal="right" vertical="center"/>
    </xf>
    <xf numFmtId="164" fontId="25" fillId="28" borderId="34" xfId="101" applyNumberFormat="1" applyFont="1" applyFill="1" applyBorder="1" applyAlignment="1">
      <alignment horizontal="center" vertical="center"/>
    </xf>
    <xf numFmtId="49" fontId="25" fillId="28" borderId="0" xfId="0" applyNumberFormat="1" applyFont="1" applyFill="1" applyBorder="1" applyAlignment="1">
      <alignment horizontal="left" vertical="center"/>
    </xf>
    <xf numFmtId="49" fontId="29" fillId="28" borderId="0" xfId="0" quotePrefix="1" applyNumberFormat="1" applyFont="1" applyFill="1" applyBorder="1" applyAlignment="1">
      <alignment horizontal="left" vertical="center"/>
    </xf>
    <xf numFmtId="164" fontId="29" fillId="28" borderId="0" xfId="101" applyNumberFormat="1" applyFont="1" applyFill="1" applyBorder="1" applyAlignment="1">
      <alignment horizontal="right" vertical="center"/>
    </xf>
    <xf numFmtId="0" fontId="14" fillId="28" borderId="0" xfId="0" applyFont="1" applyFill="1" applyAlignment="1">
      <alignment horizontal="center" vertical="center"/>
    </xf>
    <xf numFmtId="164" fontId="14" fillId="28" borderId="0" xfId="101" applyNumberFormat="1" applyFont="1" applyFill="1" applyAlignment="1">
      <alignment horizontal="right" vertical="center"/>
    </xf>
    <xf numFmtId="164" fontId="14" fillId="28" borderId="0" xfId="101" applyNumberFormat="1" applyFont="1" applyFill="1" applyBorder="1" applyAlignment="1">
      <alignment horizontal="center" vertical="center"/>
    </xf>
    <xf numFmtId="0" fontId="14" fillId="28" borderId="0" xfId="0" applyFont="1" applyFill="1" applyBorder="1" applyAlignment="1">
      <alignment horizontal="center" vertical="center"/>
    </xf>
    <xf numFmtId="0" fontId="15" fillId="28" borderId="0" xfId="0" applyFont="1" applyFill="1" applyAlignment="1">
      <alignment horizontal="center" vertical="center"/>
    </xf>
    <xf numFmtId="164" fontId="15" fillId="28" borderId="0" xfId="101" applyNumberFormat="1" applyFont="1" applyFill="1" applyAlignment="1">
      <alignment horizontal="right" vertical="center"/>
    </xf>
    <xf numFmtId="164" fontId="15" fillId="28" borderId="0" xfId="101" applyNumberFormat="1" applyFont="1" applyFill="1" applyBorder="1" applyAlignment="1">
      <alignment horizontal="center" vertical="center"/>
    </xf>
    <xf numFmtId="0" fontId="15" fillId="28" borderId="0" xfId="0" applyFont="1" applyFill="1" applyBorder="1" applyAlignment="1">
      <alignment horizontal="center" vertical="center"/>
    </xf>
    <xf numFmtId="0" fontId="15" fillId="28" borderId="3" xfId="0" applyFont="1" applyFill="1" applyBorder="1" applyAlignment="1">
      <alignment horizontal="center" vertical="center"/>
    </xf>
    <xf numFmtId="164" fontId="15" fillId="28" borderId="3" xfId="101" applyNumberFormat="1" applyFont="1" applyFill="1" applyBorder="1" applyAlignment="1">
      <alignment horizontal="right" vertical="center"/>
    </xf>
    <xf numFmtId="0" fontId="15" fillId="28" borderId="0" xfId="0" applyFont="1" applyFill="1"/>
    <xf numFmtId="43" fontId="15" fillId="28" borderId="0" xfId="101" applyFont="1" applyFill="1"/>
    <xf numFmtId="164" fontId="15" fillId="28" borderId="0" xfId="101" applyNumberFormat="1" applyFont="1" applyFill="1"/>
    <xf numFmtId="164" fontId="11" fillId="28" borderId="0" xfId="101" applyNumberFormat="1" applyFont="1" applyFill="1" applyBorder="1"/>
    <xf numFmtId="0" fontId="11" fillId="28" borderId="0" xfId="0" applyFont="1" applyFill="1" applyBorder="1"/>
    <xf numFmtId="164" fontId="14" fillId="28" borderId="0" xfId="101" applyNumberFormat="1" applyFont="1" applyFill="1" applyBorder="1"/>
    <xf numFmtId="43" fontId="14" fillId="28" borderId="0" xfId="101" applyFont="1" applyFill="1"/>
    <xf numFmtId="43" fontId="14" fillId="28" borderId="2" xfId="101" applyFont="1" applyFill="1" applyBorder="1" applyAlignment="1">
      <alignment horizontal="center" vertical="center"/>
    </xf>
    <xf numFmtId="164" fontId="14" fillId="28" borderId="2" xfId="101" applyNumberFormat="1" applyFont="1" applyFill="1" applyBorder="1" applyAlignment="1">
      <alignment horizontal="center" vertical="center" wrapText="1"/>
    </xf>
    <xf numFmtId="164" fontId="11" fillId="28" borderId="0" xfId="101" applyNumberFormat="1" applyFont="1" applyFill="1" applyBorder="1" applyAlignment="1">
      <alignment horizontal="center" vertical="center"/>
    </xf>
    <xf numFmtId="0" fontId="11" fillId="28" borderId="0" xfId="0" applyFont="1" applyFill="1" applyBorder="1" applyAlignment="1">
      <alignment horizontal="center" vertical="center"/>
    </xf>
    <xf numFmtId="0" fontId="14" fillId="28" borderId="0" xfId="0" applyFont="1" applyFill="1"/>
    <xf numFmtId="43" fontId="14" fillId="28" borderId="36" xfId="101" applyFont="1" applyFill="1" applyBorder="1" applyAlignment="1"/>
    <xf numFmtId="43" fontId="14" fillId="28" borderId="27" xfId="101" applyFont="1" applyFill="1" applyBorder="1" applyAlignment="1"/>
    <xf numFmtId="43" fontId="14" fillId="28" borderId="22" xfId="101" applyFont="1" applyFill="1" applyBorder="1" applyAlignment="1"/>
    <xf numFmtId="43" fontId="14" fillId="28" borderId="23" xfId="101" applyFont="1" applyFill="1" applyBorder="1" applyAlignment="1"/>
    <xf numFmtId="43" fontId="14" fillId="28" borderId="26" xfId="101" applyFont="1" applyFill="1" applyBorder="1"/>
    <xf numFmtId="37" fontId="14" fillId="28" borderId="26" xfId="101" applyNumberFormat="1" applyFont="1" applyFill="1" applyBorder="1" applyAlignment="1"/>
    <xf numFmtId="164" fontId="14" fillId="28" borderId="26" xfId="101" applyNumberFormat="1" applyFont="1" applyFill="1" applyBorder="1"/>
    <xf numFmtId="43" fontId="15" fillId="28" borderId="26" xfId="101" applyFont="1" applyFill="1" applyBorder="1"/>
    <xf numFmtId="164" fontId="15" fillId="28" borderId="26" xfId="101" applyNumberFormat="1" applyFont="1" applyFill="1" applyBorder="1"/>
    <xf numFmtId="164" fontId="20" fillId="28" borderId="0" xfId="101" applyNumberFormat="1" applyFont="1" applyFill="1" applyBorder="1"/>
    <xf numFmtId="0" fontId="20" fillId="28" borderId="0" xfId="0" applyFont="1" applyFill="1" applyBorder="1"/>
    <xf numFmtId="164" fontId="15" fillId="28" borderId="0" xfId="101" applyNumberFormat="1" applyFont="1" applyFill="1" applyBorder="1"/>
    <xf numFmtId="43" fontId="14" fillId="28" borderId="37" xfId="101" applyFont="1" applyFill="1" applyBorder="1" applyAlignment="1"/>
    <xf numFmtId="43" fontId="14" fillId="28" borderId="24" xfId="101" applyFont="1" applyFill="1" applyBorder="1" applyAlignment="1"/>
    <xf numFmtId="43" fontId="14" fillId="28" borderId="25" xfId="101" applyFont="1" applyFill="1" applyBorder="1" applyAlignment="1"/>
    <xf numFmtId="43" fontId="14" fillId="28" borderId="38" xfId="101" applyFont="1" applyFill="1" applyBorder="1"/>
    <xf numFmtId="164" fontId="14" fillId="28" borderId="38" xfId="101" applyNumberFormat="1" applyFont="1" applyFill="1" applyBorder="1"/>
    <xf numFmtId="43" fontId="15" fillId="28" borderId="38" xfId="101" applyFont="1" applyFill="1" applyBorder="1"/>
    <xf numFmtId="164" fontId="15" fillId="28" borderId="38" xfId="101" applyNumberFormat="1" applyFont="1" applyFill="1" applyBorder="1"/>
    <xf numFmtId="43" fontId="7" fillId="28" borderId="0" xfId="101" applyFont="1" applyFill="1"/>
    <xf numFmtId="0" fontId="15" fillId="28" borderId="0" xfId="0" applyFont="1" applyFill="1" applyBorder="1"/>
    <xf numFmtId="164" fontId="26" fillId="0" borderId="0" xfId="101" applyNumberFormat="1" applyFont="1" applyFill="1" applyAlignment="1">
      <alignment horizontal="right" vertical="center"/>
    </xf>
    <xf numFmtId="164" fontId="25" fillId="0" borderId="0" xfId="101" applyNumberFormat="1" applyFont="1" applyFill="1" applyAlignment="1">
      <alignment horizontal="right" vertical="center"/>
    </xf>
    <xf numFmtId="164" fontId="11" fillId="0" borderId="0" xfId="101" applyNumberFormat="1" applyFont="1" applyFill="1" applyAlignment="1">
      <alignment horizontal="right" vertical="center"/>
    </xf>
    <xf numFmtId="164" fontId="25" fillId="0" borderId="3" xfId="101" applyNumberFormat="1" applyFont="1" applyFill="1" applyBorder="1" applyAlignment="1">
      <alignment horizontal="right" vertical="center"/>
    </xf>
    <xf numFmtId="164" fontId="11" fillId="0" borderId="3" xfId="101" applyNumberFormat="1" applyFont="1" applyFill="1" applyBorder="1" applyAlignment="1">
      <alignment horizontal="right" vertical="center"/>
    </xf>
    <xf numFmtId="43" fontId="14" fillId="28" borderId="0" xfId="101" applyFont="1" applyFill="1" applyAlignment="1">
      <alignment horizontal="left"/>
    </xf>
    <xf numFmtId="49" fontId="26" fillId="28" borderId="16" xfId="0" applyNumberFormat="1" applyFont="1" applyFill="1" applyBorder="1" applyAlignment="1">
      <alignment horizontal="center" vertical="center"/>
    </xf>
    <xf numFmtId="0" fontId="26" fillId="28" borderId="31" xfId="0" applyFont="1" applyFill="1" applyBorder="1" applyAlignment="1">
      <alignment horizontal="center" vertical="center" wrapText="1"/>
    </xf>
    <xf numFmtId="164" fontId="26" fillId="0" borderId="16" xfId="101" applyNumberFormat="1" applyFont="1" applyFill="1" applyBorder="1" applyAlignment="1">
      <alignment horizontal="center" vertical="center" wrapText="1"/>
    </xf>
    <xf numFmtId="164" fontId="26" fillId="0" borderId="31" xfId="101" applyNumberFormat="1" applyFont="1" applyFill="1" applyBorder="1" applyAlignment="1">
      <alignment horizontal="center" vertical="center"/>
    </xf>
    <xf numFmtId="164" fontId="26" fillId="0" borderId="2" xfId="101" applyNumberFormat="1" applyFont="1" applyFill="1" applyBorder="1" applyAlignment="1">
      <alignment horizontal="center" vertical="center"/>
    </xf>
    <xf numFmtId="49" fontId="26" fillId="28" borderId="39" xfId="0" applyNumberFormat="1" applyFont="1" applyFill="1" applyBorder="1" applyAlignment="1">
      <alignment horizontal="left" vertical="center"/>
    </xf>
    <xf numFmtId="0" fontId="26" fillId="28" borderId="40" xfId="0" applyFont="1" applyFill="1" applyBorder="1" applyAlignment="1">
      <alignment horizontal="center" vertical="center"/>
    </xf>
    <xf numFmtId="166" fontId="26" fillId="28" borderId="41" xfId="101" applyNumberFormat="1" applyFont="1" applyFill="1" applyBorder="1" applyAlignment="1">
      <alignment horizontal="center" vertical="center"/>
    </xf>
    <xf numFmtId="166" fontId="26" fillId="0" borderId="39" xfId="101" applyNumberFormat="1" applyFont="1" applyFill="1" applyBorder="1" applyAlignment="1">
      <alignment horizontal="right" vertical="center"/>
    </xf>
    <xf numFmtId="166" fontId="26" fillId="0" borderId="41" xfId="101" applyNumberFormat="1" applyFont="1" applyFill="1" applyBorder="1" applyAlignment="1">
      <alignment horizontal="right" vertical="center"/>
    </xf>
    <xf numFmtId="166" fontId="26" fillId="0" borderId="18" xfId="101" applyNumberFormat="1" applyFont="1" applyFill="1" applyBorder="1" applyAlignment="1">
      <alignment horizontal="right" vertical="center"/>
    </xf>
    <xf numFmtId="49" fontId="29" fillId="28" borderId="37" xfId="0" applyNumberFormat="1" applyFont="1" applyFill="1" applyBorder="1" applyAlignment="1">
      <alignment horizontal="left" vertical="center"/>
    </xf>
    <xf numFmtId="0" fontId="29" fillId="28" borderId="24" xfId="0" applyFont="1" applyFill="1" applyBorder="1" applyAlignment="1">
      <alignment horizontal="center" vertical="center"/>
    </xf>
    <xf numFmtId="164" fontId="29" fillId="28" borderId="25" xfId="101" applyNumberFormat="1" applyFont="1" applyFill="1" applyBorder="1" applyAlignment="1">
      <alignment horizontal="center" vertical="center"/>
    </xf>
    <xf numFmtId="164" fontId="29" fillId="0" borderId="37" xfId="101" applyNumberFormat="1" applyFont="1" applyFill="1" applyBorder="1" applyAlignment="1">
      <alignment horizontal="right" vertical="center"/>
    </xf>
    <xf numFmtId="164" fontId="29" fillId="0" borderId="25" xfId="101" applyNumberFormat="1" applyFont="1" applyFill="1" applyBorder="1" applyAlignment="1">
      <alignment horizontal="right" vertical="center"/>
    </xf>
    <xf numFmtId="164" fontId="29" fillId="0" borderId="26" xfId="101" applyNumberFormat="1" applyFont="1" applyFill="1" applyBorder="1" applyAlignment="1">
      <alignment horizontal="right" vertical="center"/>
    </xf>
    <xf numFmtId="164" fontId="29" fillId="0" borderId="37" xfId="101" applyNumberFormat="1" applyFont="1" applyFill="1" applyBorder="1" applyAlignment="1">
      <alignment horizontal="center" vertical="center"/>
    </xf>
    <xf numFmtId="49" fontId="25" fillId="28" borderId="37" xfId="0" applyNumberFormat="1" applyFont="1" applyFill="1" applyBorder="1" applyAlignment="1">
      <alignment horizontal="left" vertical="center"/>
    </xf>
    <xf numFmtId="0" fontId="25" fillId="28" borderId="24" xfId="0" applyFont="1" applyFill="1" applyBorder="1" applyAlignment="1">
      <alignment horizontal="center" vertical="center"/>
    </xf>
    <xf numFmtId="164" fontId="25" fillId="28" borderId="25" xfId="101" applyNumberFormat="1" applyFont="1" applyFill="1" applyBorder="1" applyAlignment="1">
      <alignment horizontal="center" vertical="center"/>
    </xf>
    <xf numFmtId="164" fontId="25" fillId="0" borderId="37" xfId="101" applyNumberFormat="1" applyFont="1" applyFill="1" applyBorder="1" applyAlignment="1">
      <alignment horizontal="right" vertical="center"/>
    </xf>
    <xf numFmtId="164" fontId="25" fillId="0" borderId="25" xfId="101" applyNumberFormat="1" applyFont="1" applyFill="1" applyBorder="1" applyAlignment="1">
      <alignment horizontal="right" vertical="center"/>
    </xf>
    <xf numFmtId="164" fontId="25" fillId="0" borderId="26" xfId="101" applyNumberFormat="1" applyFont="1" applyFill="1" applyBorder="1" applyAlignment="1">
      <alignment horizontal="right" vertical="center"/>
    </xf>
    <xf numFmtId="49" fontId="4" fillId="28" borderId="37" xfId="0" applyNumberFormat="1" applyFont="1" applyFill="1" applyBorder="1" applyAlignment="1">
      <alignment horizontal="left" vertical="center"/>
    </xf>
    <xf numFmtId="166" fontId="25" fillId="28" borderId="25" xfId="101" applyNumberFormat="1" applyFont="1" applyFill="1" applyBorder="1" applyAlignment="1">
      <alignment horizontal="center" vertical="center"/>
    </xf>
    <xf numFmtId="166" fontId="25" fillId="28" borderId="37" xfId="101" applyNumberFormat="1" applyFont="1" applyFill="1" applyBorder="1" applyAlignment="1">
      <alignment horizontal="center" vertical="center"/>
    </xf>
    <xf numFmtId="164" fontId="25" fillId="28" borderId="24" xfId="101" applyNumberFormat="1" applyFont="1" applyFill="1" applyBorder="1" applyAlignment="1">
      <alignment horizontal="center" vertical="center"/>
    </xf>
    <xf numFmtId="49" fontId="7" fillId="28" borderId="37" xfId="0" applyNumberFormat="1" applyFont="1" applyFill="1" applyBorder="1" applyAlignment="1">
      <alignment horizontal="left" vertical="center"/>
    </xf>
    <xf numFmtId="164" fontId="25" fillId="0" borderId="37" xfId="101" applyNumberFormat="1" applyFont="1" applyFill="1" applyBorder="1" applyAlignment="1">
      <alignment horizontal="center" vertical="center"/>
    </xf>
    <xf numFmtId="49" fontId="26" fillId="28" borderId="37" xfId="0" applyNumberFormat="1" applyFont="1" applyFill="1" applyBorder="1" applyAlignment="1">
      <alignment horizontal="left" vertical="center"/>
    </xf>
    <xf numFmtId="0" fontId="26" fillId="28" borderId="24" xfId="0" applyFont="1" applyFill="1" applyBorder="1" applyAlignment="1">
      <alignment horizontal="center" vertical="center"/>
    </xf>
    <xf numFmtId="164" fontId="26" fillId="28" borderId="25" xfId="101" applyNumberFormat="1" applyFont="1" applyFill="1" applyBorder="1" applyAlignment="1">
      <alignment horizontal="center" vertical="center"/>
    </xf>
    <xf numFmtId="164" fontId="26" fillId="0" borderId="37" xfId="101" applyNumberFormat="1" applyFont="1" applyFill="1" applyBorder="1" applyAlignment="1">
      <alignment horizontal="right" vertical="center"/>
    </xf>
    <xf numFmtId="164" fontId="26" fillId="0" borderId="25" xfId="101" applyNumberFormat="1" applyFont="1" applyFill="1" applyBorder="1" applyAlignment="1">
      <alignment horizontal="right" vertical="center"/>
    </xf>
    <xf numFmtId="164" fontId="26" fillId="0" borderId="26" xfId="101" applyNumberFormat="1" applyFont="1" applyFill="1" applyBorder="1" applyAlignment="1">
      <alignment horizontal="right" vertical="center"/>
    </xf>
    <xf numFmtId="49" fontId="29" fillId="28" borderId="42" xfId="0" applyNumberFormat="1" applyFont="1" applyFill="1" applyBorder="1" applyAlignment="1">
      <alignment horizontal="left" vertical="center"/>
    </xf>
    <xf numFmtId="0" fontId="29" fillId="28" borderId="43" xfId="0" applyFont="1" applyFill="1" applyBorder="1" applyAlignment="1">
      <alignment horizontal="center" vertical="center"/>
    </xf>
    <xf numFmtId="164" fontId="29" fillId="28" borderId="44" xfId="101" applyNumberFormat="1" applyFont="1" applyFill="1" applyBorder="1" applyAlignment="1">
      <alignment horizontal="center" vertical="center"/>
    </xf>
    <xf numFmtId="49" fontId="29" fillId="28" borderId="0" xfId="0" applyNumberFormat="1" applyFont="1" applyFill="1" applyBorder="1" applyAlignment="1">
      <alignment horizontal="left" vertical="center"/>
    </xf>
    <xf numFmtId="166" fontId="29" fillId="28" borderId="0" xfId="101" applyNumberFormat="1" applyFont="1" applyFill="1" applyBorder="1" applyAlignment="1">
      <alignment horizontal="center" vertical="center"/>
    </xf>
    <xf numFmtId="164" fontId="29" fillId="0" borderId="0" xfId="101" applyNumberFormat="1" applyFont="1" applyFill="1" applyBorder="1" applyAlignment="1">
      <alignment horizontal="right" vertical="center"/>
    </xf>
    <xf numFmtId="0" fontId="29" fillId="28" borderId="0" xfId="198" applyFont="1" applyFill="1" applyAlignment="1">
      <alignment horizontal="center" vertical="center"/>
    </xf>
    <xf numFmtId="49" fontId="25" fillId="28" borderId="0" xfId="198" quotePrefix="1" applyNumberFormat="1" applyFont="1" applyFill="1" applyAlignment="1">
      <alignment horizontal="left" vertical="center"/>
    </xf>
    <xf numFmtId="164" fontId="29" fillId="0" borderId="0" xfId="101" applyNumberFormat="1" applyFont="1" applyFill="1" applyAlignment="1">
      <alignment horizontal="right" vertical="center"/>
    </xf>
    <xf numFmtId="49" fontId="27" fillId="28" borderId="0" xfId="198" applyNumberFormat="1" applyFont="1" applyFill="1" applyAlignment="1">
      <alignment horizontal="left" vertical="center"/>
    </xf>
    <xf numFmtId="164" fontId="27" fillId="0" borderId="0" xfId="101" applyNumberFormat="1" applyFont="1" applyFill="1" applyAlignment="1">
      <alignment horizontal="right" vertical="center"/>
    </xf>
    <xf numFmtId="49" fontId="27" fillId="28" borderId="0" xfId="0" applyNumberFormat="1" applyFont="1" applyFill="1" applyAlignment="1">
      <alignment horizontal="left" vertical="center"/>
    </xf>
    <xf numFmtId="164" fontId="29" fillId="28" borderId="0" xfId="0" applyNumberFormat="1" applyFont="1" applyFill="1" applyBorder="1" applyAlignment="1">
      <alignment horizontal="center" vertical="center"/>
    </xf>
    <xf numFmtId="164" fontId="26" fillId="0" borderId="0" xfId="101" applyNumberFormat="1" applyFont="1" applyFill="1" applyBorder="1" applyAlignment="1">
      <alignment horizontal="right" vertical="center"/>
    </xf>
    <xf numFmtId="49" fontId="26" fillId="28" borderId="0" xfId="101" applyNumberFormat="1" applyFont="1" applyFill="1" applyBorder="1" applyAlignment="1">
      <alignment horizontal="right" vertical="center" wrapText="1"/>
    </xf>
    <xf numFmtId="49" fontId="29" fillId="28" borderId="0" xfId="0" applyNumberFormat="1" applyFont="1" applyFill="1" applyAlignment="1">
      <alignment horizontal="left" vertical="center"/>
    </xf>
    <xf numFmtId="49" fontId="26" fillId="28" borderId="0" xfId="0" applyNumberFormat="1" applyFont="1" applyFill="1" applyBorder="1" applyAlignment="1">
      <alignment horizontal="left" vertical="center"/>
    </xf>
    <xf numFmtId="164" fontId="26" fillId="28" borderId="0" xfId="0" applyNumberFormat="1" applyFont="1" applyFill="1" applyBorder="1" applyAlignment="1">
      <alignment horizontal="center" vertical="center"/>
    </xf>
    <xf numFmtId="49" fontId="29" fillId="28" borderId="0" xfId="198" applyNumberFormat="1" applyFont="1" applyFill="1" applyAlignment="1">
      <alignment horizontal="left" vertical="center"/>
    </xf>
    <xf numFmtId="49" fontId="26" fillId="28" borderId="28" xfId="101" applyNumberFormat="1" applyFont="1" applyFill="1" applyBorder="1" applyAlignment="1">
      <alignment horizontal="center" vertical="center"/>
    </xf>
    <xf numFmtId="0" fontId="26" fillId="28" borderId="28" xfId="198" applyFont="1" applyFill="1" applyBorder="1" applyAlignment="1">
      <alignment horizontal="center" vertical="center"/>
    </xf>
    <xf numFmtId="164" fontId="25" fillId="0" borderId="0" xfId="101" applyNumberFormat="1" applyFont="1" applyFill="1" applyBorder="1" applyAlignment="1">
      <alignment horizontal="right" vertical="center"/>
    </xf>
    <xf numFmtId="49" fontId="28" fillId="28" borderId="0" xfId="0" applyNumberFormat="1" applyFont="1" applyFill="1" applyAlignment="1">
      <alignment horizontal="left" vertical="center"/>
    </xf>
    <xf numFmtId="0" fontId="30" fillId="28" borderId="0" xfId="0" applyFont="1" applyFill="1" applyAlignment="1">
      <alignment horizontal="center" wrapText="1"/>
    </xf>
    <xf numFmtId="164" fontId="28" fillId="28" borderId="0" xfId="101" applyNumberFormat="1" applyFont="1" applyFill="1" applyBorder="1" applyAlignment="1">
      <alignment horizontal="center" vertical="center" wrapText="1"/>
    </xf>
    <xf numFmtId="0" fontId="28" fillId="28" borderId="0" xfId="0" applyFont="1" applyFill="1" applyBorder="1" applyAlignment="1">
      <alignment horizontal="center" vertical="center" wrapText="1"/>
    </xf>
    <xf numFmtId="0" fontId="30" fillId="28" borderId="0" xfId="0" applyFont="1" applyFill="1" applyBorder="1" applyAlignment="1">
      <alignment horizontal="center" vertical="center" wrapText="1"/>
    </xf>
    <xf numFmtId="0" fontId="28" fillId="28" borderId="0" xfId="0" applyFont="1" applyFill="1" applyAlignment="1">
      <alignment horizontal="center"/>
    </xf>
    <xf numFmtId="49" fontId="28" fillId="28" borderId="0" xfId="0" applyNumberFormat="1" applyFont="1" applyFill="1" applyAlignment="1">
      <alignment horizontal="left" vertical="center" wrapText="1"/>
    </xf>
    <xf numFmtId="164" fontId="28" fillId="0" borderId="0" xfId="101" applyNumberFormat="1" applyFont="1" applyFill="1" applyAlignment="1">
      <alignment horizontal="right" vertical="center"/>
    </xf>
    <xf numFmtId="164" fontId="28" fillId="28" borderId="6" xfId="101" applyNumberFormat="1" applyFont="1" applyFill="1" applyBorder="1" applyAlignment="1">
      <alignment horizontal="center" vertical="center"/>
    </xf>
    <xf numFmtId="164" fontId="3" fillId="0" borderId="0" xfId="116" applyNumberFormat="1" applyFont="1" applyBorder="1" applyAlignment="1">
      <alignment vertical="center"/>
    </xf>
    <xf numFmtId="41" fontId="7" fillId="0" borderId="0" xfId="115" applyNumberFormat="1" applyFont="1"/>
    <xf numFmtId="164" fontId="28" fillId="28" borderId="32" xfId="0" applyNumberFormat="1" applyFont="1" applyFill="1" applyBorder="1" applyAlignment="1">
      <alignment horizontal="center" vertical="center"/>
    </xf>
    <xf numFmtId="0" fontId="30" fillId="28" borderId="32" xfId="0" applyFont="1" applyFill="1" applyBorder="1" applyAlignment="1">
      <alignment horizontal="center" vertical="center"/>
    </xf>
    <xf numFmtId="0" fontId="26" fillId="28" borderId="0" xfId="0" applyFont="1" applyFill="1" applyAlignment="1">
      <alignment horizontal="center" vertical="center" wrapText="1"/>
    </xf>
    <xf numFmtId="3" fontId="38" fillId="0" borderId="0" xfId="0" applyNumberFormat="1" applyFont="1" applyFill="1" applyBorder="1"/>
    <xf numFmtId="164" fontId="25" fillId="28" borderId="32" xfId="0" applyNumberFormat="1" applyFont="1" applyFill="1" applyBorder="1" applyAlignment="1">
      <alignment horizontal="center" vertical="center"/>
    </xf>
    <xf numFmtId="0" fontId="29" fillId="28" borderId="0" xfId="198" applyFont="1" applyFill="1" applyAlignment="1">
      <alignment horizontal="center" vertical="center" wrapText="1"/>
    </xf>
    <xf numFmtId="164" fontId="30" fillId="0" borderId="0" xfId="101" applyNumberFormat="1" applyFont="1" applyFill="1" applyAlignment="1">
      <alignment horizontal="right" vertical="center"/>
    </xf>
    <xf numFmtId="164" fontId="28" fillId="0" borderId="28" xfId="101" applyNumberFormat="1" applyFont="1" applyFill="1" applyBorder="1" applyAlignment="1">
      <alignment horizontal="right" vertical="center"/>
    </xf>
    <xf numFmtId="164" fontId="35" fillId="28" borderId="0" xfId="0" applyNumberFormat="1" applyFont="1" applyFill="1" applyBorder="1" applyAlignment="1">
      <alignment horizontal="center" vertical="center"/>
    </xf>
    <xf numFmtId="49" fontId="29" fillId="28" borderId="0" xfId="0" applyNumberFormat="1" applyFont="1" applyFill="1" applyAlignment="1">
      <alignment horizontal="left" vertical="center" wrapText="1"/>
    </xf>
    <xf numFmtId="49" fontId="25" fillId="28" borderId="0" xfId="198" quotePrefix="1" applyNumberFormat="1" applyFont="1" applyFill="1" applyAlignment="1">
      <alignment vertical="center" wrapText="1"/>
    </xf>
    <xf numFmtId="49" fontId="27" fillId="28" borderId="0" xfId="198" quotePrefix="1" applyNumberFormat="1" applyFont="1" applyFill="1" applyAlignment="1">
      <alignment vertical="center" wrapText="1"/>
    </xf>
    <xf numFmtId="0" fontId="15" fillId="0" borderId="0" xfId="0" quotePrefix="1" applyFont="1" applyFill="1" applyBorder="1" applyAlignment="1">
      <alignment horizontal="left"/>
    </xf>
    <xf numFmtId="0" fontId="20" fillId="0" borderId="0" xfId="0" applyFont="1" applyFill="1" applyAlignment="1">
      <alignment vertical="top"/>
    </xf>
    <xf numFmtId="0" fontId="28" fillId="28" borderId="0" xfId="198" applyFont="1" applyFill="1" applyAlignment="1">
      <alignment horizontal="center" vertical="center"/>
    </xf>
    <xf numFmtId="164" fontId="28" fillId="28" borderId="0" xfId="0" applyNumberFormat="1" applyFont="1" applyFill="1" applyBorder="1" applyAlignment="1">
      <alignment horizontal="center" vertical="center"/>
    </xf>
    <xf numFmtId="0" fontId="30" fillId="28" borderId="0" xfId="198" applyFont="1" applyFill="1" applyAlignment="1">
      <alignment horizontal="center" vertical="center"/>
    </xf>
    <xf numFmtId="164" fontId="30" fillId="0" borderId="0" xfId="101" applyNumberFormat="1" applyFont="1" applyFill="1" applyBorder="1" applyAlignment="1">
      <alignment horizontal="center" vertical="center" wrapText="1"/>
    </xf>
    <xf numFmtId="0" fontId="30" fillId="0" borderId="0" xfId="198" applyFont="1" applyFill="1" applyAlignment="1">
      <alignment horizontal="center" vertical="center"/>
    </xf>
    <xf numFmtId="49" fontId="30" fillId="28" borderId="0" xfId="198" applyNumberFormat="1" applyFont="1" applyFill="1" applyAlignment="1">
      <alignment horizontal="left" vertical="center"/>
    </xf>
    <xf numFmtId="49" fontId="28" fillId="28" borderId="28" xfId="101" applyNumberFormat="1" applyFont="1" applyFill="1" applyBorder="1" applyAlignment="1">
      <alignment horizontal="center" vertical="center"/>
    </xf>
    <xf numFmtId="0" fontId="28" fillId="28" borderId="28" xfId="198" applyFont="1" applyFill="1" applyBorder="1" applyAlignment="1">
      <alignment horizontal="center" vertical="center"/>
    </xf>
    <xf numFmtId="0" fontId="24" fillId="0" borderId="0" xfId="0" applyFont="1" applyFill="1" applyAlignment="1">
      <alignment vertical="top"/>
    </xf>
    <xf numFmtId="164" fontId="30" fillId="28" borderId="0" xfId="101" applyNumberFormat="1" applyFont="1" applyFill="1" applyAlignment="1">
      <alignment horizontal="left" vertical="center"/>
    </xf>
    <xf numFmtId="164" fontId="30" fillId="28" borderId="0" xfId="101" applyNumberFormat="1" applyFont="1" applyFill="1" applyAlignment="1">
      <alignment horizontal="center" vertical="center"/>
    </xf>
    <xf numFmtId="0" fontId="30" fillId="28" borderId="0" xfId="198" applyFont="1" applyFill="1" applyBorder="1" applyAlignment="1">
      <alignment horizontal="right" vertical="center"/>
    </xf>
    <xf numFmtId="164" fontId="30" fillId="28" borderId="0" xfId="101" applyNumberFormat="1" applyFont="1" applyFill="1" applyBorder="1" applyAlignment="1">
      <alignment horizontal="left" vertical="center"/>
    </xf>
    <xf numFmtId="164" fontId="28" fillId="0" borderId="0" xfId="101" applyNumberFormat="1" applyFont="1" applyFill="1" applyBorder="1" applyAlignment="1">
      <alignment horizontal="right" vertical="center" wrapText="1"/>
    </xf>
    <xf numFmtId="49" fontId="28" fillId="28" borderId="0" xfId="101" applyNumberFormat="1" applyFont="1" applyFill="1" applyBorder="1" applyAlignment="1">
      <alignment horizontal="left" vertical="center"/>
    </xf>
    <xf numFmtId="164" fontId="28" fillId="0" borderId="0" xfId="101" applyNumberFormat="1" applyFont="1" applyFill="1" applyBorder="1" applyAlignment="1">
      <alignment horizontal="right" vertical="center"/>
    </xf>
    <xf numFmtId="164" fontId="28" fillId="0" borderId="3" xfId="101" applyNumberFormat="1" applyFont="1" applyFill="1" applyBorder="1" applyAlignment="1">
      <alignment horizontal="right" vertical="center" wrapText="1"/>
    </xf>
    <xf numFmtId="164" fontId="28" fillId="0" borderId="0" xfId="101" applyNumberFormat="1" applyFont="1" applyFill="1" applyAlignment="1">
      <alignment horizontal="right" vertical="center" wrapText="1"/>
    </xf>
    <xf numFmtId="164" fontId="30" fillId="0" borderId="0" xfId="101" applyNumberFormat="1" applyFont="1" applyFill="1" applyAlignment="1">
      <alignment horizontal="right" vertical="center" wrapText="1"/>
    </xf>
    <xf numFmtId="164" fontId="25" fillId="0" borderId="0" xfId="101" applyNumberFormat="1" applyFont="1" applyFill="1" applyBorder="1" applyAlignment="1">
      <alignment horizontal="center" vertical="center" wrapText="1"/>
    </xf>
    <xf numFmtId="0" fontId="25" fillId="0" borderId="0" xfId="0" applyFont="1" applyAlignment="1">
      <alignment vertical="center"/>
    </xf>
    <xf numFmtId="0" fontId="25" fillId="0" borderId="0" xfId="198" applyFont="1" applyFill="1" applyAlignment="1">
      <alignment horizontal="center" vertical="center"/>
    </xf>
    <xf numFmtId="164" fontId="29" fillId="0" borderId="0" xfId="101" applyNumberFormat="1" applyFont="1" applyFill="1" applyBorder="1" applyAlignment="1">
      <alignment horizontal="center" vertical="center" wrapText="1"/>
    </xf>
    <xf numFmtId="164" fontId="25" fillId="28" borderId="0" xfId="0" applyNumberFormat="1" applyFont="1" applyFill="1" applyBorder="1" applyAlignment="1">
      <alignment horizontal="center" vertical="center"/>
    </xf>
    <xf numFmtId="164" fontId="15" fillId="28" borderId="0" xfId="101" applyNumberFormat="1" applyFont="1" applyFill="1" applyBorder="1" applyAlignment="1">
      <alignment horizontal="right" vertical="center"/>
    </xf>
    <xf numFmtId="164" fontId="39" fillId="28" borderId="0" xfId="0" applyNumberFormat="1" applyFont="1" applyFill="1"/>
    <xf numFmtId="0" fontId="25" fillId="28" borderId="0" xfId="0" applyFont="1" applyFill="1" applyAlignment="1">
      <alignment horizontal="left" vertical="center"/>
    </xf>
    <xf numFmtId="0" fontId="15" fillId="0" borderId="0" xfId="0" applyFont="1" applyFill="1" applyAlignment="1">
      <alignment vertical="top"/>
    </xf>
    <xf numFmtId="164" fontId="20" fillId="28" borderId="0" xfId="101" applyNumberFormat="1" applyFont="1" applyFill="1" applyBorder="1" applyAlignment="1">
      <alignment horizontal="right" vertical="center"/>
    </xf>
    <xf numFmtId="49" fontId="3" fillId="28" borderId="0" xfId="198" applyNumberFormat="1" applyFont="1" applyFill="1" applyAlignment="1">
      <alignment horizontal="left" vertical="center" wrapText="1"/>
    </xf>
    <xf numFmtId="49" fontId="3" fillId="28" borderId="0" xfId="198" applyNumberFormat="1" applyFont="1" applyFill="1" applyAlignment="1">
      <alignment horizontal="left" vertical="center"/>
    </xf>
    <xf numFmtId="49" fontId="26" fillId="28" borderId="0" xfId="101" applyNumberFormat="1" applyFont="1" applyFill="1" applyBorder="1" applyAlignment="1">
      <alignment horizontal="left" vertical="center"/>
    </xf>
    <xf numFmtId="49" fontId="25" fillId="28" borderId="0" xfId="101" applyNumberFormat="1" applyFont="1" applyFill="1" applyBorder="1" applyAlignment="1">
      <alignment horizontal="left" vertical="center"/>
    </xf>
    <xf numFmtId="164" fontId="26" fillId="28" borderId="0" xfId="101" applyNumberFormat="1" applyFont="1" applyFill="1" applyBorder="1" applyAlignment="1">
      <alignment horizontal="left" vertical="center"/>
    </xf>
    <xf numFmtId="43" fontId="15" fillId="28" borderId="0" xfId="101" applyFont="1" applyFill="1" applyBorder="1" applyAlignment="1">
      <alignment horizontal="left" vertical="center"/>
    </xf>
    <xf numFmtId="43" fontId="14" fillId="28" borderId="0" xfId="101" applyFont="1" applyFill="1" applyBorder="1" applyAlignment="1">
      <alignment horizontal="left" vertical="center"/>
    </xf>
    <xf numFmtId="164" fontId="14" fillId="28" borderId="0" xfId="101" applyNumberFormat="1" applyFont="1" applyFill="1" applyBorder="1" applyAlignment="1">
      <alignment horizontal="right" vertical="center"/>
    </xf>
    <xf numFmtId="43" fontId="13" fillId="28" borderId="0" xfId="101" applyFont="1" applyFill="1" applyBorder="1" applyAlignment="1"/>
    <xf numFmtId="0" fontId="16" fillId="28" borderId="0" xfId="0" applyFont="1" applyFill="1" applyBorder="1" applyAlignment="1"/>
    <xf numFmtId="0" fontId="13" fillId="28" borderId="0" xfId="0" applyFont="1" applyFill="1" applyBorder="1" applyAlignment="1"/>
    <xf numFmtId="168" fontId="3" fillId="28" borderId="0" xfId="101" applyNumberFormat="1" applyFont="1" applyFill="1" applyBorder="1" applyAlignment="1"/>
    <xf numFmtId="169" fontId="3" fillId="28" borderId="0" xfId="115" applyNumberFormat="1" applyFont="1" applyFill="1" applyBorder="1" applyAlignment="1"/>
    <xf numFmtId="0" fontId="3" fillId="28" borderId="0" xfId="0" applyFont="1" applyFill="1" applyBorder="1" applyAlignment="1"/>
    <xf numFmtId="37" fontId="3" fillId="28" borderId="0" xfId="101" applyNumberFormat="1" applyFont="1" applyFill="1" applyBorder="1" applyAlignment="1"/>
    <xf numFmtId="37" fontId="3" fillId="28" borderId="0" xfId="101" applyNumberFormat="1" applyFont="1" applyFill="1" applyBorder="1" applyAlignment="1">
      <alignment horizontal="right"/>
    </xf>
    <xf numFmtId="168" fontId="20" fillId="28" borderId="0" xfId="101" applyNumberFormat="1" applyFont="1" applyFill="1" applyBorder="1" applyAlignment="1">
      <alignment horizontal="right"/>
    </xf>
    <xf numFmtId="2" fontId="4" fillId="28" borderId="45" xfId="115" applyNumberFormat="1" applyFont="1" applyFill="1" applyBorder="1" applyAlignment="1">
      <alignment horizontal="center" vertical="center" wrapText="1"/>
    </xf>
    <xf numFmtId="2" fontId="4" fillId="28" borderId="46" xfId="115" applyNumberFormat="1" applyFont="1" applyFill="1" applyBorder="1" applyAlignment="1">
      <alignment horizontal="center" vertical="center" wrapText="1"/>
    </xf>
    <xf numFmtId="2" fontId="4" fillId="28" borderId="46" xfId="101" applyNumberFormat="1" applyFont="1" applyFill="1" applyBorder="1" applyAlignment="1">
      <alignment horizontal="center" vertical="center" wrapText="1"/>
    </xf>
    <xf numFmtId="2" fontId="4" fillId="28" borderId="47" xfId="101" applyNumberFormat="1" applyFont="1" applyFill="1" applyBorder="1" applyAlignment="1">
      <alignment horizontal="center" vertical="center" wrapText="1"/>
    </xf>
    <xf numFmtId="2" fontId="4" fillId="28" borderId="48" xfId="101" applyNumberFormat="1" applyFont="1" applyFill="1" applyBorder="1" applyAlignment="1">
      <alignment horizontal="center" vertical="center" wrapText="1"/>
    </xf>
    <xf numFmtId="164" fontId="4" fillId="28" borderId="0" xfId="115" applyNumberFormat="1" applyFont="1" applyFill="1" applyBorder="1" applyAlignment="1"/>
    <xf numFmtId="0" fontId="4" fillId="28" borderId="0" xfId="0" applyFont="1" applyFill="1" applyBorder="1" applyAlignment="1">
      <alignment horizontal="justify" vertical="top" wrapText="1"/>
    </xf>
    <xf numFmtId="0" fontId="4" fillId="28" borderId="0" xfId="0" applyFont="1" applyFill="1" applyBorder="1" applyAlignment="1">
      <alignment vertical="top" wrapText="1"/>
    </xf>
    <xf numFmtId="2" fontId="4" fillId="28" borderId="49" xfId="115" applyNumberFormat="1" applyFont="1" applyFill="1" applyBorder="1" applyAlignment="1">
      <alignment horizontal="left"/>
    </xf>
    <xf numFmtId="41" fontId="4" fillId="28" borderId="18" xfId="115" applyNumberFormat="1" applyFont="1" applyFill="1" applyBorder="1" applyAlignment="1">
      <alignment horizontal="center"/>
    </xf>
    <xf numFmtId="41" fontId="4" fillId="28" borderId="18" xfId="101" applyNumberFormat="1" applyFont="1" applyFill="1" applyBorder="1" applyAlignment="1">
      <alignment horizontal="center"/>
    </xf>
    <xf numFmtId="41" fontId="4" fillId="28" borderId="39" xfId="101" applyNumberFormat="1" applyFont="1" applyFill="1" applyBorder="1" applyAlignment="1">
      <alignment horizontal="center"/>
    </xf>
    <xf numFmtId="41" fontId="4" fillId="28" borderId="50" xfId="101" applyNumberFormat="1" applyFont="1" applyFill="1" applyBorder="1" applyAlignment="1">
      <alignment horizontal="center"/>
    </xf>
    <xf numFmtId="164" fontId="3" fillId="28" borderId="0" xfId="115" applyNumberFormat="1" applyFont="1" applyFill="1" applyBorder="1" applyAlignment="1"/>
    <xf numFmtId="2" fontId="4" fillId="28" borderId="51" xfId="115" applyNumberFormat="1" applyFont="1" applyFill="1" applyBorder="1" applyAlignment="1">
      <alignment horizontal="left"/>
    </xf>
    <xf numFmtId="164" fontId="4" fillId="28" borderId="26" xfId="101" applyNumberFormat="1" applyFont="1" applyFill="1" applyBorder="1" applyAlignment="1">
      <alignment horizontal="center"/>
    </xf>
    <xf numFmtId="164" fontId="4" fillId="28" borderId="18" xfId="101" applyNumberFormat="1" applyFont="1" applyFill="1" applyBorder="1" applyAlignment="1">
      <alignment horizontal="center"/>
    </xf>
    <xf numFmtId="41" fontId="4" fillId="28" borderId="52" xfId="101" applyNumberFormat="1" applyFont="1" applyFill="1" applyBorder="1" applyAlignment="1">
      <alignment horizontal="center"/>
    </xf>
    <xf numFmtId="0" fontId="3" fillId="28" borderId="0" xfId="0" quotePrefix="1" applyFont="1" applyFill="1" applyBorder="1" applyAlignment="1">
      <alignment wrapText="1"/>
    </xf>
    <xf numFmtId="0" fontId="3" fillId="28" borderId="0" xfId="0" applyFont="1" applyFill="1" applyAlignment="1">
      <alignment horizontal="justify" vertical="top" wrapText="1"/>
    </xf>
    <xf numFmtId="2" fontId="3" fillId="28" borderId="53" xfId="115" applyNumberFormat="1" applyFont="1" applyFill="1" applyBorder="1" applyAlignment="1">
      <alignment horizontal="left"/>
    </xf>
    <xf numFmtId="164" fontId="3" fillId="28" borderId="26" xfId="101" applyNumberFormat="1" applyFont="1" applyFill="1" applyBorder="1" applyAlignment="1">
      <alignment horizontal="center"/>
    </xf>
    <xf numFmtId="164" fontId="3" fillId="28" borderId="37" xfId="101" applyNumberFormat="1" applyFont="1" applyFill="1" applyBorder="1" applyAlignment="1">
      <alignment horizontal="center"/>
    </xf>
    <xf numFmtId="41" fontId="3" fillId="28" borderId="52" xfId="101" applyNumberFormat="1" applyFont="1" applyFill="1" applyBorder="1" applyAlignment="1">
      <alignment horizontal="center"/>
    </xf>
    <xf numFmtId="0" fontId="3" fillId="28" borderId="0" xfId="0" applyFont="1" applyFill="1" applyBorder="1" applyAlignment="1">
      <alignment horizontal="justify" vertical="top" wrapText="1"/>
    </xf>
    <xf numFmtId="164" fontId="7" fillId="28" borderId="26" xfId="101" applyNumberFormat="1" applyFont="1" applyFill="1" applyBorder="1" applyAlignment="1">
      <alignment horizontal="center"/>
    </xf>
    <xf numFmtId="41" fontId="3" fillId="28" borderId="26" xfId="101" applyNumberFormat="1" applyFont="1" applyFill="1" applyBorder="1" applyAlignment="1">
      <alignment horizontal="center"/>
    </xf>
    <xf numFmtId="43" fontId="3" fillId="28" borderId="0" xfId="101" applyFont="1" applyFill="1" applyBorder="1" applyAlignment="1"/>
    <xf numFmtId="0" fontId="4" fillId="28" borderId="0" xfId="0" applyFont="1" applyFill="1" applyBorder="1" applyAlignment="1">
      <alignment horizontal="center" wrapText="1"/>
    </xf>
    <xf numFmtId="3" fontId="3" fillId="28" borderId="0" xfId="0" applyNumberFormat="1" applyFont="1" applyFill="1" applyBorder="1" applyAlignment="1">
      <alignment horizontal="right"/>
    </xf>
    <xf numFmtId="164" fontId="3" fillId="28" borderId="0" xfId="101" applyNumberFormat="1" applyFont="1" applyFill="1" applyBorder="1" applyAlignment="1">
      <alignment horizontal="right" wrapText="1"/>
    </xf>
    <xf numFmtId="3" fontId="4" fillId="28" borderId="0" xfId="0" applyNumberFormat="1" applyFont="1" applyFill="1" applyBorder="1" applyAlignment="1">
      <alignment horizontal="right"/>
    </xf>
    <xf numFmtId="164" fontId="3" fillId="28" borderId="0" xfId="101" applyNumberFormat="1" applyFont="1" applyFill="1" applyBorder="1" applyAlignment="1">
      <alignment horizontal="justify" vertical="top" wrapText="1"/>
    </xf>
    <xf numFmtId="164" fontId="3" fillId="28" borderId="0" xfId="101" applyNumberFormat="1" applyFont="1" applyFill="1" applyBorder="1" applyAlignment="1">
      <alignment horizontal="right" vertical="top" wrapText="1"/>
    </xf>
    <xf numFmtId="41" fontId="3" fillId="28" borderId="26" xfId="115" applyNumberFormat="1" applyFont="1" applyFill="1" applyBorder="1" applyAlignment="1">
      <alignment horizontal="center"/>
    </xf>
    <xf numFmtId="41" fontId="3" fillId="28" borderId="37" xfId="101" applyNumberFormat="1" applyFont="1" applyFill="1" applyBorder="1" applyAlignment="1">
      <alignment horizontal="center"/>
    </xf>
    <xf numFmtId="164" fontId="4" fillId="28" borderId="0" xfId="101" applyNumberFormat="1" applyFont="1" applyFill="1" applyBorder="1" applyAlignment="1">
      <alignment horizontal="right" wrapText="1"/>
    </xf>
    <xf numFmtId="2" fontId="4" fillId="28" borderId="53" xfId="101" applyNumberFormat="1" applyFont="1" applyFill="1" applyBorder="1" applyAlignment="1">
      <alignment vertical="top"/>
    </xf>
    <xf numFmtId="41" fontId="4" fillId="28" borderId="26" xfId="101" applyNumberFormat="1" applyFont="1" applyFill="1" applyBorder="1" applyAlignment="1">
      <alignment vertical="top"/>
    </xf>
    <xf numFmtId="41" fontId="4" fillId="28" borderId="52" xfId="101" applyNumberFormat="1" applyFont="1" applyFill="1" applyBorder="1" applyAlignment="1">
      <alignment vertical="top"/>
    </xf>
    <xf numFmtId="41" fontId="4" fillId="28" borderId="0" xfId="0" applyNumberFormat="1" applyFont="1" applyFill="1" applyBorder="1" applyAlignment="1"/>
    <xf numFmtId="0" fontId="4" fillId="28" borderId="0" xfId="0" applyFont="1" applyFill="1" applyBorder="1" applyAlignment="1"/>
    <xf numFmtId="170" fontId="3" fillId="28" borderId="0" xfId="115" applyNumberFormat="1" applyFont="1" applyFill="1" applyBorder="1" applyAlignment="1">
      <alignment horizontal="left"/>
    </xf>
    <xf numFmtId="2" fontId="3" fillId="28" borderId="53" xfId="101" applyNumberFormat="1" applyFont="1" applyFill="1" applyBorder="1" applyAlignment="1">
      <alignment vertical="top"/>
    </xf>
    <xf numFmtId="41" fontId="3" fillId="28" borderId="26" xfId="101" applyNumberFormat="1" applyFont="1" applyFill="1" applyBorder="1" applyAlignment="1">
      <alignment vertical="top"/>
    </xf>
    <xf numFmtId="164" fontId="3" fillId="28" borderId="26" xfId="101" applyNumberFormat="1" applyFont="1" applyFill="1" applyBorder="1" applyAlignment="1">
      <alignment vertical="top"/>
    </xf>
    <xf numFmtId="164" fontId="3" fillId="28" borderId="37" xfId="101" applyNumberFormat="1" applyFont="1" applyFill="1" applyBorder="1" applyAlignment="1">
      <alignment vertical="top"/>
    </xf>
    <xf numFmtId="41" fontId="3" fillId="28" borderId="0" xfId="0" applyNumberFormat="1" applyFont="1" applyFill="1" applyBorder="1" applyAlignment="1"/>
    <xf numFmtId="2" fontId="4" fillId="28" borderId="54" xfId="101" applyNumberFormat="1" applyFont="1" applyFill="1" applyBorder="1" applyAlignment="1">
      <alignment vertical="top"/>
    </xf>
    <xf numFmtId="164" fontId="4" fillId="28" borderId="55" xfId="101" applyNumberFormat="1" applyFont="1" applyFill="1" applyBorder="1" applyAlignment="1">
      <alignment vertical="top"/>
    </xf>
    <xf numFmtId="41" fontId="4" fillId="28" borderId="56" xfId="101" applyNumberFormat="1" applyFont="1" applyFill="1" applyBorder="1" applyAlignment="1">
      <alignment vertical="top"/>
    </xf>
    <xf numFmtId="41" fontId="4" fillId="28" borderId="57" xfId="0" applyNumberFormat="1" applyFont="1" applyFill="1" applyBorder="1" applyAlignment="1"/>
    <xf numFmtId="164" fontId="14" fillId="28" borderId="0" xfId="101" applyNumberFormat="1" applyFont="1" applyFill="1" applyBorder="1" applyAlignment="1">
      <alignment vertical="top"/>
    </xf>
    <xf numFmtId="164" fontId="14" fillId="28" borderId="0" xfId="101" applyNumberFormat="1" applyFont="1" applyFill="1" applyBorder="1" applyAlignment="1"/>
    <xf numFmtId="164" fontId="15" fillId="28" borderId="0" xfId="101" applyNumberFormat="1" applyFont="1" applyFill="1" applyBorder="1" applyAlignment="1"/>
    <xf numFmtId="0" fontId="15" fillId="28" borderId="0" xfId="0" applyFont="1" applyFill="1" applyBorder="1" applyAlignment="1"/>
    <xf numFmtId="0" fontId="15" fillId="28" borderId="0" xfId="0" applyFont="1" applyFill="1" applyBorder="1" applyAlignment="1">
      <alignment vertical="top"/>
    </xf>
    <xf numFmtId="37" fontId="15" fillId="28" borderId="0" xfId="101" applyNumberFormat="1" applyFont="1" applyFill="1" applyBorder="1" applyAlignment="1">
      <alignment vertical="top"/>
    </xf>
    <xf numFmtId="168" fontId="15" fillId="28" borderId="0" xfId="101" applyNumberFormat="1" applyFont="1" applyFill="1" applyBorder="1" applyAlignment="1">
      <alignment vertical="top"/>
    </xf>
    <xf numFmtId="168" fontId="15" fillId="28" borderId="0" xfId="101" applyNumberFormat="1" applyFont="1" applyFill="1" applyBorder="1" applyAlignment="1"/>
    <xf numFmtId="0" fontId="14" fillId="28" borderId="0" xfId="0" applyFont="1" applyFill="1" applyBorder="1" applyAlignment="1">
      <alignment vertical="top"/>
    </xf>
    <xf numFmtId="37" fontId="14" fillId="28" borderId="0" xfId="101" applyNumberFormat="1" applyFont="1" applyFill="1" applyBorder="1" applyAlignment="1">
      <alignment horizontal="right"/>
    </xf>
    <xf numFmtId="168" fontId="14" fillId="28" borderId="0" xfId="101" applyNumberFormat="1" applyFont="1" applyFill="1" applyBorder="1" applyAlignment="1"/>
    <xf numFmtId="0" fontId="14" fillId="28" borderId="0" xfId="0" applyFont="1" applyFill="1" applyBorder="1" applyAlignment="1"/>
    <xf numFmtId="37" fontId="15" fillId="28" borderId="0" xfId="101" applyNumberFormat="1" applyFont="1" applyFill="1" applyBorder="1" applyAlignment="1"/>
    <xf numFmtId="37" fontId="14" fillId="28" borderId="0" xfId="101" applyNumberFormat="1" applyFont="1" applyFill="1" applyBorder="1" applyAlignment="1"/>
    <xf numFmtId="49" fontId="15" fillId="28" borderId="0" xfId="0" applyNumberFormat="1" applyFont="1" applyFill="1" applyBorder="1" applyAlignment="1">
      <alignment horizontal="left" vertical="top" indent="1"/>
    </xf>
    <xf numFmtId="0" fontId="14" fillId="28" borderId="0" xfId="0" applyFont="1" applyFill="1" applyBorder="1" applyAlignment="1">
      <alignment horizontal="left" vertical="top"/>
    </xf>
    <xf numFmtId="37" fontId="14" fillId="28" borderId="0" xfId="101" applyNumberFormat="1" applyFont="1" applyFill="1" applyBorder="1" applyAlignment="1">
      <alignment vertical="top"/>
    </xf>
    <xf numFmtId="0" fontId="15" fillId="28" borderId="0" xfId="0" applyFont="1" applyFill="1" applyBorder="1" applyAlignment="1">
      <alignment horizontal="justify"/>
    </xf>
    <xf numFmtId="0" fontId="15" fillId="28" borderId="0" xfId="0" applyFont="1" applyFill="1" applyBorder="1" applyAlignment="1">
      <alignment horizontal="left" indent="1"/>
    </xf>
    <xf numFmtId="0" fontId="15" fillId="28" borderId="0" xfId="0" quotePrefix="1" applyFont="1" applyFill="1" applyBorder="1" applyAlignment="1"/>
    <xf numFmtId="0" fontId="15" fillId="28" borderId="0" xfId="0" applyFont="1" applyFill="1" applyBorder="1" applyAlignment="1">
      <alignment horizontal="left"/>
    </xf>
    <xf numFmtId="0" fontId="14" fillId="28" borderId="0" xfId="0" applyFont="1" applyFill="1" applyBorder="1" applyAlignment="1">
      <alignment horizontal="left" indent="1"/>
    </xf>
    <xf numFmtId="0" fontId="11" fillId="28" borderId="0" xfId="0" applyFont="1" applyFill="1" applyBorder="1" applyAlignment="1"/>
    <xf numFmtId="37" fontId="11" fillId="28" borderId="0" xfId="101" applyNumberFormat="1" applyFont="1" applyFill="1" applyBorder="1" applyAlignment="1"/>
    <xf numFmtId="168" fontId="11" fillId="28" borderId="0" xfId="101" applyNumberFormat="1" applyFont="1" applyFill="1" applyBorder="1" applyAlignment="1"/>
    <xf numFmtId="164" fontId="11" fillId="28" borderId="0" xfId="101" applyNumberFormat="1" applyFont="1" applyFill="1" applyBorder="1" applyAlignment="1">
      <alignment horizontal="right" vertical="center"/>
    </xf>
    <xf numFmtId="49" fontId="15" fillId="28" borderId="0" xfId="0" applyNumberFormat="1" applyFont="1" applyFill="1" applyBorder="1" applyAlignment="1">
      <alignment horizontal="left" vertical="center"/>
    </xf>
    <xf numFmtId="49" fontId="14" fillId="28" borderId="3" xfId="101" applyNumberFormat="1" applyFont="1" applyFill="1" applyBorder="1" applyAlignment="1">
      <alignment horizontal="left" vertical="center"/>
    </xf>
    <xf numFmtId="49" fontId="15" fillId="28" borderId="0" xfId="101" quotePrefix="1" applyNumberFormat="1" applyFont="1" applyFill="1" applyBorder="1" applyAlignment="1">
      <alignment horizontal="left" vertical="center"/>
    </xf>
    <xf numFmtId="37" fontId="15" fillId="28" borderId="0" xfId="101" applyNumberFormat="1" applyFont="1" applyFill="1" applyBorder="1" applyAlignment="1">
      <alignment horizontal="right" vertical="center"/>
    </xf>
    <xf numFmtId="164" fontId="11" fillId="28" borderId="0" xfId="101" applyNumberFormat="1" applyFont="1" applyFill="1" applyBorder="1" applyAlignment="1">
      <alignment horizontal="left" vertical="center"/>
    </xf>
    <xf numFmtId="49" fontId="15" fillId="28" borderId="0" xfId="101" applyNumberFormat="1" applyFont="1" applyFill="1" applyBorder="1" applyAlignment="1">
      <alignment horizontal="left" vertical="center"/>
    </xf>
    <xf numFmtId="49" fontId="14" fillId="28" borderId="28" xfId="101" applyNumberFormat="1" applyFont="1" applyFill="1" applyBorder="1" applyAlignment="1">
      <alignment horizontal="center" vertical="center" wrapText="1"/>
    </xf>
    <xf numFmtId="0" fontId="14" fillId="28" borderId="28" xfId="0" applyFont="1" applyFill="1" applyBorder="1" applyAlignment="1">
      <alignment horizontal="center" vertical="center"/>
    </xf>
    <xf numFmtId="164" fontId="14" fillId="28" borderId="28" xfId="101" applyNumberFormat="1" applyFont="1" applyFill="1" applyBorder="1" applyAlignment="1">
      <alignment horizontal="right" vertical="center"/>
    </xf>
    <xf numFmtId="164" fontId="11" fillId="28" borderId="0" xfId="0" applyNumberFormat="1" applyFont="1" applyFill="1" applyBorder="1" applyAlignment="1">
      <alignment horizontal="center" vertical="center"/>
    </xf>
    <xf numFmtId="0" fontId="24" fillId="28" borderId="0" xfId="0" applyFont="1" applyFill="1" applyBorder="1" applyAlignment="1">
      <alignment horizontal="center" vertical="center"/>
    </xf>
    <xf numFmtId="49" fontId="24" fillId="28" borderId="0" xfId="0" applyNumberFormat="1" applyFont="1" applyFill="1" applyBorder="1" applyAlignment="1">
      <alignment horizontal="left" vertical="center"/>
    </xf>
    <xf numFmtId="164" fontId="41" fillId="28" borderId="0" xfId="101" applyNumberFormat="1" applyFont="1" applyFill="1" applyBorder="1" applyAlignment="1">
      <alignment horizontal="center" vertical="center"/>
    </xf>
    <xf numFmtId="0" fontId="41" fillId="28" borderId="0" xfId="0" applyFont="1" applyFill="1" applyBorder="1" applyAlignment="1">
      <alignment horizontal="center" vertical="center"/>
    </xf>
    <xf numFmtId="164" fontId="23" fillId="28" borderId="0" xfId="101" applyNumberFormat="1" applyFont="1" applyFill="1" applyBorder="1" applyAlignment="1">
      <alignment horizontal="center" vertical="center"/>
    </xf>
    <xf numFmtId="49" fontId="4" fillId="28" borderId="0" xfId="0" applyNumberFormat="1" applyFont="1" applyFill="1" applyBorder="1" applyAlignment="1">
      <alignment horizontal="left" vertical="center"/>
    </xf>
    <xf numFmtId="49" fontId="7" fillId="28" borderId="0" xfId="0" applyNumberFormat="1" applyFont="1" applyFill="1" applyBorder="1" applyAlignment="1">
      <alignment horizontal="left" vertical="center"/>
    </xf>
    <xf numFmtId="49" fontId="14" fillId="28" borderId="0" xfId="0" applyNumberFormat="1" applyFont="1" applyFill="1" applyBorder="1" applyAlignment="1">
      <alignment horizontal="left" vertical="center"/>
    </xf>
    <xf numFmtId="164" fontId="11" fillId="28" borderId="0" xfId="101" applyNumberFormat="1" applyFont="1" applyFill="1" applyBorder="1" applyAlignment="1">
      <alignment vertical="center"/>
    </xf>
    <xf numFmtId="164" fontId="4" fillId="28" borderId="3" xfId="101" applyNumberFormat="1" applyFont="1" applyFill="1" applyBorder="1" applyAlignment="1">
      <alignment horizontal="right" wrapText="1"/>
    </xf>
    <xf numFmtId="164" fontId="3" fillId="28" borderId="0" xfId="101" applyNumberFormat="1" applyFont="1" applyFill="1" applyBorder="1" applyAlignment="1">
      <alignment horizontal="center" wrapText="1"/>
    </xf>
    <xf numFmtId="49" fontId="11" fillId="28" borderId="0" xfId="0" applyNumberFormat="1" applyFont="1" applyFill="1" applyBorder="1" applyAlignment="1">
      <alignment horizontal="left" vertical="center"/>
    </xf>
    <xf numFmtId="0" fontId="20" fillId="28" borderId="0" xfId="0" applyFont="1" applyFill="1" applyBorder="1" applyAlignment="1">
      <alignment horizontal="center" vertical="center"/>
    </xf>
    <xf numFmtId="49" fontId="20" fillId="28" borderId="0" xfId="0" applyNumberFormat="1" applyFont="1" applyFill="1" applyBorder="1" applyAlignment="1">
      <alignment horizontal="left" vertical="center"/>
    </xf>
    <xf numFmtId="49" fontId="14" fillId="28" borderId="0" xfId="101" applyNumberFormat="1" applyFont="1" applyFill="1" applyBorder="1" applyAlignment="1">
      <alignment horizontal="left" vertical="center"/>
    </xf>
    <xf numFmtId="0" fontId="14" fillId="28" borderId="0" xfId="0" applyFont="1" applyFill="1" applyBorder="1" applyAlignment="1">
      <alignment horizontal="right" vertical="center" wrapText="1"/>
    </xf>
    <xf numFmtId="164" fontId="14" fillId="28" borderId="0" xfId="0" applyNumberFormat="1" applyFont="1" applyFill="1" applyBorder="1" applyAlignment="1">
      <alignment horizontal="center" vertical="center"/>
    </xf>
    <xf numFmtId="164" fontId="15" fillId="28" borderId="0" xfId="0" applyNumberFormat="1" applyFont="1" applyFill="1" applyBorder="1" applyAlignment="1">
      <alignment horizontal="center" vertical="center"/>
    </xf>
    <xf numFmtId="49" fontId="15" fillId="28" borderId="0" xfId="101" applyNumberFormat="1" applyFont="1" applyFill="1" applyBorder="1" applyAlignment="1">
      <alignment horizontal="left" vertical="center" wrapText="1"/>
    </xf>
    <xf numFmtId="43" fontId="15" fillId="28" borderId="0" xfId="101" applyFont="1" applyFill="1" applyBorder="1" applyAlignment="1">
      <alignment horizontal="center" vertical="center"/>
    </xf>
    <xf numFmtId="164" fontId="24" fillId="28" borderId="0" xfId="101" applyNumberFormat="1" applyFont="1" applyFill="1" applyBorder="1" applyAlignment="1">
      <alignment horizontal="center" vertical="center"/>
    </xf>
    <xf numFmtId="43" fontId="24" fillId="28" borderId="0" xfId="101" applyFont="1" applyFill="1" applyBorder="1" applyAlignment="1">
      <alignment horizontal="center" vertical="center"/>
    </xf>
    <xf numFmtId="43" fontId="15" fillId="28" borderId="0" xfId="0" applyNumberFormat="1" applyFont="1" applyFill="1" applyBorder="1" applyAlignment="1">
      <alignment horizontal="center" vertical="center"/>
    </xf>
    <xf numFmtId="49" fontId="14" fillId="28" borderId="0" xfId="0" applyNumberFormat="1" applyFont="1" applyFill="1" applyBorder="1" applyAlignment="1">
      <alignment horizontal="left" vertical="center" wrapText="1"/>
    </xf>
    <xf numFmtId="0" fontId="14" fillId="28" borderId="0" xfId="0" applyFont="1" applyFill="1" applyBorder="1" applyAlignment="1">
      <alignment horizontal="left" vertical="center"/>
    </xf>
    <xf numFmtId="0" fontId="14" fillId="28" borderId="0" xfId="0" applyFont="1" applyFill="1" applyBorder="1" applyAlignment="1">
      <alignment horizontal="right" vertical="center"/>
    </xf>
    <xf numFmtId="0" fontId="15" fillId="28" borderId="0" xfId="0" applyFont="1" applyFill="1" applyBorder="1" applyAlignment="1">
      <alignment horizontal="left" vertical="center"/>
    </xf>
    <xf numFmtId="0" fontId="15" fillId="28" borderId="0" xfId="198" applyFont="1" applyFill="1" applyBorder="1" applyAlignment="1">
      <alignment horizontal="center" vertical="center"/>
    </xf>
    <xf numFmtId="164" fontId="15" fillId="0" borderId="0" xfId="101" applyNumberFormat="1" applyFont="1" applyFill="1" applyBorder="1" applyAlignment="1">
      <alignment horizontal="right" vertical="center"/>
    </xf>
    <xf numFmtId="0" fontId="43" fillId="28" borderId="0" xfId="0" applyFont="1" applyFill="1" applyBorder="1" applyAlignment="1">
      <alignment horizontal="left" vertical="center"/>
    </xf>
    <xf numFmtId="0" fontId="43" fillId="28" borderId="0" xfId="0" applyFont="1" applyFill="1" applyBorder="1" applyAlignment="1">
      <alignment horizontal="center" vertical="center"/>
    </xf>
    <xf numFmtId="0" fontId="14" fillId="28" borderId="0" xfId="0" quotePrefix="1" applyFont="1" applyFill="1" applyBorder="1" applyAlignment="1">
      <alignment horizontal="left" vertical="center"/>
    </xf>
    <xf numFmtId="164" fontId="14" fillId="28" borderId="0" xfId="101" applyNumberFormat="1" applyFont="1" applyFill="1" applyBorder="1" applyAlignment="1">
      <alignment horizontal="center" vertical="center" wrapText="1"/>
    </xf>
    <xf numFmtId="0" fontId="23" fillId="28" borderId="0" xfId="0" applyFont="1" applyFill="1" applyBorder="1" applyAlignment="1">
      <alignment horizontal="center" vertical="center"/>
    </xf>
    <xf numFmtId="3" fontId="15" fillId="28" borderId="0" xfId="0" applyNumberFormat="1" applyFont="1" applyFill="1" applyBorder="1" applyAlignment="1">
      <alignment horizontal="right" vertical="center" wrapText="1"/>
    </xf>
    <xf numFmtId="0" fontId="15" fillId="35" borderId="0" xfId="0" applyFont="1" applyFill="1"/>
    <xf numFmtId="0" fontId="14" fillId="35" borderId="0" xfId="0" applyFont="1" applyFill="1" applyBorder="1" applyAlignment="1">
      <alignment horizontal="center" vertical="center"/>
    </xf>
    <xf numFmtId="3" fontId="15" fillId="35" borderId="0" xfId="0" applyNumberFormat="1" applyFont="1" applyFill="1" applyBorder="1" applyAlignment="1">
      <alignment horizontal="right" vertical="center" wrapText="1"/>
    </xf>
    <xf numFmtId="3" fontId="14" fillId="35" borderId="0" xfId="0" applyNumberFormat="1" applyFont="1" applyFill="1" applyBorder="1" applyAlignment="1">
      <alignment horizontal="right" vertical="center"/>
    </xf>
    <xf numFmtId="164" fontId="14" fillId="28" borderId="0" xfId="101" applyNumberFormat="1" applyFont="1" applyFill="1" applyBorder="1" applyAlignment="1">
      <alignment horizontal="left" vertical="center"/>
    </xf>
    <xf numFmtId="164" fontId="15" fillId="28" borderId="0" xfId="101" applyNumberFormat="1" applyFont="1" applyFill="1" applyBorder="1" applyAlignment="1">
      <alignment horizontal="center" vertical="center" wrapText="1"/>
    </xf>
    <xf numFmtId="169" fontId="15" fillId="0" borderId="0" xfId="101" applyNumberFormat="1" applyFont="1" applyFill="1" applyAlignment="1">
      <alignment vertical="center"/>
    </xf>
    <xf numFmtId="0" fontId="11" fillId="28" borderId="0" xfId="198" applyFont="1" applyFill="1" applyBorder="1" applyAlignment="1">
      <alignment horizontal="center" vertical="center"/>
    </xf>
    <xf numFmtId="0" fontId="15" fillId="0" borderId="0" xfId="0" applyFont="1" applyAlignment="1">
      <alignment horizontal="left" vertical="center"/>
    </xf>
    <xf numFmtId="164" fontId="15" fillId="0" borderId="0" xfId="101" applyNumberFormat="1" applyFont="1" applyFill="1" applyAlignment="1">
      <alignment vertical="center"/>
    </xf>
    <xf numFmtId="49" fontId="25" fillId="0" borderId="0" xfId="0" applyNumberFormat="1" applyFont="1" applyFill="1" applyBorder="1" applyAlignment="1">
      <alignment horizontal="left" vertical="center"/>
    </xf>
    <xf numFmtId="0" fontId="14" fillId="28" borderId="0" xfId="198" applyFont="1" applyFill="1" applyBorder="1" applyAlignment="1">
      <alignment horizontal="center" vertical="center"/>
    </xf>
    <xf numFmtId="0" fontId="14" fillId="28" borderId="28" xfId="198" applyFont="1" applyFill="1" applyBorder="1" applyAlignment="1">
      <alignment horizontal="center" vertical="center"/>
    </xf>
    <xf numFmtId="164" fontId="14" fillId="28" borderId="58" xfId="101" applyNumberFormat="1" applyFont="1" applyFill="1" applyBorder="1" applyAlignment="1">
      <alignment horizontal="right" vertical="center" wrapText="1"/>
    </xf>
    <xf numFmtId="164" fontId="14" fillId="28" borderId="0" xfId="101" applyNumberFormat="1" applyFont="1" applyFill="1" applyBorder="1" applyAlignment="1">
      <alignment horizontal="right" vertical="center" wrapText="1"/>
    </xf>
    <xf numFmtId="49" fontId="15" fillId="28" borderId="0" xfId="198" applyNumberFormat="1" applyFont="1" applyFill="1" applyBorder="1" applyAlignment="1">
      <alignment horizontal="left" vertical="center"/>
    </xf>
    <xf numFmtId="49" fontId="14" fillId="28" borderId="0" xfId="101" applyNumberFormat="1" applyFont="1" applyFill="1" applyBorder="1" applyAlignment="1">
      <alignment horizontal="center" vertical="center" wrapText="1"/>
    </xf>
    <xf numFmtId="0" fontId="14" fillId="28" borderId="0" xfId="198" applyFont="1" applyFill="1" applyBorder="1" applyAlignment="1">
      <alignment horizontal="left" vertical="center"/>
    </xf>
    <xf numFmtId="49" fontId="14" fillId="28" borderId="0" xfId="101" applyNumberFormat="1" applyFont="1" applyFill="1" applyBorder="1" applyAlignment="1">
      <alignment horizontal="left" vertical="center" wrapText="1"/>
    </xf>
    <xf numFmtId="164" fontId="15" fillId="28" borderId="0" xfId="0" applyNumberFormat="1" applyFont="1" applyFill="1" applyBorder="1" applyAlignment="1">
      <alignment horizontal="center" vertical="center" wrapText="1"/>
    </xf>
    <xf numFmtId="4" fontId="0" fillId="0" borderId="0" xfId="0" applyNumberFormat="1" applyProtection="1">
      <protection locked="0"/>
    </xf>
    <xf numFmtId="0" fontId="15" fillId="28" borderId="0" xfId="198" quotePrefix="1" applyFont="1" applyFill="1" applyBorder="1" applyAlignment="1">
      <alignment horizontal="center" vertical="top"/>
    </xf>
    <xf numFmtId="0" fontId="15" fillId="28" borderId="0" xfId="198" applyFont="1" applyFill="1" applyBorder="1" applyAlignment="1">
      <alignment horizontal="right" vertical="center"/>
    </xf>
    <xf numFmtId="0" fontId="15" fillId="28" borderId="0" xfId="0" applyFont="1" applyFill="1" applyBorder="1" applyAlignment="1">
      <alignment horizontal="left" vertical="center" wrapText="1"/>
    </xf>
    <xf numFmtId="0" fontId="15" fillId="0" borderId="0" xfId="198" quotePrefix="1" applyFont="1" applyFill="1" applyBorder="1" applyAlignment="1">
      <alignment horizontal="center" vertical="top"/>
    </xf>
    <xf numFmtId="0" fontId="15" fillId="0" borderId="0" xfId="0" applyFont="1" applyFill="1" applyBorder="1" applyAlignment="1">
      <alignment horizontal="center" vertical="center"/>
    </xf>
    <xf numFmtId="164" fontId="14" fillId="0" borderId="0" xfId="101" applyNumberFormat="1" applyFont="1" applyFill="1" applyBorder="1" applyAlignment="1">
      <alignment horizontal="center" vertical="center"/>
    </xf>
    <xf numFmtId="0" fontId="14" fillId="0" borderId="0" xfId="0" applyFont="1" applyFill="1" applyBorder="1" applyAlignment="1">
      <alignment horizontal="center" vertical="center"/>
    </xf>
    <xf numFmtId="164" fontId="15" fillId="0" borderId="0" xfId="101" applyNumberFormat="1" applyFont="1" applyFill="1" applyBorder="1" applyAlignment="1">
      <alignment horizontal="center" vertical="center"/>
    </xf>
    <xf numFmtId="0" fontId="15" fillId="0" borderId="0" xfId="198" applyFont="1" applyFill="1" applyBorder="1" applyAlignment="1">
      <alignment horizontal="center" vertical="center"/>
    </xf>
    <xf numFmtId="164" fontId="15" fillId="0" borderId="0" xfId="0" applyNumberFormat="1" applyFont="1" applyFill="1" applyBorder="1" applyAlignment="1">
      <alignment horizontal="center" vertical="center" wrapText="1"/>
    </xf>
    <xf numFmtId="0" fontId="15" fillId="0" borderId="0" xfId="198" applyFont="1" applyFill="1" applyBorder="1" applyAlignment="1">
      <alignment horizontal="right" vertical="center"/>
    </xf>
    <xf numFmtId="0" fontId="20" fillId="0" borderId="0" xfId="198" quotePrefix="1" applyFont="1" applyFill="1" applyBorder="1" applyAlignment="1">
      <alignment horizontal="center" vertical="top"/>
    </xf>
    <xf numFmtId="0" fontId="20" fillId="0" borderId="0" xfId="198" applyFont="1" applyFill="1" applyBorder="1" applyAlignment="1">
      <alignment horizontal="center" vertical="center"/>
    </xf>
    <xf numFmtId="164" fontId="20" fillId="0" borderId="0" xfId="101" applyNumberFormat="1" applyFont="1" applyFill="1" applyBorder="1" applyAlignment="1">
      <alignment horizontal="right" vertical="center"/>
    </xf>
    <xf numFmtId="0" fontId="20" fillId="0" borderId="0" xfId="198" applyFont="1" applyFill="1" applyBorder="1" applyAlignment="1">
      <alignment horizontal="right" vertical="center"/>
    </xf>
    <xf numFmtId="0" fontId="20" fillId="0" borderId="0" xfId="0" applyFont="1" applyFill="1" applyBorder="1" applyAlignment="1">
      <alignment horizontal="center" vertical="center"/>
    </xf>
    <xf numFmtId="164" fontId="11" fillId="0" borderId="0" xfId="101" applyNumberFormat="1" applyFont="1" applyFill="1" applyBorder="1" applyAlignment="1">
      <alignment horizontal="center" vertical="center"/>
    </xf>
    <xf numFmtId="0" fontId="11" fillId="0" borderId="0" xfId="0" applyFont="1" applyFill="1" applyBorder="1" applyAlignment="1">
      <alignment horizontal="center" vertical="center"/>
    </xf>
    <xf numFmtId="164" fontId="20" fillId="0" borderId="0" xfId="101" applyNumberFormat="1" applyFont="1" applyFill="1" applyBorder="1" applyAlignment="1">
      <alignment horizontal="center" vertical="center"/>
    </xf>
    <xf numFmtId="0" fontId="15" fillId="0" borderId="0" xfId="0" applyFont="1" applyFill="1" applyAlignment="1">
      <alignment vertical="top" wrapText="1"/>
    </xf>
    <xf numFmtId="169" fontId="15" fillId="0" borderId="0" xfId="101" applyNumberFormat="1" applyFont="1" applyFill="1" applyBorder="1" applyAlignment="1">
      <alignment vertical="center"/>
    </xf>
    <xf numFmtId="37" fontId="21" fillId="0" borderId="0" xfId="101" applyNumberFormat="1" applyFont="1" applyFill="1"/>
    <xf numFmtId="0" fontId="15" fillId="0" borderId="0" xfId="0" applyFont="1" applyFill="1" applyAlignment="1">
      <alignment vertical="justify" wrapText="1"/>
    </xf>
    <xf numFmtId="164" fontId="15" fillId="0" borderId="0" xfId="101" applyNumberFormat="1" applyFont="1" applyFill="1" applyAlignment="1">
      <alignment vertical="top" wrapText="1"/>
    </xf>
    <xf numFmtId="0" fontId="3" fillId="28" borderId="0" xfId="198" quotePrefix="1" applyFont="1" applyFill="1" applyBorder="1" applyAlignment="1">
      <alignment horizontal="center" vertical="top"/>
    </xf>
    <xf numFmtId="0" fontId="3" fillId="28" borderId="0" xfId="198" applyFont="1" applyFill="1" applyBorder="1" applyAlignment="1">
      <alignment horizontal="center" vertical="center"/>
    </xf>
    <xf numFmtId="164" fontId="3" fillId="28" borderId="0" xfId="101" applyNumberFormat="1" applyFont="1" applyFill="1" applyBorder="1" applyAlignment="1">
      <alignment horizontal="right" vertical="center"/>
    </xf>
    <xf numFmtId="0" fontId="3" fillId="28" borderId="0" xfId="198" applyFont="1" applyFill="1" applyBorder="1" applyAlignment="1">
      <alignment horizontal="right" vertical="center"/>
    </xf>
    <xf numFmtId="0" fontId="3" fillId="28" borderId="0" xfId="0" applyFont="1" applyFill="1" applyBorder="1" applyAlignment="1">
      <alignment horizontal="center" vertical="center"/>
    </xf>
    <xf numFmtId="0" fontId="44" fillId="28" borderId="0" xfId="0" applyFont="1" applyFill="1" applyBorder="1" applyAlignment="1">
      <alignment horizontal="left" vertical="top"/>
    </xf>
    <xf numFmtId="164" fontId="3" fillId="28" borderId="0" xfId="101" applyNumberFormat="1" applyFont="1" applyFill="1" applyBorder="1" applyAlignment="1">
      <alignment horizontal="center" vertical="center"/>
    </xf>
    <xf numFmtId="0" fontId="44" fillId="28" borderId="0" xfId="0" applyFont="1" applyFill="1" applyBorder="1" applyAlignment="1">
      <alignment vertical="top"/>
    </xf>
    <xf numFmtId="164" fontId="15" fillId="28" borderId="0" xfId="101" quotePrefix="1" applyNumberFormat="1" applyFont="1" applyFill="1" applyBorder="1" applyAlignment="1">
      <alignment horizontal="center" vertical="center"/>
    </xf>
    <xf numFmtId="164" fontId="15" fillId="28" borderId="0" xfId="101" applyNumberFormat="1" applyFont="1" applyFill="1" applyBorder="1" applyAlignment="1">
      <alignment horizontal="left" vertical="center"/>
    </xf>
    <xf numFmtId="164" fontId="15" fillId="28" borderId="0" xfId="101" applyNumberFormat="1" applyFont="1" applyFill="1" applyBorder="1" applyAlignment="1">
      <alignment horizontal="left" vertical="center" wrapText="1"/>
    </xf>
    <xf numFmtId="164" fontId="15" fillId="28" borderId="0" xfId="101" applyNumberFormat="1" applyFont="1" applyFill="1" applyBorder="1" applyAlignment="1">
      <alignment horizontal="right" vertical="center" wrapText="1"/>
    </xf>
    <xf numFmtId="0" fontId="14" fillId="28" borderId="0" xfId="198" applyFont="1" applyFill="1" applyBorder="1" applyAlignment="1">
      <alignment horizontal="right" vertical="center"/>
    </xf>
    <xf numFmtId="0" fontId="14" fillId="28" borderId="0" xfId="0" applyFont="1" applyFill="1" applyBorder="1" applyAlignment="1">
      <alignment horizontal="center" vertical="center" wrapText="1"/>
    </xf>
    <xf numFmtId="0" fontId="14" fillId="28" borderId="0" xfId="0" applyFont="1" applyFill="1" applyBorder="1" applyAlignment="1">
      <alignment horizontal="center" vertical="top"/>
    </xf>
    <xf numFmtId="0" fontId="15" fillId="28" borderId="0" xfId="0" applyFont="1" applyFill="1" applyBorder="1" applyAlignment="1">
      <alignment horizontal="center" vertical="top"/>
    </xf>
    <xf numFmtId="49" fontId="15" fillId="28" borderId="0" xfId="0" applyNumberFormat="1" applyFont="1" applyFill="1" applyBorder="1" applyAlignment="1">
      <alignment horizontal="justify" vertical="top" wrapText="1"/>
    </xf>
    <xf numFmtId="0" fontId="15" fillId="28" borderId="0" xfId="0" quotePrefix="1" applyFont="1" applyFill="1" applyBorder="1" applyAlignment="1">
      <alignment horizontal="center" vertical="top"/>
    </xf>
    <xf numFmtId="49" fontId="14" fillId="28" borderId="0" xfId="0" applyNumberFormat="1" applyFont="1" applyFill="1" applyBorder="1" applyAlignment="1">
      <alignment horizontal="justify" vertical="center" wrapText="1"/>
    </xf>
    <xf numFmtId="0" fontId="15" fillId="28" borderId="0" xfId="0" quotePrefix="1" applyFont="1" applyFill="1" applyBorder="1" applyAlignment="1">
      <alignment horizontal="center" vertical="center"/>
    </xf>
    <xf numFmtId="49" fontId="15" fillId="28" borderId="0" xfId="0" applyNumberFormat="1" applyFont="1" applyFill="1" applyBorder="1" applyAlignment="1">
      <alignment horizontal="center" vertical="center"/>
    </xf>
    <xf numFmtId="49" fontId="14" fillId="28" borderId="0" xfId="0" applyNumberFormat="1" applyFont="1" applyFill="1" applyBorder="1" applyAlignment="1">
      <alignment horizontal="justify" vertical="top" wrapText="1"/>
    </xf>
    <xf numFmtId="49" fontId="13" fillId="28" borderId="0" xfId="0" applyNumberFormat="1" applyFont="1" applyFill="1" applyBorder="1" applyAlignment="1">
      <alignment horizontal="left" vertical="center"/>
    </xf>
    <xf numFmtId="49" fontId="14" fillId="28" borderId="0" xfId="0" applyNumberFormat="1" applyFont="1" applyFill="1" applyBorder="1" applyAlignment="1">
      <alignment horizontal="right" vertical="center"/>
    </xf>
    <xf numFmtId="49" fontId="15" fillId="28" borderId="0" xfId="0" quotePrefix="1" applyNumberFormat="1" applyFont="1" applyFill="1" applyBorder="1" applyAlignment="1">
      <alignment horizontal="left" vertical="center"/>
    </xf>
    <xf numFmtId="49" fontId="14" fillId="28" borderId="0" xfId="0" quotePrefix="1" applyNumberFormat="1" applyFont="1" applyFill="1" applyBorder="1" applyAlignment="1">
      <alignment horizontal="left" vertical="center"/>
    </xf>
    <xf numFmtId="49" fontId="15" fillId="28" borderId="9" xfId="0" applyNumberFormat="1" applyFont="1" applyFill="1" applyBorder="1" applyAlignment="1">
      <alignment horizontal="right" vertical="center"/>
    </xf>
    <xf numFmtId="164" fontId="14" fillId="28" borderId="31" xfId="101" applyNumberFormat="1" applyFont="1" applyFill="1" applyBorder="1" applyAlignment="1">
      <alignment horizontal="right" vertical="center"/>
    </xf>
    <xf numFmtId="164" fontId="15" fillId="28" borderId="9" xfId="101" applyNumberFormat="1" applyFont="1" applyFill="1" applyBorder="1" applyAlignment="1">
      <alignment horizontal="right" vertical="center"/>
    </xf>
    <xf numFmtId="49" fontId="15" fillId="28" borderId="32" xfId="0" quotePrefix="1" applyNumberFormat="1" applyFont="1" applyFill="1" applyBorder="1" applyAlignment="1">
      <alignment horizontal="left" vertical="center"/>
    </xf>
    <xf numFmtId="49" fontId="15" fillId="28" borderId="35" xfId="0" quotePrefix="1" applyNumberFormat="1" applyFont="1" applyFill="1" applyBorder="1" applyAlignment="1">
      <alignment horizontal="left" vertical="center"/>
    </xf>
    <xf numFmtId="49" fontId="15" fillId="28" borderId="3" xfId="0" applyNumberFormat="1" applyFont="1" applyFill="1" applyBorder="1" applyAlignment="1">
      <alignment horizontal="left" vertical="center"/>
    </xf>
    <xf numFmtId="0" fontId="19" fillId="28" borderId="0" xfId="0" applyFont="1" applyFill="1" applyBorder="1" applyAlignment="1">
      <alignment horizontal="center" vertical="center"/>
    </xf>
    <xf numFmtId="0" fontId="21" fillId="28" borderId="0" xfId="0" applyFont="1" applyFill="1" applyBorder="1" applyAlignment="1">
      <alignment horizontal="center" vertical="center"/>
    </xf>
    <xf numFmtId="49" fontId="19" fillId="28" borderId="0" xfId="0" quotePrefix="1" applyNumberFormat="1" applyFont="1" applyFill="1" applyBorder="1" applyAlignment="1">
      <alignment horizontal="left" vertical="center"/>
    </xf>
    <xf numFmtId="49" fontId="21" fillId="28" borderId="0" xfId="0" applyNumberFormat="1" applyFont="1" applyFill="1" applyBorder="1" applyAlignment="1">
      <alignment horizontal="left" vertical="center"/>
    </xf>
    <xf numFmtId="164" fontId="21" fillId="28" borderId="0" xfId="101" applyNumberFormat="1" applyFont="1" applyFill="1" applyBorder="1" applyAlignment="1">
      <alignment horizontal="right" vertical="center"/>
    </xf>
    <xf numFmtId="49" fontId="14" fillId="28" borderId="3" xfId="0" applyNumberFormat="1" applyFont="1" applyFill="1" applyBorder="1" applyAlignment="1">
      <alignment horizontal="left" vertical="center"/>
    </xf>
    <xf numFmtId="49" fontId="14" fillId="28" borderId="3" xfId="0" applyNumberFormat="1" applyFont="1" applyFill="1" applyBorder="1" applyAlignment="1">
      <alignment horizontal="center" vertical="center"/>
    </xf>
    <xf numFmtId="49" fontId="14" fillId="28" borderId="3" xfId="0" applyNumberFormat="1" applyFont="1" applyFill="1" applyBorder="1" applyAlignment="1">
      <alignment horizontal="center" vertical="center" wrapText="1"/>
    </xf>
    <xf numFmtId="49" fontId="15" fillId="28" borderId="0" xfId="0" applyNumberFormat="1" applyFont="1" applyFill="1" applyBorder="1" applyAlignment="1">
      <alignment horizontal="justify" vertical="center" wrapText="1"/>
    </xf>
    <xf numFmtId="0" fontId="14" fillId="0" borderId="0" xfId="0" applyFont="1" applyAlignment="1">
      <alignment horizontal="justify" vertical="center" wrapText="1"/>
    </xf>
    <xf numFmtId="0" fontId="0" fillId="0" borderId="0" xfId="0" applyAlignment="1">
      <alignment horizontal="justify" vertical="center" wrapText="1"/>
    </xf>
    <xf numFmtId="49" fontId="15" fillId="28" borderId="0" xfId="0" applyNumberFormat="1" applyFont="1" applyFill="1" applyBorder="1" applyAlignment="1">
      <alignment vertical="center" wrapText="1"/>
    </xf>
    <xf numFmtId="49" fontId="15" fillId="28" borderId="0" xfId="0" applyNumberFormat="1" applyFont="1" applyFill="1" applyBorder="1" applyAlignment="1">
      <alignment horizontal="center" vertical="center" wrapText="1"/>
    </xf>
    <xf numFmtId="0" fontId="15" fillId="0" borderId="0" xfId="0" applyFont="1" applyAlignment="1">
      <alignment vertical="center" wrapText="1"/>
    </xf>
    <xf numFmtId="49" fontId="23" fillId="28" borderId="0" xfId="0" applyNumberFormat="1" applyFont="1" applyFill="1" applyBorder="1" applyAlignment="1">
      <alignment horizontal="left" vertical="center"/>
    </xf>
    <xf numFmtId="164" fontId="25" fillId="0" borderId="0" xfId="101" applyNumberFormat="1" applyFont="1" applyFill="1" applyBorder="1" applyAlignment="1"/>
    <xf numFmtId="49" fontId="20" fillId="28" borderId="0" xfId="0" applyNumberFormat="1" applyFont="1" applyFill="1" applyBorder="1" applyAlignment="1">
      <alignment horizontal="center" vertical="center" wrapText="1"/>
    </xf>
    <xf numFmtId="164" fontId="20" fillId="28" borderId="0" xfId="101" applyNumberFormat="1" applyFont="1" applyFill="1" applyBorder="1" applyAlignment="1">
      <alignment horizontal="left" vertical="center"/>
    </xf>
    <xf numFmtId="0" fontId="20" fillId="0" borderId="0" xfId="0" applyFont="1" applyAlignment="1">
      <alignment horizontal="justify" vertical="center" wrapText="1"/>
    </xf>
    <xf numFmtId="0" fontId="15" fillId="28" borderId="0" xfId="0" applyFont="1" applyFill="1" applyBorder="1" applyAlignment="1">
      <alignment horizontal="justify" wrapText="1"/>
    </xf>
    <xf numFmtId="0" fontId="24" fillId="28" borderId="0" xfId="0" applyFont="1" applyFill="1" applyBorder="1" applyAlignment="1">
      <alignment horizontal="justify" wrapText="1"/>
    </xf>
    <xf numFmtId="0" fontId="4" fillId="0" borderId="0" xfId="0" applyNumberFormat="1" applyFont="1" applyFill="1" applyBorder="1" applyAlignment="1">
      <alignment vertical="center"/>
    </xf>
    <xf numFmtId="0" fontId="4" fillId="0" borderId="0" xfId="119" applyNumberFormat="1" applyFont="1" applyFill="1" applyAlignment="1">
      <alignment horizontal="center" vertical="center"/>
    </xf>
    <xf numFmtId="0" fontId="3" fillId="0" borderId="0" xfId="0" applyFont="1" applyFill="1" applyAlignment="1">
      <alignment horizontal="left"/>
    </xf>
    <xf numFmtId="0" fontId="3" fillId="0" borderId="0" xfId="0" applyFont="1" applyFill="1"/>
    <xf numFmtId="164" fontId="3" fillId="0" borderId="0" xfId="119" applyNumberFormat="1" applyFont="1" applyFill="1"/>
    <xf numFmtId="0" fontId="15" fillId="0" borderId="0" xfId="0" applyFont="1" applyFill="1" applyBorder="1" applyAlignment="1">
      <alignment horizontal="justify" wrapText="1"/>
    </xf>
    <xf numFmtId="0" fontId="14" fillId="0" borderId="0" xfId="0" applyFont="1" applyFill="1" applyAlignment="1">
      <alignment horizontal="center"/>
    </xf>
    <xf numFmtId="0" fontId="14" fillId="0" borderId="0" xfId="0" applyFont="1" applyFill="1"/>
    <xf numFmtId="164" fontId="14" fillId="0" borderId="0" xfId="119" applyNumberFormat="1" applyFont="1" applyFill="1"/>
    <xf numFmtId="0" fontId="11" fillId="0" borderId="0" xfId="0" applyFont="1" applyFill="1" applyAlignment="1">
      <alignment horizontal="center"/>
    </xf>
    <xf numFmtId="0" fontId="11" fillId="0" borderId="0" xfId="0" applyFont="1" applyFill="1"/>
    <xf numFmtId="9" fontId="11" fillId="0" borderId="0" xfId="215" applyFont="1" applyFill="1" applyAlignment="1">
      <alignment horizontal="right"/>
    </xf>
    <xf numFmtId="9" fontId="15" fillId="0" borderId="0" xfId="215" applyFont="1" applyFill="1" applyBorder="1" applyAlignment="1">
      <alignment horizontal="right" wrapText="1"/>
    </xf>
    <xf numFmtId="0" fontId="15" fillId="0" borderId="0" xfId="0" quotePrefix="1" applyFont="1" applyFill="1" applyAlignment="1">
      <alignment horizontal="center"/>
    </xf>
    <xf numFmtId="0" fontId="15" fillId="0" borderId="0" xfId="0" applyFont="1" applyFill="1"/>
    <xf numFmtId="10" fontId="15" fillId="0" borderId="0" xfId="215" applyNumberFormat="1" applyFont="1" applyFill="1" applyBorder="1" applyAlignment="1">
      <alignment horizontal="right" wrapText="1"/>
    </xf>
    <xf numFmtId="10" fontId="15" fillId="0" borderId="0" xfId="215" applyNumberFormat="1" applyFont="1" applyFill="1" applyAlignment="1">
      <alignment horizontal="right"/>
    </xf>
    <xf numFmtId="10" fontId="11" fillId="0" borderId="0" xfId="119" applyNumberFormat="1" applyFont="1" applyFill="1"/>
    <xf numFmtId="10" fontId="15" fillId="0" borderId="0" xfId="0" applyNumberFormat="1" applyFont="1" applyFill="1" applyBorder="1" applyAlignment="1">
      <alignment horizontal="justify" wrapText="1"/>
    </xf>
    <xf numFmtId="0" fontId="15" fillId="0" borderId="0" xfId="0" applyFont="1" applyFill="1" applyAlignment="1">
      <alignment horizontal="center"/>
    </xf>
    <xf numFmtId="43" fontId="15" fillId="0" borderId="0" xfId="101" applyFont="1" applyFill="1" applyBorder="1" applyAlignment="1">
      <alignment horizontal="justify" wrapText="1"/>
    </xf>
    <xf numFmtId="43" fontId="14" fillId="0" borderId="0" xfId="101" applyFont="1" applyFill="1" applyBorder="1" applyAlignment="1">
      <alignment horizontal="center" vertical="center"/>
    </xf>
    <xf numFmtId="43" fontId="15" fillId="0" borderId="0" xfId="101" applyFont="1" applyFill="1"/>
    <xf numFmtId="164" fontId="11" fillId="0" borderId="0" xfId="119" applyNumberFormat="1" applyFont="1" applyFill="1"/>
    <xf numFmtId="41" fontId="14" fillId="28" borderId="0" xfId="0" applyNumberFormat="1" applyFont="1" applyFill="1" applyBorder="1" applyAlignment="1">
      <alignment vertical="center"/>
    </xf>
    <xf numFmtId="41" fontId="14" fillId="28" borderId="0" xfId="0" applyNumberFormat="1" applyFont="1" applyFill="1" applyBorder="1" applyAlignment="1">
      <alignment horizontal="center" vertical="center"/>
    </xf>
    <xf numFmtId="49" fontId="14" fillId="28" borderId="0" xfId="0" applyNumberFormat="1" applyFont="1" applyFill="1" applyBorder="1" applyAlignment="1">
      <alignment vertical="center"/>
    </xf>
    <xf numFmtId="0" fontId="15" fillId="28" borderId="0" xfId="0" applyFont="1" applyFill="1" applyBorder="1" applyAlignment="1">
      <alignment horizontal="center"/>
    </xf>
    <xf numFmtId="0" fontId="24" fillId="28" borderId="0" xfId="0" applyFont="1" applyFill="1" applyBorder="1" applyAlignment="1">
      <alignment horizontal="center"/>
    </xf>
    <xf numFmtId="164" fontId="28" fillId="28" borderId="33" xfId="0" applyNumberFormat="1" applyFont="1" applyFill="1" applyBorder="1" applyAlignment="1">
      <alignment horizontal="center" vertical="center"/>
    </xf>
    <xf numFmtId="164" fontId="28" fillId="28" borderId="29" xfId="101" applyNumberFormat="1" applyFont="1" applyFill="1" applyBorder="1" applyAlignment="1">
      <alignment horizontal="right" vertical="center"/>
    </xf>
    <xf numFmtId="164" fontId="28" fillId="28" borderId="32" xfId="101" applyNumberFormat="1" applyFont="1" applyFill="1" applyBorder="1" applyAlignment="1">
      <alignment horizontal="right" vertical="center"/>
    </xf>
    <xf numFmtId="164" fontId="28" fillId="28" borderId="34" xfId="101" applyNumberFormat="1" applyFont="1" applyFill="1" applyBorder="1" applyAlignment="1">
      <alignment horizontal="right" vertical="center"/>
    </xf>
    <xf numFmtId="164" fontId="28" fillId="28" borderId="32" xfId="101" applyNumberFormat="1" applyFont="1" applyFill="1" applyBorder="1" applyAlignment="1">
      <alignment horizontal="center" vertical="center"/>
    </xf>
    <xf numFmtId="164" fontId="30" fillId="28" borderId="32" xfId="101" applyNumberFormat="1" applyFont="1" applyFill="1" applyBorder="1" applyAlignment="1">
      <alignment horizontal="right" vertical="center"/>
    </xf>
    <xf numFmtId="49" fontId="25" fillId="35" borderId="0" xfId="0" applyNumberFormat="1" applyFont="1" applyFill="1" applyAlignment="1">
      <alignment horizontal="left" vertical="center"/>
    </xf>
    <xf numFmtId="0" fontId="26" fillId="0" borderId="0" xfId="0" applyFont="1" applyFill="1" applyAlignment="1">
      <alignment horizontal="center" vertical="center"/>
    </xf>
    <xf numFmtId="49" fontId="26" fillId="0" borderId="0" xfId="0" applyNumberFormat="1" applyFont="1" applyFill="1" applyAlignment="1">
      <alignment horizontal="left" vertical="center"/>
    </xf>
    <xf numFmtId="0" fontId="25" fillId="0" borderId="0" xfId="0" applyFont="1" applyFill="1" applyAlignment="1">
      <alignment horizontal="center" vertical="center"/>
    </xf>
    <xf numFmtId="164" fontId="26" fillId="0" borderId="0" xfId="101" applyNumberFormat="1" applyFont="1" applyFill="1" applyBorder="1" applyAlignment="1">
      <alignment horizontal="center" vertical="center"/>
    </xf>
    <xf numFmtId="0" fontId="26" fillId="0" borderId="0" xfId="0" applyFont="1" applyFill="1" applyBorder="1" applyAlignment="1">
      <alignment horizontal="center" vertical="center"/>
    </xf>
    <xf numFmtId="164" fontId="25" fillId="0" borderId="0" xfId="101" applyNumberFormat="1" applyFont="1" applyFill="1" applyBorder="1" applyAlignment="1">
      <alignment horizontal="center" vertical="center"/>
    </xf>
    <xf numFmtId="0" fontId="25" fillId="0" borderId="0" xfId="0" applyFont="1" applyFill="1" applyBorder="1" applyAlignment="1">
      <alignment horizontal="center" vertical="center"/>
    </xf>
    <xf numFmtId="0" fontId="29" fillId="0" borderId="0" xfId="0" applyFont="1" applyFill="1" applyAlignment="1">
      <alignment horizontal="center" vertical="center"/>
    </xf>
    <xf numFmtId="49" fontId="29" fillId="0" borderId="0" xfId="0" applyNumberFormat="1" applyFont="1" applyFill="1" applyAlignment="1">
      <alignment horizontal="left" vertical="center"/>
    </xf>
    <xf numFmtId="0" fontId="29" fillId="0" borderId="0" xfId="198" applyFont="1" applyFill="1" applyAlignment="1">
      <alignment horizontal="center" vertical="center" wrapText="1"/>
    </xf>
    <xf numFmtId="164" fontId="29" fillId="0" borderId="0" xfId="101" applyNumberFormat="1" applyFont="1" applyFill="1" applyBorder="1" applyAlignment="1">
      <alignment horizontal="center" vertical="center"/>
    </xf>
    <xf numFmtId="0" fontId="29" fillId="0" borderId="0" xfId="0" applyFont="1" applyFill="1" applyBorder="1" applyAlignment="1">
      <alignment horizontal="center" vertical="center"/>
    </xf>
    <xf numFmtId="0" fontId="18" fillId="0" borderId="0" xfId="198" applyFont="1" applyFill="1" applyAlignment="1">
      <alignment horizontal="center" vertical="center" wrapText="1"/>
    </xf>
    <xf numFmtId="0" fontId="18" fillId="0" borderId="0" xfId="0" applyFont="1" applyFill="1" applyAlignment="1">
      <alignment horizontal="center" vertical="center"/>
    </xf>
    <xf numFmtId="166" fontId="25" fillId="28" borderId="24" xfId="101" applyNumberFormat="1" applyFont="1" applyFill="1" applyBorder="1" applyAlignment="1">
      <alignment vertical="center"/>
    </xf>
    <xf numFmtId="166" fontId="25" fillId="28" borderId="43" xfId="101" applyNumberFormat="1" applyFont="1" applyFill="1" applyBorder="1" applyAlignment="1">
      <alignment vertical="center"/>
    </xf>
    <xf numFmtId="164" fontId="35" fillId="0" borderId="37" xfId="101" applyNumberFormat="1" applyFont="1" applyFill="1" applyBorder="1" applyAlignment="1">
      <alignment horizontal="center" vertical="center"/>
    </xf>
    <xf numFmtId="164" fontId="35" fillId="0" borderId="25" xfId="101" applyNumberFormat="1" applyFont="1" applyFill="1" applyBorder="1" applyAlignment="1">
      <alignment horizontal="right" vertical="center"/>
    </xf>
    <xf numFmtId="164" fontId="35" fillId="0" borderId="26" xfId="101" applyNumberFormat="1" applyFont="1" applyFill="1" applyBorder="1" applyAlignment="1">
      <alignment horizontal="right" vertical="center"/>
    </xf>
    <xf numFmtId="164" fontId="35" fillId="0" borderId="42" xfId="101" applyNumberFormat="1" applyFont="1" applyFill="1" applyBorder="1" applyAlignment="1">
      <alignment horizontal="right" vertical="center"/>
    </xf>
    <xf numFmtId="164" fontId="35" fillId="0" borderId="44" xfId="101" applyNumberFormat="1" applyFont="1" applyFill="1" applyBorder="1" applyAlignment="1">
      <alignment horizontal="right" vertical="center"/>
    </xf>
    <xf numFmtId="164" fontId="35" fillId="0" borderId="38" xfId="101" applyNumberFormat="1" applyFont="1" applyFill="1" applyBorder="1" applyAlignment="1">
      <alignment horizontal="right" vertical="center"/>
    </xf>
    <xf numFmtId="164" fontId="28" fillId="28" borderId="0" xfId="101" applyNumberFormat="1" applyFont="1" applyFill="1" applyBorder="1" applyAlignment="1">
      <alignment horizontal="right" vertical="center" wrapText="1"/>
    </xf>
    <xf numFmtId="164" fontId="29" fillId="28" borderId="0" xfId="101" applyNumberFormat="1" applyFont="1" applyFill="1" applyBorder="1" applyAlignment="1">
      <alignment horizontal="left" vertical="center"/>
    </xf>
    <xf numFmtId="164" fontId="3" fillId="0" borderId="26" xfId="101" applyNumberFormat="1" applyFont="1" applyFill="1" applyBorder="1" applyAlignment="1">
      <alignment horizontal="center"/>
    </xf>
    <xf numFmtId="164" fontId="14" fillId="28" borderId="3" xfId="0" applyNumberFormat="1" applyFont="1" applyFill="1" applyBorder="1" applyAlignment="1">
      <alignment horizontal="center" vertical="center" wrapText="1"/>
    </xf>
    <xf numFmtId="14" fontId="4" fillId="0" borderId="9" xfId="0" applyNumberFormat="1" applyFont="1" applyFill="1" applyBorder="1" applyAlignment="1">
      <alignment horizontal="center" vertical="center" wrapText="1"/>
    </xf>
    <xf numFmtId="171" fontId="15" fillId="0" borderId="0" xfId="101" applyNumberFormat="1" applyFont="1" applyFill="1" applyBorder="1" applyAlignment="1">
      <alignment horizontal="right" wrapText="1"/>
    </xf>
    <xf numFmtId="3" fontId="39" fillId="0" borderId="0" xfId="0" applyNumberFormat="1" applyFont="1" applyProtection="1">
      <protection locked="0"/>
    </xf>
    <xf numFmtId="164" fontId="15" fillId="0" borderId="0" xfId="0" applyNumberFormat="1" applyFont="1" applyFill="1" applyAlignment="1">
      <alignment vertical="top" wrapText="1"/>
    </xf>
    <xf numFmtId="164" fontId="3" fillId="28" borderId="34" xfId="101" applyNumberFormat="1" applyFont="1" applyFill="1" applyBorder="1" applyAlignment="1">
      <alignment horizontal="right" vertical="center"/>
    </xf>
    <xf numFmtId="164" fontId="3" fillId="28" borderId="30" xfId="101" applyNumberFormat="1" applyFont="1" applyFill="1" applyBorder="1" applyAlignment="1">
      <alignment horizontal="right" vertical="center"/>
    </xf>
    <xf numFmtId="164" fontId="3" fillId="28" borderId="3" xfId="101" applyNumberFormat="1" applyFont="1" applyFill="1" applyBorder="1" applyAlignment="1">
      <alignment horizontal="right" vertical="center"/>
    </xf>
    <xf numFmtId="0" fontId="169" fillId="0" borderId="0" xfId="201" applyFont="1" applyFill="1" applyBorder="1" applyAlignment="1">
      <alignment horizontal="center"/>
    </xf>
    <xf numFmtId="0" fontId="155" fillId="0" borderId="0" xfId="199" applyFont="1" applyAlignment="1">
      <alignment horizontal="left" vertical="center"/>
    </xf>
    <xf numFmtId="0" fontId="157" fillId="0" borderId="0" xfId="199" applyFont="1"/>
    <xf numFmtId="0" fontId="158" fillId="0" borderId="0" xfId="199" applyFont="1" applyAlignment="1">
      <alignment horizontal="center"/>
    </xf>
    <xf numFmtId="0" fontId="159" fillId="0" borderId="0" xfId="199" applyFont="1" applyAlignment="1">
      <alignment horizontal="left"/>
    </xf>
    <xf numFmtId="0" fontId="121" fillId="0" borderId="0" xfId="199" applyFont="1"/>
    <xf numFmtId="0" fontId="162" fillId="0" borderId="0" xfId="199" applyFont="1"/>
    <xf numFmtId="0" fontId="162" fillId="0" borderId="0" xfId="199" applyFont="1" applyAlignment="1">
      <alignment horizontal="center"/>
    </xf>
    <xf numFmtId="0" fontId="158" fillId="0" borderId="0" xfId="199" applyFont="1" applyBorder="1"/>
    <xf numFmtId="0" fontId="158" fillId="0" borderId="0" xfId="199" applyFont="1"/>
    <xf numFmtId="0" fontId="158" fillId="0" borderId="9" xfId="199" applyFont="1" applyBorder="1" applyAlignment="1">
      <alignment horizontal="center"/>
    </xf>
    <xf numFmtId="0" fontId="158" fillId="0" borderId="0" xfId="199" applyFont="1" applyBorder="1" applyAlignment="1">
      <alignment horizontal="center"/>
    </xf>
    <xf numFmtId="0" fontId="164" fillId="0" borderId="0" xfId="199" applyFont="1" applyBorder="1" applyAlignment="1">
      <alignment horizontal="center"/>
    </xf>
    <xf numFmtId="0" fontId="162" fillId="0" borderId="0" xfId="199" applyFont="1" applyAlignment="1">
      <alignment horizontal="left" vertical="center"/>
    </xf>
    <xf numFmtId="3" fontId="162" fillId="0" borderId="0" xfId="199" applyNumberFormat="1" applyFont="1" applyAlignment="1">
      <alignment horizontal="center" vertical="center"/>
    </xf>
    <xf numFmtId="3" fontId="163" fillId="0" borderId="0" xfId="199" applyNumberFormat="1" applyFont="1" applyAlignment="1">
      <alignment horizontal="center" vertical="center"/>
    </xf>
    <xf numFmtId="3" fontId="162" fillId="0" borderId="0" xfId="199" applyNumberFormat="1" applyFont="1" applyAlignment="1">
      <alignment vertical="center"/>
    </xf>
    <xf numFmtId="3" fontId="164" fillId="0" borderId="0" xfId="199" applyNumberFormat="1" applyFont="1" applyAlignment="1">
      <alignment horizontal="center" vertical="center"/>
    </xf>
    <xf numFmtId="0" fontId="158" fillId="0" borderId="0" xfId="199" applyFont="1" applyAlignment="1">
      <alignment horizontal="left" vertical="center"/>
    </xf>
    <xf numFmtId="3" fontId="158" fillId="0" borderId="0" xfId="199" applyNumberFormat="1" applyFont="1" applyAlignment="1">
      <alignment horizontal="center" vertical="center"/>
    </xf>
    <xf numFmtId="3" fontId="158" fillId="0" borderId="0" xfId="199" applyNumberFormat="1" applyFont="1" applyAlignment="1">
      <alignment vertical="center"/>
    </xf>
    <xf numFmtId="37" fontId="158" fillId="0" borderId="0" xfId="199" applyNumberFormat="1" applyFont="1" applyAlignment="1">
      <alignment vertical="center"/>
    </xf>
    <xf numFmtId="3" fontId="158" fillId="0" borderId="0" xfId="199" applyNumberFormat="1" applyFont="1" applyFill="1" applyAlignment="1">
      <alignment vertical="center"/>
    </xf>
    <xf numFmtId="37" fontId="158" fillId="0" borderId="0" xfId="199" applyNumberFormat="1" applyFont="1" applyBorder="1" applyAlignment="1">
      <alignment vertical="center"/>
    </xf>
    <xf numFmtId="3" fontId="162" fillId="0" borderId="0" xfId="199" applyNumberFormat="1" applyFont="1" applyBorder="1" applyAlignment="1">
      <alignment vertical="center"/>
    </xf>
    <xf numFmtId="0" fontId="163" fillId="0" borderId="0" xfId="199" applyFont="1" applyAlignment="1">
      <alignment horizontal="left" vertical="center"/>
    </xf>
    <xf numFmtId="0" fontId="158" fillId="0" borderId="28" xfId="199" applyFont="1" applyBorder="1" applyAlignment="1">
      <alignment horizontal="center"/>
    </xf>
    <xf numFmtId="0" fontId="162" fillId="0" borderId="28" xfId="199" applyFont="1" applyBorder="1" applyAlignment="1">
      <alignment horizontal="center" vertical="center"/>
    </xf>
    <xf numFmtId="0" fontId="158" fillId="0" borderId="28" xfId="199" applyFont="1" applyBorder="1"/>
    <xf numFmtId="0" fontId="162" fillId="0" borderId="0" xfId="199" applyFont="1" applyBorder="1" applyAlignment="1">
      <alignment horizontal="center" vertical="center"/>
    </xf>
    <xf numFmtId="0" fontId="163" fillId="0" borderId="0" xfId="199" applyFont="1" applyBorder="1" applyAlignment="1">
      <alignment horizontal="center" vertical="center"/>
    </xf>
    <xf numFmtId="3" fontId="162" fillId="0" borderId="28" xfId="199" applyNumberFormat="1" applyFont="1" applyBorder="1" applyAlignment="1">
      <alignment vertical="center"/>
    </xf>
    <xf numFmtId="0" fontId="158" fillId="0" borderId="3" xfId="199" applyFont="1" applyBorder="1" applyAlignment="1">
      <alignment horizontal="center"/>
    </xf>
    <xf numFmtId="0" fontId="162" fillId="0" borderId="3" xfId="199" applyFont="1" applyBorder="1" applyAlignment="1">
      <alignment horizontal="center" vertical="center"/>
    </xf>
    <xf numFmtId="49" fontId="162" fillId="0" borderId="3" xfId="199" applyNumberFormat="1" applyFont="1" applyBorder="1" applyAlignment="1">
      <alignment horizontal="center" vertical="center"/>
    </xf>
    <xf numFmtId="3" fontId="158" fillId="0" borderId="0" xfId="199" applyNumberFormat="1" applyFont="1"/>
    <xf numFmtId="0" fontId="164" fillId="0" borderId="0" xfId="199" applyFont="1"/>
    <xf numFmtId="0" fontId="163" fillId="0" borderId="0" xfId="199" applyFont="1" applyAlignment="1">
      <alignment horizontal="left"/>
    </xf>
    <xf numFmtId="0" fontId="163" fillId="0" borderId="0" xfId="199" applyFont="1"/>
    <xf numFmtId="0" fontId="162" fillId="0" borderId="0" xfId="199" applyFont="1" applyAlignment="1">
      <alignment horizontal="center" vertical="center"/>
    </xf>
    <xf numFmtId="0" fontId="163" fillId="0" borderId="0" xfId="199" applyFont="1" applyAlignment="1">
      <alignment horizontal="center" vertical="center"/>
    </xf>
    <xf numFmtId="0" fontId="160" fillId="0" borderId="0" xfId="199" applyFont="1" applyAlignment="1">
      <alignment horizontal="center"/>
    </xf>
    <xf numFmtId="0" fontId="160" fillId="0" borderId="0" xfId="199" applyFont="1"/>
    <xf numFmtId="0" fontId="165" fillId="0" borderId="0" xfId="199" applyFont="1"/>
    <xf numFmtId="0" fontId="83" fillId="0" borderId="0" xfId="199" applyAlignment="1">
      <alignment horizontal="center"/>
    </xf>
    <xf numFmtId="0" fontId="83" fillId="0" borderId="0" xfId="199"/>
    <xf numFmtId="0" fontId="166" fillId="0" borderId="0" xfId="199" applyFont="1"/>
    <xf numFmtId="0" fontId="38" fillId="0" borderId="0" xfId="201" applyFont="1" applyBorder="1" applyAlignment="1">
      <alignment horizontal="right"/>
    </xf>
    <xf numFmtId="0" fontId="38" fillId="0" borderId="0" xfId="201" applyFont="1" applyBorder="1" applyAlignment="1"/>
    <xf numFmtId="0" fontId="38" fillId="0" borderId="0" xfId="201" applyFont="1" applyFill="1" applyBorder="1" applyAlignment="1">
      <alignment horizontal="left"/>
    </xf>
    <xf numFmtId="0" fontId="169" fillId="0" borderId="0" xfId="201" applyFont="1" applyFill="1" applyBorder="1" applyAlignment="1">
      <alignment horizontal="left"/>
    </xf>
    <xf numFmtId="0" fontId="38" fillId="0" borderId="0" xfId="201" applyFont="1" applyBorder="1" applyAlignment="1">
      <alignment horizontal="center"/>
    </xf>
    <xf numFmtId="49" fontId="170" fillId="0" borderId="0" xfId="201" applyNumberFormat="1" applyFont="1" applyBorder="1" applyAlignment="1"/>
    <xf numFmtId="41" fontId="170" fillId="0" borderId="0" xfId="111" applyFont="1" applyBorder="1" applyAlignment="1"/>
    <xf numFmtId="0" fontId="171" fillId="0" borderId="0" xfId="201" applyFont="1" applyBorder="1" applyAlignment="1"/>
    <xf numFmtId="0" fontId="169" fillId="0" borderId="0" xfId="201" applyFont="1" applyFill="1" applyBorder="1" applyAlignment="1">
      <alignment horizontal="right"/>
    </xf>
    <xf numFmtId="0" fontId="44" fillId="0" borderId="0" xfId="201" applyFont="1" applyFill="1" applyBorder="1" applyAlignment="1">
      <alignment horizontal="center"/>
    </xf>
    <xf numFmtId="0" fontId="169" fillId="0" borderId="0" xfId="201" applyFont="1" applyBorder="1" applyAlignment="1">
      <alignment horizontal="center"/>
    </xf>
    <xf numFmtId="3" fontId="38" fillId="0" borderId="0" xfId="201" applyNumberFormat="1" applyFont="1" applyBorder="1" applyAlignment="1"/>
    <xf numFmtId="0" fontId="44" fillId="0" borderId="0" xfId="201" applyFont="1" applyBorder="1" applyAlignment="1">
      <alignment horizontal="right"/>
    </xf>
    <xf numFmtId="0" fontId="44" fillId="0" borderId="0" xfId="201" applyFont="1" applyBorder="1" applyAlignment="1"/>
    <xf numFmtId="0" fontId="44" fillId="0" borderId="0" xfId="201" applyFont="1" applyFill="1" applyAlignment="1">
      <alignment horizontal="left"/>
    </xf>
    <xf numFmtId="0" fontId="44" fillId="0" borderId="0" xfId="201" applyFont="1" applyBorder="1" applyAlignment="1">
      <alignment horizontal="center"/>
    </xf>
    <xf numFmtId="49" fontId="44" fillId="0" borderId="0" xfId="201" applyNumberFormat="1" applyFont="1" applyBorder="1" applyAlignment="1"/>
    <xf numFmtId="41" fontId="44" fillId="0" borderId="0" xfId="111" applyFont="1" applyBorder="1" applyAlignment="1"/>
    <xf numFmtId="0" fontId="172" fillId="0" borderId="0" xfId="201" applyFont="1" applyBorder="1" applyAlignment="1"/>
    <xf numFmtId="0" fontId="173" fillId="0" borderId="0" xfId="201" applyFont="1" applyFill="1" applyBorder="1" applyAlignment="1">
      <alignment horizontal="right"/>
    </xf>
    <xf numFmtId="3" fontId="44" fillId="0" borderId="0" xfId="201" applyNumberFormat="1" applyFont="1" applyBorder="1" applyAlignment="1"/>
    <xf numFmtId="0" fontId="44" fillId="0" borderId="0" xfId="201" applyFont="1" applyBorder="1"/>
    <xf numFmtId="0" fontId="44" fillId="0" borderId="3" xfId="201" applyFont="1" applyFill="1" applyBorder="1" applyAlignment="1">
      <alignment horizontal="left"/>
    </xf>
    <xf numFmtId="0" fontId="44" fillId="0" borderId="0" xfId="201" applyFont="1" applyFill="1" applyBorder="1" applyAlignment="1">
      <alignment horizontal="left"/>
    </xf>
    <xf numFmtId="41" fontId="44" fillId="0" borderId="0" xfId="111" applyFont="1" applyBorder="1"/>
    <xf numFmtId="0" fontId="172" fillId="0" borderId="0" xfId="201" applyFont="1" applyFill="1" applyBorder="1" applyAlignment="1">
      <alignment horizontal="right"/>
    </xf>
    <xf numFmtId="0" fontId="44" fillId="0" borderId="0" xfId="201" applyFont="1" applyFill="1" applyBorder="1" applyAlignment="1">
      <alignment horizontal="right"/>
    </xf>
    <xf numFmtId="3" fontId="44" fillId="0" borderId="0" xfId="201" applyNumberFormat="1" applyFont="1" applyBorder="1"/>
    <xf numFmtId="0" fontId="170" fillId="0" borderId="0" xfId="201" applyFont="1" applyBorder="1"/>
    <xf numFmtId="0" fontId="170" fillId="0" borderId="27" xfId="201" applyFont="1" applyBorder="1"/>
    <xf numFmtId="0" fontId="38" fillId="0" borderId="27" xfId="201" applyFont="1" applyBorder="1"/>
    <xf numFmtId="0" fontId="38" fillId="0" borderId="27" xfId="201" applyFont="1" applyBorder="1" applyAlignment="1">
      <alignment horizontal="center"/>
    </xf>
    <xf numFmtId="41" fontId="38" fillId="0" borderId="27" xfId="111" applyFont="1" applyBorder="1"/>
    <xf numFmtId="164" fontId="171" fillId="0" borderId="27" xfId="118" applyNumberFormat="1" applyFont="1" applyBorder="1"/>
    <xf numFmtId="0" fontId="169" fillId="0" borderId="27" xfId="201" applyFont="1" applyFill="1" applyBorder="1" applyAlignment="1">
      <alignment horizontal="right"/>
    </xf>
    <xf numFmtId="0" fontId="44" fillId="0" borderId="27" xfId="201" applyFont="1" applyFill="1" applyBorder="1" applyAlignment="1">
      <alignment horizontal="center"/>
    </xf>
    <xf numFmtId="3" fontId="38" fillId="0" borderId="0" xfId="201" applyNumberFormat="1" applyFont="1" applyBorder="1"/>
    <xf numFmtId="0" fontId="38" fillId="0" borderId="0" xfId="201" applyFont="1" applyBorder="1"/>
    <xf numFmtId="49" fontId="19" fillId="0" borderId="0" xfId="201" applyNumberFormat="1" applyFont="1" applyBorder="1" applyAlignment="1">
      <alignment horizontal="centerContinuous"/>
    </xf>
    <xf numFmtId="49" fontId="170" fillId="0" borderId="0" xfId="201" applyNumberFormat="1" applyFont="1" applyBorder="1" applyAlignment="1">
      <alignment horizontal="centerContinuous"/>
    </xf>
    <xf numFmtId="0" fontId="174" fillId="0" borderId="0" xfId="201" applyFont="1" applyBorder="1" applyAlignment="1">
      <alignment horizontal="right"/>
    </xf>
    <xf numFmtId="49" fontId="175" fillId="0" borderId="0" xfId="201" applyNumberFormat="1" applyFont="1" applyBorder="1"/>
    <xf numFmtId="0" fontId="174" fillId="0" borderId="0" xfId="201" applyFont="1" applyBorder="1"/>
    <xf numFmtId="0" fontId="174" fillId="0" borderId="0" xfId="201" applyFont="1" applyBorder="1" applyAlignment="1">
      <alignment horizontal="center"/>
    </xf>
    <xf numFmtId="41" fontId="175" fillId="0" borderId="0" xfId="111" applyFont="1" applyBorder="1"/>
    <xf numFmtId="164" fontId="174" fillId="0" borderId="0" xfId="118" applyNumberFormat="1" applyFont="1" applyBorder="1"/>
    <xf numFmtId="0" fontId="174" fillId="0" borderId="0" xfId="201" applyFont="1" applyFill="1" applyBorder="1"/>
    <xf numFmtId="0" fontId="174" fillId="0" borderId="0" xfId="201" applyFont="1" applyFill="1" applyBorder="1" applyAlignment="1">
      <alignment horizontal="center"/>
    </xf>
    <xf numFmtId="221" fontId="174" fillId="0" borderId="0" xfId="118" applyNumberFormat="1" applyFont="1" applyFill="1" applyBorder="1" applyAlignment="1" applyProtection="1">
      <alignment horizontal="right"/>
      <protection locked="0"/>
    </xf>
    <xf numFmtId="3" fontId="174" fillId="0" borderId="0" xfId="201" applyNumberFormat="1" applyFont="1" applyBorder="1"/>
    <xf numFmtId="0" fontId="170" fillId="0" borderId="0" xfId="201" applyFont="1" applyBorder="1" applyAlignment="1">
      <alignment horizontal="right" wrapText="1"/>
    </xf>
    <xf numFmtId="0" fontId="169" fillId="0" borderId="3" xfId="201" applyFont="1" applyBorder="1" applyAlignment="1">
      <alignment horizontal="center" wrapText="1"/>
    </xf>
    <xf numFmtId="0" fontId="169" fillId="0" borderId="0" xfId="201" applyFont="1" applyBorder="1" applyAlignment="1">
      <alignment horizontal="center" wrapText="1"/>
    </xf>
    <xf numFmtId="49" fontId="169" fillId="0" borderId="3" xfId="201" applyNumberFormat="1" applyFont="1" applyBorder="1" applyAlignment="1">
      <alignment horizontal="center" vertical="center" wrapText="1"/>
    </xf>
    <xf numFmtId="49" fontId="169" fillId="0" borderId="0" xfId="201" applyNumberFormat="1" applyFont="1" applyBorder="1" applyAlignment="1">
      <alignment horizontal="left" wrapText="1"/>
    </xf>
    <xf numFmtId="0" fontId="44" fillId="0" borderId="3" xfId="201" applyFont="1" applyBorder="1" applyAlignment="1">
      <alignment horizontal="center" wrapText="1"/>
    </xf>
    <xf numFmtId="41" fontId="169" fillId="0" borderId="3" xfId="111" applyFont="1" applyBorder="1" applyAlignment="1">
      <alignment horizontal="right" wrapText="1"/>
    </xf>
    <xf numFmtId="14" fontId="169" fillId="0" borderId="3" xfId="201" applyNumberFormat="1" applyFont="1" applyBorder="1" applyAlignment="1">
      <alignment horizontal="center" vertical="center" wrapText="1"/>
    </xf>
    <xf numFmtId="14" fontId="169" fillId="0" borderId="3" xfId="201" applyNumberFormat="1" applyFont="1" applyFill="1" applyBorder="1" applyAlignment="1">
      <alignment horizontal="center" vertical="center" wrapText="1"/>
    </xf>
    <xf numFmtId="0" fontId="169" fillId="0" borderId="3" xfId="201" applyFont="1" applyFill="1" applyBorder="1" applyAlignment="1">
      <alignment horizontal="center" vertical="center" wrapText="1"/>
    </xf>
    <xf numFmtId="3" fontId="38" fillId="0" borderId="0" xfId="201" applyNumberFormat="1" applyFont="1" applyBorder="1" applyAlignment="1">
      <alignment wrapText="1"/>
    </xf>
    <xf numFmtId="0" fontId="38" fillId="0" borderId="0" xfId="201" applyFont="1" applyBorder="1" applyAlignment="1">
      <alignment wrapText="1"/>
    </xf>
    <xf numFmtId="0" fontId="169" fillId="0" borderId="0" xfId="201" quotePrefix="1" applyFont="1" applyBorder="1" applyAlignment="1">
      <alignment horizontal="center"/>
    </xf>
    <xf numFmtId="49" fontId="44" fillId="0" borderId="0" xfId="201" applyNumberFormat="1" applyFont="1" applyBorder="1"/>
    <xf numFmtId="49" fontId="169" fillId="0" borderId="0" xfId="201" applyNumberFormat="1" applyFont="1" applyBorder="1"/>
    <xf numFmtId="38" fontId="169" fillId="0" borderId="0" xfId="118" applyNumberFormat="1" applyFont="1" applyBorder="1" applyAlignment="1">
      <alignment horizontal="center"/>
    </xf>
    <xf numFmtId="38" fontId="44" fillId="0" borderId="0" xfId="118" applyNumberFormat="1" applyFont="1" applyBorder="1" applyAlignment="1">
      <alignment horizontal="center"/>
    </xf>
    <xf numFmtId="41" fontId="169" fillId="0" borderId="0" xfId="111" applyFont="1" applyBorder="1" applyAlignment="1">
      <alignment horizontal="center"/>
    </xf>
    <xf numFmtId="221" fontId="44" fillId="0" borderId="0" xfId="118" applyNumberFormat="1" applyFont="1" applyFill="1" applyBorder="1"/>
    <xf numFmtId="221" fontId="169" fillId="0" borderId="0" xfId="118" applyNumberFormat="1" applyFont="1" applyBorder="1"/>
    <xf numFmtId="0" fontId="44" fillId="0" borderId="0" xfId="201" quotePrefix="1" applyFont="1" applyBorder="1" applyAlignment="1">
      <alignment horizontal="center"/>
    </xf>
    <xf numFmtId="221" fontId="44" fillId="0" borderId="0" xfId="118" applyNumberFormat="1" applyFont="1" applyBorder="1"/>
    <xf numFmtId="0" fontId="44" fillId="0" borderId="0" xfId="201" applyFont="1" applyBorder="1" applyAlignment="1">
      <alignment horizontal="center" vertical="center"/>
    </xf>
    <xf numFmtId="49" fontId="44" fillId="0" borderId="0" xfId="201" applyNumberFormat="1" applyFont="1" applyBorder="1" applyAlignment="1">
      <alignment wrapText="1"/>
    </xf>
    <xf numFmtId="38" fontId="169" fillId="0" borderId="0" xfId="118" applyNumberFormat="1" applyFont="1" applyBorder="1" applyAlignment="1">
      <alignment horizontal="center" vertical="center"/>
    </xf>
    <xf numFmtId="221" fontId="169" fillId="0" borderId="3" xfId="118" applyNumberFormat="1" applyFont="1" applyBorder="1"/>
    <xf numFmtId="41" fontId="44" fillId="0" borderId="0" xfId="111" applyFont="1" applyBorder="1" applyAlignment="1">
      <alignment horizontal="center"/>
    </xf>
    <xf numFmtId="0" fontId="176" fillId="0" borderId="0" xfId="201" applyFont="1" applyBorder="1" applyAlignment="1">
      <alignment horizontal="right"/>
    </xf>
    <xf numFmtId="0" fontId="177" fillId="0" borderId="0" xfId="201" applyFont="1" applyBorder="1" applyAlignment="1">
      <alignment horizontal="center"/>
    </xf>
    <xf numFmtId="49" fontId="177" fillId="0" borderId="0" xfId="201" applyNumberFormat="1" applyFont="1" applyBorder="1"/>
    <xf numFmtId="38" fontId="177" fillId="0" borderId="0" xfId="118" applyNumberFormat="1" applyFont="1" applyBorder="1" applyAlignment="1">
      <alignment horizontal="center"/>
    </xf>
    <xf numFmtId="41" fontId="177" fillId="0" borderId="0" xfId="111" applyFont="1" applyBorder="1" applyAlignment="1">
      <alignment horizontal="center"/>
    </xf>
    <xf numFmtId="221" fontId="177" fillId="0" borderId="0" xfId="118" applyNumberFormat="1" applyFont="1" applyFill="1" applyBorder="1"/>
    <xf numFmtId="3" fontId="176" fillId="0" borderId="0" xfId="201" applyNumberFormat="1" applyFont="1" applyBorder="1"/>
    <xf numFmtId="0" fontId="176" fillId="0" borderId="0" xfId="201" applyFont="1" applyBorder="1"/>
    <xf numFmtId="221" fontId="44" fillId="0" borderId="0" xfId="118" applyNumberFormat="1" applyFont="1" applyBorder="1" applyAlignment="1">
      <alignment horizontal="center"/>
    </xf>
    <xf numFmtId="37" fontId="44" fillId="0" borderId="0" xfId="118" applyNumberFormat="1" applyFont="1" applyFill="1" applyBorder="1"/>
    <xf numFmtId="0" fontId="170" fillId="0" borderId="0" xfId="201" applyFont="1" applyBorder="1" applyAlignment="1">
      <alignment horizontal="right"/>
    </xf>
    <xf numFmtId="221" fontId="169" fillId="0" borderId="0" xfId="118" applyNumberFormat="1" applyFont="1" applyFill="1" applyBorder="1"/>
    <xf numFmtId="3" fontId="170" fillId="0" borderId="0" xfId="201" applyNumberFormat="1" applyFont="1" applyBorder="1"/>
    <xf numFmtId="49" fontId="169" fillId="0" borderId="0" xfId="201" applyNumberFormat="1" applyFont="1" applyBorder="1" applyAlignment="1">
      <alignment wrapText="1"/>
    </xf>
    <xf numFmtId="38" fontId="44" fillId="0" borderId="0" xfId="118" applyNumberFormat="1" applyFont="1" applyBorder="1" applyAlignment="1">
      <alignment horizontal="center" vertical="center"/>
    </xf>
    <xf numFmtId="0" fontId="178" fillId="0" borderId="0" xfId="201" applyFont="1" applyBorder="1" applyAlignment="1">
      <alignment horizontal="right"/>
    </xf>
    <xf numFmtId="0" fontId="173" fillId="0" borderId="0" xfId="201" applyFont="1" applyBorder="1"/>
    <xf numFmtId="49" fontId="173" fillId="0" borderId="0" xfId="201" applyNumberFormat="1" applyFont="1" applyBorder="1"/>
    <xf numFmtId="38" fontId="173" fillId="0" borderId="0" xfId="118" applyNumberFormat="1" applyFont="1" applyBorder="1" applyAlignment="1">
      <alignment horizontal="center"/>
    </xf>
    <xf numFmtId="41" fontId="173" fillId="0" borderId="0" xfId="111" applyFont="1" applyBorder="1"/>
    <xf numFmtId="221" fontId="173" fillId="0" borderId="0" xfId="118" applyNumberFormat="1" applyFont="1" applyBorder="1"/>
    <xf numFmtId="221" fontId="173" fillId="0" borderId="0" xfId="118" applyNumberFormat="1" applyFont="1" applyFill="1" applyBorder="1"/>
    <xf numFmtId="3" fontId="178" fillId="0" borderId="0" xfId="201" applyNumberFormat="1" applyFont="1" applyBorder="1"/>
    <xf numFmtId="0" fontId="178" fillId="0" borderId="0" xfId="201" applyFont="1" applyBorder="1"/>
    <xf numFmtId="0" fontId="169" fillId="0" borderId="0" xfId="201" applyFont="1" applyBorder="1"/>
    <xf numFmtId="0" fontId="179" fillId="0" borderId="0" xfId="201" applyFont="1"/>
    <xf numFmtId="49" fontId="44" fillId="0" borderId="0" xfId="201" applyNumberFormat="1" applyFont="1" applyBorder="1" applyAlignment="1">
      <alignment horizontal="center"/>
    </xf>
    <xf numFmtId="164" fontId="44" fillId="0" borderId="0" xfId="118" applyNumberFormat="1" applyFont="1" applyBorder="1"/>
    <xf numFmtId="0" fontId="177" fillId="0" borderId="0" xfId="201" applyFont="1" applyFill="1" applyAlignment="1">
      <alignment horizontal="right"/>
    </xf>
    <xf numFmtId="1" fontId="169" fillId="0" borderId="0" xfId="201" applyNumberFormat="1" applyFont="1" applyBorder="1" applyAlignment="1">
      <alignment horizontal="left"/>
    </xf>
    <xf numFmtId="41" fontId="169" fillId="0" borderId="0" xfId="111" applyFont="1" applyBorder="1"/>
    <xf numFmtId="221" fontId="169" fillId="0" borderId="0" xfId="201" applyNumberFormat="1" applyFont="1" applyBorder="1" applyAlignment="1">
      <alignment horizontal="center"/>
    </xf>
    <xf numFmtId="221" fontId="44" fillId="0" borderId="0" xfId="201" applyNumberFormat="1" applyFont="1" applyBorder="1" applyAlignment="1">
      <alignment horizontal="center"/>
    </xf>
    <xf numFmtId="0" fontId="44" fillId="0" borderId="0" xfId="201" applyFont="1" applyFill="1" applyBorder="1"/>
    <xf numFmtId="1" fontId="44" fillId="0" borderId="0" xfId="201" applyNumberFormat="1" applyFont="1" applyBorder="1" applyAlignment="1">
      <alignment horizontal="center"/>
    </xf>
    <xf numFmtId="14" fontId="169" fillId="0" borderId="0" xfId="201" applyNumberFormat="1" applyFont="1" applyBorder="1" applyAlignment="1">
      <alignment horizontal="center" wrapText="1"/>
    </xf>
    <xf numFmtId="14" fontId="44" fillId="0" borderId="0" xfId="201" applyNumberFormat="1" applyFont="1" applyBorder="1" applyAlignment="1">
      <alignment horizontal="center" wrapText="1"/>
    </xf>
    <xf numFmtId="164" fontId="172" fillId="0" borderId="0" xfId="118" applyNumberFormat="1" applyFont="1" applyBorder="1"/>
    <xf numFmtId="49" fontId="38" fillId="0" borderId="0" xfId="201" applyNumberFormat="1" applyFont="1" applyBorder="1"/>
    <xf numFmtId="49" fontId="38" fillId="0" borderId="0" xfId="201" applyNumberFormat="1" applyFont="1" applyBorder="1" applyAlignment="1">
      <alignment horizontal="center"/>
    </xf>
    <xf numFmtId="41" fontId="38" fillId="0" borderId="0" xfId="111" applyFont="1" applyBorder="1"/>
    <xf numFmtId="164" fontId="171" fillId="0" borderId="0" xfId="118" applyNumberFormat="1" applyFont="1" applyBorder="1"/>
    <xf numFmtId="0" fontId="38" fillId="0" borderId="0" xfId="201" applyFont="1" applyFill="1" applyBorder="1"/>
    <xf numFmtId="0" fontId="180" fillId="0" borderId="0" xfId="200" applyFont="1" applyBorder="1"/>
    <xf numFmtId="0" fontId="180" fillId="0" borderId="0" xfId="200" applyFont="1" applyBorder="1" applyAlignment="1"/>
    <xf numFmtId="169" fontId="18" fillId="0" borderId="0" xfId="115" applyNumberFormat="1" applyFont="1" applyBorder="1" applyAlignment="1">
      <alignment horizontal="right"/>
    </xf>
    <xf numFmtId="0" fontId="180" fillId="0" borderId="0" xfId="200" applyFont="1" applyBorder="1" applyAlignment="1">
      <alignment horizontal="right"/>
    </xf>
    <xf numFmtId="169" fontId="18" fillId="0" borderId="0" xfId="115" applyNumberFormat="1" applyFont="1"/>
    <xf numFmtId="164" fontId="107" fillId="0" borderId="0" xfId="117" applyNumberFormat="1" applyFont="1" applyBorder="1" applyAlignment="1">
      <alignment horizontal="right"/>
    </xf>
    <xf numFmtId="43" fontId="25" fillId="28" borderId="0" xfId="117" applyFont="1" applyFill="1" applyAlignment="1">
      <alignment horizontal="left" vertical="center"/>
    </xf>
    <xf numFmtId="0" fontId="18" fillId="0" borderId="0" xfId="200" applyFont="1" applyBorder="1"/>
    <xf numFmtId="169" fontId="18" fillId="0" borderId="0" xfId="115" applyNumberFormat="1" applyFont="1" applyBorder="1" applyAlignment="1">
      <alignment horizontal="center"/>
    </xf>
    <xf numFmtId="0" fontId="18" fillId="0" borderId="0" xfId="200" applyFont="1" applyBorder="1" applyAlignment="1">
      <alignment horizontal="right"/>
    </xf>
    <xf numFmtId="164" fontId="18" fillId="0" borderId="0" xfId="117" applyNumberFormat="1" applyFont="1" applyBorder="1" applyAlignment="1">
      <alignment horizontal="right"/>
    </xf>
    <xf numFmtId="43" fontId="25" fillId="28" borderId="3" xfId="117" applyFont="1" applyFill="1" applyBorder="1" applyAlignment="1">
      <alignment horizontal="left" vertical="center"/>
    </xf>
    <xf numFmtId="169" fontId="18" fillId="0" borderId="0" xfId="115" applyNumberFormat="1" applyFont="1" applyAlignment="1">
      <alignment horizontal="center"/>
    </xf>
    <xf numFmtId="164" fontId="18" fillId="0" borderId="0" xfId="117" applyNumberFormat="1" applyFont="1"/>
    <xf numFmtId="169" fontId="18" fillId="0" borderId="0" xfId="115" applyNumberFormat="1" applyFont="1" applyBorder="1"/>
    <xf numFmtId="169" fontId="180" fillId="0" borderId="0" xfId="115" applyNumberFormat="1" applyFont="1" applyBorder="1" applyAlignment="1">
      <alignment horizontal="center"/>
    </xf>
    <xf numFmtId="0" fontId="55" fillId="0" borderId="0" xfId="200" applyFont="1"/>
    <xf numFmtId="0" fontId="181" fillId="0" borderId="0" xfId="200" applyFont="1" applyBorder="1" applyAlignment="1">
      <alignment horizontal="center"/>
    </xf>
    <xf numFmtId="164" fontId="33" fillId="0" borderId="0" xfId="117" applyNumberFormat="1" applyFont="1" applyAlignment="1">
      <alignment horizontal="right"/>
    </xf>
    <xf numFmtId="169" fontId="107" fillId="0" borderId="27" xfId="115" applyNumberFormat="1" applyFont="1" applyBorder="1" applyAlignment="1">
      <alignment horizontal="center" vertical="center" wrapText="1"/>
    </xf>
    <xf numFmtId="169" fontId="107" fillId="0" borderId="9" xfId="115" applyNumberFormat="1" applyFont="1" applyBorder="1" applyAlignment="1">
      <alignment horizontal="center" vertical="center" wrapText="1"/>
    </xf>
    <xf numFmtId="169" fontId="107" fillId="0" borderId="0" xfId="115" applyNumberFormat="1" applyFont="1" applyBorder="1" applyAlignment="1">
      <alignment horizontal="center" vertical="center" wrapText="1"/>
    </xf>
    <xf numFmtId="164" fontId="107" fillId="0" borderId="9" xfId="117" applyNumberFormat="1" applyFont="1" applyBorder="1" applyAlignment="1">
      <alignment horizontal="center" vertical="center" wrapText="1"/>
    </xf>
    <xf numFmtId="169" fontId="180" fillId="0" borderId="0" xfId="115" applyNumberFormat="1" applyFont="1" applyAlignment="1">
      <alignment horizontal="center" vertical="center" wrapText="1"/>
    </xf>
    <xf numFmtId="0" fontId="107" fillId="0" borderId="9" xfId="115" applyNumberFormat="1" applyFont="1" applyBorder="1" applyAlignment="1">
      <alignment horizontal="center"/>
    </xf>
    <xf numFmtId="0" fontId="107" fillId="0" borderId="0" xfId="115" applyNumberFormat="1" applyFont="1" applyBorder="1" applyAlignment="1">
      <alignment horizontal="center"/>
    </xf>
    <xf numFmtId="0" fontId="107" fillId="0" borderId="9" xfId="117" quotePrefix="1" applyNumberFormat="1" applyFont="1" applyBorder="1" applyAlignment="1">
      <alignment horizontal="center"/>
    </xf>
    <xf numFmtId="169" fontId="107" fillId="0" borderId="0" xfId="115" applyNumberFormat="1" applyFont="1"/>
    <xf numFmtId="0" fontId="18" fillId="0" borderId="0" xfId="115" applyNumberFormat="1" applyFont="1" applyBorder="1" applyAlignment="1">
      <alignment horizontal="center"/>
    </xf>
    <xf numFmtId="164" fontId="18" fillId="0" borderId="0" xfId="117" applyNumberFormat="1" applyFont="1" applyBorder="1" applyAlignment="1">
      <alignment horizontal="center"/>
    </xf>
    <xf numFmtId="169" fontId="107" fillId="0" borderId="0" xfId="115" applyNumberFormat="1" applyFont="1" applyBorder="1" applyAlignment="1">
      <alignment horizontal="left" vertical="center"/>
    </xf>
    <xf numFmtId="169" fontId="107" fillId="0" borderId="0" xfId="115" applyNumberFormat="1" applyFont="1" applyBorder="1" applyAlignment="1">
      <alignment horizontal="left" vertical="center" wrapText="1"/>
    </xf>
    <xf numFmtId="164" fontId="18" fillId="0" borderId="0" xfId="117" applyNumberFormat="1" applyFont="1" applyBorder="1"/>
    <xf numFmtId="169" fontId="18" fillId="0" borderId="0" xfId="115" applyNumberFormat="1" applyFont="1" applyBorder="1" applyAlignment="1">
      <alignment horizontal="left" vertical="center"/>
    </xf>
    <xf numFmtId="169" fontId="18" fillId="0" borderId="0" xfId="115" applyNumberFormat="1" applyFont="1" applyBorder="1" applyAlignment="1">
      <alignment horizontal="left" vertical="center" wrapText="1"/>
    </xf>
    <xf numFmtId="169" fontId="18" fillId="0" borderId="0" xfId="115" quotePrefix="1" applyNumberFormat="1" applyFont="1" applyBorder="1" applyAlignment="1">
      <alignment horizontal="center"/>
    </xf>
    <xf numFmtId="41" fontId="18" fillId="0" borderId="0" xfId="117" applyNumberFormat="1" applyFont="1" applyFill="1" applyBorder="1" applyAlignment="1">
      <alignment horizontal="right"/>
    </xf>
    <xf numFmtId="169" fontId="18" fillId="0" borderId="0" xfId="115" applyNumberFormat="1" applyFont="1" applyBorder="1" applyAlignment="1">
      <alignment horizontal="center" vertical="center" wrapText="1"/>
    </xf>
    <xf numFmtId="169" fontId="18" fillId="0" borderId="0" xfId="115" quotePrefix="1" applyNumberFormat="1" applyFont="1" applyBorder="1" applyAlignment="1">
      <alignment horizontal="left" vertical="center"/>
    </xf>
    <xf numFmtId="169" fontId="18" fillId="0" borderId="0" xfId="115" quotePrefix="1" applyNumberFormat="1" applyFont="1" applyBorder="1" applyAlignment="1">
      <alignment horizontal="left" vertical="center" wrapText="1"/>
    </xf>
    <xf numFmtId="169" fontId="181" fillId="0" borderId="0" xfId="115" applyNumberFormat="1" applyFont="1" applyBorder="1" applyAlignment="1">
      <alignment horizontal="left" vertical="center"/>
    </xf>
    <xf numFmtId="169" fontId="181" fillId="0" borderId="0" xfId="115" applyNumberFormat="1" applyFont="1" applyBorder="1" applyAlignment="1">
      <alignment horizontal="left" vertical="center" wrapText="1"/>
    </xf>
    <xf numFmtId="169" fontId="107" fillId="0" borderId="0" xfId="115" quotePrefix="1" applyNumberFormat="1" applyFont="1" applyBorder="1" applyAlignment="1">
      <alignment horizontal="center"/>
    </xf>
    <xf numFmtId="169" fontId="33" fillId="0" borderId="0" xfId="115" applyNumberFormat="1" applyFont="1" applyBorder="1"/>
    <xf numFmtId="41" fontId="181" fillId="0" borderId="0" xfId="117" applyNumberFormat="1" applyFont="1" applyFill="1" applyBorder="1" applyAlignment="1">
      <alignment horizontal="right"/>
    </xf>
    <xf numFmtId="169" fontId="181" fillId="0" borderId="0" xfId="115" applyNumberFormat="1" applyFont="1"/>
    <xf numFmtId="0" fontId="18" fillId="0" borderId="0" xfId="115" applyNumberFormat="1" applyFont="1" applyBorder="1" applyAlignment="1">
      <alignment horizontal="center" vertical="center" wrapText="1"/>
    </xf>
    <xf numFmtId="169" fontId="18" fillId="0" borderId="0" xfId="115" applyNumberFormat="1" applyFont="1" applyAlignment="1">
      <alignment horizontal="center" vertical="center" wrapText="1"/>
    </xf>
    <xf numFmtId="0" fontId="181" fillId="0" borderId="0" xfId="115" applyNumberFormat="1" applyFont="1" applyBorder="1" applyAlignment="1">
      <alignment horizontal="center"/>
    </xf>
    <xf numFmtId="0" fontId="33" fillId="0" borderId="0" xfId="115" applyNumberFormat="1" applyFont="1" applyBorder="1" applyAlignment="1">
      <alignment horizontal="center"/>
    </xf>
    <xf numFmtId="41" fontId="107" fillId="0" borderId="0" xfId="117" applyNumberFormat="1" applyFont="1" applyFill="1" applyBorder="1" applyAlignment="1">
      <alignment horizontal="right"/>
    </xf>
    <xf numFmtId="169" fontId="33" fillId="0" borderId="0" xfId="115" applyNumberFormat="1" applyFont="1" applyBorder="1" applyAlignment="1">
      <alignment horizontal="center"/>
    </xf>
    <xf numFmtId="164" fontId="33" fillId="0" borderId="0" xfId="117" applyNumberFormat="1" applyFont="1" applyBorder="1" applyAlignment="1">
      <alignment horizontal="center"/>
    </xf>
    <xf numFmtId="0" fontId="26" fillId="28" borderId="0" xfId="200" applyFont="1" applyFill="1" applyAlignment="1">
      <alignment horizontal="left"/>
    </xf>
    <xf numFmtId="169" fontId="107" fillId="0" borderId="0" xfId="115" applyNumberFormat="1" applyFont="1" applyBorder="1" applyAlignment="1"/>
    <xf numFmtId="169" fontId="107" fillId="0" borderId="0" xfId="115" applyNumberFormat="1" applyFont="1" applyBorder="1" applyAlignment="1">
      <alignment horizontal="center"/>
    </xf>
    <xf numFmtId="0" fontId="26" fillId="28" borderId="0" xfId="200" applyFont="1" applyFill="1"/>
    <xf numFmtId="0" fontId="47" fillId="0" borderId="0" xfId="202" applyFont="1" applyBorder="1"/>
    <xf numFmtId="0" fontId="47" fillId="0" borderId="0" xfId="202" applyFont="1" applyBorder="1" applyAlignment="1">
      <alignment horizontal="center"/>
    </xf>
    <xf numFmtId="164" fontId="47" fillId="0" borderId="0" xfId="117" applyNumberFormat="1" applyFont="1" applyBorder="1"/>
    <xf numFmtId="0" fontId="47" fillId="0" borderId="0" xfId="202" applyFont="1"/>
    <xf numFmtId="164" fontId="47" fillId="0" borderId="0" xfId="117" applyNumberFormat="1" applyFont="1"/>
    <xf numFmtId="0" fontId="47" fillId="0" borderId="0" xfId="202" applyFont="1" applyAlignment="1">
      <alignment horizontal="center"/>
    </xf>
    <xf numFmtId="0" fontId="2" fillId="0" borderId="0" xfId="0" applyFont="1" applyAlignment="1">
      <alignment horizontal="center" vertical="center"/>
    </xf>
    <xf numFmtId="0" fontId="4" fillId="0" borderId="0" xfId="0" applyFont="1" applyAlignment="1">
      <alignment horizontal="center"/>
    </xf>
    <xf numFmtId="43" fontId="3" fillId="28" borderId="3" xfId="0" applyNumberFormat="1" applyFont="1" applyFill="1" applyBorder="1" applyAlignment="1">
      <alignment horizontal="center"/>
    </xf>
    <xf numFmtId="0" fontId="3" fillId="28" borderId="3" xfId="0"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62" fillId="0" borderId="0" xfId="199" applyFont="1" applyAlignment="1">
      <alignment horizontal="left"/>
    </xf>
    <xf numFmtId="0" fontId="156" fillId="0" borderId="0" xfId="199" applyFont="1" applyAlignment="1">
      <alignment horizontal="center" vertical="center"/>
    </xf>
    <xf numFmtId="0" fontId="160" fillId="0" borderId="0" xfId="199" applyFont="1" applyAlignment="1">
      <alignment horizontal="center" vertical="center"/>
    </xf>
    <xf numFmtId="0" fontId="154" fillId="0" borderId="0" xfId="199" applyFont="1" applyAlignment="1">
      <alignment horizontal="left" vertical="center"/>
    </xf>
    <xf numFmtId="0" fontId="157" fillId="0" borderId="0" xfId="199" applyFont="1" applyAlignment="1">
      <alignment horizontal="left"/>
    </xf>
    <xf numFmtId="0" fontId="161" fillId="0" borderId="27" xfId="199" applyFont="1" applyBorder="1" applyAlignment="1">
      <alignment horizontal="center" vertical="center"/>
    </xf>
    <xf numFmtId="0" fontId="162" fillId="0" borderId="0" xfId="199" applyFont="1" applyAlignment="1">
      <alignment horizontal="left" vertical="center"/>
    </xf>
    <xf numFmtId="0" fontId="162" fillId="0" borderId="0" xfId="199" applyFont="1" applyAlignment="1">
      <alignment horizontal="center" vertical="center"/>
    </xf>
    <xf numFmtId="49" fontId="162" fillId="0" borderId="0" xfId="199" applyNumberFormat="1" applyFont="1" applyBorder="1" applyAlignment="1">
      <alignment horizontal="center" vertical="center"/>
    </xf>
    <xf numFmtId="0" fontId="162" fillId="0" borderId="0" xfId="199" applyFont="1" applyBorder="1" applyAlignment="1">
      <alignment horizontal="center" vertical="center"/>
    </xf>
    <xf numFmtId="0" fontId="158" fillId="0" borderId="9" xfId="199" applyFont="1" applyBorder="1" applyAlignment="1">
      <alignment horizontal="center"/>
    </xf>
    <xf numFmtId="0" fontId="163" fillId="0" borderId="0" xfId="199" applyFont="1" applyBorder="1" applyAlignment="1">
      <alignment horizontal="center" wrapText="1"/>
    </xf>
    <xf numFmtId="0" fontId="163" fillId="0" borderId="0" xfId="199" applyFont="1" applyBorder="1" applyAlignment="1">
      <alignment horizontal="center"/>
    </xf>
    <xf numFmtId="0" fontId="162" fillId="0" borderId="0" xfId="199" applyFont="1" applyAlignment="1">
      <alignment horizontal="center"/>
    </xf>
    <xf numFmtId="164" fontId="169" fillId="0" borderId="0" xfId="118" applyNumberFormat="1" applyFont="1" applyBorder="1" applyAlignment="1">
      <alignment horizontal="left"/>
    </xf>
    <xf numFmtId="0" fontId="169" fillId="0" borderId="0" xfId="201" applyFont="1" applyFill="1" applyBorder="1" applyAlignment="1">
      <alignment horizontal="center"/>
    </xf>
    <xf numFmtId="49" fontId="19" fillId="0" borderId="0" xfId="201" applyNumberFormat="1" applyFont="1" applyBorder="1" applyAlignment="1">
      <alignment horizontal="center"/>
    </xf>
    <xf numFmtId="49" fontId="19" fillId="35" borderId="0" xfId="201" applyNumberFormat="1" applyFont="1" applyFill="1" applyBorder="1" applyAlignment="1">
      <alignment horizontal="center"/>
    </xf>
    <xf numFmtId="0" fontId="169" fillId="0" borderId="0" xfId="197" applyFont="1" applyBorder="1" applyAlignment="1" applyProtection="1">
      <alignment horizontal="center"/>
      <protection locked="0"/>
    </xf>
    <xf numFmtId="0" fontId="169" fillId="35" borderId="0" xfId="197" applyFont="1" applyFill="1" applyBorder="1" applyAlignment="1" applyProtection="1">
      <alignment horizontal="center"/>
      <protection locked="0"/>
    </xf>
    <xf numFmtId="0" fontId="177" fillId="0" borderId="0" xfId="201" applyFont="1" applyFill="1" applyBorder="1" applyAlignment="1">
      <alignment horizontal="center"/>
    </xf>
    <xf numFmtId="0" fontId="169" fillId="0" borderId="0" xfId="201" applyFont="1" applyFill="1" applyAlignment="1">
      <alignment horizontal="right"/>
    </xf>
    <xf numFmtId="0" fontId="11" fillId="28" borderId="0" xfId="200" applyFont="1" applyFill="1" applyBorder="1" applyAlignment="1">
      <alignment horizontal="center"/>
    </xf>
    <xf numFmtId="169" fontId="33" fillId="0" borderId="0" xfId="115" applyNumberFormat="1" applyFont="1" applyBorder="1" applyAlignment="1">
      <alignment horizontal="right"/>
    </xf>
    <xf numFmtId="0" fontId="26" fillId="28" borderId="0" xfId="200" applyFont="1" applyFill="1" applyAlignment="1">
      <alignment horizontal="center"/>
    </xf>
    <xf numFmtId="169" fontId="18" fillId="0" borderId="3" xfId="115" applyNumberFormat="1" applyFont="1" applyBorder="1" applyAlignment="1">
      <alignment horizontal="right"/>
    </xf>
    <xf numFmtId="169" fontId="8" fillId="0" borderId="0" xfId="115" applyNumberFormat="1" applyFont="1" applyAlignment="1">
      <alignment horizontal="center"/>
    </xf>
    <xf numFmtId="0" fontId="107" fillId="0" borderId="0" xfId="200" applyFont="1" applyAlignment="1">
      <alignment horizontal="center"/>
    </xf>
    <xf numFmtId="41" fontId="107" fillId="0" borderId="0" xfId="200" applyNumberFormat="1" applyFont="1" applyAlignment="1">
      <alignment horizontal="center"/>
    </xf>
    <xf numFmtId="0" fontId="11" fillId="28" borderId="0" xfId="200" applyFont="1" applyFill="1" applyAlignment="1">
      <alignment horizontal="center"/>
    </xf>
    <xf numFmtId="49" fontId="29" fillId="28" borderId="0" xfId="198" quotePrefix="1" applyNumberFormat="1" applyFont="1" applyFill="1" applyAlignment="1">
      <alignment horizontal="left" vertical="center" wrapText="1"/>
    </xf>
    <xf numFmtId="49" fontId="25" fillId="28" borderId="32" xfId="0" applyNumberFormat="1" applyFont="1" applyFill="1" applyBorder="1" applyAlignment="1">
      <alignment horizontal="left" vertical="center" wrapText="1"/>
    </xf>
    <xf numFmtId="49" fontId="25" fillId="28" borderId="34" xfId="0" applyNumberFormat="1" applyFont="1" applyFill="1" applyBorder="1" applyAlignment="1">
      <alignment horizontal="left" vertical="center" wrapText="1"/>
    </xf>
    <xf numFmtId="49" fontId="26" fillId="28" borderId="33" xfId="0" applyNumberFormat="1" applyFont="1" applyFill="1" applyBorder="1" applyAlignment="1">
      <alignment horizontal="center" vertical="center" wrapText="1"/>
    </xf>
    <xf numFmtId="49" fontId="26" fillId="28" borderId="35" xfId="0" applyNumberFormat="1" applyFont="1" applyFill="1" applyBorder="1" applyAlignment="1">
      <alignment horizontal="center" vertical="center" wrapText="1"/>
    </xf>
    <xf numFmtId="165" fontId="26" fillId="28" borderId="9" xfId="0" applyNumberFormat="1" applyFont="1" applyFill="1" applyBorder="1" applyAlignment="1">
      <alignment horizontal="center" vertical="center"/>
    </xf>
    <xf numFmtId="165" fontId="26" fillId="28" borderId="31" xfId="0" applyNumberFormat="1" applyFont="1" applyFill="1" applyBorder="1" applyAlignment="1">
      <alignment horizontal="center" vertical="center"/>
    </xf>
    <xf numFmtId="49" fontId="26" fillId="28" borderId="32" xfId="0" applyNumberFormat="1" applyFont="1" applyFill="1" applyBorder="1" applyAlignment="1">
      <alignment horizontal="left" vertical="center" wrapText="1"/>
    </xf>
    <xf numFmtId="49" fontId="26" fillId="28" borderId="34" xfId="0" applyNumberFormat="1" applyFont="1" applyFill="1" applyBorder="1" applyAlignment="1">
      <alignment horizontal="left" vertical="center" wrapText="1"/>
    </xf>
    <xf numFmtId="49" fontId="27" fillId="28" borderId="32" xfId="0" applyNumberFormat="1" applyFont="1" applyFill="1" applyBorder="1" applyAlignment="1">
      <alignment horizontal="left" vertical="center" wrapText="1"/>
    </xf>
    <xf numFmtId="49" fontId="27" fillId="28" borderId="0" xfId="0" applyNumberFormat="1" applyFont="1" applyFill="1" applyBorder="1" applyAlignment="1">
      <alignment horizontal="left" vertical="center" wrapText="1"/>
    </xf>
    <xf numFmtId="49" fontId="27" fillId="28" borderId="34" xfId="0" applyNumberFormat="1" applyFont="1" applyFill="1" applyBorder="1" applyAlignment="1">
      <alignment horizontal="left" vertical="center" wrapText="1"/>
    </xf>
    <xf numFmtId="49" fontId="27" fillId="28" borderId="0" xfId="198" quotePrefix="1" applyNumberFormat="1" applyFont="1" applyFill="1" applyAlignment="1">
      <alignment horizontal="left" vertical="center" wrapText="1"/>
    </xf>
    <xf numFmtId="0" fontId="5" fillId="28" borderId="0" xfId="0" applyFont="1" applyFill="1" applyAlignment="1">
      <alignment wrapText="1"/>
    </xf>
    <xf numFmtId="0" fontId="29" fillId="28" borderId="0" xfId="0" applyNumberFormat="1" applyFont="1" applyFill="1" applyAlignment="1">
      <alignment horizontal="justify" vertical="top" wrapText="1"/>
    </xf>
    <xf numFmtId="0" fontId="25" fillId="28" borderId="0" xfId="0" applyNumberFormat="1" applyFont="1" applyFill="1" applyAlignment="1">
      <alignment horizontal="justify" vertical="top" wrapText="1"/>
    </xf>
    <xf numFmtId="0" fontId="29" fillId="28" borderId="0" xfId="0" applyNumberFormat="1" applyFont="1" applyFill="1" applyAlignment="1">
      <alignment horizontal="justify" vertical="center" wrapText="1"/>
    </xf>
    <xf numFmtId="0" fontId="25" fillId="28" borderId="0" xfId="0" applyNumberFormat="1" applyFont="1" applyFill="1" applyAlignment="1">
      <alignment horizontal="justify" vertical="center" wrapText="1"/>
    </xf>
    <xf numFmtId="0" fontId="25" fillId="0" borderId="0" xfId="0" applyNumberFormat="1" applyFont="1" applyFill="1" applyAlignment="1">
      <alignment horizontal="justify" vertical="top" wrapText="1"/>
    </xf>
    <xf numFmtId="0" fontId="29" fillId="28" borderId="0" xfId="0" applyNumberFormat="1" applyFont="1" applyFill="1" applyBorder="1" applyAlignment="1">
      <alignment horizontal="justify" vertical="top" wrapText="1"/>
    </xf>
    <xf numFmtId="0" fontId="25" fillId="28" borderId="37" xfId="0" applyNumberFormat="1" applyFont="1" applyFill="1" applyBorder="1" applyAlignment="1">
      <alignment horizontal="justify" vertical="center" wrapText="1"/>
    </xf>
    <xf numFmtId="0" fontId="25" fillId="28" borderId="24" xfId="0" applyNumberFormat="1" applyFont="1" applyFill="1" applyBorder="1" applyAlignment="1">
      <alignment horizontal="justify" vertical="center" wrapText="1"/>
    </xf>
    <xf numFmtId="0" fontId="25" fillId="28" borderId="37" xfId="0" applyNumberFormat="1" applyFont="1" applyFill="1" applyBorder="1" applyAlignment="1">
      <alignment horizontal="justify" vertical="top" wrapText="1"/>
    </xf>
    <xf numFmtId="0" fontId="25" fillId="28" borderId="24" xfId="0" applyNumberFormat="1" applyFont="1" applyFill="1" applyBorder="1" applyAlignment="1">
      <alignment horizontal="justify" vertical="top" wrapText="1"/>
    </xf>
    <xf numFmtId="0" fontId="26" fillId="28" borderId="36" xfId="0" applyNumberFormat="1" applyFont="1" applyFill="1" applyBorder="1" applyAlignment="1">
      <alignment horizontal="center" vertical="top" wrapText="1"/>
    </xf>
    <xf numFmtId="0" fontId="26" fillId="28" borderId="22" xfId="0" applyNumberFormat="1" applyFont="1" applyFill="1" applyBorder="1" applyAlignment="1">
      <alignment horizontal="center" vertical="top" wrapText="1"/>
    </xf>
    <xf numFmtId="0" fontId="25" fillId="28" borderId="0" xfId="0" quotePrefix="1" applyNumberFormat="1" applyFont="1" applyFill="1" applyAlignment="1">
      <alignment horizontal="justify" vertical="top" wrapText="1"/>
    </xf>
    <xf numFmtId="0" fontId="26" fillId="28" borderId="0" xfId="0" applyNumberFormat="1" applyFont="1" applyFill="1" applyAlignment="1">
      <alignment horizontal="justify" vertical="top" wrapText="1"/>
    </xf>
    <xf numFmtId="0" fontId="25" fillId="28" borderId="0" xfId="0" applyFont="1" applyFill="1" applyAlignment="1">
      <alignment horizontal="justify" vertical="top" wrapText="1"/>
    </xf>
    <xf numFmtId="0" fontId="30" fillId="28" borderId="0" xfId="0" applyNumberFormat="1" applyFont="1" applyFill="1" applyAlignment="1">
      <alignment horizontal="justify" vertical="top" wrapText="1"/>
    </xf>
    <xf numFmtId="0" fontId="2" fillId="28" borderId="0" xfId="0" applyNumberFormat="1" applyFont="1" applyFill="1" applyAlignment="1">
      <alignment horizontal="center" vertical="center"/>
    </xf>
    <xf numFmtId="0" fontId="4" fillId="28" borderId="0" xfId="0" applyNumberFormat="1" applyFont="1" applyFill="1" applyAlignment="1">
      <alignment horizontal="center" vertical="center" wrapText="1"/>
    </xf>
    <xf numFmtId="0" fontId="26" fillId="28" borderId="0" xfId="0" applyNumberFormat="1" applyFont="1" applyFill="1" applyAlignment="1">
      <alignment horizontal="center" vertical="center" wrapText="1"/>
    </xf>
    <xf numFmtId="49" fontId="25" fillId="28" borderId="32" xfId="0" applyNumberFormat="1" applyFont="1" applyFill="1" applyBorder="1" applyAlignment="1">
      <alignment horizontal="justify" vertical="center" wrapText="1"/>
    </xf>
    <xf numFmtId="0" fontId="0" fillId="28" borderId="0" xfId="0" applyFill="1" applyBorder="1" applyAlignment="1">
      <alignment horizontal="justify" vertical="center" wrapText="1"/>
    </xf>
    <xf numFmtId="0" fontId="0" fillId="28" borderId="34" xfId="0" applyFill="1" applyBorder="1" applyAlignment="1">
      <alignment horizontal="justify" vertical="center" wrapText="1"/>
    </xf>
    <xf numFmtId="0" fontId="20" fillId="28" borderId="0" xfId="0" applyFont="1" applyFill="1" applyAlignment="1">
      <alignment horizontal="left" vertical="center" wrapText="1"/>
    </xf>
    <xf numFmtId="0" fontId="27" fillId="28" borderId="0" xfId="0" applyNumberFormat="1" applyFont="1" applyFill="1" applyAlignment="1">
      <alignment horizontal="left" vertical="top" wrapText="1"/>
    </xf>
    <xf numFmtId="0" fontId="3" fillId="28" borderId="0" xfId="0" applyFont="1" applyFill="1" applyAlignment="1">
      <alignment vertical="center" wrapText="1"/>
    </xf>
    <xf numFmtId="0" fontId="15" fillId="28" borderId="0" xfId="0" applyFont="1" applyFill="1" applyAlignment="1">
      <alignment vertical="center" wrapText="1"/>
    </xf>
    <xf numFmtId="49" fontId="27" fillId="28" borderId="35" xfId="0" applyNumberFormat="1" applyFont="1" applyFill="1" applyBorder="1" applyAlignment="1">
      <alignment horizontal="left" vertical="center" wrapText="1"/>
    </xf>
    <xf numFmtId="49" fontId="27" fillId="28" borderId="3" xfId="0" applyNumberFormat="1" applyFont="1" applyFill="1" applyBorder="1" applyAlignment="1">
      <alignment horizontal="left" vertical="center" wrapText="1"/>
    </xf>
    <xf numFmtId="49" fontId="27" fillId="28" borderId="30" xfId="0" applyNumberFormat="1" applyFont="1" applyFill="1" applyBorder="1" applyAlignment="1">
      <alignment horizontal="left" vertical="center" wrapText="1"/>
    </xf>
    <xf numFmtId="49" fontId="29" fillId="0" borderId="0" xfId="198" quotePrefix="1" applyNumberFormat="1" applyFont="1" applyFill="1" applyAlignment="1">
      <alignment horizontal="left" vertical="center" wrapText="1"/>
    </xf>
    <xf numFmtId="49" fontId="27" fillId="28" borderId="0" xfId="198" applyNumberFormat="1" applyFont="1" applyFill="1" applyAlignment="1">
      <alignment horizontal="left" vertical="center" wrapText="1"/>
    </xf>
    <xf numFmtId="49" fontId="30" fillId="28" borderId="0" xfId="0" applyNumberFormat="1" applyFont="1" applyFill="1" applyAlignment="1">
      <alignment horizontal="justify" vertical="justify" wrapText="1"/>
    </xf>
    <xf numFmtId="49" fontId="25" fillId="28" borderId="0" xfId="198" quotePrefix="1" applyNumberFormat="1" applyFont="1" applyFill="1" applyAlignment="1">
      <alignment horizontal="left" vertical="center" wrapText="1"/>
    </xf>
    <xf numFmtId="49" fontId="3" fillId="28" borderId="0" xfId="198" applyNumberFormat="1" applyFont="1" applyFill="1" applyAlignment="1">
      <alignment horizontal="left" vertical="center" wrapText="1"/>
    </xf>
    <xf numFmtId="49" fontId="34" fillId="28" borderId="0" xfId="198" applyNumberFormat="1" applyFont="1" applyFill="1" applyBorder="1" applyAlignment="1">
      <alignment horizontal="left" vertical="center" wrapText="1"/>
    </xf>
    <xf numFmtId="49" fontId="28" fillId="28" borderId="0" xfId="198" applyNumberFormat="1" applyFont="1" applyFill="1" applyBorder="1" applyAlignment="1">
      <alignment horizontal="left" vertical="center" wrapText="1"/>
    </xf>
    <xf numFmtId="166" fontId="25" fillId="28" borderId="24" xfId="101" applyNumberFormat="1" applyFont="1" applyFill="1" applyBorder="1" applyAlignment="1">
      <alignment horizontal="center" vertical="center"/>
    </xf>
    <xf numFmtId="166" fontId="29" fillId="28" borderId="24" xfId="101" applyNumberFormat="1" applyFont="1" applyFill="1" applyBorder="1" applyAlignment="1">
      <alignment horizontal="center" vertical="center"/>
    </xf>
    <xf numFmtId="0" fontId="26" fillId="28" borderId="9" xfId="0" applyFont="1" applyFill="1" applyBorder="1" applyAlignment="1">
      <alignment horizontal="center" vertical="center"/>
    </xf>
    <xf numFmtId="0" fontId="26" fillId="28" borderId="22" xfId="0" applyFont="1" applyFill="1" applyBorder="1" applyAlignment="1">
      <alignment horizontal="center" vertical="center"/>
    </xf>
    <xf numFmtId="0" fontId="7" fillId="28" borderId="0" xfId="0" applyFont="1" applyFill="1" applyBorder="1" applyAlignment="1">
      <alignment horizontal="left" vertical="center" wrapText="1"/>
    </xf>
    <xf numFmtId="0" fontId="40" fillId="28" borderId="0" xfId="0" applyFont="1" applyFill="1" applyBorder="1" applyAlignment="1">
      <alignment horizontal="left" vertical="center" wrapText="1"/>
    </xf>
    <xf numFmtId="0" fontId="20" fillId="28" borderId="0" xfId="0" applyFont="1" applyFill="1" applyAlignment="1">
      <alignment horizontal="left" wrapText="1"/>
    </xf>
    <xf numFmtId="0" fontId="4" fillId="0" borderId="9" xfId="0" applyNumberFormat="1" applyFont="1" applyFill="1" applyBorder="1" applyAlignment="1">
      <alignment horizontal="center" vertical="center"/>
    </xf>
    <xf numFmtId="164" fontId="14" fillId="28" borderId="0" xfId="101" applyNumberFormat="1" applyFont="1" applyFill="1" applyBorder="1" applyAlignment="1">
      <alignment horizontal="center" vertical="center"/>
    </xf>
    <xf numFmtId="49" fontId="15" fillId="28" borderId="0" xfId="0" applyNumberFormat="1" applyFont="1" applyFill="1" applyBorder="1" applyAlignment="1">
      <alignment horizontal="justify" vertical="center" wrapText="1"/>
    </xf>
    <xf numFmtId="0" fontId="0" fillId="0" borderId="0" xfId="0" applyAlignment="1">
      <alignment horizontal="justify" vertical="center" wrapText="1"/>
    </xf>
    <xf numFmtId="0" fontId="15" fillId="28" borderId="0" xfId="0" applyFont="1" applyFill="1" applyBorder="1" applyAlignment="1">
      <alignment horizontal="justify" vertical="center" wrapText="1"/>
    </xf>
    <xf numFmtId="0" fontId="15" fillId="28" borderId="0" xfId="0" applyFont="1" applyFill="1" applyBorder="1" applyAlignment="1">
      <alignment horizontal="justify" wrapText="1"/>
    </xf>
    <xf numFmtId="0" fontId="14" fillId="28" borderId="0" xfId="0" applyFont="1" applyFill="1" applyBorder="1" applyAlignment="1">
      <alignment horizontal="right" vertical="center"/>
    </xf>
    <xf numFmtId="49" fontId="14" fillId="28" borderId="3" xfId="0" applyNumberFormat="1" applyFont="1" applyFill="1" applyBorder="1" applyAlignment="1">
      <alignment horizontal="justify" vertical="center" wrapText="1"/>
    </xf>
    <xf numFmtId="49" fontId="21" fillId="28" borderId="0" xfId="0" quotePrefix="1" applyNumberFormat="1" applyFont="1" applyFill="1" applyBorder="1" applyAlignment="1">
      <alignment horizontal="justify" vertical="center" wrapText="1"/>
    </xf>
    <xf numFmtId="0" fontId="0" fillId="28" borderId="0" xfId="0" applyFill="1" applyAlignment="1">
      <alignment horizontal="justify" vertical="center" wrapText="1"/>
    </xf>
    <xf numFmtId="0" fontId="0" fillId="0" borderId="0" xfId="0"/>
    <xf numFmtId="49" fontId="15" fillId="28" borderId="0" xfId="0" applyNumberFormat="1" applyFont="1" applyFill="1" applyBorder="1" applyAlignment="1">
      <alignment horizontal="center" vertical="center"/>
    </xf>
    <xf numFmtId="164" fontId="15" fillId="28" borderId="0" xfId="101" applyNumberFormat="1" applyFont="1" applyFill="1" applyBorder="1" applyAlignment="1">
      <alignment horizontal="center" vertical="center"/>
    </xf>
    <xf numFmtId="0" fontId="21" fillId="28" borderId="0" xfId="0" quotePrefix="1" applyNumberFormat="1" applyFont="1" applyFill="1" applyBorder="1" applyAlignment="1">
      <alignment vertical="center" wrapText="1"/>
    </xf>
    <xf numFmtId="0" fontId="0" fillId="28" borderId="0" xfId="0" applyNumberFormat="1" applyFill="1" applyAlignment="1">
      <alignment vertical="center" wrapText="1"/>
    </xf>
    <xf numFmtId="0" fontId="21" fillId="28" borderId="0" xfId="0" quotePrefix="1" applyNumberFormat="1" applyFont="1" applyFill="1" applyBorder="1" applyAlignment="1">
      <alignment horizontal="justify" vertical="center" wrapText="1"/>
    </xf>
    <xf numFmtId="0" fontId="0" fillId="28" borderId="0" xfId="0" applyNumberFormat="1" applyFill="1" applyAlignment="1">
      <alignment horizontal="justify" vertical="center" wrapText="1"/>
    </xf>
    <xf numFmtId="164" fontId="45" fillId="28" borderId="32" xfId="101" applyNumberFormat="1" applyFont="1" applyFill="1" applyBorder="1" applyAlignment="1">
      <alignment horizontal="center" vertical="center"/>
    </xf>
    <xf numFmtId="164" fontId="45" fillId="28" borderId="34" xfId="101" applyNumberFormat="1" applyFont="1" applyFill="1" applyBorder="1" applyAlignment="1">
      <alignment horizontal="center" vertical="center"/>
    </xf>
    <xf numFmtId="164" fontId="3" fillId="28" borderId="32" xfId="101" applyNumberFormat="1" applyFont="1" applyFill="1" applyBorder="1" applyAlignment="1">
      <alignment horizontal="center" vertical="center"/>
    </xf>
    <xf numFmtId="164" fontId="3" fillId="28" borderId="34" xfId="101" applyNumberFormat="1" applyFont="1" applyFill="1" applyBorder="1" applyAlignment="1">
      <alignment horizontal="center" vertical="center"/>
    </xf>
    <xf numFmtId="49" fontId="15" fillId="28" borderId="35" xfId="0" applyNumberFormat="1" applyFont="1" applyFill="1" applyBorder="1" applyAlignment="1">
      <alignment horizontal="center" vertical="center"/>
    </xf>
    <xf numFmtId="49" fontId="15" fillId="28" borderId="30" xfId="0" applyNumberFormat="1" applyFont="1" applyFill="1" applyBorder="1" applyAlignment="1">
      <alignment horizontal="center" vertical="center"/>
    </xf>
    <xf numFmtId="0" fontId="21" fillId="28" borderId="0" xfId="0" applyFont="1" applyFill="1" applyBorder="1" applyAlignment="1">
      <alignment horizontal="justify" vertical="center" wrapText="1"/>
    </xf>
    <xf numFmtId="49" fontId="14" fillId="28" borderId="16" xfId="0" quotePrefix="1" applyNumberFormat="1" applyFont="1" applyFill="1" applyBorder="1" applyAlignment="1">
      <alignment horizontal="center" vertical="center"/>
    </xf>
    <xf numFmtId="49" fontId="14" fillId="28" borderId="9" xfId="0" quotePrefix="1" applyNumberFormat="1" applyFont="1" applyFill="1" applyBorder="1" applyAlignment="1">
      <alignment horizontal="center" vertical="center"/>
    </xf>
    <xf numFmtId="49" fontId="14" fillId="28" borderId="16" xfId="0" applyNumberFormat="1" applyFont="1" applyFill="1" applyBorder="1" applyAlignment="1">
      <alignment horizontal="center" vertical="center"/>
    </xf>
    <xf numFmtId="49" fontId="14" fillId="28" borderId="31" xfId="0" applyNumberFormat="1" applyFont="1" applyFill="1" applyBorder="1" applyAlignment="1">
      <alignment horizontal="center" vertical="center"/>
    </xf>
    <xf numFmtId="164" fontId="45" fillId="28" borderId="33" xfId="101" applyNumberFormat="1" applyFont="1" applyFill="1" applyBorder="1" applyAlignment="1">
      <alignment horizontal="center" vertical="center"/>
    </xf>
    <xf numFmtId="164" fontId="45" fillId="28" borderId="29" xfId="101" applyNumberFormat="1" applyFont="1" applyFill="1" applyBorder="1" applyAlignment="1">
      <alignment horizontal="center" vertical="center"/>
    </xf>
    <xf numFmtId="49" fontId="15" fillId="28" borderId="0" xfId="0" applyNumberFormat="1" applyFont="1" applyFill="1" applyBorder="1" applyAlignment="1">
      <alignment horizontal="justify" vertical="top" wrapText="1"/>
    </xf>
    <xf numFmtId="49" fontId="15" fillId="28" borderId="0" xfId="0" applyNumberFormat="1" applyFont="1" applyFill="1" applyBorder="1" applyAlignment="1">
      <alignment horizontal="left" vertical="center"/>
    </xf>
    <xf numFmtId="49" fontId="14" fillId="28" borderId="0" xfId="0" applyNumberFormat="1" applyFont="1" applyFill="1" applyBorder="1" applyAlignment="1">
      <alignment horizontal="justify" vertical="center" wrapText="1"/>
    </xf>
    <xf numFmtId="0" fontId="15" fillId="28" borderId="0" xfId="0" applyFont="1" applyFill="1" applyBorder="1" applyAlignment="1">
      <alignment horizontal="justify" vertical="top" wrapText="1"/>
    </xf>
    <xf numFmtId="49" fontId="14" fillId="28" borderId="0" xfId="0" applyNumberFormat="1" applyFont="1" applyFill="1" applyBorder="1" applyAlignment="1">
      <alignment horizontal="left" vertical="center"/>
    </xf>
    <xf numFmtId="0" fontId="14" fillId="28" borderId="0" xfId="0" applyFont="1" applyFill="1" applyBorder="1" applyAlignment="1">
      <alignment horizontal="left" vertical="top" wrapText="1"/>
    </xf>
    <xf numFmtId="0" fontId="3" fillId="28" borderId="0" xfId="0" applyFont="1" applyFill="1" applyBorder="1" applyAlignment="1">
      <alignment horizontal="left" vertical="center" wrapText="1"/>
    </xf>
    <xf numFmtId="49" fontId="13" fillId="28" borderId="0" xfId="0" applyNumberFormat="1" applyFont="1" applyFill="1" applyBorder="1" applyAlignment="1">
      <alignment horizontal="left" vertical="center" wrapText="1"/>
    </xf>
    <xf numFmtId="49" fontId="14" fillId="28" borderId="0" xfId="0" applyNumberFormat="1" applyFont="1" applyFill="1" applyBorder="1" applyAlignment="1">
      <alignment horizontal="left" vertical="top" wrapText="1"/>
    </xf>
    <xf numFmtId="0" fontId="15" fillId="0" borderId="0" xfId="0" applyFont="1" applyFill="1" applyAlignment="1">
      <alignment horizontal="justify" vertical="center" wrapText="1"/>
    </xf>
    <xf numFmtId="49" fontId="3" fillId="28" borderId="0" xfId="0" applyNumberFormat="1"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15" fillId="0" borderId="0" xfId="0" applyFont="1" applyFill="1" applyAlignment="1">
      <alignment horizontal="left" vertical="justify" wrapText="1"/>
    </xf>
    <xf numFmtId="0" fontId="14" fillId="0" borderId="0" xfId="0" applyFont="1" applyFill="1" applyBorder="1" applyAlignment="1">
      <alignment horizontal="left" vertical="center" wrapText="1"/>
    </xf>
    <xf numFmtId="0" fontId="15" fillId="0" borderId="0" xfId="0" quotePrefix="1" applyFont="1" applyFill="1" applyBorder="1" applyAlignment="1">
      <alignment horizontal="left" vertical="center" wrapText="1"/>
    </xf>
    <xf numFmtId="0" fontId="20" fillId="0" borderId="0" xfId="0" quotePrefix="1" applyFont="1" applyFill="1" applyBorder="1" applyAlignment="1">
      <alignment horizontal="left" vertical="center" wrapText="1"/>
    </xf>
    <xf numFmtId="49" fontId="15" fillId="28" borderId="0" xfId="0" applyNumberFormat="1" applyFont="1" applyFill="1" applyBorder="1" applyAlignment="1">
      <alignment horizontal="left" vertical="center" wrapText="1"/>
    </xf>
    <xf numFmtId="0" fontId="15" fillId="28" borderId="0" xfId="0" applyFont="1" applyFill="1" applyBorder="1" applyAlignment="1">
      <alignment horizontal="left" vertical="center" wrapText="1"/>
    </xf>
    <xf numFmtId="0" fontId="15" fillId="28" borderId="0" xfId="0" applyNumberFormat="1" applyFont="1" applyFill="1" applyAlignment="1">
      <alignment horizontal="justify" vertical="top" wrapText="1"/>
    </xf>
    <xf numFmtId="0" fontId="13" fillId="28" borderId="0" xfId="0" applyFont="1" applyFill="1" applyBorder="1" applyAlignment="1">
      <alignment wrapText="1"/>
    </xf>
    <xf numFmtId="41" fontId="4" fillId="0" borderId="0" xfId="115" applyNumberFormat="1" applyFont="1" applyFill="1" applyBorder="1" applyAlignment="1">
      <alignment horizontal="center" vertical="center" wrapText="1"/>
    </xf>
  </cellXfs>
  <cellStyles count="350">
    <cellStyle name="          _x000d_&#10;shell=progman.exe_x000d_&#10;m" xfId="1"/>
    <cellStyle name="          _x000d_&#10;shell=progman.exe_x000d_&#10;m 2" xfId="2"/>
    <cellStyle name="." xfId="3"/>
    <cellStyle name="??" xfId="4"/>
    <cellStyle name="?? [0.00]_ Att. 1- Cover" xfId="5"/>
    <cellStyle name="?? [0]" xfId="6"/>
    <cellStyle name="???? [0.00]_List-dwg" xfId="7"/>
    <cellStyle name="????_List-dwg" xfId="8"/>
    <cellStyle name="???[0]_Book1" xfId="9"/>
    <cellStyle name="???_???" xfId="10"/>
    <cellStyle name="??[0]_BRE" xfId="11"/>
    <cellStyle name="??_      " xfId="12"/>
    <cellStyle name="_Bao cao kiem toan_SD901_L1" xfId="13"/>
    <cellStyle name="_Bao cao tai NPP PHAN DUNG 22-7" xfId="14"/>
    <cellStyle name="_Book1" xfId="15"/>
    <cellStyle name="_Book1_1" xfId="16"/>
    <cellStyle name="_F4-6" xfId="17"/>
    <cellStyle name="_LuuNgay24-07-2006Bao cao tai NPP PHAN DUNG 22-7" xfId="18"/>
    <cellStyle name="_TK 152 chi tiet" xfId="19"/>
    <cellStyle name="_ÿÿÿÿÿ" xfId="20"/>
    <cellStyle name="•W?_Format" xfId="21"/>
    <cellStyle name="•W€_Format" xfId="22"/>
    <cellStyle name="•W_’·Šú‰p•¶" xfId="23"/>
    <cellStyle name="0" xfId="24"/>
    <cellStyle name="0.0" xfId="25"/>
    <cellStyle name="1" xfId="26"/>
    <cellStyle name="15" xfId="27"/>
    <cellStyle name="2" xfId="28"/>
    <cellStyle name="20% - Accent1" xfId="29" builtinId="30" customBuiltin="1"/>
    <cellStyle name="20% - Accent2" xfId="30" builtinId="34" customBuiltin="1"/>
    <cellStyle name="20% - Accent3" xfId="31" builtinId="38" customBuiltin="1"/>
    <cellStyle name="20% - Accent4" xfId="32" builtinId="42" customBuiltin="1"/>
    <cellStyle name="20% - Accent5" xfId="33" builtinId="46" customBuiltin="1"/>
    <cellStyle name="20% - Accent6" xfId="34" builtinId="50" customBuiltin="1"/>
    <cellStyle name="3" xfId="35"/>
    <cellStyle name="4" xfId="36"/>
    <cellStyle name="40% - Accent1" xfId="37" builtinId="31" customBuiltin="1"/>
    <cellStyle name="40% - Accent2" xfId="38" builtinId="35" customBuiltin="1"/>
    <cellStyle name="40% - Accent3" xfId="39" builtinId="39" customBuiltin="1"/>
    <cellStyle name="40% - Accent4" xfId="40" builtinId="43" customBuiltin="1"/>
    <cellStyle name="40% - Accent5" xfId="41" builtinId="47" customBuiltin="1"/>
    <cellStyle name="40% - Accent6" xfId="42" builtinId="51" customBuiltin="1"/>
    <cellStyle name="52" xfId="43"/>
    <cellStyle name="6" xfId="44"/>
    <cellStyle name="60% - Accent1" xfId="45" builtinId="32" customBuiltin="1"/>
    <cellStyle name="60% - Accent2" xfId="46" builtinId="36" customBuiltin="1"/>
    <cellStyle name="60% - Accent3" xfId="47" builtinId="40" customBuiltin="1"/>
    <cellStyle name="60% - Accent4" xfId="48" builtinId="44" customBuiltin="1"/>
    <cellStyle name="60% - Accent5" xfId="49" builtinId="48" customBuiltin="1"/>
    <cellStyle name="60% - Accent6" xfId="50" builtinId="52" customBuiltin="1"/>
    <cellStyle name="Accent1" xfId="51" builtinId="29" customBuiltin="1"/>
    <cellStyle name="Accent2" xfId="52" builtinId="33" customBuiltin="1"/>
    <cellStyle name="Accent3" xfId="53" builtinId="37" customBuiltin="1"/>
    <cellStyle name="Accent4" xfId="54" builtinId="41" customBuiltin="1"/>
    <cellStyle name="Accent5" xfId="55" builtinId="45" customBuiltin="1"/>
    <cellStyle name="Accent6" xfId="56" builtinId="49" customBuiltin="1"/>
    <cellStyle name="ÅëÈ­ [0]_¿ì¹°Åë" xfId="57"/>
    <cellStyle name="AeE­ [0]_INQUIRY ¿µ¾÷AßAø " xfId="58"/>
    <cellStyle name="ÅëÈ­ [0]_laroux" xfId="59"/>
    <cellStyle name="ÅëÈ­_¿ì¹°Åë" xfId="60"/>
    <cellStyle name="AeE­_INQUIRY ¿µ¾÷AßAø " xfId="61"/>
    <cellStyle name="ÅëÈ­_laroux" xfId="62"/>
    <cellStyle name="args.style" xfId="63"/>
    <cellStyle name="ÄÞ¸¶ [0]_¿ì¹°Åë" xfId="64"/>
    <cellStyle name="AÞ¸¶ [0]_INQUIRY ¿?¾÷AßAø " xfId="65"/>
    <cellStyle name="ÄÞ¸¶ [0]_L601CPT" xfId="66"/>
    <cellStyle name="ÄÞ¸¶_¿ì¹°Åë" xfId="67"/>
    <cellStyle name="AÞ¸¶_INQUIRY ¿?¾÷AßAø " xfId="68"/>
    <cellStyle name="ÄÞ¸¶_L601CPT" xfId="69"/>
    <cellStyle name="Bad" xfId="70" builtinId="27" customBuiltin="1"/>
    <cellStyle name="Body" xfId="71"/>
    <cellStyle name="C?AØ_¿?¾÷CoE² " xfId="72"/>
    <cellStyle name="Ç¥ÁØ_#2(M17)_1" xfId="73"/>
    <cellStyle name="C￥AØ_¿μ¾÷CoE² " xfId="74"/>
    <cellStyle name="Ç¥ÁØ_£Ò£Ã°üÁ¦ÀÛ" xfId="75"/>
    <cellStyle name="C￥AØ_5-1±¤°i " xfId="76"/>
    <cellStyle name="Ç¥ÁØ_6" xfId="77"/>
    <cellStyle name="C￥AØ_Ay°eC￥(2¿u) " xfId="78"/>
    <cellStyle name="Ç¥ÁØ_Áý°èÇ¥_1" xfId="79"/>
    <cellStyle name="C￥AØ_CoAo¹yAI °A¾×¿ⓒ½A " xfId="80"/>
    <cellStyle name="Ç¥ÁØ_ESCº¸°í" xfId="81"/>
    <cellStyle name="C￥AØ_Sheet1_¿μ¾÷CoE² " xfId="82"/>
    <cellStyle name="Ç¥ÁØ_Sheet1_£Ò£Ã°üÁ¦ÀÛÇöÈ²" xfId="83"/>
    <cellStyle name="C￥AØ_Sheet1_0N-HANDLING " xfId="84"/>
    <cellStyle name="Ç¥ÁØ_Sheet1_¼­¿ï-¾È»ê" xfId="85"/>
    <cellStyle name="C￥AØ_Sheet1_Ay°eC￥(2¿u) " xfId="86"/>
    <cellStyle name="Ç¥ÁØ_Sheet1_laroux" xfId="87"/>
    <cellStyle name="Calc Currency (0)" xfId="88"/>
    <cellStyle name="Calc Currency (0) 2" xfId="89"/>
    <cellStyle name="Calc Currency (2)" xfId="90"/>
    <cellStyle name="Calc Percent (0)" xfId="91"/>
    <cellStyle name="Calc Percent (1)" xfId="92"/>
    <cellStyle name="Calc Percent (2)" xfId="93"/>
    <cellStyle name="Calc Units (0)" xfId="94"/>
    <cellStyle name="Calc Units (1)" xfId="95"/>
    <cellStyle name="Calc Units (2)" xfId="96"/>
    <cellStyle name="Calculation" xfId="97" builtinId="22" customBuiltin="1"/>
    <cellStyle name="category" xfId="98"/>
    <cellStyle name="Check Cell" xfId="99" builtinId="23" customBuiltin="1"/>
    <cellStyle name="CHUONG" xfId="100"/>
    <cellStyle name="Comma" xfId="101" builtinId="3"/>
    <cellStyle name="Comma  - Style1" xfId="102"/>
    <cellStyle name="Comma  - Style2" xfId="103"/>
    <cellStyle name="Comma  - Style3" xfId="104"/>
    <cellStyle name="Comma  - Style4" xfId="105"/>
    <cellStyle name="Comma  - Style5" xfId="106"/>
    <cellStyle name="Comma  - Style6" xfId="107"/>
    <cellStyle name="Comma  - Style7" xfId="108"/>
    <cellStyle name="Comma  - Style8" xfId="109"/>
    <cellStyle name="Comma [ ,]" xfId="110"/>
    <cellStyle name="Comma [0]_SDP_HN  Quý 4-2014" xfId="111"/>
    <cellStyle name="Comma [00]" xfId="112"/>
    <cellStyle name="Comma 2" xfId="113"/>
    <cellStyle name="comma zerodec" xfId="114"/>
    <cellStyle name="Comma_BCTC" xfId="115"/>
    <cellStyle name="Comma_BCTC 04" xfId="116"/>
    <cellStyle name="Comma_SDP_HN  nam 2014 TMinh - Kiem toan" xfId="117"/>
    <cellStyle name="Comma_SDP_HN  Quý 4-2014" xfId="118"/>
    <cellStyle name="Comma_Thuyet minh-theo TT23" xfId="119"/>
    <cellStyle name="Comma0" xfId="120"/>
    <cellStyle name="Copied" xfId="121"/>
    <cellStyle name="Cࡵrrency_Sheet1_PRODUCTĠ" xfId="122"/>
    <cellStyle name="Currency [00]" xfId="123"/>
    <cellStyle name="Currency0" xfId="124"/>
    <cellStyle name="Currency0 2" xfId="125"/>
    <cellStyle name="Currency1" xfId="126"/>
    <cellStyle name="Date" xfId="127"/>
    <cellStyle name="Date Short" xfId="128"/>
    <cellStyle name="Date_Bao Cao Kiem Tra  trung bay Ke milk-yomilk CK 2" xfId="129"/>
    <cellStyle name="DELTA" xfId="130"/>
    <cellStyle name="Dezimal [0]_68574_Materialbedarfsliste" xfId="131"/>
    <cellStyle name="Dezimal_68574_Materialbedarfsliste" xfId="132"/>
    <cellStyle name="Dollar (zero dec)" xfId="133"/>
    <cellStyle name="e" xfId="134"/>
    <cellStyle name="Enter Currency (0)" xfId="135"/>
    <cellStyle name="Enter Currency (2)" xfId="136"/>
    <cellStyle name="Enter Units (0)" xfId="137"/>
    <cellStyle name="Enter Units (1)" xfId="138"/>
    <cellStyle name="Enter Units (2)" xfId="139"/>
    <cellStyle name="Entered" xfId="140"/>
    <cellStyle name="Euro" xfId="141"/>
    <cellStyle name="Explanatory Text" xfId="142" builtinId="53" customBuiltin="1"/>
    <cellStyle name="f" xfId="143"/>
    <cellStyle name="F2" xfId="144"/>
    <cellStyle name="F3" xfId="145"/>
    <cellStyle name="F4" xfId="146"/>
    <cellStyle name="F5" xfId="147"/>
    <cellStyle name="F6" xfId="148"/>
    <cellStyle name="F7" xfId="149"/>
    <cellStyle name="F8" xfId="150"/>
    <cellStyle name="Fixed" xfId="151"/>
    <cellStyle name="Good" xfId="152" builtinId="26" customBuiltin="1"/>
    <cellStyle name="Grey" xfId="153"/>
    <cellStyle name="ha" xfId="154"/>
    <cellStyle name="Head 1" xfId="155"/>
    <cellStyle name="Head 1 2" xfId="156"/>
    <cellStyle name="HEADER" xfId="157"/>
    <cellStyle name="Header1" xfId="158"/>
    <cellStyle name="Header2" xfId="159"/>
    <cellStyle name="Heading 1" xfId="160" builtinId="16" customBuiltin="1"/>
    <cellStyle name="Heading 2" xfId="161" builtinId="17" customBuiltin="1"/>
    <cellStyle name="Heading 3" xfId="162" builtinId="18" customBuiltin="1"/>
    <cellStyle name="Heading 4" xfId="163" builtinId="19" customBuiltin="1"/>
    <cellStyle name="HEADING1" xfId="164"/>
    <cellStyle name="HEADING2" xfId="165"/>
    <cellStyle name="HEADINGS" xfId="166"/>
    <cellStyle name="HEADINGSTOP" xfId="167"/>
    <cellStyle name="headoption" xfId="168"/>
    <cellStyle name="Hoa-Scholl" xfId="169"/>
    <cellStyle name="Input" xfId="170" builtinId="20" customBuiltin="1"/>
    <cellStyle name="Input [yellow]" xfId="171"/>
    <cellStyle name="jj/mm/00" xfId="172"/>
    <cellStyle name="Ledger 17 x 11 in" xfId="173"/>
    <cellStyle name="Line" xfId="174"/>
    <cellStyle name="Link Currency (0)" xfId="175"/>
    <cellStyle name="Link Currency (2)" xfId="176"/>
    <cellStyle name="Link Units (0)" xfId="177"/>
    <cellStyle name="Link Units (1)" xfId="178"/>
    <cellStyle name="Link Units (2)" xfId="179"/>
    <cellStyle name="Linked Cell" xfId="180" builtinId="24" customBuiltin="1"/>
    <cellStyle name="Millares [0]_Well Timing" xfId="181"/>
    <cellStyle name="Millares_Well Timing" xfId="182"/>
    <cellStyle name="Model" xfId="183"/>
    <cellStyle name="moi" xfId="184"/>
    <cellStyle name="Moneda [0]_Well Timing" xfId="185"/>
    <cellStyle name="Moneda_Well Timing" xfId="186"/>
    <cellStyle name="Monétaire [0]_TARIFFS DB" xfId="187"/>
    <cellStyle name="Monétaire_TARIFFS DB" xfId="188"/>
    <cellStyle name="n" xfId="189"/>
    <cellStyle name="Neutral" xfId="190" builtinId="28" customBuiltin="1"/>
    <cellStyle name="New" xfId="191"/>
    <cellStyle name="New Times Roman" xfId="192"/>
    <cellStyle name="no dec" xfId="193"/>
    <cellStyle name="ÑONVÒ" xfId="194"/>
    <cellStyle name="Normal" xfId="0" builtinId="0"/>
    <cellStyle name="Normal - Style1" xfId="195"/>
    <cellStyle name="Normal - 유형1" xfId="196"/>
    <cellStyle name="Normal_BCao" xfId="197"/>
    <cellStyle name="Normal_BCDKT Thuy Loi I" xfId="198"/>
    <cellStyle name="Normal_can doi ke toan 2015" xfId="199"/>
    <cellStyle name="Normal_Copy of BCKT TMSD_ 2011_Cong ty Quý II-2011" xfId="200"/>
    <cellStyle name="Normal_SDP_HN  Quý 4-2014" xfId="201"/>
    <cellStyle name="Normal_SHEET" xfId="202"/>
    <cellStyle name="Note" xfId="203" builtinId="10" customBuiltin="1"/>
    <cellStyle name="Œ…‹æØ‚è [0.00]_ÆÂ¹²" xfId="204"/>
    <cellStyle name="Œ…‹æØ‚è_laroux" xfId="205"/>
    <cellStyle name="oft Excel]_x000d_&#10;Comment=open=/f ‚ðw’è‚·‚é‚ÆAƒ†[ƒU[’è‹`ŠÖ”‚ðŠÖ”“\‚è•t‚¯‚Ìˆê——‚É“o˜^‚·‚é‚±‚Æ‚ª‚Å‚«‚Ü‚·B_x000d_&#10;Maximized" xfId="206"/>
    <cellStyle name="oft Excel]_x000d_&#10;Comment=The open=/f lines load custom functions into the Paste Function list._x000d_&#10;Maximized=2_x000d_&#10;Basics=1_x000d_&#10;A" xfId="207"/>
    <cellStyle name="oft Excel]_x000d_&#10;Comment=The open=/f lines load custom functions into the Paste Function list._x000d_&#10;Maximized=3_x000d_&#10;Basics=1_x000d_&#10;A" xfId="208"/>
    <cellStyle name="oft Excel]_x000d_&#10;Comment=The open=/f lines load custom functions into the Paste Function list._x000d_&#10;Maximized=3_x000d_&#10;Basics=1_x000d_&#10;A 2" xfId="209"/>
    <cellStyle name="omma [0]_Mktg Prog" xfId="210"/>
    <cellStyle name="ormal_Sheet1_1" xfId="211"/>
    <cellStyle name="Output" xfId="212" builtinId="21" customBuiltin="1"/>
    <cellStyle name="paint" xfId="213"/>
    <cellStyle name="per.style" xfId="214"/>
    <cellStyle name="Percent" xfId="215" builtinId="5"/>
    <cellStyle name="Percent [0]" xfId="216"/>
    <cellStyle name="Percent [00]" xfId="217"/>
    <cellStyle name="Percent [2]" xfId="218"/>
    <cellStyle name="Percent 2" xfId="219"/>
    <cellStyle name="PrePop Currency (0)" xfId="220"/>
    <cellStyle name="PrePop Currency (2)" xfId="221"/>
    <cellStyle name="PrePop Units (0)" xfId="222"/>
    <cellStyle name="PrePop Units (1)" xfId="223"/>
    <cellStyle name="PrePop Units (2)" xfId="224"/>
    <cellStyle name="pricing" xfId="225"/>
    <cellStyle name="PSChar" xfId="226"/>
    <cellStyle name="PSHeading" xfId="227"/>
    <cellStyle name="regstoresfromspecstores" xfId="228"/>
    <cellStyle name="RevList" xfId="229"/>
    <cellStyle name="s]_x000d_&#10;spooler=yes_x000d_&#10;load=_x000d_&#10;Beep=yes_x000d_&#10;NullPort=None_x000d_&#10;BorderWidth=3_x000d_&#10;CursorBlinkRate=1200_x000d_&#10;DoubleClickSpeed=452_x000d_&#10;Programs=co" xfId="230"/>
    <cellStyle name="s]_x000d_&#10;spooler=yes_x000d_&#10;load=_x000d_&#10;Beep=yes_x000d_&#10;NullPort=None_x000d_&#10;BorderWidth=3_x000d_&#10;CursorBlinkRate=1200_x000d_&#10;DoubleClickSpeed=452_x000d_&#10;Programs=co 2" xfId="231"/>
    <cellStyle name="serJet 1200 Series PCL 6" xfId="232"/>
    <cellStyle name="SHADEDSTORES" xfId="233"/>
    <cellStyle name="specstores" xfId="234"/>
    <cellStyle name="Standard_Anpassen der Amortisation" xfId="235"/>
    <cellStyle name="Style 1" xfId="236"/>
    <cellStyle name="Style 2" xfId="237"/>
    <cellStyle name="Style 3" xfId="238"/>
    <cellStyle name="Style 3 2" xfId="239"/>
    <cellStyle name="Style 4" xfId="240"/>
    <cellStyle name="Style 4 2" xfId="241"/>
    <cellStyle name="Style 5" xfId="242"/>
    <cellStyle name="Style 6" xfId="243"/>
    <cellStyle name="Style 7" xfId="244"/>
    <cellStyle name="Style 7 2" xfId="245"/>
    <cellStyle name="Style 8" xfId="246"/>
    <cellStyle name="Style 8 2" xfId="247"/>
    <cellStyle name="style_1" xfId="248"/>
    <cellStyle name="subhead" xfId="249"/>
    <cellStyle name="Subtotal" xfId="250"/>
    <cellStyle name="T" xfId="251"/>
    <cellStyle name="T_Bang TH gia tri do dang" xfId="252"/>
    <cellStyle name="T_Bao cao kiem toan_SD901_L1" xfId="253"/>
    <cellStyle name="T_Bao cao kttb milk yomilkYAO-mien bac" xfId="254"/>
    <cellStyle name="T_bc_km_ngay" xfId="255"/>
    <cellStyle name="T_Book1" xfId="256"/>
    <cellStyle name="T_Book1_Bao cao kiem toan_SD901_L1" xfId="257"/>
    <cellStyle name="T_Book2" xfId="258"/>
    <cellStyle name="T_Cac bao cao TB  Milk-Yomilk-co Ke- CK 1-Vinh Thang" xfId="259"/>
    <cellStyle name="T_cham diem Milk chu ky2-ANH MINH" xfId="260"/>
    <cellStyle name="T_cham trung bay ck 1 m.Bac milk co ke 2" xfId="261"/>
    <cellStyle name="T_cham trung bay yao smart milk ck 2 mien Bac" xfId="262"/>
    <cellStyle name="T_danh sach chua nop bcao trung bay sua chua  tinh den 1-3-06" xfId="263"/>
    <cellStyle name="T_Danh sach KH TB MilkYomilk Yao  Smart chu ky 2-Vinh Thang" xfId="264"/>
    <cellStyle name="T_Danh sach KH trung bay MilkYomilk co ke chu ky 2-Vinh Thang" xfId="265"/>
    <cellStyle name="T_DD30.6.05" xfId="266"/>
    <cellStyle name="T_DDang QL1A" xfId="267"/>
    <cellStyle name="T_Doi But Son QL18 31-12-04" xfId="268"/>
    <cellStyle name="T_DSACH MILK YO MILK CK 2 M.BAC" xfId="269"/>
    <cellStyle name="T_DSKH Tbay Milk , Yomilk CK 2 Vu Thi Hanh" xfId="270"/>
    <cellStyle name="T_form ton kho CK 2 tuan 8" xfId="271"/>
    <cellStyle name="T_LuuNgay10-01-2007thanhloan" xfId="272"/>
    <cellStyle name="T_NPP Khanh Vinh Thai Nguyen - BC KTTB_CTrinh_TB__20_loc__Milk_Yomilk_CK1" xfId="273"/>
    <cellStyle name="T_QL18 808 - 6-04" xfId="274"/>
    <cellStyle name="T_Sheet1" xfId="275"/>
    <cellStyle name="T_sua chua cham trung bay  mien Bac" xfId="276"/>
    <cellStyle name="T_thu von 2004 - 809" xfId="277"/>
    <cellStyle name="T_VD3 - DThu" xfId="278"/>
    <cellStyle name="Text Indent A" xfId="279"/>
    <cellStyle name="Text Indent B" xfId="280"/>
    <cellStyle name="Text Indent C" xfId="281"/>
    <cellStyle name="th" xfId="282"/>
    <cellStyle name="þ_x001d_ð¤_x000c_¯" xfId="283"/>
    <cellStyle name="þ_x001d_ð¤_x000c_¯þ_x0014__x000d_" xfId="284"/>
    <cellStyle name="þ_x001d_ð¤_x000c_¯þ_x0014__x000d_¨þU" xfId="285"/>
    <cellStyle name="þ_x001d_ð¤_x000c_¯þ_x0014__x000d_¨þU_x0001_" xfId="286"/>
    <cellStyle name="þ_x001d_ð¤_x000c_¯þ_x0014__x000d_¨þU_x0001_À_x0004_" xfId="287"/>
    <cellStyle name="þ_x001d_ð¤_x000c_¯þ_x0014__x000d_¨þU_x0001_À_x0004_ _x0015__x000f_" xfId="288"/>
    <cellStyle name="þ_x001d_ð¤_x000c_¯þ_x0014__x000d_¨þU_x0001_À_x0004_ _x0015__x000f__x0001__x0001_" xfId="289"/>
    <cellStyle name="þ_x001d_ð·_x000c_æþ'_x000d_ßþU_x0001_Ø_x0005_ü_x0014__x0007__x0001__x0001_" xfId="290"/>
    <cellStyle name="þ_x001d_ðK_x000c_Fý_x001b__x000d_9ýU_x0001_Ð_x0008_¦)_x0007__x0001__x0001_" xfId="291"/>
    <cellStyle name="Thuyet minh" xfId="292"/>
    <cellStyle name="thvt" xfId="293"/>
    <cellStyle name="Title" xfId="294" builtinId="15" customBuiltin="1"/>
    <cellStyle name="Total" xfId="295" builtinId="25" customBuiltin="1"/>
    <cellStyle name="viet" xfId="296"/>
    <cellStyle name="viet2" xfId="297"/>
    <cellStyle name="VN new romanNormal" xfId="298"/>
    <cellStyle name="Vn Time 13" xfId="299"/>
    <cellStyle name="Vn Time 14" xfId="300"/>
    <cellStyle name="VN time new roman" xfId="301"/>
    <cellStyle name="vnbo" xfId="302"/>
    <cellStyle name="vnhead1" xfId="303"/>
    <cellStyle name="vnhead2" xfId="304"/>
    <cellStyle name="vnhead3" xfId="305"/>
    <cellStyle name="vnhead4" xfId="306"/>
    <cellStyle name="vntxt1" xfId="307"/>
    <cellStyle name="vntxt2" xfId="308"/>
    <cellStyle name="Währung [0]_68574_Materialbedarfsliste" xfId="309"/>
    <cellStyle name="Währung_68574_Materialbedarfsliste" xfId="310"/>
    <cellStyle name="Warning Text" xfId="311" builtinId="11" customBuiltin="1"/>
    <cellStyle name="xuan" xfId="312"/>
    <cellStyle name="เครื่องหมายสกุลเงิน [0]_FTC_OFFER" xfId="313"/>
    <cellStyle name="เครื่องหมายสกุลเงิน_FTC_OFFER" xfId="314"/>
    <cellStyle name="ปกติ_FTC_OFFER" xfId="315"/>
    <cellStyle name=" [0.00]_ Att. 1- Cover" xfId="316"/>
    <cellStyle name="_ Att. 1- Cover" xfId="317"/>
    <cellStyle name="?_ Att. 1- Cover" xfId="318"/>
    <cellStyle name="똿뗦먛귟 [0.00]_PRODUCT DETAIL Q1" xfId="319"/>
    <cellStyle name="똿뗦먛귟_PRODUCT DETAIL Q1" xfId="320"/>
    <cellStyle name="믅됞 [0.00]_PRODUCT DETAIL Q1" xfId="321"/>
    <cellStyle name="믅됞_PRODUCT DETAIL Q1" xfId="322"/>
    <cellStyle name="백분율_95" xfId="323"/>
    <cellStyle name="뷭?_BOOKSHIP" xfId="324"/>
    <cellStyle name="콤마 [ - 유형1" xfId="325"/>
    <cellStyle name="콤마 [ - 유형2" xfId="326"/>
    <cellStyle name="콤마 [ - 유형3" xfId="327"/>
    <cellStyle name="콤마 [ - 유형4" xfId="328"/>
    <cellStyle name="콤마 [ - 유형5" xfId="329"/>
    <cellStyle name="콤마 [ - 유형6" xfId="330"/>
    <cellStyle name="콤마 [ - 유형7" xfId="331"/>
    <cellStyle name="콤마 [ - 유형8" xfId="332"/>
    <cellStyle name="콤마 [0]_ 비목별 월별기술 " xfId="333"/>
    <cellStyle name="콤마_ 비목별 월별기술 " xfId="334"/>
    <cellStyle name="통화 [0]_1202" xfId="335"/>
    <cellStyle name="통화_1202" xfId="336"/>
    <cellStyle name="표준_(정보부문)월별인원계획" xfId="337"/>
    <cellStyle name="一般_00Q3902REV.1" xfId="338"/>
    <cellStyle name="千分位[0]_00Q3902REV.1" xfId="339"/>
    <cellStyle name="千分位_00Q3902REV.1" xfId="340"/>
    <cellStyle name="常规_Aug. total -1st-2002" xfId="341"/>
    <cellStyle name="桁区切り [0.00]_BE-BQ" xfId="342"/>
    <cellStyle name="桁区切り_BE-BQ" xfId="343"/>
    <cellStyle name="標準_BE-BQ" xfId="344"/>
    <cellStyle name="貨幣 [0]_00Q3902REV.1" xfId="345"/>
    <cellStyle name="貨幣[0]_BRE" xfId="346"/>
    <cellStyle name="貨幣_00Q3902REV.1" xfId="347"/>
    <cellStyle name="通貨 [0.00]_BE-BQ" xfId="348"/>
    <cellStyle name="通貨_BE-BQ" xfId="349"/>
  </cellStyles>
  <dxfs count="1">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657225</xdr:colOff>
      <xdr:row>3</xdr:row>
      <xdr:rowOff>85725</xdr:rowOff>
    </xdr:from>
    <xdr:to>
      <xdr:col>6</xdr:col>
      <xdr:colOff>571500</xdr:colOff>
      <xdr:row>15</xdr:row>
      <xdr:rowOff>123825</xdr:rowOff>
    </xdr:to>
    <xdr:pic>
      <xdr:nvPicPr>
        <xdr:cNvPr id="4107" name="Picture 1" descr="PVSD final(1)"/>
        <xdr:cNvPicPr>
          <a:picLocks noChangeAspect="1" noChangeArrowheads="1"/>
        </xdr:cNvPicPr>
      </xdr:nvPicPr>
      <xdr:blipFill>
        <a:blip xmlns:r="http://schemas.openxmlformats.org/officeDocument/2006/relationships" r:embed="rId1"/>
        <a:srcRect/>
        <a:stretch>
          <a:fillRect/>
        </a:stretch>
      </xdr:blipFill>
      <xdr:spPr bwMode="auto">
        <a:xfrm>
          <a:off x="1219200" y="809625"/>
          <a:ext cx="3067050" cy="2266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ng\daitu\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ngviec\T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ownloads\BCKT%202014%20PVSD%20%20quy%204%20Dung%20gu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wnloads\BCKT%202014%20PVS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JHFGJGXBGCCNCVCCVVCVCC2"/>
      <sheetName val="#REF"/>
      <sheetName val="_REF"/>
      <sheetName val="MTO REV.2(ARMOR)"/>
      <sheetName val="MeKong - Penetration"/>
      <sheetName val="Dist. Perform - Ctns.sales in "/>
      <sheetName val="Dist. Perform - Value.sales in"/>
      <sheetName val="Dist. Perform - Value.sales Out"/>
      <sheetName val="Head Count"/>
      <sheetName val="Sales Result For Month"/>
      <sheetName val="XL4Poppy"/>
      <sheetName val="Sheet1"/>
      <sheetName val="DN"/>
      <sheetName val="VP"/>
      <sheetName val="KD"/>
      <sheetName val="DD"/>
      <sheetName val="CT"/>
      <sheetName val="PX"/>
      <sheetName val="GR"/>
      <sheetName val="00000000"/>
      <sheetName val="DS CHU Phuc"/>
      <sheetName val="DS THI AT"/>
      <sheetName val="Bien Ban"/>
      <sheetName val="Sheet2"/>
      <sheetName val="BC Ton Kho New"/>
      <sheetName val="BC Cua GSBH New"/>
      <sheetName val="10000000"/>
      <sheetName val="Gia_GC_Satthep"/>
      <sheetName val="dongia (2)"/>
      <sheetName val="PNT-QUOT-#3"/>
      <sheetName val="COAT&amp;WRAP-QIOT-#3"/>
      <sheetName val="ESTI."/>
      <sheetName val="DI-ESTI"/>
      <sheetName val="Ref"/>
      <sheetName val="CT Thang Mo"/>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000"/>
      <sheetName val="foxz"/>
      <sheetName val="TGTSCD"/>
      <sheetName val="Ten "/>
      <sheetName val="BCDPS"/>
      <sheetName val="BTDC"/>
      <sheetName val="TH DC"/>
      <sheetName val="XXXXXXX"/>
      <sheetName val="XXXXXXXXX"/>
      <sheetName val="Recovered_Sheet1"/>
      <sheetName val="Recovered_Sheet2"/>
      <sheetName val="Recovered_Sheet3"/>
      <sheetName val="Recovered_Sheet4"/>
      <sheetName val="Recovered_Sheet5"/>
      <sheetName val="Recovered_Sheet6"/>
      <sheetName val="Recovered_Sheet7"/>
      <sheetName val="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01-Bia"/>
      <sheetName val="02-BGD"/>
      <sheetName val="BS"/>
      <sheetName val="LCTT&lt;GT&gt;"/>
      <sheetName val="PI"/>
      <sheetName val="LCTT&lt;TT&gt;"/>
      <sheetName val="Note 1_7"/>
      <sheetName val="Note 8_TSCD"/>
      <sheetName val="Note 9_21"/>
      <sheetName val="Note 22_NV"/>
      <sheetName val="Note 23_het "/>
      <sheetName val="Sheet1"/>
      <sheetName val="00000000"/>
    </sheetNames>
    <sheetDataSet>
      <sheetData sheetId="0" refreshError="1"/>
      <sheetData sheetId="1" refreshError="1"/>
      <sheetData sheetId="2" refreshError="1"/>
      <sheetData sheetId="3">
        <row r="10">
          <cell r="A10" t="str">
            <v>C«ng ty Cæ phÇn §Çu t­ &amp; Th­¬ng m¹i DÇu KhÝ S«ng §µ</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000"/>
      <sheetName val="foxz"/>
      <sheetName val="TGTSCD"/>
      <sheetName val="Ten "/>
      <sheetName val="BCDPS"/>
      <sheetName val="BTDC"/>
      <sheetName val="TH DC"/>
      <sheetName val="XXXXXXX"/>
      <sheetName val="XXXXXXXXX"/>
      <sheetName val="Recovered_Sheet1"/>
      <sheetName val="Recovered_Sheet2"/>
      <sheetName val="Recovered_Sheet3"/>
      <sheetName val="Recovered_Sheet4"/>
      <sheetName val="Recovered_Sheet5"/>
      <sheetName val="Recovered_Sheet6"/>
      <sheetName val="Recovered_Sheet7"/>
      <sheetName val="XXXXXXXXXX"/>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01-Bia"/>
      <sheetName val="02-BGD"/>
      <sheetName val="BS"/>
      <sheetName val="LCTT&lt;GT&gt;"/>
      <sheetName val="BS tiep"/>
      <sheetName val="PI"/>
      <sheetName val="LCTT&lt;TT&gt;"/>
      <sheetName val="Note 1_7"/>
      <sheetName val="Note 8_TSCD"/>
      <sheetName val="Note 9_21"/>
      <sheetName val="Note 22_NV"/>
      <sheetName val="Note 23_het "/>
      <sheetName val="Sheet1"/>
      <sheetName val="00000000"/>
    </sheetNames>
    <sheetDataSet>
      <sheetData sheetId="0" refreshError="1"/>
      <sheetData sheetId="1" refreshError="1"/>
      <sheetData sheetId="2" refreshError="1"/>
      <sheetData sheetId="3" refreshError="1">
        <row r="14">
          <cell r="B14" t="str">
            <v>Tæng Gi¸m ®èc</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C«ng ty Cæ phÇn §Çu t­ &amp; Th­¬ng m¹i DÇu KhÝ S«ng §µ</v>
          </cell>
        </row>
        <row r="2">
          <cell r="A2" t="str">
            <v>§Þa chØ: TÇng 4, CT3, tßa nhµ Fodacon, ®­êng TrÇn Phó</v>
          </cell>
        </row>
        <row r="17">
          <cell r="L17">
            <v>4401692800</v>
          </cell>
        </row>
        <row r="18">
          <cell r="L18">
            <v>-1814397496</v>
          </cell>
        </row>
        <row r="22">
          <cell r="L22">
            <v>17514861926</v>
          </cell>
          <cell r="N22">
            <v>10058250450</v>
          </cell>
        </row>
        <row r="52">
          <cell r="L52">
            <v>70000000</v>
          </cell>
          <cell r="N52">
            <v>70000000</v>
          </cell>
        </row>
        <row r="61">
          <cell r="L61">
            <v>33626484267</v>
          </cell>
        </row>
        <row r="102">
          <cell r="L102">
            <v>111144720000</v>
          </cell>
          <cell r="N102">
            <v>111144720000</v>
          </cell>
        </row>
        <row r="117">
          <cell r="L117">
            <v>0</v>
          </cell>
        </row>
        <row r="135">
          <cell r="H135" t="str">
            <v>Hoµng V¨n To¶n</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row r="11">
          <cell r="B11">
            <v>0</v>
          </cell>
        </row>
        <row r="14">
          <cell r="I14">
            <v>0</v>
          </cell>
        </row>
        <row r="19">
          <cell r="F19">
            <v>7209778043</v>
          </cell>
          <cell r="G19">
            <v>0</v>
          </cell>
        </row>
        <row r="27">
          <cell r="F27">
            <v>7209778043</v>
          </cell>
          <cell r="G27">
            <v>1133167243</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75"/>
  <sheetViews>
    <sheetView workbookViewId="0">
      <selection activeCell="L10" sqref="L10"/>
    </sheetView>
  </sheetViews>
  <sheetFormatPr defaultRowHeight="14.25"/>
  <cols>
    <col min="1" max="3" width="9.140625" style="4"/>
    <col min="4" max="4" width="10" style="4" customWidth="1"/>
    <col min="5" max="8" width="9.140625" style="4"/>
    <col min="9" max="9" width="11.42578125" style="4" customWidth="1"/>
    <col min="10" max="16384" width="9.140625" style="4"/>
  </cols>
  <sheetData>
    <row r="1" spans="1:9" s="1" customFormat="1" ht="24.75" customHeight="1">
      <c r="A1" s="898" t="str">
        <f>'[3]Ten '!A10</f>
        <v>C«ng ty Cæ phÇn §Çu t­ &amp; Th­¬ng m¹i DÇu KhÝ S«ng §µ</v>
      </c>
      <c r="B1" s="898"/>
      <c r="C1" s="898"/>
      <c r="D1" s="898"/>
      <c r="E1" s="898"/>
      <c r="F1" s="898"/>
      <c r="G1" s="898"/>
      <c r="H1" s="898"/>
      <c r="I1" s="898"/>
    </row>
    <row r="2" spans="1:9" s="2" customFormat="1" ht="18" customHeight="1">
      <c r="A2" s="899" t="s">
        <v>930</v>
      </c>
      <c r="B2" s="899"/>
      <c r="C2" s="899"/>
      <c r="D2" s="899"/>
      <c r="E2" s="899"/>
      <c r="F2" s="899"/>
      <c r="G2" s="899"/>
      <c r="H2" s="899"/>
      <c r="I2" s="899"/>
    </row>
    <row r="3" spans="1:9" s="3" customFormat="1">
      <c r="A3" s="900"/>
      <c r="B3" s="901"/>
      <c r="C3" s="901"/>
      <c r="D3" s="901"/>
      <c r="E3" s="901"/>
      <c r="F3" s="901"/>
      <c r="G3" s="901"/>
      <c r="H3" s="901"/>
      <c r="I3" s="901"/>
    </row>
    <row r="4" spans="1:9" s="3" customFormat="1"/>
    <row r="5" spans="1:9" s="3" customFormat="1"/>
    <row r="6" spans="1:9" ht="15">
      <c r="B6" s="5"/>
    </row>
    <row r="7" spans="1:9" ht="16.5">
      <c r="B7" s="6"/>
      <c r="D7" s="7"/>
    </row>
    <row r="12" spans="1:9" ht="15">
      <c r="B12" s="5"/>
    </row>
    <row r="13" spans="1:9" ht="15">
      <c r="B13" s="8"/>
    </row>
    <row r="23" spans="1:9" ht="24.75" customHeight="1">
      <c r="A23" s="902" t="s">
        <v>417</v>
      </c>
      <c r="B23" s="902"/>
      <c r="C23" s="902"/>
      <c r="D23" s="902"/>
      <c r="E23" s="902"/>
      <c r="F23" s="902"/>
      <c r="G23" s="902"/>
      <c r="H23" s="902"/>
      <c r="I23" s="902"/>
    </row>
    <row r="24" spans="1:9" ht="21" customHeight="1">
      <c r="A24" s="902" t="s">
        <v>418</v>
      </c>
      <c r="B24" s="902"/>
      <c r="C24" s="902"/>
      <c r="D24" s="902"/>
      <c r="E24" s="902"/>
      <c r="F24" s="902"/>
      <c r="G24" s="902"/>
      <c r="H24" s="902"/>
      <c r="I24" s="902"/>
    </row>
    <row r="25" spans="1:9" ht="21" customHeight="1">
      <c r="A25" s="903" t="s">
        <v>676</v>
      </c>
      <c r="B25" s="903"/>
      <c r="C25" s="903"/>
      <c r="D25" s="903"/>
      <c r="E25" s="903"/>
      <c r="F25" s="903"/>
      <c r="G25" s="903"/>
      <c r="H25" s="903"/>
      <c r="I25" s="903"/>
    </row>
    <row r="26" spans="1:9" ht="21" customHeight="1">
      <c r="B26" s="902"/>
      <c r="C26" s="902"/>
      <c r="D26" s="902"/>
      <c r="E26" s="902"/>
      <c r="F26" s="902"/>
      <c r="G26" s="902"/>
      <c r="H26" s="902"/>
      <c r="I26" s="902"/>
    </row>
    <row r="27" spans="1:9" ht="18">
      <c r="B27" s="904"/>
      <c r="C27" s="904"/>
      <c r="D27" s="904"/>
      <c r="E27" s="904"/>
      <c r="F27" s="904"/>
      <c r="G27" s="904"/>
      <c r="H27" s="904"/>
      <c r="I27" s="904"/>
    </row>
    <row r="28" spans="1:9" ht="20.25">
      <c r="C28" s="902"/>
      <c r="D28" s="902"/>
      <c r="E28" s="902"/>
      <c r="F28" s="902"/>
      <c r="G28" s="902"/>
      <c r="H28" s="902"/>
    </row>
    <row r="46" spans="1:9">
      <c r="A46" s="3"/>
      <c r="B46" s="3"/>
      <c r="C46" s="3"/>
      <c r="D46" s="3"/>
      <c r="E46" s="3"/>
      <c r="F46" s="3"/>
      <c r="G46" s="3"/>
      <c r="H46" s="3"/>
      <c r="I46" s="3"/>
    </row>
    <row r="47" spans="1:9" ht="15">
      <c r="A47" s="9"/>
      <c r="B47" s="3"/>
      <c r="C47" s="3"/>
      <c r="D47" s="3"/>
      <c r="E47" s="3"/>
      <c r="F47" s="3"/>
      <c r="G47" s="3"/>
      <c r="H47" s="3"/>
      <c r="I47" s="3"/>
    </row>
    <row r="48" spans="1:9" ht="16.5">
      <c r="A48" s="906" t="s">
        <v>966</v>
      </c>
      <c r="B48" s="907"/>
      <c r="C48" s="907"/>
      <c r="D48" s="907"/>
      <c r="E48" s="907"/>
      <c r="F48" s="907"/>
      <c r="G48" s="907"/>
      <c r="H48" s="907"/>
      <c r="I48" s="907"/>
    </row>
    <row r="49" spans="1:11" ht="15">
      <c r="A49" s="899"/>
      <c r="B49" s="899"/>
      <c r="C49" s="899"/>
      <c r="D49" s="899"/>
      <c r="E49" s="899"/>
      <c r="F49" s="899"/>
      <c r="G49" s="899"/>
      <c r="H49" s="899"/>
      <c r="I49" s="899"/>
    </row>
    <row r="50" spans="1:11" ht="15">
      <c r="A50" s="899"/>
      <c r="B50" s="899"/>
      <c r="C50" s="899"/>
      <c r="D50" s="899"/>
      <c r="E50" s="899"/>
      <c r="F50" s="899"/>
      <c r="G50" s="899"/>
      <c r="H50" s="899"/>
      <c r="I50" s="899"/>
    </row>
    <row r="51" spans="1:11" ht="7.5" customHeight="1"/>
    <row r="52" spans="1:11" ht="15">
      <c r="A52" s="905"/>
      <c r="B52" s="905"/>
      <c r="C52" s="905"/>
      <c r="D52" s="905"/>
      <c r="E52" s="905"/>
      <c r="F52" s="905"/>
      <c r="G52" s="905"/>
      <c r="H52" s="905"/>
      <c r="I52" s="905"/>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row>
  </sheetData>
  <mergeCells count="13">
    <mergeCell ref="A25:I25"/>
    <mergeCell ref="B26:I26"/>
    <mergeCell ref="B27:I27"/>
    <mergeCell ref="A52:I52"/>
    <mergeCell ref="C28:H28"/>
    <mergeCell ref="A48:I48"/>
    <mergeCell ref="A49:I49"/>
    <mergeCell ref="A50:I50"/>
    <mergeCell ref="A1:I1"/>
    <mergeCell ref="A2:I2"/>
    <mergeCell ref="A3:I3"/>
    <mergeCell ref="A23:I23"/>
    <mergeCell ref="A24:I24"/>
  </mergeCells>
  <phoneticPr fontId="0" type="noConversion"/>
  <pageMargins left="0.75" right="0.75" top="0.28000000000000003" bottom="0.4" header="0.17" footer="0.17"/>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enableFormatConditionsCalculation="0">
    <tabColor indexed="11"/>
  </sheetPr>
  <dimension ref="A1:IM133"/>
  <sheetViews>
    <sheetView workbookViewId="0">
      <selection activeCell="B15" sqref="B15"/>
    </sheetView>
  </sheetViews>
  <sheetFormatPr defaultColWidth="19.42578125" defaultRowHeight="12.75"/>
  <cols>
    <col min="1" max="1" width="5.140625" style="712" customWidth="1"/>
    <col min="2" max="2" width="43.140625" style="713" customWidth="1"/>
    <col min="3" max="3" width="1" style="713" customWidth="1"/>
    <col min="4" max="4" width="6.7109375" style="713" customWidth="1"/>
    <col min="5" max="5" width="7.42578125" style="714" customWidth="1"/>
    <col min="6" max="6" width="16.85546875" style="713" customWidth="1"/>
    <col min="7" max="7" width="16.7109375" style="713" customWidth="1"/>
    <col min="8" max="16384" width="19.42578125" style="713"/>
  </cols>
  <sheetData>
    <row r="1" spans="1:7" s="670" customFormat="1" ht="16.5" customHeight="1">
      <c r="A1" s="911" t="s">
        <v>419</v>
      </c>
      <c r="B1" s="911"/>
      <c r="C1" s="911"/>
      <c r="D1" s="911"/>
      <c r="E1" s="669"/>
      <c r="F1" s="909" t="s">
        <v>420</v>
      </c>
      <c r="G1" s="909"/>
    </row>
    <row r="2" spans="1:7" s="670" customFormat="1" ht="15.75" customHeight="1">
      <c r="A2" s="912" t="s">
        <v>421</v>
      </c>
      <c r="B2" s="912"/>
      <c r="C2" s="912"/>
      <c r="D2" s="912"/>
      <c r="E2" s="672"/>
      <c r="F2" s="910" t="s">
        <v>422</v>
      </c>
      <c r="G2" s="910"/>
    </row>
    <row r="3" spans="1:7" s="670" customFormat="1" ht="15.75" customHeight="1">
      <c r="A3" s="912" t="s">
        <v>423</v>
      </c>
      <c r="B3" s="912"/>
      <c r="C3" s="912"/>
      <c r="D3" s="912"/>
      <c r="E3" s="672"/>
      <c r="F3" s="910" t="s">
        <v>424</v>
      </c>
      <c r="G3" s="910"/>
    </row>
    <row r="4" spans="1:7" s="673" customFormat="1" ht="27" customHeight="1">
      <c r="A4" s="913" t="s">
        <v>425</v>
      </c>
      <c r="B4" s="913"/>
      <c r="C4" s="913"/>
      <c r="D4" s="913"/>
      <c r="E4" s="913"/>
      <c r="F4" s="913"/>
      <c r="G4" s="913"/>
    </row>
    <row r="5" spans="1:7" s="674" customFormat="1" ht="18" customHeight="1">
      <c r="A5" s="915" t="s">
        <v>426</v>
      </c>
      <c r="B5" s="915"/>
      <c r="C5" s="915"/>
      <c r="D5" s="915"/>
      <c r="E5" s="915"/>
      <c r="F5" s="915"/>
      <c r="G5" s="915"/>
    </row>
    <row r="6" spans="1:7" s="677" customFormat="1" ht="15">
      <c r="A6" s="917" t="s">
        <v>427</v>
      </c>
      <c r="B6" s="917"/>
      <c r="C6" s="676"/>
      <c r="D6" s="917" t="s">
        <v>428</v>
      </c>
      <c r="E6" s="919" t="s">
        <v>429</v>
      </c>
      <c r="F6" s="916" t="s">
        <v>430</v>
      </c>
      <c r="G6" s="916" t="s">
        <v>431</v>
      </c>
    </row>
    <row r="7" spans="1:7" s="677" customFormat="1" ht="13.5" customHeight="1">
      <c r="A7" s="917"/>
      <c r="B7" s="917"/>
      <c r="C7" s="676"/>
      <c r="D7" s="917"/>
      <c r="E7" s="920"/>
      <c r="F7" s="916"/>
      <c r="G7" s="916"/>
    </row>
    <row r="8" spans="1:7" s="677" customFormat="1" ht="13.5" customHeight="1">
      <c r="A8" s="918">
        <v>1</v>
      </c>
      <c r="B8" s="918"/>
      <c r="C8" s="679"/>
      <c r="D8" s="678">
        <v>2</v>
      </c>
      <c r="E8" s="680">
        <v>3</v>
      </c>
      <c r="F8" s="678">
        <v>4</v>
      </c>
      <c r="G8" s="678">
        <v>5</v>
      </c>
    </row>
    <row r="9" spans="1:7" s="677" customFormat="1" ht="15">
      <c r="A9" s="675" t="s">
        <v>432</v>
      </c>
      <c r="B9" s="681" t="s">
        <v>433</v>
      </c>
      <c r="D9" s="682">
        <v>100</v>
      </c>
      <c r="E9" s="683"/>
      <c r="F9" s="684">
        <v>504836436155</v>
      </c>
      <c r="G9" s="684">
        <v>515352853153</v>
      </c>
    </row>
    <row r="10" spans="1:7" s="677" customFormat="1" ht="15">
      <c r="A10" s="675" t="s">
        <v>434</v>
      </c>
      <c r="B10" s="681" t="s">
        <v>435</v>
      </c>
      <c r="D10" s="685">
        <v>110</v>
      </c>
      <c r="E10" s="685" t="s">
        <v>436</v>
      </c>
      <c r="F10" s="684">
        <v>29508250208</v>
      </c>
      <c r="G10" s="684">
        <v>40192063144</v>
      </c>
    </row>
    <row r="11" spans="1:7" s="677" customFormat="1" ht="12.75" customHeight="1">
      <c r="A11" s="671">
        <v>1</v>
      </c>
      <c r="B11" s="686" t="s">
        <v>437</v>
      </c>
      <c r="D11" s="687">
        <v>111</v>
      </c>
      <c r="E11" s="685"/>
      <c r="F11" s="688">
        <v>29508250208</v>
      </c>
      <c r="G11" s="688">
        <v>40192063144</v>
      </c>
    </row>
    <row r="12" spans="1:7" s="677" customFormat="1" ht="12.75" customHeight="1">
      <c r="A12" s="671">
        <v>2</v>
      </c>
      <c r="B12" s="686" t="s">
        <v>438</v>
      </c>
      <c r="D12" s="687">
        <v>112</v>
      </c>
      <c r="E12" s="685"/>
      <c r="F12" s="688">
        <v>0</v>
      </c>
      <c r="G12" s="688"/>
    </row>
    <row r="13" spans="1:7" s="677" customFormat="1" ht="15">
      <c r="A13" s="675" t="s">
        <v>439</v>
      </c>
      <c r="B13" s="681" t="s">
        <v>440</v>
      </c>
      <c r="D13" s="685">
        <v>120</v>
      </c>
      <c r="E13" s="685" t="s">
        <v>441</v>
      </c>
      <c r="F13" s="684">
        <v>4587295304</v>
      </c>
      <c r="G13" s="684">
        <v>4587295304</v>
      </c>
    </row>
    <row r="14" spans="1:7" s="677" customFormat="1" ht="12.75" customHeight="1">
      <c r="A14" s="671">
        <v>1</v>
      </c>
      <c r="B14" s="686" t="s">
        <v>442</v>
      </c>
      <c r="D14" s="687">
        <v>121</v>
      </c>
      <c r="E14" s="685"/>
      <c r="F14" s="688">
        <v>4401692800</v>
      </c>
      <c r="G14" s="688">
        <v>4401692800</v>
      </c>
    </row>
    <row r="15" spans="1:7" s="677" customFormat="1" ht="12.75" customHeight="1">
      <c r="A15" s="671">
        <v>2</v>
      </c>
      <c r="B15" s="686" t="s">
        <v>443</v>
      </c>
      <c r="D15" s="687">
        <v>122</v>
      </c>
      <c r="E15" s="685"/>
      <c r="F15" s="689">
        <v>-1814397496</v>
      </c>
      <c r="G15" s="689">
        <v>-1814397496</v>
      </c>
    </row>
    <row r="16" spans="1:7" s="677" customFormat="1" ht="12.75" customHeight="1">
      <c r="A16" s="671">
        <v>3</v>
      </c>
      <c r="B16" s="686" t="s">
        <v>444</v>
      </c>
      <c r="D16" s="687">
        <v>123</v>
      </c>
      <c r="E16" s="685"/>
      <c r="F16" s="688">
        <v>2000000000</v>
      </c>
      <c r="G16" s="688">
        <v>2000000000</v>
      </c>
    </row>
    <row r="17" spans="1:7" s="677" customFormat="1" ht="15">
      <c r="A17" s="675" t="s">
        <v>445</v>
      </c>
      <c r="B17" s="681" t="s">
        <v>446</v>
      </c>
      <c r="D17" s="685">
        <v>130</v>
      </c>
      <c r="E17" s="685" t="s">
        <v>447</v>
      </c>
      <c r="F17" s="684">
        <v>381223723215</v>
      </c>
      <c r="G17" s="684">
        <v>382003484321</v>
      </c>
    </row>
    <row r="18" spans="1:7" s="677" customFormat="1" ht="14.25" customHeight="1">
      <c r="A18" s="671">
        <v>1</v>
      </c>
      <c r="B18" s="686" t="s">
        <v>448</v>
      </c>
      <c r="D18" s="687">
        <v>131</v>
      </c>
      <c r="E18" s="685"/>
      <c r="F18" s="688">
        <v>307328896281</v>
      </c>
      <c r="G18" s="688">
        <v>313638573737</v>
      </c>
    </row>
    <row r="19" spans="1:7" s="677" customFormat="1" ht="14.25" customHeight="1">
      <c r="A19" s="671">
        <v>2</v>
      </c>
      <c r="B19" s="686" t="s">
        <v>449</v>
      </c>
      <c r="D19" s="687">
        <v>132</v>
      </c>
      <c r="E19" s="685"/>
      <c r="F19" s="688">
        <v>34261321039</v>
      </c>
      <c r="G19" s="688">
        <v>35511324275</v>
      </c>
    </row>
    <row r="20" spans="1:7" s="677" customFormat="1" ht="14.25" customHeight="1">
      <c r="A20" s="671">
        <v>3</v>
      </c>
      <c r="B20" s="686" t="s">
        <v>450</v>
      </c>
      <c r="D20" s="687">
        <v>133</v>
      </c>
      <c r="E20" s="685"/>
      <c r="F20" s="688">
        <v>17514861926</v>
      </c>
      <c r="G20" s="688">
        <v>17514861926</v>
      </c>
    </row>
    <row r="21" spans="1:7" s="677" customFormat="1" ht="14.25" customHeight="1">
      <c r="A21" s="671">
        <v>4</v>
      </c>
      <c r="B21" s="686" t="s">
        <v>451</v>
      </c>
      <c r="D21" s="687">
        <v>134</v>
      </c>
      <c r="E21" s="685"/>
      <c r="F21" s="688"/>
      <c r="G21" s="688"/>
    </row>
    <row r="22" spans="1:7" s="677" customFormat="1" ht="14.25" customHeight="1">
      <c r="A22" s="671">
        <v>5</v>
      </c>
      <c r="B22" s="686" t="s">
        <v>452</v>
      </c>
      <c r="D22" s="687">
        <v>135</v>
      </c>
      <c r="E22" s="685"/>
      <c r="F22" s="688"/>
      <c r="G22" s="688"/>
    </row>
    <row r="23" spans="1:7" s="677" customFormat="1" ht="14.25" customHeight="1">
      <c r="A23" s="671">
        <v>6</v>
      </c>
      <c r="B23" s="686" t="s">
        <v>453</v>
      </c>
      <c r="D23" s="687">
        <v>136</v>
      </c>
      <c r="E23" s="685"/>
      <c r="F23" s="688">
        <v>22775037364</v>
      </c>
      <c r="G23" s="688">
        <v>15995117778</v>
      </c>
    </row>
    <row r="24" spans="1:7" s="677" customFormat="1" ht="14.25" customHeight="1">
      <c r="A24" s="671">
        <v>7</v>
      </c>
      <c r="B24" s="686" t="s">
        <v>454</v>
      </c>
      <c r="D24" s="687">
        <v>137</v>
      </c>
      <c r="E24" s="685"/>
      <c r="F24" s="689">
        <v>-656393395</v>
      </c>
      <c r="G24" s="689">
        <v>-656393395</v>
      </c>
    </row>
    <row r="25" spans="1:7" s="677" customFormat="1" ht="14.25" hidden="1" customHeight="1">
      <c r="A25" s="671">
        <v>8</v>
      </c>
      <c r="B25" s="686" t="s">
        <v>455</v>
      </c>
      <c r="D25" s="687">
        <v>139</v>
      </c>
      <c r="E25" s="685"/>
      <c r="F25" s="688">
        <v>0</v>
      </c>
      <c r="G25" s="691"/>
    </row>
    <row r="26" spans="1:7" s="677" customFormat="1" ht="15">
      <c r="A26" s="675" t="s">
        <v>456</v>
      </c>
      <c r="B26" s="681" t="s">
        <v>457</v>
      </c>
      <c r="D26" s="685">
        <v>140</v>
      </c>
      <c r="E26" s="685" t="s">
        <v>458</v>
      </c>
      <c r="F26" s="684">
        <v>75971317987</v>
      </c>
      <c r="G26" s="692">
        <v>79625067659</v>
      </c>
    </row>
    <row r="27" spans="1:7" s="677" customFormat="1" ht="14.25" customHeight="1">
      <c r="A27" s="671">
        <v>1</v>
      </c>
      <c r="B27" s="686" t="s">
        <v>457</v>
      </c>
      <c r="D27" s="687">
        <v>141</v>
      </c>
      <c r="E27" s="685"/>
      <c r="F27" s="688">
        <v>76227092518</v>
      </c>
      <c r="G27" s="688">
        <v>79880842190</v>
      </c>
    </row>
    <row r="28" spans="1:7" s="677" customFormat="1" ht="14.25" customHeight="1">
      <c r="A28" s="671">
        <v>2</v>
      </c>
      <c r="B28" s="686" t="s">
        <v>459</v>
      </c>
      <c r="D28" s="687">
        <v>149</v>
      </c>
      <c r="E28" s="685"/>
      <c r="F28" s="689">
        <v>-255774531</v>
      </c>
      <c r="G28" s="689">
        <v>-255774531</v>
      </c>
    </row>
    <row r="29" spans="1:7" s="677" customFormat="1" ht="15">
      <c r="A29" s="675" t="s">
        <v>460</v>
      </c>
      <c r="B29" s="681" t="s">
        <v>461</v>
      </c>
      <c r="D29" s="685">
        <v>150</v>
      </c>
      <c r="E29" s="685"/>
      <c r="F29" s="684">
        <v>13545849441</v>
      </c>
      <c r="G29" s="684">
        <v>8944942725</v>
      </c>
    </row>
    <row r="30" spans="1:7" s="677" customFormat="1" ht="12" customHeight="1">
      <c r="A30" s="671">
        <v>1</v>
      </c>
      <c r="B30" s="686" t="s">
        <v>462</v>
      </c>
      <c r="D30" s="687">
        <v>151</v>
      </c>
      <c r="E30" s="685" t="s">
        <v>463</v>
      </c>
      <c r="F30" s="688">
        <v>11311577540</v>
      </c>
      <c r="G30" s="688">
        <v>8922614995</v>
      </c>
    </row>
    <row r="31" spans="1:7" s="677" customFormat="1" ht="12" customHeight="1">
      <c r="A31" s="671">
        <v>2</v>
      </c>
      <c r="B31" s="686" t="s">
        <v>464</v>
      </c>
      <c r="D31" s="687">
        <v>152</v>
      </c>
      <c r="E31" s="685"/>
      <c r="F31" s="688">
        <v>2234271901</v>
      </c>
      <c r="G31" s="688">
        <v>22327730</v>
      </c>
    </row>
    <row r="32" spans="1:7" s="677" customFormat="1" ht="12" hidden="1" customHeight="1">
      <c r="A32" s="671">
        <v>3</v>
      </c>
      <c r="B32" s="686" t="s">
        <v>465</v>
      </c>
      <c r="D32" s="687">
        <v>153</v>
      </c>
      <c r="E32" s="685"/>
      <c r="F32" s="688"/>
      <c r="G32" s="688"/>
    </row>
    <row r="33" spans="1:7" s="677" customFormat="1" ht="12" hidden="1" customHeight="1">
      <c r="A33" s="671">
        <v>4</v>
      </c>
      <c r="B33" s="686" t="s">
        <v>466</v>
      </c>
      <c r="D33" s="687">
        <v>154</v>
      </c>
      <c r="E33" s="685"/>
      <c r="F33" s="688"/>
      <c r="G33" s="688"/>
    </row>
    <row r="34" spans="1:7" s="677" customFormat="1" ht="15" hidden="1">
      <c r="A34" s="671">
        <v>5</v>
      </c>
      <c r="B34" s="686" t="s">
        <v>461</v>
      </c>
      <c r="D34" s="687">
        <v>155</v>
      </c>
      <c r="E34" s="685"/>
      <c r="F34" s="688"/>
      <c r="G34" s="688"/>
    </row>
    <row r="35" spans="1:7" s="677" customFormat="1" ht="15">
      <c r="A35" s="671" t="s">
        <v>467</v>
      </c>
      <c r="B35" s="681" t="s">
        <v>468</v>
      </c>
      <c r="D35" s="682">
        <v>200</v>
      </c>
      <c r="E35" s="683"/>
      <c r="F35" s="684">
        <v>181749629100</v>
      </c>
      <c r="G35" s="684">
        <v>172517751139</v>
      </c>
    </row>
    <row r="36" spans="1:7" s="674" customFormat="1" ht="15">
      <c r="A36" s="675" t="s">
        <v>434</v>
      </c>
      <c r="B36" s="693" t="s">
        <v>469</v>
      </c>
      <c r="D36" s="683">
        <v>210</v>
      </c>
      <c r="E36" s="683"/>
      <c r="F36" s="684">
        <v>0</v>
      </c>
      <c r="G36" s="684">
        <v>0</v>
      </c>
    </row>
    <row r="37" spans="1:7" s="677" customFormat="1" ht="15" hidden="1">
      <c r="A37" s="671">
        <v>1</v>
      </c>
      <c r="B37" s="686" t="s">
        <v>470</v>
      </c>
      <c r="D37" s="687">
        <v>211</v>
      </c>
      <c r="E37" s="685"/>
      <c r="F37" s="677">
        <v>0</v>
      </c>
    </row>
    <row r="38" spans="1:7" s="677" customFormat="1" ht="15" hidden="1">
      <c r="A38" s="671">
        <v>2</v>
      </c>
      <c r="B38" s="686" t="s">
        <v>471</v>
      </c>
      <c r="D38" s="687">
        <v>212</v>
      </c>
      <c r="E38" s="685"/>
      <c r="F38" s="677">
        <v>0</v>
      </c>
      <c r="G38" s="688"/>
    </row>
    <row r="39" spans="1:7" s="677" customFormat="1" ht="15" hidden="1">
      <c r="A39" s="671">
        <v>3</v>
      </c>
      <c r="B39" s="686" t="s">
        <v>472</v>
      </c>
      <c r="D39" s="687">
        <v>213</v>
      </c>
      <c r="E39" s="685"/>
      <c r="F39" s="677">
        <v>0</v>
      </c>
    </row>
    <row r="40" spans="1:7" s="677" customFormat="1" ht="15" hidden="1">
      <c r="A40" s="671">
        <v>4</v>
      </c>
      <c r="B40" s="686" t="s">
        <v>473</v>
      </c>
      <c r="D40" s="687">
        <v>214</v>
      </c>
      <c r="E40" s="685"/>
      <c r="F40" s="677">
        <v>0</v>
      </c>
    </row>
    <row r="41" spans="1:7" s="677" customFormat="1" ht="15" hidden="1">
      <c r="A41" s="671">
        <v>5</v>
      </c>
      <c r="B41" s="686" t="s">
        <v>474</v>
      </c>
      <c r="D41" s="687">
        <v>215</v>
      </c>
      <c r="E41" s="685"/>
      <c r="F41" s="677">
        <v>0</v>
      </c>
      <c r="G41" s="688"/>
    </row>
    <row r="42" spans="1:7" s="677" customFormat="1" ht="15" hidden="1">
      <c r="A42" s="671">
        <v>6</v>
      </c>
      <c r="B42" s="686" t="s">
        <v>475</v>
      </c>
      <c r="D42" s="687">
        <v>216</v>
      </c>
      <c r="E42" s="685"/>
      <c r="F42" s="677">
        <v>0</v>
      </c>
    </row>
    <row r="43" spans="1:7" s="677" customFormat="1" ht="15" hidden="1">
      <c r="A43" s="671">
        <v>7</v>
      </c>
      <c r="B43" s="686" t="s">
        <v>476</v>
      </c>
      <c r="D43" s="687">
        <v>219</v>
      </c>
      <c r="E43" s="685"/>
      <c r="F43" s="677">
        <v>0</v>
      </c>
    </row>
    <row r="44" spans="1:7" s="674" customFormat="1" ht="13.5" customHeight="1">
      <c r="A44" s="675" t="s">
        <v>439</v>
      </c>
      <c r="B44" s="693" t="s">
        <v>477</v>
      </c>
      <c r="D44" s="683">
        <v>220</v>
      </c>
      <c r="E44" s="683"/>
      <c r="F44" s="684">
        <v>34855094548</v>
      </c>
      <c r="G44" s="684">
        <v>36849111240</v>
      </c>
    </row>
    <row r="45" spans="1:7" s="677" customFormat="1" ht="13.5" customHeight="1">
      <c r="A45" s="671">
        <v>1</v>
      </c>
      <c r="B45" s="686" t="s">
        <v>478</v>
      </c>
      <c r="D45" s="687">
        <v>221</v>
      </c>
      <c r="E45" s="685" t="s">
        <v>479</v>
      </c>
      <c r="F45" s="688">
        <v>34854122310</v>
      </c>
      <c r="G45" s="688">
        <v>36845222336</v>
      </c>
    </row>
    <row r="46" spans="1:7" s="677" customFormat="1" ht="13.5" customHeight="1">
      <c r="A46" s="671"/>
      <c r="B46" s="686" t="s">
        <v>480</v>
      </c>
      <c r="D46" s="687">
        <v>222</v>
      </c>
      <c r="E46" s="685"/>
      <c r="F46" s="688">
        <v>73379161138</v>
      </c>
      <c r="G46" s="688">
        <v>73379161138</v>
      </c>
    </row>
    <row r="47" spans="1:7" s="677" customFormat="1" ht="13.5" customHeight="1">
      <c r="A47" s="671"/>
      <c r="B47" s="686" t="s">
        <v>481</v>
      </c>
      <c r="D47" s="687">
        <v>223</v>
      </c>
      <c r="E47" s="685"/>
      <c r="F47" s="689">
        <v>-38525038828</v>
      </c>
      <c r="G47" s="689">
        <v>-36533938802</v>
      </c>
    </row>
    <row r="48" spans="1:7" s="677" customFormat="1" ht="12" customHeight="1">
      <c r="A48" s="671">
        <v>2</v>
      </c>
      <c r="B48" s="686" t="s">
        <v>482</v>
      </c>
      <c r="D48" s="687">
        <v>224</v>
      </c>
      <c r="E48" s="685"/>
    </row>
    <row r="49" spans="1:247" s="677" customFormat="1" ht="13.5" hidden="1" customHeight="1">
      <c r="A49" s="671"/>
      <c r="B49" s="686" t="s">
        <v>480</v>
      </c>
      <c r="D49" s="687">
        <v>225</v>
      </c>
      <c r="E49" s="685"/>
    </row>
    <row r="50" spans="1:247" s="677" customFormat="1" ht="13.5" hidden="1" customHeight="1">
      <c r="A50" s="671"/>
      <c r="B50" s="686" t="s">
        <v>481</v>
      </c>
      <c r="D50" s="687">
        <v>226</v>
      </c>
      <c r="E50" s="685"/>
    </row>
    <row r="51" spans="1:247" s="677" customFormat="1" ht="12.75" customHeight="1">
      <c r="A51" s="671">
        <v>3</v>
      </c>
      <c r="B51" s="686" t="s">
        <v>483</v>
      </c>
      <c r="D51" s="687">
        <v>227</v>
      </c>
      <c r="E51" s="685" t="s">
        <v>484</v>
      </c>
      <c r="F51" s="688">
        <v>972238</v>
      </c>
      <c r="G51" s="688">
        <v>3888904</v>
      </c>
    </row>
    <row r="52" spans="1:247" s="677" customFormat="1" ht="12.75" customHeight="1">
      <c r="A52" s="671"/>
      <c r="B52" s="686" t="s">
        <v>480</v>
      </c>
      <c r="D52" s="687">
        <v>228</v>
      </c>
      <c r="E52" s="685"/>
      <c r="F52" s="688">
        <v>70000000</v>
      </c>
      <c r="G52" s="688">
        <v>70000000</v>
      </c>
    </row>
    <row r="53" spans="1:247" s="677" customFormat="1" ht="12.75" customHeight="1">
      <c r="A53" s="671"/>
      <c r="B53" s="686" t="s">
        <v>481</v>
      </c>
      <c r="D53" s="687">
        <v>229</v>
      </c>
      <c r="E53" s="685"/>
      <c r="F53" s="689">
        <v>-69027762</v>
      </c>
      <c r="G53" s="689">
        <v>-66111096</v>
      </c>
    </row>
    <row r="54" spans="1:247" s="674" customFormat="1" ht="12" customHeight="1">
      <c r="A54" s="675" t="s">
        <v>445</v>
      </c>
      <c r="B54" s="693" t="s">
        <v>485</v>
      </c>
      <c r="D54" s="683">
        <v>230</v>
      </c>
      <c r="E54" s="683"/>
      <c r="F54" s="674">
        <v>0</v>
      </c>
      <c r="G54" s="674">
        <v>0</v>
      </c>
    </row>
    <row r="55" spans="1:247" s="677" customFormat="1" ht="15" hidden="1">
      <c r="A55" s="671"/>
      <c r="B55" s="686" t="s">
        <v>480</v>
      </c>
      <c r="D55" s="687">
        <v>231</v>
      </c>
      <c r="E55" s="685"/>
    </row>
    <row r="56" spans="1:247" s="677" customFormat="1" ht="15" hidden="1">
      <c r="A56" s="671"/>
      <c r="B56" s="686" t="s">
        <v>481</v>
      </c>
      <c r="D56" s="687">
        <v>232</v>
      </c>
      <c r="E56" s="685"/>
    </row>
    <row r="57" spans="1:247" s="674" customFormat="1" ht="14.25" customHeight="1">
      <c r="A57" s="675" t="s">
        <v>456</v>
      </c>
      <c r="B57" s="693" t="s">
        <v>486</v>
      </c>
      <c r="D57" s="683">
        <v>240</v>
      </c>
      <c r="E57" s="685" t="s">
        <v>487</v>
      </c>
      <c r="F57" s="684">
        <v>72356049072</v>
      </c>
      <c r="G57" s="684">
        <v>60470154419</v>
      </c>
      <c r="IM57" s="674">
        <f>SUM(A57:IL57)</f>
        <v>132826203731</v>
      </c>
    </row>
    <row r="58" spans="1:247" s="677" customFormat="1" ht="15" hidden="1">
      <c r="A58" s="671"/>
      <c r="B58" s="686" t="s">
        <v>488</v>
      </c>
      <c r="D58" s="687">
        <v>241</v>
      </c>
      <c r="E58" s="685"/>
      <c r="F58" s="688">
        <v>0</v>
      </c>
      <c r="G58" s="688"/>
    </row>
    <row r="59" spans="1:247" s="677" customFormat="1" ht="15">
      <c r="A59" s="671"/>
      <c r="B59" s="686" t="s">
        <v>489</v>
      </c>
      <c r="D59" s="687">
        <v>242</v>
      </c>
      <c r="E59" s="685"/>
      <c r="F59" s="688">
        <v>72356049072</v>
      </c>
      <c r="G59" s="688">
        <v>60470154419</v>
      </c>
    </row>
    <row r="60" spans="1:247" s="674" customFormat="1" ht="15">
      <c r="A60" s="675" t="s">
        <v>460</v>
      </c>
      <c r="B60" s="693" t="s">
        <v>490</v>
      </c>
      <c r="D60" s="683">
        <v>250</v>
      </c>
      <c r="E60" s="683"/>
      <c r="F60" s="684">
        <v>51214585648</v>
      </c>
      <c r="G60" s="684">
        <v>51874585648</v>
      </c>
    </row>
    <row r="61" spans="1:247" s="677" customFormat="1" ht="12.75" customHeight="1">
      <c r="A61" s="671">
        <v>1</v>
      </c>
      <c r="B61" s="686" t="s">
        <v>491</v>
      </c>
      <c r="D61" s="687">
        <v>251</v>
      </c>
      <c r="E61" s="685"/>
      <c r="F61" s="688">
        <v>33626484267</v>
      </c>
      <c r="G61" s="688">
        <v>33626484267</v>
      </c>
    </row>
    <row r="62" spans="1:247" s="677" customFormat="1" ht="12.75" customHeight="1">
      <c r="A62" s="671">
        <v>2</v>
      </c>
      <c r="B62" s="686" t="s">
        <v>492</v>
      </c>
      <c r="D62" s="687">
        <v>252</v>
      </c>
      <c r="E62" s="685"/>
      <c r="F62" s="688">
        <v>630000000</v>
      </c>
      <c r="G62" s="688">
        <v>1000000000</v>
      </c>
    </row>
    <row r="63" spans="1:247" s="677" customFormat="1" ht="12.75" customHeight="1">
      <c r="A63" s="671">
        <v>3</v>
      </c>
      <c r="B63" s="686" t="s">
        <v>493</v>
      </c>
      <c r="D63" s="687">
        <v>253</v>
      </c>
      <c r="E63" s="685"/>
      <c r="F63" s="688">
        <v>33174486082</v>
      </c>
      <c r="G63" s="688">
        <v>33464486082</v>
      </c>
    </row>
    <row r="64" spans="1:247" s="677" customFormat="1" ht="12.75" customHeight="1">
      <c r="A64" s="671">
        <v>4</v>
      </c>
      <c r="B64" s="686" t="s">
        <v>494</v>
      </c>
      <c r="D64" s="687">
        <v>254</v>
      </c>
      <c r="E64" s="685"/>
      <c r="F64" s="689">
        <v>-16216384701</v>
      </c>
      <c r="G64" s="689">
        <v>-16216384701</v>
      </c>
    </row>
    <row r="65" spans="1:7" s="677" customFormat="1" ht="12.75" customHeight="1">
      <c r="A65" s="671">
        <v>5</v>
      </c>
      <c r="B65" s="686" t="s">
        <v>444</v>
      </c>
      <c r="D65" s="687">
        <v>255</v>
      </c>
      <c r="E65" s="685"/>
      <c r="F65" s="688">
        <v>0</v>
      </c>
    </row>
    <row r="66" spans="1:7" s="674" customFormat="1" ht="15">
      <c r="A66" s="675" t="s">
        <v>495</v>
      </c>
      <c r="B66" s="693" t="s">
        <v>496</v>
      </c>
      <c r="D66" s="683">
        <v>260</v>
      </c>
      <c r="E66" s="683"/>
      <c r="F66" s="684">
        <v>23323899832</v>
      </c>
      <c r="G66" s="684">
        <v>23323899832</v>
      </c>
    </row>
    <row r="67" spans="1:7" s="677" customFormat="1" ht="13.5" customHeight="1">
      <c r="A67" s="671"/>
      <c r="B67" s="686" t="s">
        <v>497</v>
      </c>
      <c r="D67" s="687">
        <v>261</v>
      </c>
      <c r="E67" s="685" t="s">
        <v>498</v>
      </c>
      <c r="F67" s="688">
        <v>23323899832</v>
      </c>
      <c r="G67" s="688">
        <v>23323899832</v>
      </c>
    </row>
    <row r="68" spans="1:7" s="677" customFormat="1" ht="15" hidden="1">
      <c r="A68" s="671">
        <v>2</v>
      </c>
      <c r="B68" s="686" t="s">
        <v>499</v>
      </c>
      <c r="D68" s="687">
        <v>262</v>
      </c>
      <c r="E68" s="685"/>
    </row>
    <row r="69" spans="1:7" s="677" customFormat="1" ht="15" hidden="1">
      <c r="A69" s="671">
        <v>3</v>
      </c>
      <c r="B69" s="686" t="s">
        <v>500</v>
      </c>
      <c r="D69" s="687">
        <v>263</v>
      </c>
      <c r="E69" s="685"/>
    </row>
    <row r="70" spans="1:7" s="677" customFormat="1" ht="15" hidden="1">
      <c r="A70" s="671">
        <v>4</v>
      </c>
      <c r="B70" s="686" t="s">
        <v>496</v>
      </c>
      <c r="D70" s="687">
        <v>268</v>
      </c>
      <c r="E70" s="685"/>
    </row>
    <row r="71" spans="1:7" s="677" customFormat="1" ht="18.75" customHeight="1" thickBot="1">
      <c r="A71" s="694"/>
      <c r="B71" s="695" t="s">
        <v>501</v>
      </c>
      <c r="C71" s="696"/>
      <c r="D71" s="697" t="s">
        <v>502</v>
      </c>
      <c r="E71" s="698"/>
      <c r="F71" s="699">
        <v>686586065255</v>
      </c>
      <c r="G71" s="699">
        <v>687870604292</v>
      </c>
    </row>
    <row r="72" spans="1:7" s="677" customFormat="1" ht="24.75" customHeight="1" thickTop="1">
      <c r="A72" s="700"/>
      <c r="B72" s="701" t="s">
        <v>503</v>
      </c>
      <c r="C72" s="676"/>
      <c r="D72" s="701" t="s">
        <v>428</v>
      </c>
      <c r="E72" s="698"/>
      <c r="F72" s="702" t="s">
        <v>430</v>
      </c>
      <c r="G72" s="702" t="s">
        <v>431</v>
      </c>
    </row>
    <row r="73" spans="1:7" s="677" customFormat="1" ht="15">
      <c r="A73" s="671" t="s">
        <v>504</v>
      </c>
      <c r="B73" s="681" t="s">
        <v>505</v>
      </c>
      <c r="D73" s="682">
        <v>300</v>
      </c>
      <c r="E73" s="683"/>
      <c r="F73" s="684">
        <v>532472953676</v>
      </c>
      <c r="G73" s="684">
        <v>534949872195</v>
      </c>
    </row>
    <row r="74" spans="1:7" s="674" customFormat="1" ht="15">
      <c r="A74" s="675" t="s">
        <v>434</v>
      </c>
      <c r="B74" s="693" t="s">
        <v>506</v>
      </c>
      <c r="D74" s="683">
        <v>310</v>
      </c>
      <c r="E74" s="683"/>
      <c r="F74" s="684">
        <v>491689699027</v>
      </c>
      <c r="G74" s="684">
        <v>494682642552</v>
      </c>
    </row>
    <row r="75" spans="1:7" s="677" customFormat="1" ht="13.5" customHeight="1">
      <c r="A75" s="671">
        <v>1</v>
      </c>
      <c r="B75" s="686" t="s">
        <v>507</v>
      </c>
      <c r="D75" s="687">
        <v>311</v>
      </c>
      <c r="E75" s="685" t="s">
        <v>508</v>
      </c>
      <c r="F75" s="688">
        <v>177322714954</v>
      </c>
      <c r="G75" s="688">
        <v>182116903556</v>
      </c>
    </row>
    <row r="76" spans="1:7" s="677" customFormat="1" ht="13.5" customHeight="1">
      <c r="A76" s="671">
        <v>2</v>
      </c>
      <c r="B76" s="686" t="s">
        <v>509</v>
      </c>
      <c r="D76" s="687">
        <v>312</v>
      </c>
      <c r="E76" s="685" t="s">
        <v>510</v>
      </c>
      <c r="F76" s="688">
        <v>43323061865</v>
      </c>
      <c r="G76" s="688">
        <v>50550466367</v>
      </c>
    </row>
    <row r="77" spans="1:7" s="677" customFormat="1" ht="13.5" customHeight="1">
      <c r="A77" s="671">
        <v>3</v>
      </c>
      <c r="B77" s="686" t="s">
        <v>511</v>
      </c>
      <c r="D77" s="687">
        <v>313</v>
      </c>
      <c r="E77" s="685" t="s">
        <v>512</v>
      </c>
      <c r="F77" s="688">
        <v>9461540058</v>
      </c>
      <c r="G77" s="688">
        <v>11605148605</v>
      </c>
    </row>
    <row r="78" spans="1:7" s="677" customFormat="1" ht="13.5" customHeight="1">
      <c r="A78" s="671">
        <v>4</v>
      </c>
      <c r="B78" s="686" t="s">
        <v>513</v>
      </c>
      <c r="D78" s="687">
        <v>314</v>
      </c>
      <c r="E78" s="685"/>
      <c r="F78" s="688">
        <v>333934822</v>
      </c>
      <c r="G78" s="688">
        <v>950479027</v>
      </c>
    </row>
    <row r="79" spans="1:7" s="677" customFormat="1" ht="13.5" customHeight="1">
      <c r="A79" s="671">
        <v>5</v>
      </c>
      <c r="B79" s="686" t="s">
        <v>514</v>
      </c>
      <c r="D79" s="687">
        <v>315</v>
      </c>
      <c r="E79" s="685" t="s">
        <v>515</v>
      </c>
      <c r="F79" s="688">
        <v>39185455753</v>
      </c>
      <c r="G79" s="690">
        <v>57738921634</v>
      </c>
    </row>
    <row r="80" spans="1:7" s="677" customFormat="1" ht="13.5" customHeight="1">
      <c r="A80" s="671">
        <v>6</v>
      </c>
      <c r="B80" s="686" t="s">
        <v>516</v>
      </c>
      <c r="D80" s="687">
        <v>316</v>
      </c>
      <c r="E80" s="685"/>
      <c r="F80" s="688">
        <v>0</v>
      </c>
      <c r="G80" s="690"/>
    </row>
    <row r="81" spans="1:7" s="677" customFormat="1" ht="13.5" customHeight="1">
      <c r="A81" s="671">
        <v>7</v>
      </c>
      <c r="B81" s="686" t="s">
        <v>517</v>
      </c>
      <c r="D81" s="687">
        <v>317</v>
      </c>
      <c r="E81" s="685"/>
      <c r="F81" s="688">
        <v>0</v>
      </c>
      <c r="G81" s="690"/>
    </row>
    <row r="82" spans="1:7" s="677" customFormat="1" ht="13.5" customHeight="1">
      <c r="A82" s="671">
        <v>8</v>
      </c>
      <c r="B82" s="686" t="s">
        <v>518</v>
      </c>
      <c r="D82" s="687">
        <v>318</v>
      </c>
      <c r="E82" s="685" t="s">
        <v>519</v>
      </c>
      <c r="F82" s="688">
        <v>3725766927</v>
      </c>
      <c r="G82" s="690">
        <v>3509851682</v>
      </c>
    </row>
    <row r="83" spans="1:7" s="677" customFormat="1" ht="13.5" customHeight="1">
      <c r="A83" s="671">
        <v>9</v>
      </c>
      <c r="B83" s="686" t="s">
        <v>520</v>
      </c>
      <c r="D83" s="687">
        <v>319</v>
      </c>
      <c r="E83" s="685"/>
      <c r="F83" s="688">
        <v>9306685551</v>
      </c>
      <c r="G83" s="688">
        <v>11691259929</v>
      </c>
    </row>
    <row r="84" spans="1:7" s="677" customFormat="1" ht="13.5" customHeight="1">
      <c r="A84" s="671">
        <v>10</v>
      </c>
      <c r="B84" s="686" t="s">
        <v>521</v>
      </c>
      <c r="D84" s="685">
        <v>320</v>
      </c>
      <c r="E84" s="685" t="s">
        <v>522</v>
      </c>
      <c r="F84" s="688">
        <v>208299176124</v>
      </c>
      <c r="G84" s="688">
        <v>175711228779</v>
      </c>
    </row>
    <row r="85" spans="1:7" s="677" customFormat="1" ht="13.5" customHeight="1">
      <c r="A85" s="671">
        <v>11</v>
      </c>
      <c r="B85" s="686" t="s">
        <v>523</v>
      </c>
      <c r="D85" s="687">
        <v>321</v>
      </c>
      <c r="E85" s="685"/>
      <c r="F85" s="688">
        <v>0</v>
      </c>
    </row>
    <row r="86" spans="1:7" s="677" customFormat="1" ht="13.5" customHeight="1">
      <c r="A86" s="671">
        <v>12</v>
      </c>
      <c r="B86" s="686" t="s">
        <v>524</v>
      </c>
      <c r="D86" s="687">
        <v>322</v>
      </c>
      <c r="E86" s="685"/>
      <c r="F86" s="688">
        <v>731362973</v>
      </c>
      <c r="G86" s="688">
        <v>808382973</v>
      </c>
    </row>
    <row r="87" spans="1:7" s="677" customFormat="1" ht="15" hidden="1">
      <c r="A87" s="671">
        <v>13</v>
      </c>
      <c r="B87" s="686" t="s">
        <v>525</v>
      </c>
      <c r="D87" s="687">
        <v>323</v>
      </c>
      <c r="E87" s="685"/>
      <c r="F87" s="688">
        <v>0</v>
      </c>
    </row>
    <row r="88" spans="1:7" s="677" customFormat="1" ht="15" hidden="1">
      <c r="A88" s="671">
        <v>14</v>
      </c>
      <c r="B88" s="686" t="s">
        <v>466</v>
      </c>
      <c r="D88" s="687">
        <v>324</v>
      </c>
      <c r="E88" s="685"/>
      <c r="F88" s="688">
        <v>0</v>
      </c>
    </row>
    <row r="89" spans="1:7" s="674" customFormat="1" ht="15">
      <c r="A89" s="675" t="s">
        <v>439</v>
      </c>
      <c r="B89" s="693" t="s">
        <v>526</v>
      </c>
      <c r="D89" s="683">
        <v>330</v>
      </c>
      <c r="E89" s="683"/>
      <c r="F89" s="684">
        <v>40783254649</v>
      </c>
      <c r="G89" s="684">
        <v>40267229643</v>
      </c>
    </row>
    <row r="90" spans="1:7" s="677" customFormat="1" ht="14.25" customHeight="1">
      <c r="A90" s="671">
        <v>1</v>
      </c>
      <c r="B90" s="686" t="s">
        <v>527</v>
      </c>
      <c r="D90" s="687">
        <v>331</v>
      </c>
      <c r="E90" s="685"/>
      <c r="F90" s="703">
        <v>0</v>
      </c>
      <c r="G90" s="688"/>
    </row>
    <row r="91" spans="1:7" s="677" customFormat="1" ht="14.25" customHeight="1">
      <c r="A91" s="671">
        <v>2</v>
      </c>
      <c r="B91" s="686" t="s">
        <v>528</v>
      </c>
      <c r="D91" s="687">
        <v>332</v>
      </c>
      <c r="E91" s="685"/>
      <c r="F91" s="703">
        <v>0</v>
      </c>
      <c r="G91" s="688"/>
    </row>
    <row r="92" spans="1:7" s="677" customFormat="1" ht="14.25" customHeight="1">
      <c r="A92" s="671">
        <v>3</v>
      </c>
      <c r="B92" s="686" t="s">
        <v>529</v>
      </c>
      <c r="D92" s="687">
        <v>333</v>
      </c>
      <c r="E92" s="685"/>
      <c r="F92" s="703">
        <v>0</v>
      </c>
      <c r="G92" s="688"/>
    </row>
    <row r="93" spans="1:7" s="677" customFormat="1" ht="14.25" customHeight="1">
      <c r="A93" s="671">
        <v>4</v>
      </c>
      <c r="B93" s="686" t="s">
        <v>530</v>
      </c>
      <c r="D93" s="687">
        <v>334</v>
      </c>
      <c r="E93" s="685"/>
      <c r="F93" s="703">
        <v>0</v>
      </c>
      <c r="G93" s="688"/>
    </row>
    <row r="94" spans="1:7" s="677" customFormat="1" ht="14.25" customHeight="1">
      <c r="A94" s="671">
        <v>5</v>
      </c>
      <c r="B94" s="686" t="s">
        <v>531</v>
      </c>
      <c r="D94" s="687">
        <v>335</v>
      </c>
      <c r="E94" s="685"/>
      <c r="F94" s="703">
        <v>0</v>
      </c>
      <c r="G94" s="688"/>
    </row>
    <row r="95" spans="1:7" s="677" customFormat="1" ht="14.25" customHeight="1">
      <c r="A95" s="671">
        <v>6</v>
      </c>
      <c r="B95" s="686" t="s">
        <v>532</v>
      </c>
      <c r="D95" s="687">
        <v>336</v>
      </c>
      <c r="E95" s="685" t="s">
        <v>533</v>
      </c>
      <c r="F95" s="703">
        <v>3988750839</v>
      </c>
      <c r="G95" s="690">
        <v>4121538132</v>
      </c>
    </row>
    <row r="96" spans="1:7" s="677" customFormat="1" ht="14.25" customHeight="1">
      <c r="A96" s="671">
        <v>7</v>
      </c>
      <c r="B96" s="686" t="s">
        <v>534</v>
      </c>
      <c r="D96" s="687">
        <v>337</v>
      </c>
      <c r="E96" s="685"/>
      <c r="F96" s="703">
        <v>0</v>
      </c>
      <c r="G96" s="688"/>
    </row>
    <row r="97" spans="1:7" s="677" customFormat="1" ht="14.25" customHeight="1">
      <c r="A97" s="671">
        <v>8</v>
      </c>
      <c r="B97" s="686" t="s">
        <v>535</v>
      </c>
      <c r="D97" s="687">
        <v>338</v>
      </c>
      <c r="E97" s="685" t="s">
        <v>536</v>
      </c>
      <c r="F97" s="703">
        <v>36794503810</v>
      </c>
      <c r="G97" s="688">
        <v>36145691511</v>
      </c>
    </row>
    <row r="98" spans="1:7" s="677" customFormat="1" ht="15" hidden="1">
      <c r="A98" s="671">
        <v>9</v>
      </c>
      <c r="B98" s="686" t="s">
        <v>537</v>
      </c>
      <c r="D98" s="687">
        <v>339</v>
      </c>
      <c r="E98" s="685"/>
      <c r="F98" s="703">
        <v>0</v>
      </c>
      <c r="G98" s="688"/>
    </row>
    <row r="99" spans="1:7" s="677" customFormat="1" ht="15" hidden="1">
      <c r="A99" s="671">
        <v>10</v>
      </c>
      <c r="B99" s="686" t="s">
        <v>538</v>
      </c>
      <c r="D99" s="685">
        <v>340</v>
      </c>
      <c r="E99" s="685"/>
      <c r="F99" s="703">
        <v>0</v>
      </c>
      <c r="G99" s="688"/>
    </row>
    <row r="100" spans="1:7" s="677" customFormat="1" ht="15" hidden="1">
      <c r="A100" s="671">
        <v>11</v>
      </c>
      <c r="B100" s="686" t="s">
        <v>539</v>
      </c>
      <c r="D100" s="687">
        <v>341</v>
      </c>
      <c r="E100" s="685"/>
      <c r="F100" s="703">
        <v>0</v>
      </c>
      <c r="G100" s="688"/>
    </row>
    <row r="101" spans="1:7" s="677" customFormat="1" ht="15" hidden="1">
      <c r="A101" s="671">
        <v>12</v>
      </c>
      <c r="B101" s="686" t="s">
        <v>540</v>
      </c>
      <c r="D101" s="687">
        <v>342</v>
      </c>
      <c r="E101" s="685"/>
      <c r="F101" s="703">
        <v>0</v>
      </c>
    </row>
    <row r="102" spans="1:7" s="677" customFormat="1" ht="15" hidden="1">
      <c r="A102" s="671">
        <v>13</v>
      </c>
      <c r="B102" s="686" t="s">
        <v>541</v>
      </c>
      <c r="D102" s="687">
        <v>343</v>
      </c>
      <c r="E102" s="685"/>
      <c r="F102" s="703">
        <v>0</v>
      </c>
    </row>
    <row r="103" spans="1:7" s="677" customFormat="1" ht="15">
      <c r="A103" s="671" t="s">
        <v>542</v>
      </c>
      <c r="B103" s="681" t="s">
        <v>543</v>
      </c>
      <c r="D103" s="682">
        <v>400</v>
      </c>
      <c r="E103" s="683"/>
      <c r="F103" s="684">
        <v>154113111579</v>
      </c>
      <c r="G103" s="684">
        <v>152920732097</v>
      </c>
    </row>
    <row r="104" spans="1:7" s="674" customFormat="1" ht="15">
      <c r="A104" s="675" t="s">
        <v>434</v>
      </c>
      <c r="B104" s="693" t="s">
        <v>544</v>
      </c>
      <c r="D104" s="683">
        <v>410</v>
      </c>
      <c r="E104" s="683" t="s">
        <v>545</v>
      </c>
      <c r="F104" s="684">
        <v>154113111579</v>
      </c>
      <c r="G104" s="684">
        <v>152920732097</v>
      </c>
    </row>
    <row r="105" spans="1:7" s="677" customFormat="1" ht="13.5" customHeight="1">
      <c r="A105" s="671">
        <v>1</v>
      </c>
      <c r="B105" s="686" t="s">
        <v>546</v>
      </c>
      <c r="D105" s="687">
        <v>411</v>
      </c>
      <c r="E105" s="685"/>
      <c r="F105" s="688">
        <v>111144720000</v>
      </c>
      <c r="G105" s="688">
        <v>111144720000</v>
      </c>
    </row>
    <row r="106" spans="1:7" s="677" customFormat="1" ht="13.5" customHeight="1">
      <c r="A106" s="671">
        <v>2</v>
      </c>
      <c r="B106" s="686" t="s">
        <v>547</v>
      </c>
      <c r="D106" s="687">
        <v>412</v>
      </c>
      <c r="E106" s="685"/>
      <c r="F106" s="688">
        <v>25412622500</v>
      </c>
      <c r="G106" s="688">
        <v>25412622500</v>
      </c>
    </row>
    <row r="107" spans="1:7" s="677" customFormat="1" ht="13.5" customHeight="1">
      <c r="A107" s="671">
        <v>3</v>
      </c>
      <c r="B107" s="686" t="s">
        <v>548</v>
      </c>
      <c r="D107" s="687">
        <v>413</v>
      </c>
      <c r="E107" s="685"/>
      <c r="F107" s="688">
        <v>0</v>
      </c>
    </row>
    <row r="108" spans="1:7" s="677" customFormat="1" ht="13.5" customHeight="1">
      <c r="A108" s="671">
        <v>4</v>
      </c>
      <c r="B108" s="686" t="s">
        <v>549</v>
      </c>
      <c r="D108" s="687">
        <v>414</v>
      </c>
      <c r="E108" s="685"/>
      <c r="F108" s="688">
        <v>213538854</v>
      </c>
      <c r="G108" s="688">
        <v>213538854</v>
      </c>
    </row>
    <row r="109" spans="1:7" s="677" customFormat="1" ht="13.5" customHeight="1">
      <c r="A109" s="671">
        <v>5</v>
      </c>
      <c r="B109" s="686" t="s">
        <v>550</v>
      </c>
      <c r="D109" s="687">
        <v>415</v>
      </c>
      <c r="E109" s="685"/>
      <c r="F109" s="688">
        <v>0</v>
      </c>
    </row>
    <row r="110" spans="1:7" s="677" customFormat="1" ht="13.5" customHeight="1">
      <c r="A110" s="671">
        <v>6</v>
      </c>
      <c r="B110" s="686" t="s">
        <v>551</v>
      </c>
      <c r="D110" s="687">
        <v>416</v>
      </c>
      <c r="E110" s="685"/>
      <c r="F110" s="688">
        <v>0</v>
      </c>
    </row>
    <row r="111" spans="1:7" s="677" customFormat="1" ht="13.5" customHeight="1">
      <c r="A111" s="671">
        <v>7</v>
      </c>
      <c r="B111" s="686" t="s">
        <v>552</v>
      </c>
      <c r="D111" s="687">
        <v>417</v>
      </c>
      <c r="E111" s="685"/>
      <c r="F111" s="688">
        <v>0</v>
      </c>
    </row>
    <row r="112" spans="1:7" s="677" customFormat="1" ht="13.5" customHeight="1">
      <c r="A112" s="671">
        <v>8</v>
      </c>
      <c r="B112" s="686" t="s">
        <v>553</v>
      </c>
      <c r="D112" s="687">
        <v>418</v>
      </c>
      <c r="E112" s="685"/>
      <c r="F112" s="688">
        <v>7209778043</v>
      </c>
      <c r="G112" s="688">
        <v>7209778043</v>
      </c>
    </row>
    <row r="113" spans="1:7" s="677" customFormat="1" ht="13.5" customHeight="1">
      <c r="A113" s="671">
        <v>9</v>
      </c>
      <c r="B113" s="686" t="s">
        <v>554</v>
      </c>
      <c r="D113" s="687">
        <v>419</v>
      </c>
      <c r="E113" s="685"/>
      <c r="F113" s="688">
        <v>0</v>
      </c>
    </row>
    <row r="114" spans="1:7" s="677" customFormat="1" ht="13.5" customHeight="1">
      <c r="A114" s="671">
        <v>10</v>
      </c>
      <c r="B114" s="686" t="s">
        <v>555</v>
      </c>
      <c r="D114" s="685">
        <v>420</v>
      </c>
      <c r="E114" s="685"/>
      <c r="F114" s="688">
        <v>1133167243</v>
      </c>
      <c r="G114" s="688">
        <v>1133167243</v>
      </c>
    </row>
    <row r="115" spans="1:7" s="677" customFormat="1" ht="13.5" customHeight="1">
      <c r="A115" s="671">
        <v>11</v>
      </c>
      <c r="B115" s="686" t="s">
        <v>556</v>
      </c>
      <c r="D115" s="687">
        <v>421</v>
      </c>
      <c r="E115" s="685"/>
      <c r="F115" s="688">
        <v>8999284939</v>
      </c>
      <c r="G115" s="688">
        <v>7806905457</v>
      </c>
    </row>
    <row r="116" spans="1:7" s="677" customFormat="1" ht="13.5" customHeight="1">
      <c r="A116" s="671"/>
      <c r="B116" s="686" t="s">
        <v>557</v>
      </c>
      <c r="D116" s="687"/>
      <c r="E116" s="685"/>
      <c r="F116" s="688">
        <v>7806905457</v>
      </c>
      <c r="G116" s="688">
        <v>7806905457</v>
      </c>
    </row>
    <row r="117" spans="1:7" s="677" customFormat="1" ht="13.5" customHeight="1">
      <c r="A117" s="671"/>
      <c r="B117" s="686" t="s">
        <v>558</v>
      </c>
      <c r="D117" s="687"/>
      <c r="E117" s="685"/>
      <c r="F117" s="688">
        <v>1192379482</v>
      </c>
    </row>
    <row r="118" spans="1:7" s="677" customFormat="1" ht="15" hidden="1">
      <c r="A118" s="671">
        <v>12</v>
      </c>
      <c r="B118" s="686" t="s">
        <v>559</v>
      </c>
      <c r="D118" s="687">
        <v>422</v>
      </c>
      <c r="E118" s="685"/>
    </row>
    <row r="119" spans="1:7" s="674" customFormat="1" ht="15">
      <c r="A119" s="675" t="s">
        <v>439</v>
      </c>
      <c r="B119" s="693" t="s">
        <v>560</v>
      </c>
      <c r="D119" s="683">
        <v>430</v>
      </c>
      <c r="E119" s="683"/>
      <c r="F119" s="674">
        <v>0</v>
      </c>
      <c r="G119" s="674">
        <v>0</v>
      </c>
    </row>
    <row r="120" spans="1:7" s="677" customFormat="1" ht="15" hidden="1">
      <c r="A120" s="671"/>
      <c r="B120" s="686" t="s">
        <v>561</v>
      </c>
      <c r="D120" s="687">
        <v>431</v>
      </c>
      <c r="E120" s="685"/>
    </row>
    <row r="121" spans="1:7" s="677" customFormat="1" ht="15" hidden="1">
      <c r="A121" s="671"/>
      <c r="B121" s="686" t="s">
        <v>562</v>
      </c>
      <c r="D121" s="687">
        <v>432</v>
      </c>
      <c r="E121" s="685"/>
    </row>
    <row r="122" spans="1:7" s="677" customFormat="1" ht="21" customHeight="1" thickBot="1">
      <c r="A122" s="694"/>
      <c r="B122" s="695" t="s">
        <v>563</v>
      </c>
      <c r="C122" s="696"/>
      <c r="D122" s="697" t="s">
        <v>564</v>
      </c>
      <c r="E122" s="698"/>
      <c r="F122" s="699">
        <v>686586065255</v>
      </c>
      <c r="G122" s="699">
        <v>687870604292</v>
      </c>
    </row>
    <row r="123" spans="1:7" s="677" customFormat="1" ht="15.75" thickTop="1">
      <c r="A123" s="671"/>
      <c r="E123" s="704"/>
      <c r="F123" s="677" t="s">
        <v>565</v>
      </c>
    </row>
    <row r="124" spans="1:7" s="674" customFormat="1" ht="15">
      <c r="A124" s="908" t="s">
        <v>566</v>
      </c>
      <c r="B124" s="908"/>
      <c r="C124" s="908"/>
      <c r="D124" s="908"/>
      <c r="E124" s="705"/>
      <c r="F124" s="921" t="s">
        <v>567</v>
      </c>
      <c r="G124" s="921"/>
    </row>
    <row r="125" spans="1:7" s="674" customFormat="1" ht="15">
      <c r="A125" s="675"/>
      <c r="E125" s="706"/>
    </row>
    <row r="126" spans="1:7" s="674" customFormat="1" ht="15">
      <c r="A126" s="675"/>
      <c r="E126" s="706"/>
    </row>
    <row r="127" spans="1:7" s="674" customFormat="1" ht="15">
      <c r="A127" s="675"/>
      <c r="E127" s="706"/>
    </row>
    <row r="128" spans="1:7" s="674" customFormat="1" ht="15">
      <c r="A128" s="675"/>
      <c r="E128" s="706"/>
      <c r="F128" s="707"/>
    </row>
    <row r="129" spans="1:7" s="674" customFormat="1" ht="15">
      <c r="A129" s="675"/>
      <c r="B129" s="707"/>
      <c r="D129" s="707"/>
      <c r="E129" s="708"/>
      <c r="F129" s="707"/>
    </row>
    <row r="130" spans="1:7" s="674" customFormat="1" ht="15">
      <c r="A130" s="675"/>
      <c r="E130" s="706"/>
    </row>
    <row r="131" spans="1:7" s="677" customFormat="1" ht="15">
      <c r="A131" s="914" t="s">
        <v>568</v>
      </c>
      <c r="B131" s="914"/>
      <c r="C131" s="914"/>
      <c r="D131" s="914"/>
      <c r="E131" s="914"/>
      <c r="F131" s="921" t="s">
        <v>569</v>
      </c>
      <c r="G131" s="921"/>
    </row>
    <row r="132" spans="1:7" s="677" customFormat="1" ht="15">
      <c r="A132" s="671"/>
      <c r="E132" s="704"/>
    </row>
    <row r="133" spans="1:7" s="710" customFormat="1">
      <c r="A133" s="709"/>
      <c r="E133" s="711"/>
    </row>
  </sheetData>
  <mergeCells count="18">
    <mergeCell ref="A131:E131"/>
    <mergeCell ref="A5:G5"/>
    <mergeCell ref="G6:G7"/>
    <mergeCell ref="A6:B7"/>
    <mergeCell ref="A8:B8"/>
    <mergeCell ref="D6:D7"/>
    <mergeCell ref="E6:E7"/>
    <mergeCell ref="F6:F7"/>
    <mergeCell ref="F131:G131"/>
    <mergeCell ref="F124:G124"/>
    <mergeCell ref="A124:D124"/>
    <mergeCell ref="F1:G1"/>
    <mergeCell ref="F2:G2"/>
    <mergeCell ref="F3:G3"/>
    <mergeCell ref="A1:D1"/>
    <mergeCell ref="A2:D2"/>
    <mergeCell ref="A3:D3"/>
    <mergeCell ref="A4:G4"/>
  </mergeCells>
  <phoneticPr fontId="127" type="noConversion"/>
  <pageMargins left="0.75" right="0.36" top="0.27" bottom="0.23" header="0.27" footer="0.2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Q42"/>
  <sheetViews>
    <sheetView topLeftCell="C1" zoomScaleSheetLayoutView="100" workbookViewId="0">
      <pane xSplit="3" topLeftCell="M1" activePane="topRight" state="frozen"/>
      <selection activeCell="C1" sqref="C1"/>
      <selection pane="topRight" activeCell="Q13" sqref="Q13"/>
    </sheetView>
  </sheetViews>
  <sheetFormatPr defaultColWidth="10.28515625" defaultRowHeight="15" outlineLevelRow="1" outlineLevelCol="1"/>
  <cols>
    <col min="1" max="1" width="4.42578125" style="715" hidden="1" customWidth="1" outlineLevel="1"/>
    <col min="2" max="2" width="4.28515625" style="752" hidden="1" customWidth="1" collapsed="1"/>
    <col min="3" max="3" width="0.140625" style="752" customWidth="1"/>
    <col min="4" max="4" width="3.7109375" style="752" customWidth="1"/>
    <col min="5" max="5" width="48.42578125" style="830" customWidth="1"/>
    <col min="6" max="6" width="0.85546875" style="830" customWidth="1"/>
    <col min="7" max="7" width="4.28515625" style="831" customWidth="1"/>
    <col min="8" max="8" width="0.7109375" style="830" customWidth="1"/>
    <col min="9" max="9" width="7.28515625" style="831" customWidth="1"/>
    <col min="10" max="10" width="0.7109375" style="752" customWidth="1"/>
    <col min="11" max="11" width="13.140625" style="832" hidden="1" customWidth="1" outlineLevel="1"/>
    <col min="12" max="12" width="16.7109375" style="833" customWidth="1" collapsed="1"/>
    <col min="13" max="13" width="16.7109375" style="834" customWidth="1"/>
    <col min="14" max="15" width="19.28515625" style="724" customWidth="1"/>
    <col min="16" max="16" width="10.42578125" style="751" bestFit="1" customWidth="1"/>
    <col min="17" max="17" width="12.85546875" style="751" bestFit="1" customWidth="1"/>
    <col min="18" max="16384" width="10.28515625" style="752"/>
  </cols>
  <sheetData>
    <row r="1" spans="1:17" s="716" customFormat="1" ht="17.25" customHeight="1">
      <c r="A1" s="715"/>
      <c r="C1" s="717"/>
      <c r="D1" s="718" t="s">
        <v>570</v>
      </c>
      <c r="G1" s="719"/>
      <c r="I1" s="719"/>
      <c r="J1" s="720"/>
      <c r="K1" s="721"/>
      <c r="L1" s="722"/>
      <c r="M1" s="723"/>
      <c r="N1" s="724"/>
      <c r="O1" s="668"/>
      <c r="P1" s="726"/>
      <c r="Q1" s="726"/>
    </row>
    <row r="2" spans="1:17" s="728" customFormat="1" ht="14.25" customHeight="1">
      <c r="A2" s="727"/>
      <c r="C2" s="729"/>
      <c r="D2" s="729" t="s">
        <v>571</v>
      </c>
      <c r="G2" s="730"/>
      <c r="I2" s="730"/>
      <c r="J2" s="731"/>
      <c r="K2" s="732"/>
      <c r="L2" s="733"/>
      <c r="M2" s="734"/>
      <c r="N2" s="724"/>
      <c r="O2" s="724"/>
      <c r="P2" s="735"/>
      <c r="Q2" s="735"/>
    </row>
    <row r="3" spans="1:17" s="736" customFormat="1">
      <c r="A3" s="727"/>
      <c r="C3" s="737"/>
      <c r="D3" s="738" t="s">
        <v>572</v>
      </c>
      <c r="G3" s="730"/>
      <c r="I3" s="730"/>
      <c r="K3" s="739"/>
      <c r="L3" s="740"/>
      <c r="M3" s="741"/>
      <c r="N3" s="724"/>
      <c r="O3" s="724"/>
      <c r="P3" s="742"/>
      <c r="Q3" s="742"/>
    </row>
    <row r="4" spans="1:17" ht="15.75" customHeight="1">
      <c r="B4" s="743"/>
      <c r="C4" s="743"/>
      <c r="D4" s="744"/>
      <c r="E4" s="745"/>
      <c r="F4" s="745"/>
      <c r="G4" s="746"/>
      <c r="H4" s="745"/>
      <c r="I4" s="746"/>
      <c r="J4" s="745"/>
      <c r="K4" s="747"/>
      <c r="L4" s="748"/>
      <c r="M4" s="749"/>
      <c r="N4" s="750"/>
      <c r="O4" s="749" t="s">
        <v>573</v>
      </c>
    </row>
    <row r="5" spans="1:17" s="716" customFormat="1" ht="16.5" customHeight="1">
      <c r="A5" s="715"/>
      <c r="C5" s="753"/>
      <c r="D5" s="924" t="s">
        <v>574</v>
      </c>
      <c r="E5" s="924"/>
      <c r="F5" s="924"/>
      <c r="G5" s="924"/>
      <c r="H5" s="924"/>
      <c r="I5" s="924"/>
      <c r="J5" s="924"/>
      <c r="K5" s="924"/>
      <c r="L5" s="924"/>
      <c r="M5" s="924"/>
      <c r="N5" s="924"/>
      <c r="O5" s="925"/>
      <c r="P5" s="726"/>
      <c r="Q5" s="726"/>
    </row>
    <row r="6" spans="1:17" ht="14.1" customHeight="1">
      <c r="C6" s="754"/>
      <c r="D6" s="926" t="s">
        <v>575</v>
      </c>
      <c r="E6" s="926"/>
      <c r="F6" s="926"/>
      <c r="G6" s="926"/>
      <c r="H6" s="926"/>
      <c r="I6" s="926"/>
      <c r="J6" s="926"/>
      <c r="K6" s="926"/>
      <c r="L6" s="926"/>
      <c r="M6" s="926"/>
      <c r="N6" s="926"/>
      <c r="O6" s="927"/>
    </row>
    <row r="7" spans="1:17" s="757" customFormat="1" ht="10.5" customHeight="1">
      <c r="A7" s="755"/>
      <c r="B7" s="756"/>
      <c r="C7" s="756"/>
      <c r="D7" s="756"/>
      <c r="G7" s="758"/>
      <c r="I7" s="758"/>
      <c r="J7" s="756"/>
      <c r="K7" s="759"/>
      <c r="L7" s="760"/>
      <c r="M7" s="761"/>
      <c r="N7" s="762"/>
      <c r="O7" s="763" t="s">
        <v>576</v>
      </c>
      <c r="P7" s="764"/>
      <c r="Q7" s="764"/>
    </row>
    <row r="8" spans="1:17" s="776" customFormat="1" ht="26.25" customHeight="1">
      <c r="A8" s="765" t="s">
        <v>577</v>
      </c>
      <c r="B8" s="766" t="s">
        <v>428</v>
      </c>
      <c r="C8" s="767"/>
      <c r="D8" s="766"/>
      <c r="E8" s="768" t="s">
        <v>578</v>
      </c>
      <c r="F8" s="769"/>
      <c r="G8" s="766" t="str">
        <f>B8</f>
        <v>Mã số</v>
      </c>
      <c r="H8" s="769"/>
      <c r="I8" s="770" t="s">
        <v>579</v>
      </c>
      <c r="J8" s="767"/>
      <c r="K8" s="771"/>
      <c r="L8" s="772" t="s">
        <v>575</v>
      </c>
      <c r="M8" s="773" t="s">
        <v>580</v>
      </c>
      <c r="N8" s="774" t="s">
        <v>581</v>
      </c>
      <c r="O8" s="774" t="s">
        <v>582</v>
      </c>
      <c r="P8" s="775"/>
      <c r="Q8" s="775"/>
    </row>
    <row r="9" spans="1:17" ht="17.25" customHeight="1">
      <c r="A9" s="715">
        <v>511</v>
      </c>
      <c r="B9" s="777" t="s">
        <v>583</v>
      </c>
      <c r="C9" s="725"/>
      <c r="D9" s="730">
        <v>1</v>
      </c>
      <c r="E9" s="778" t="s">
        <v>584</v>
      </c>
      <c r="F9" s="779"/>
      <c r="G9" s="780" t="s">
        <v>583</v>
      </c>
      <c r="H9" s="779"/>
      <c r="I9" s="781" t="s">
        <v>585</v>
      </c>
      <c r="J9" s="725"/>
      <c r="K9" s="782"/>
      <c r="L9" s="783">
        <v>163649351909</v>
      </c>
      <c r="M9" s="783">
        <v>125106396383</v>
      </c>
      <c r="N9" s="783">
        <v>163649351909</v>
      </c>
      <c r="O9" s="783">
        <v>125106396383</v>
      </c>
    </row>
    <row r="10" spans="1:17" ht="13.5" customHeight="1">
      <c r="B10" s="785" t="s">
        <v>586</v>
      </c>
      <c r="C10" s="730"/>
      <c r="D10" s="730">
        <v>2</v>
      </c>
      <c r="E10" s="778" t="s">
        <v>587</v>
      </c>
      <c r="F10" s="778"/>
      <c r="G10" s="781" t="s">
        <v>586</v>
      </c>
      <c r="H10" s="778"/>
      <c r="I10" s="781" t="s">
        <v>588</v>
      </c>
      <c r="J10" s="730"/>
      <c r="K10" s="786" t="e">
        <f>SUM(#REF!)</f>
        <v>#REF!</v>
      </c>
      <c r="L10" s="783">
        <v>368272136</v>
      </c>
      <c r="M10" s="783">
        <v>63592875</v>
      </c>
      <c r="N10" s="783">
        <v>368272136</v>
      </c>
      <c r="O10" s="783">
        <v>63592875</v>
      </c>
    </row>
    <row r="11" spans="1:17" ht="27.75" customHeight="1">
      <c r="B11" s="725">
        <v>10</v>
      </c>
      <c r="C11" s="725"/>
      <c r="D11" s="787">
        <v>3</v>
      </c>
      <c r="E11" s="788" t="s">
        <v>589</v>
      </c>
      <c r="F11" s="779"/>
      <c r="G11" s="789">
        <v>10</v>
      </c>
      <c r="H11" s="779"/>
      <c r="I11" s="781" t="s">
        <v>590</v>
      </c>
      <c r="J11" s="725"/>
      <c r="K11" s="790" t="e">
        <f>K9-K10</f>
        <v>#REF!</v>
      </c>
      <c r="L11" s="783">
        <v>163281079773</v>
      </c>
      <c r="M11" s="783">
        <v>125042803508</v>
      </c>
      <c r="N11" s="783">
        <v>163281079773</v>
      </c>
      <c r="O11" s="783">
        <v>125042803508</v>
      </c>
    </row>
    <row r="12" spans="1:17">
      <c r="A12" s="715">
        <v>632</v>
      </c>
      <c r="B12" s="725">
        <v>11</v>
      </c>
      <c r="C12" s="725"/>
      <c r="D12" s="730">
        <v>4</v>
      </c>
      <c r="E12" s="778" t="s">
        <v>591</v>
      </c>
      <c r="F12" s="779"/>
      <c r="G12" s="780">
        <v>11</v>
      </c>
      <c r="H12" s="779"/>
      <c r="I12" s="781" t="s">
        <v>592</v>
      </c>
      <c r="J12" s="725"/>
      <c r="K12" s="782"/>
      <c r="L12" s="783">
        <v>152373194060</v>
      </c>
      <c r="M12" s="783">
        <v>111188552270</v>
      </c>
      <c r="N12" s="783">
        <v>152373194060</v>
      </c>
      <c r="O12" s="783">
        <v>111188552270</v>
      </c>
    </row>
    <row r="13" spans="1:17" ht="29.25" customHeight="1">
      <c r="B13" s="725">
        <v>20</v>
      </c>
      <c r="C13" s="725"/>
      <c r="D13" s="787">
        <v>5</v>
      </c>
      <c r="E13" s="788" t="s">
        <v>593</v>
      </c>
      <c r="F13" s="779"/>
      <c r="G13" s="789">
        <v>20</v>
      </c>
      <c r="H13" s="779"/>
      <c r="I13" s="781"/>
      <c r="J13" s="725"/>
      <c r="K13" s="790" t="e">
        <f>K11-K12</f>
        <v>#REF!</v>
      </c>
      <c r="L13" s="783">
        <v>10907885713</v>
      </c>
      <c r="M13" s="783">
        <v>13854251238</v>
      </c>
      <c r="N13" s="783">
        <v>10907885713</v>
      </c>
      <c r="O13" s="783">
        <v>13854251238</v>
      </c>
    </row>
    <row r="14" spans="1:17" ht="13.5" customHeight="1">
      <c r="A14" s="715">
        <v>515</v>
      </c>
      <c r="B14" s="730">
        <v>21</v>
      </c>
      <c r="C14" s="730"/>
      <c r="D14" s="730">
        <v>6</v>
      </c>
      <c r="E14" s="778" t="s">
        <v>594</v>
      </c>
      <c r="F14" s="778"/>
      <c r="G14" s="781">
        <v>21</v>
      </c>
      <c r="H14" s="778"/>
      <c r="I14" s="781" t="s">
        <v>595</v>
      </c>
      <c r="J14" s="730"/>
      <c r="K14" s="791"/>
      <c r="L14" s="783">
        <v>71045222</v>
      </c>
      <c r="M14" s="783">
        <v>279648444</v>
      </c>
      <c r="N14" s="783">
        <v>71045222</v>
      </c>
      <c r="O14" s="783">
        <v>279648444</v>
      </c>
    </row>
    <row r="15" spans="1:17" ht="13.5" customHeight="1">
      <c r="A15" s="715">
        <v>635</v>
      </c>
      <c r="B15" s="730">
        <v>22</v>
      </c>
      <c r="C15" s="730"/>
      <c r="D15" s="730">
        <v>7</v>
      </c>
      <c r="E15" s="778" t="s">
        <v>596</v>
      </c>
      <c r="F15" s="778"/>
      <c r="G15" s="781">
        <v>22</v>
      </c>
      <c r="H15" s="778"/>
      <c r="I15" s="781" t="s">
        <v>597</v>
      </c>
      <c r="J15" s="730"/>
      <c r="K15" s="791"/>
      <c r="L15" s="783">
        <v>4533037842</v>
      </c>
      <c r="M15" s="783">
        <v>6149600775</v>
      </c>
      <c r="N15" s="783">
        <v>4533037842</v>
      </c>
      <c r="O15" s="783">
        <v>6149600775</v>
      </c>
    </row>
    <row r="16" spans="1:17" s="799" customFormat="1" ht="13.5" customHeight="1">
      <c r="A16" s="792"/>
      <c r="B16" s="793">
        <v>23</v>
      </c>
      <c r="C16" s="793"/>
      <c r="D16" s="793"/>
      <c r="E16" s="794" t="s">
        <v>598</v>
      </c>
      <c r="F16" s="794"/>
      <c r="G16" s="795">
        <v>23</v>
      </c>
      <c r="H16" s="794"/>
      <c r="I16" s="795"/>
      <c r="J16" s="793"/>
      <c r="K16" s="796"/>
      <c r="L16" s="797">
        <v>4525331084</v>
      </c>
      <c r="M16" s="797">
        <v>5993787826</v>
      </c>
      <c r="N16" s="797">
        <v>4525331084</v>
      </c>
      <c r="O16" s="797">
        <v>5993787826</v>
      </c>
      <c r="P16" s="798"/>
      <c r="Q16" s="798"/>
    </row>
    <row r="17" spans="1:17" ht="12.75" customHeight="1">
      <c r="A17" s="715">
        <v>641</v>
      </c>
      <c r="B17" s="730">
        <v>24</v>
      </c>
      <c r="C17" s="730"/>
      <c r="D17" s="730">
        <v>8</v>
      </c>
      <c r="E17" s="788" t="s">
        <v>599</v>
      </c>
      <c r="F17" s="788"/>
      <c r="G17" s="781">
        <v>25</v>
      </c>
      <c r="H17" s="788"/>
      <c r="I17" s="800"/>
      <c r="J17" s="730"/>
      <c r="K17" s="786" t="e">
        <f>SUM(#REF!)</f>
        <v>#REF!</v>
      </c>
      <c r="L17" s="783">
        <v>1741885680</v>
      </c>
      <c r="M17" s="783">
        <v>2180877479</v>
      </c>
      <c r="N17" s="783">
        <v>1741885680</v>
      </c>
      <c r="O17" s="783">
        <v>2180877479</v>
      </c>
    </row>
    <row r="18" spans="1:17" ht="12.75" customHeight="1">
      <c r="B18" s="730">
        <v>25</v>
      </c>
      <c r="C18" s="730"/>
      <c r="D18" s="730">
        <v>9</v>
      </c>
      <c r="E18" s="778" t="s">
        <v>600</v>
      </c>
      <c r="F18" s="778"/>
      <c r="G18" s="781">
        <v>26</v>
      </c>
      <c r="H18" s="778"/>
      <c r="I18" s="800"/>
      <c r="J18" s="730"/>
      <c r="K18" s="786" t="e">
        <f>SUM(#REF!)</f>
        <v>#REF!</v>
      </c>
      <c r="L18" s="783">
        <v>3165034998</v>
      </c>
      <c r="M18" s="783">
        <v>3453635399</v>
      </c>
      <c r="N18" s="783">
        <v>3165034998</v>
      </c>
      <c r="O18" s="783">
        <v>3453635399</v>
      </c>
    </row>
    <row r="19" spans="1:17" ht="29.25" customHeight="1">
      <c r="B19" s="725">
        <v>30</v>
      </c>
      <c r="C19" s="725"/>
      <c r="D19" s="787">
        <v>10</v>
      </c>
      <c r="E19" s="788" t="s">
        <v>601</v>
      </c>
      <c r="F19" s="779"/>
      <c r="G19" s="789">
        <v>30</v>
      </c>
      <c r="H19" s="779"/>
      <c r="I19" s="781"/>
      <c r="J19" s="725"/>
      <c r="K19" s="790" t="e">
        <f>K13+(K14-K15)-(K17+K18)</f>
        <v>#REF!</v>
      </c>
      <c r="L19" s="783">
        <v>1538972415</v>
      </c>
      <c r="M19" s="783">
        <v>2349786029</v>
      </c>
      <c r="N19" s="783">
        <v>1538972415</v>
      </c>
      <c r="O19" s="783">
        <v>2349786029</v>
      </c>
    </row>
    <row r="20" spans="1:17" ht="14.25" customHeight="1">
      <c r="A20" s="715">
        <v>711</v>
      </c>
      <c r="B20" s="730">
        <v>31</v>
      </c>
      <c r="C20" s="730"/>
      <c r="D20" s="730">
        <v>11</v>
      </c>
      <c r="E20" s="778" t="s">
        <v>602</v>
      </c>
      <c r="F20" s="778"/>
      <c r="G20" s="781">
        <v>31</v>
      </c>
      <c r="H20" s="778"/>
      <c r="I20" s="800"/>
      <c r="J20" s="730"/>
      <c r="K20" s="791"/>
      <c r="L20" s="783">
        <v>8156000</v>
      </c>
      <c r="M20" s="783">
        <v>2790909095</v>
      </c>
      <c r="N20" s="783">
        <v>8156000</v>
      </c>
      <c r="O20" s="783">
        <v>2790909095</v>
      </c>
    </row>
    <row r="21" spans="1:17" ht="14.25" customHeight="1">
      <c r="A21" s="715">
        <v>811</v>
      </c>
      <c r="B21" s="730">
        <v>32</v>
      </c>
      <c r="C21" s="730"/>
      <c r="D21" s="730">
        <v>12</v>
      </c>
      <c r="E21" s="778" t="s">
        <v>603</v>
      </c>
      <c r="F21" s="778"/>
      <c r="G21" s="781">
        <v>32</v>
      </c>
      <c r="H21" s="778"/>
      <c r="I21" s="781" t="s">
        <v>604</v>
      </c>
      <c r="J21" s="730"/>
      <c r="K21" s="791"/>
      <c r="L21" s="783">
        <v>8156002</v>
      </c>
      <c r="M21" s="783">
        <v>3144795320</v>
      </c>
      <c r="N21" s="783">
        <v>8156002</v>
      </c>
      <c r="O21" s="783">
        <v>3144795320</v>
      </c>
    </row>
    <row r="22" spans="1:17">
      <c r="B22" s="725">
        <v>40</v>
      </c>
      <c r="C22" s="725"/>
      <c r="D22" s="730">
        <v>13</v>
      </c>
      <c r="E22" s="778" t="s">
        <v>605</v>
      </c>
      <c r="F22" s="779"/>
      <c r="G22" s="780">
        <v>40</v>
      </c>
      <c r="H22" s="779"/>
      <c r="I22" s="781" t="s">
        <v>606</v>
      </c>
      <c r="J22" s="725"/>
      <c r="K22" s="784">
        <f>K20-K21</f>
        <v>0</v>
      </c>
      <c r="L22" s="801">
        <v>-2</v>
      </c>
      <c r="M22" s="801">
        <v>-353886225</v>
      </c>
      <c r="N22" s="801">
        <v>-2</v>
      </c>
      <c r="O22" s="801">
        <v>-353886225</v>
      </c>
    </row>
    <row r="23" spans="1:17" s="743" customFormat="1">
      <c r="A23" s="802"/>
      <c r="B23" s="725">
        <v>50</v>
      </c>
      <c r="C23" s="725"/>
      <c r="D23" s="730">
        <v>14</v>
      </c>
      <c r="E23" s="779" t="s">
        <v>607</v>
      </c>
      <c r="F23" s="779"/>
      <c r="G23" s="780">
        <v>50</v>
      </c>
      <c r="H23" s="779"/>
      <c r="I23" s="781"/>
      <c r="J23" s="725"/>
      <c r="K23" s="784" t="e">
        <f>K19+K22</f>
        <v>#REF!</v>
      </c>
      <c r="L23" s="784">
        <v>1538972413</v>
      </c>
      <c r="M23" s="803">
        <v>1995899804</v>
      </c>
      <c r="N23" s="803">
        <v>1538972413</v>
      </c>
      <c r="O23" s="803">
        <v>1995899804</v>
      </c>
      <c r="P23" s="804"/>
      <c r="Q23" s="804"/>
    </row>
    <row r="24" spans="1:17" ht="12.75" customHeight="1">
      <c r="A24" s="715" t="s">
        <v>608</v>
      </c>
      <c r="B24" s="730">
        <v>51</v>
      </c>
      <c r="C24" s="730"/>
      <c r="D24" s="730">
        <v>15</v>
      </c>
      <c r="E24" s="788" t="s">
        <v>609</v>
      </c>
      <c r="F24" s="788"/>
      <c r="G24" s="781">
        <v>51</v>
      </c>
      <c r="H24" s="788"/>
      <c r="I24" s="781" t="s">
        <v>610</v>
      </c>
      <c r="J24" s="730"/>
      <c r="K24" s="791"/>
      <c r="L24" s="786">
        <v>346592931</v>
      </c>
      <c r="M24" s="783">
        <v>410997357</v>
      </c>
      <c r="N24" s="783">
        <v>346592931</v>
      </c>
      <c r="O24" s="783">
        <v>410997357</v>
      </c>
    </row>
    <row r="25" spans="1:17" ht="12" customHeight="1">
      <c r="B25" s="730">
        <v>52</v>
      </c>
      <c r="C25" s="730"/>
      <c r="D25" s="730">
        <v>16</v>
      </c>
      <c r="E25" s="788" t="s">
        <v>611</v>
      </c>
      <c r="F25" s="788"/>
      <c r="G25" s="781">
        <v>52</v>
      </c>
      <c r="H25" s="788"/>
      <c r="I25" s="781"/>
      <c r="J25" s="730"/>
      <c r="K25" s="791"/>
      <c r="L25" s="786">
        <v>0</v>
      </c>
      <c r="M25" s="783">
        <v>0</v>
      </c>
      <c r="N25" s="803">
        <v>0</v>
      </c>
      <c r="O25" s="783">
        <v>0</v>
      </c>
    </row>
    <row r="26" spans="1:17" ht="29.25" customHeight="1">
      <c r="A26" s="715">
        <v>4212</v>
      </c>
      <c r="B26" s="725">
        <v>60</v>
      </c>
      <c r="C26" s="725"/>
      <c r="D26" s="787">
        <v>17</v>
      </c>
      <c r="E26" s="805" t="s">
        <v>612</v>
      </c>
      <c r="F26" s="779"/>
      <c r="G26" s="789">
        <v>60</v>
      </c>
      <c r="H26" s="779"/>
      <c r="I26" s="781"/>
      <c r="J26" s="725"/>
      <c r="K26" s="790" t="e">
        <f>K23-K24</f>
        <v>#REF!</v>
      </c>
      <c r="L26" s="784">
        <v>1192379482</v>
      </c>
      <c r="M26" s="803">
        <v>1584902447</v>
      </c>
      <c r="N26" s="803">
        <v>1192379482</v>
      </c>
      <c r="O26" s="803">
        <v>1584902447</v>
      </c>
    </row>
    <row r="27" spans="1:17" s="736" customFormat="1" ht="14.25" hidden="1" customHeight="1">
      <c r="A27" s="727"/>
      <c r="B27" s="730"/>
      <c r="C27" s="730"/>
      <c r="D27" s="787" t="s">
        <v>613</v>
      </c>
      <c r="E27" s="788" t="s">
        <v>614</v>
      </c>
      <c r="F27" s="778"/>
      <c r="G27" s="806">
        <v>61</v>
      </c>
      <c r="H27" s="778"/>
      <c r="I27" s="781"/>
      <c r="J27" s="730"/>
      <c r="K27" s="786"/>
      <c r="L27" s="786"/>
      <c r="M27" s="783"/>
      <c r="N27" s="783"/>
      <c r="O27" s="783"/>
      <c r="P27" s="742"/>
      <c r="Q27" s="742"/>
    </row>
    <row r="28" spans="1:17" s="736" customFormat="1" ht="13.5" hidden="1" customHeight="1">
      <c r="A28" s="727"/>
      <c r="B28" s="730"/>
      <c r="C28" s="730"/>
      <c r="D28" s="787" t="s">
        <v>615</v>
      </c>
      <c r="E28" s="788" t="s">
        <v>616</v>
      </c>
      <c r="F28" s="778"/>
      <c r="G28" s="806">
        <v>62</v>
      </c>
      <c r="H28" s="778"/>
      <c r="I28" s="781"/>
      <c r="J28" s="730"/>
      <c r="K28" s="786"/>
      <c r="L28" s="786"/>
      <c r="M28" s="783"/>
      <c r="N28" s="783"/>
      <c r="O28" s="783"/>
      <c r="P28" s="742"/>
      <c r="Q28" s="742"/>
    </row>
    <row r="29" spans="1:17" s="815" customFormat="1" ht="15.75" customHeight="1" outlineLevel="1">
      <c r="A29" s="807"/>
      <c r="B29" s="808"/>
      <c r="C29" s="808"/>
      <c r="D29" s="736">
        <v>18</v>
      </c>
      <c r="E29" s="809" t="s">
        <v>617</v>
      </c>
      <c r="F29" s="809"/>
      <c r="G29" s="810">
        <v>70</v>
      </c>
      <c r="H29" s="809"/>
      <c r="I29" s="795"/>
      <c r="J29" s="808"/>
      <c r="K29" s="811"/>
      <c r="L29" s="812">
        <f>L26/11114472</f>
        <v>107.28170281053387</v>
      </c>
      <c r="M29" s="813">
        <f>M26/11114472</f>
        <v>142.59808716059567</v>
      </c>
      <c r="N29" s="813">
        <f>N26/11114472</f>
        <v>107.28170281053387</v>
      </c>
      <c r="O29" s="813">
        <f>O26/11114472</f>
        <v>142.59808716059567</v>
      </c>
      <c r="P29" s="814"/>
      <c r="Q29" s="814"/>
    </row>
    <row r="30" spans="1:17" s="815" customFormat="1" hidden="1" outlineLevel="1">
      <c r="A30" s="807"/>
      <c r="B30" s="808"/>
      <c r="C30" s="808"/>
      <c r="D30" s="816">
        <v>19</v>
      </c>
      <c r="E30" s="779" t="s">
        <v>618</v>
      </c>
      <c r="F30" s="809"/>
      <c r="G30" s="810"/>
      <c r="H30" s="809"/>
      <c r="I30" s="795"/>
      <c r="J30" s="808"/>
      <c r="K30" s="811"/>
      <c r="L30" s="784">
        <f>379617093+2206733593</f>
        <v>2586350686</v>
      </c>
      <c r="M30" s="803">
        <f>307259760+11655694415</f>
        <v>11962954175</v>
      </c>
      <c r="N30" s="803">
        <f>7252985928-6873368835</f>
        <v>379617093</v>
      </c>
      <c r="O30" s="803">
        <v>11655694415</v>
      </c>
      <c r="P30" s="814"/>
      <c r="Q30" s="814"/>
    </row>
    <row r="31" spans="1:17" s="815" customFormat="1" hidden="1" outlineLevel="1">
      <c r="A31" s="807"/>
      <c r="B31" s="808"/>
      <c r="C31" s="808"/>
      <c r="D31" s="816">
        <v>20</v>
      </c>
      <c r="E31" s="779" t="s">
        <v>619</v>
      </c>
      <c r="F31" s="809"/>
      <c r="G31" s="810"/>
      <c r="H31" s="809"/>
      <c r="I31" s="795"/>
      <c r="J31" s="808"/>
      <c r="K31" s="811"/>
      <c r="L31" s="784">
        <f>L26+L30</f>
        <v>3778730168</v>
      </c>
      <c r="M31" s="803">
        <f>M26+M30</f>
        <v>13547856622</v>
      </c>
      <c r="N31" s="803">
        <f>N26+N30</f>
        <v>1571996575</v>
      </c>
      <c r="O31" s="803">
        <f>O26+O30</f>
        <v>13240596862</v>
      </c>
      <c r="P31" s="814"/>
      <c r="Q31" s="814"/>
    </row>
    <row r="32" spans="1:17" collapsed="1">
      <c r="B32" s="736"/>
      <c r="C32" s="736"/>
      <c r="D32" s="736"/>
      <c r="E32" s="817"/>
      <c r="F32" s="778"/>
      <c r="G32" s="818"/>
      <c r="H32" s="778"/>
      <c r="I32" s="818"/>
      <c r="J32" s="736"/>
      <c r="K32" s="739"/>
      <c r="L32" s="819"/>
      <c r="M32" s="820"/>
      <c r="N32" s="928" t="s">
        <v>565</v>
      </c>
      <c r="O32" s="928"/>
    </row>
    <row r="33" spans="1:17">
      <c r="B33" s="736"/>
      <c r="C33" s="736"/>
      <c r="D33" s="736"/>
      <c r="E33" s="778"/>
      <c r="F33" s="778"/>
      <c r="G33" s="818"/>
      <c r="H33" s="778"/>
      <c r="I33" s="818"/>
      <c r="J33" s="736"/>
      <c r="K33" s="739"/>
      <c r="L33" s="819"/>
      <c r="M33" s="929" t="s">
        <v>620</v>
      </c>
      <c r="N33" s="929"/>
      <c r="O33" s="929"/>
    </row>
    <row r="34" spans="1:17" s="743" customFormat="1" ht="16.5" customHeight="1">
      <c r="A34" s="802"/>
      <c r="B34" s="816"/>
      <c r="C34" s="816"/>
      <c r="D34" s="821"/>
      <c r="E34" s="725" t="s">
        <v>621</v>
      </c>
      <c r="F34" s="816"/>
      <c r="G34" s="725"/>
      <c r="H34" s="816"/>
      <c r="I34" s="730"/>
      <c r="J34" s="816"/>
      <c r="K34" s="822"/>
      <c r="L34" s="922" t="s">
        <v>622</v>
      </c>
      <c r="M34" s="922"/>
      <c r="N34" s="923" t="s">
        <v>623</v>
      </c>
      <c r="O34" s="923"/>
      <c r="P34" s="804"/>
      <c r="Q34" s="804"/>
    </row>
    <row r="35" spans="1:17" ht="14.25" customHeight="1">
      <c r="B35" s="736"/>
      <c r="C35" s="736"/>
      <c r="D35" s="736"/>
      <c r="E35" s="778"/>
      <c r="F35" s="736"/>
      <c r="G35" s="823"/>
      <c r="H35" s="736"/>
      <c r="I35" s="824"/>
      <c r="J35" s="736"/>
      <c r="K35" s="739"/>
      <c r="L35" s="819"/>
      <c r="M35" s="825"/>
    </row>
    <row r="36" spans="1:17" ht="15" customHeight="1">
      <c r="B36" s="736"/>
      <c r="C36" s="736"/>
      <c r="D36" s="826"/>
      <c r="E36" s="778"/>
      <c r="F36" s="736"/>
      <c r="G36" s="827"/>
      <c r="H36" s="736"/>
      <c r="I36" s="828"/>
      <c r="J36" s="736"/>
      <c r="K36" s="739"/>
      <c r="L36" s="819"/>
      <c r="M36" s="825"/>
    </row>
    <row r="37" spans="1:17" ht="15" customHeight="1">
      <c r="B37" s="736"/>
      <c r="C37" s="736"/>
      <c r="D37" s="826"/>
      <c r="E37" s="778"/>
      <c r="F37" s="736"/>
      <c r="G37" s="827"/>
      <c r="H37" s="736"/>
      <c r="I37" s="828"/>
      <c r="J37" s="736"/>
      <c r="K37" s="739"/>
      <c r="L37" s="819"/>
      <c r="M37" s="825"/>
    </row>
    <row r="38" spans="1:17" ht="15" customHeight="1">
      <c r="B38" s="736"/>
      <c r="C38" s="736"/>
      <c r="D38" s="826"/>
      <c r="E38" s="778"/>
      <c r="F38" s="736"/>
      <c r="G38" s="827"/>
      <c r="H38" s="736"/>
      <c r="I38" s="828"/>
      <c r="J38" s="736"/>
      <c r="K38" s="739"/>
      <c r="L38" s="819"/>
      <c r="M38" s="825"/>
    </row>
    <row r="39" spans="1:17" ht="15" customHeight="1">
      <c r="B39" s="736"/>
      <c r="C39" s="736"/>
      <c r="D39" s="826"/>
      <c r="E39" s="778"/>
      <c r="F39" s="736"/>
      <c r="G39" s="827"/>
      <c r="H39" s="736"/>
      <c r="I39" s="828"/>
      <c r="J39" s="736"/>
      <c r="K39" s="739"/>
      <c r="L39" s="819"/>
      <c r="M39" s="825"/>
    </row>
    <row r="40" spans="1:17" ht="12" hidden="1" customHeight="1">
      <c r="B40" s="736"/>
      <c r="C40" s="736"/>
      <c r="D40" s="826"/>
      <c r="E40" s="778"/>
      <c r="F40" s="736"/>
      <c r="G40" s="823"/>
      <c r="H40" s="736"/>
      <c r="I40" s="824"/>
      <c r="J40" s="736"/>
      <c r="K40" s="739"/>
      <c r="L40" s="819"/>
      <c r="M40" s="825"/>
    </row>
    <row r="41" spans="1:17" ht="13.5" customHeight="1">
      <c r="B41" s="736"/>
      <c r="C41" s="736"/>
      <c r="D41" s="821"/>
      <c r="E41" s="725" t="s">
        <v>832</v>
      </c>
      <c r="F41" s="736"/>
      <c r="G41" s="823"/>
      <c r="H41" s="736"/>
      <c r="I41" s="824"/>
      <c r="J41" s="736"/>
      <c r="K41" s="739"/>
      <c r="L41" s="922" t="s">
        <v>624</v>
      </c>
      <c r="M41" s="922"/>
      <c r="N41" s="923" t="s">
        <v>625</v>
      </c>
      <c r="O41" s="923"/>
    </row>
    <row r="42" spans="1:17" ht="18" customHeight="1">
      <c r="B42" s="736"/>
      <c r="C42" s="736"/>
      <c r="E42" s="778"/>
      <c r="F42" s="778"/>
      <c r="G42" s="818"/>
      <c r="H42" s="778"/>
      <c r="I42" s="818"/>
      <c r="J42" s="736"/>
      <c r="K42" s="739"/>
      <c r="L42" s="829"/>
      <c r="M42" s="825"/>
    </row>
  </sheetData>
  <mergeCells count="8">
    <mergeCell ref="L41:M41"/>
    <mergeCell ref="N41:O41"/>
    <mergeCell ref="D5:O5"/>
    <mergeCell ref="D6:O6"/>
    <mergeCell ref="N32:O32"/>
    <mergeCell ref="M33:O33"/>
    <mergeCell ref="L34:M34"/>
    <mergeCell ref="N34:O34"/>
  </mergeCells>
  <phoneticPr fontId="31" type="noConversion"/>
  <conditionalFormatting sqref="G36:G41 I36:I41">
    <cfRule type="expression" dxfId="0" priority="1" stopIfTrue="1">
      <formula>OR(VALUE(#REF!)&lt;&gt;0,VALUE(#REF!)&lt;&gt;0)</formula>
    </cfRule>
  </conditionalFormatting>
  <pageMargins left="0.83" right="0.5" top="0.02" bottom="0" header="0" footer="0"/>
  <pageSetup paperSize="9" scale="97" firstPageNumber="11" orientation="landscape"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I211"/>
  <sheetViews>
    <sheetView tabSelected="1" view="pageBreakPreview" topLeftCell="A19" zoomScaleSheetLayoutView="100" workbookViewId="0">
      <pane xSplit="1" topLeftCell="B1" activePane="topRight" state="frozen"/>
      <selection activeCell="J187" sqref="J187"/>
      <selection pane="topRight" activeCell="G38" sqref="G38:H38"/>
    </sheetView>
  </sheetViews>
  <sheetFormatPr defaultColWidth="10.28515625" defaultRowHeight="12.75" outlineLevelRow="1"/>
  <cols>
    <col min="1" max="1" width="52.5703125" style="895" customWidth="1"/>
    <col min="2" max="2" width="1.5703125" style="895" customWidth="1"/>
    <col min="3" max="3" width="1.85546875" style="895" customWidth="1"/>
    <col min="4" max="4" width="5.28515625" style="897" customWidth="1"/>
    <col min="5" max="5" width="1" style="895" customWidth="1"/>
    <col min="6" max="6" width="6.140625" style="895" customWidth="1"/>
    <col min="7" max="7" width="16.28515625" style="895" customWidth="1"/>
    <col min="8" max="8" width="16.5703125" style="896" customWidth="1"/>
    <col min="9" max="9" width="2.28515625" style="892" customWidth="1"/>
    <col min="10" max="16384" width="10.28515625" style="895"/>
  </cols>
  <sheetData>
    <row r="1" spans="1:9" s="839" customFormat="1" ht="17.25" customHeight="1">
      <c r="A1" s="835" t="s">
        <v>626</v>
      </c>
      <c r="B1" s="835"/>
      <c r="C1" s="836"/>
      <c r="D1" s="837"/>
      <c r="E1" s="838"/>
      <c r="F1" s="837"/>
      <c r="H1" s="840" t="s">
        <v>627</v>
      </c>
      <c r="I1" s="835"/>
    </row>
    <row r="2" spans="1:9" s="839" customFormat="1" ht="15" customHeight="1">
      <c r="A2" s="841" t="s">
        <v>628</v>
      </c>
      <c r="B2" s="842"/>
      <c r="C2" s="842"/>
      <c r="D2" s="843"/>
      <c r="E2" s="844"/>
      <c r="F2" s="837"/>
      <c r="H2" s="845" t="s">
        <v>629</v>
      </c>
      <c r="I2" s="842"/>
    </row>
    <row r="3" spans="1:9" s="839" customFormat="1" ht="15" customHeight="1">
      <c r="A3" s="846" t="s">
        <v>630</v>
      </c>
      <c r="B3" s="933" t="s">
        <v>631</v>
      </c>
      <c r="C3" s="933"/>
      <c r="D3" s="933"/>
      <c r="E3" s="933"/>
      <c r="F3" s="933"/>
      <c r="G3" s="933"/>
      <c r="H3" s="933"/>
      <c r="I3" s="842"/>
    </row>
    <row r="4" spans="1:9" s="839" customFormat="1" ht="3" customHeight="1">
      <c r="D4" s="847"/>
      <c r="H4" s="848"/>
      <c r="I4" s="849"/>
    </row>
    <row r="5" spans="1:9" s="851" customFormat="1" ht="23.25" customHeight="1">
      <c r="A5" s="934" t="s">
        <v>632</v>
      </c>
      <c r="B5" s="934"/>
      <c r="C5" s="934"/>
      <c r="D5" s="934"/>
      <c r="E5" s="934"/>
      <c r="F5" s="934"/>
      <c r="G5" s="934"/>
      <c r="H5" s="934"/>
      <c r="I5" s="850"/>
    </row>
    <row r="6" spans="1:9" s="851" customFormat="1">
      <c r="A6" s="935" t="s">
        <v>633</v>
      </c>
      <c r="B6" s="935"/>
      <c r="C6" s="935"/>
      <c r="D6" s="935"/>
      <c r="E6" s="935"/>
      <c r="F6" s="935"/>
      <c r="G6" s="935"/>
      <c r="H6" s="935"/>
      <c r="I6" s="852"/>
    </row>
    <row r="7" spans="1:9" s="851" customFormat="1">
      <c r="A7" s="936" t="s">
        <v>1045</v>
      </c>
      <c r="B7" s="935"/>
      <c r="C7" s="935"/>
      <c r="D7" s="935"/>
      <c r="E7" s="935"/>
      <c r="F7" s="935"/>
      <c r="G7" s="935"/>
      <c r="H7" s="935"/>
      <c r="I7" s="852"/>
    </row>
    <row r="8" spans="1:9" s="839" customFormat="1" ht="16.5" customHeight="1">
      <c r="D8" s="847"/>
      <c r="H8" s="853" t="s">
        <v>634</v>
      </c>
      <c r="I8" s="849"/>
    </row>
    <row r="9" spans="1:9" s="858" customFormat="1" ht="42" customHeight="1">
      <c r="A9" s="854" t="s">
        <v>117</v>
      </c>
      <c r="B9" s="855"/>
      <c r="C9" s="856"/>
      <c r="D9" s="855" t="s">
        <v>635</v>
      </c>
      <c r="E9" s="856"/>
      <c r="F9" s="855" t="s">
        <v>636</v>
      </c>
      <c r="G9" s="857" t="s">
        <v>430</v>
      </c>
      <c r="H9" s="857" t="s">
        <v>1046</v>
      </c>
      <c r="I9" s="856"/>
    </row>
    <row r="10" spans="1:9" s="862" customFormat="1" ht="15.75" customHeight="1">
      <c r="A10" s="859">
        <v>1</v>
      </c>
      <c r="B10" s="859"/>
      <c r="C10" s="860"/>
      <c r="D10" s="859">
        <v>2</v>
      </c>
      <c r="E10" s="860"/>
      <c r="F10" s="859">
        <v>3</v>
      </c>
      <c r="G10" s="861">
        <v>4</v>
      </c>
      <c r="H10" s="861">
        <v>5</v>
      </c>
      <c r="I10" s="860"/>
    </row>
    <row r="11" spans="1:9" s="839" customFormat="1" ht="5.25" customHeight="1">
      <c r="A11" s="863"/>
      <c r="B11" s="863"/>
      <c r="C11" s="863"/>
      <c r="D11" s="863"/>
      <c r="E11" s="863"/>
      <c r="F11" s="863"/>
      <c r="G11" s="863"/>
      <c r="H11" s="864"/>
      <c r="I11" s="863"/>
    </row>
    <row r="12" spans="1:9" s="839" customFormat="1" ht="18" customHeight="1">
      <c r="A12" s="865" t="s">
        <v>637</v>
      </c>
      <c r="B12" s="866"/>
      <c r="C12" s="866"/>
      <c r="D12" s="843"/>
      <c r="E12" s="866"/>
      <c r="F12" s="849"/>
      <c r="G12" s="866"/>
      <c r="H12" s="867"/>
      <c r="I12" s="866"/>
    </row>
    <row r="13" spans="1:9" s="839" customFormat="1" ht="16.5" customHeight="1">
      <c r="A13" s="868" t="s">
        <v>638</v>
      </c>
      <c r="B13" s="869"/>
      <c r="C13" s="869"/>
      <c r="D13" s="870" t="s">
        <v>583</v>
      </c>
      <c r="E13" s="869"/>
      <c r="F13" s="849"/>
      <c r="G13" s="871">
        <v>177721374002</v>
      </c>
      <c r="H13" s="871">
        <v>99354702663</v>
      </c>
      <c r="I13" s="869"/>
    </row>
    <row r="14" spans="1:9" s="839" customFormat="1" ht="16.5" customHeight="1">
      <c r="A14" s="873" t="s">
        <v>639</v>
      </c>
      <c r="B14" s="874"/>
      <c r="C14" s="869"/>
      <c r="D14" s="870" t="s">
        <v>586</v>
      </c>
      <c r="E14" s="869"/>
      <c r="F14" s="849"/>
      <c r="G14" s="871">
        <v>-58918194090</v>
      </c>
      <c r="H14" s="871">
        <v>-150004229545</v>
      </c>
      <c r="I14" s="869"/>
    </row>
    <row r="15" spans="1:9" s="839" customFormat="1" ht="16.5" customHeight="1">
      <c r="A15" s="868" t="s">
        <v>640</v>
      </c>
      <c r="B15" s="869"/>
      <c r="C15" s="869"/>
      <c r="D15" s="870" t="s">
        <v>641</v>
      </c>
      <c r="E15" s="869"/>
      <c r="F15" s="849"/>
      <c r="G15" s="871">
        <v>-227652808</v>
      </c>
      <c r="H15" s="871">
        <v>-5108436366</v>
      </c>
      <c r="I15" s="869"/>
    </row>
    <row r="16" spans="1:9" s="839" customFormat="1" ht="16.5" customHeight="1">
      <c r="A16" s="868" t="s">
        <v>642</v>
      </c>
      <c r="B16" s="869"/>
      <c r="C16" s="869"/>
      <c r="D16" s="870" t="s">
        <v>643</v>
      </c>
      <c r="E16" s="869"/>
      <c r="F16" s="849"/>
      <c r="G16" s="871">
        <v>-4554842195</v>
      </c>
      <c r="H16" s="871">
        <v>-5583409777</v>
      </c>
      <c r="I16" s="869"/>
    </row>
    <row r="17" spans="1:9" s="839" customFormat="1" ht="16.5" customHeight="1">
      <c r="A17" s="868" t="s">
        <v>644</v>
      </c>
      <c r="B17" s="869"/>
      <c r="C17" s="869"/>
      <c r="D17" s="870" t="s">
        <v>645</v>
      </c>
      <c r="E17" s="869"/>
      <c r="F17" s="849"/>
      <c r="G17" s="871">
        <v>-1000000000</v>
      </c>
      <c r="H17" s="871"/>
      <c r="I17" s="869"/>
    </row>
    <row r="18" spans="1:9" s="839" customFormat="1" ht="16.5" customHeight="1">
      <c r="A18" s="868" t="s">
        <v>646</v>
      </c>
      <c r="B18" s="869"/>
      <c r="C18" s="869"/>
      <c r="D18" s="870" t="s">
        <v>647</v>
      </c>
      <c r="E18" s="869"/>
      <c r="F18" s="849"/>
      <c r="G18" s="871">
        <v>82614825882</v>
      </c>
      <c r="H18" s="871">
        <v>52995977358</v>
      </c>
      <c r="I18" s="869"/>
    </row>
    <row r="19" spans="1:9" s="839" customFormat="1" ht="16.5" customHeight="1">
      <c r="A19" s="868" t="s">
        <v>648</v>
      </c>
      <c r="B19" s="869"/>
      <c r="C19" s="869"/>
      <c r="D19" s="870" t="s">
        <v>649</v>
      </c>
      <c r="E19" s="869"/>
      <c r="F19" s="849"/>
      <c r="G19" s="871">
        <v>-56336340891</v>
      </c>
      <c r="H19" s="871">
        <v>-49347926378</v>
      </c>
      <c r="I19" s="869"/>
    </row>
    <row r="20" spans="1:9" s="880" customFormat="1" ht="18" customHeight="1">
      <c r="A20" s="875" t="s">
        <v>650</v>
      </c>
      <c r="B20" s="876"/>
      <c r="C20" s="876"/>
      <c r="D20" s="877">
        <v>20</v>
      </c>
      <c r="E20" s="876"/>
      <c r="F20" s="878"/>
      <c r="G20" s="879">
        <v>139299169900</v>
      </c>
      <c r="H20" s="879">
        <v>-57693322045</v>
      </c>
      <c r="I20" s="879">
        <f>SUM(I13:I19)</f>
        <v>0</v>
      </c>
    </row>
    <row r="21" spans="1:9" s="839" customFormat="1" ht="18" customHeight="1">
      <c r="A21" s="865" t="s">
        <v>651</v>
      </c>
      <c r="B21" s="866"/>
      <c r="C21" s="866"/>
      <c r="D21" s="863"/>
      <c r="E21" s="866"/>
      <c r="F21" s="849"/>
      <c r="G21" s="871">
        <v>0</v>
      </c>
      <c r="H21" s="871"/>
      <c r="I21" s="866"/>
    </row>
    <row r="22" spans="1:9" s="882" customFormat="1" ht="16.5" customHeight="1">
      <c r="A22" s="868" t="s">
        <v>652</v>
      </c>
      <c r="B22" s="869"/>
      <c r="C22" s="869"/>
      <c r="D22" s="881">
        <v>21</v>
      </c>
      <c r="E22" s="869"/>
      <c r="F22" s="872"/>
      <c r="G22" s="871">
        <v>0</v>
      </c>
      <c r="H22" s="871">
        <v>0</v>
      </c>
      <c r="I22" s="869"/>
    </row>
    <row r="23" spans="1:9" s="839" customFormat="1" ht="16.5" customHeight="1">
      <c r="A23" s="868" t="s">
        <v>653</v>
      </c>
      <c r="B23" s="869"/>
      <c r="C23" s="869"/>
      <c r="D23" s="881">
        <v>22</v>
      </c>
      <c r="E23" s="869"/>
      <c r="F23" s="849"/>
      <c r="G23" s="871">
        <v>0</v>
      </c>
      <c r="H23" s="871"/>
      <c r="I23" s="869"/>
    </row>
    <row r="24" spans="1:9" s="839" customFormat="1" ht="16.5" customHeight="1">
      <c r="A24" s="868" t="s">
        <v>654</v>
      </c>
      <c r="B24" s="869"/>
      <c r="C24" s="869"/>
      <c r="D24" s="863">
        <v>23</v>
      </c>
      <c r="E24" s="869"/>
      <c r="F24" s="849"/>
      <c r="G24" s="871">
        <v>0</v>
      </c>
      <c r="H24" s="871">
        <v>0</v>
      </c>
      <c r="I24" s="869"/>
    </row>
    <row r="25" spans="1:9" s="839" customFormat="1" ht="16.5" customHeight="1">
      <c r="A25" s="868" t="s">
        <v>655</v>
      </c>
      <c r="B25" s="869"/>
      <c r="C25" s="869"/>
      <c r="D25" s="863">
        <v>24</v>
      </c>
      <c r="E25" s="869"/>
      <c r="F25" s="849"/>
      <c r="G25" s="871">
        <v>0</v>
      </c>
      <c r="H25" s="871">
        <v>0</v>
      </c>
      <c r="I25" s="869"/>
    </row>
    <row r="26" spans="1:9" s="839" customFormat="1" ht="16.5" customHeight="1">
      <c r="A26" s="868" t="s">
        <v>656</v>
      </c>
      <c r="B26" s="869"/>
      <c r="C26" s="869"/>
      <c r="D26" s="863">
        <v>25</v>
      </c>
      <c r="E26" s="869"/>
      <c r="F26" s="849"/>
      <c r="G26" s="871">
        <v>0</v>
      </c>
      <c r="H26" s="871">
        <v>0</v>
      </c>
      <c r="I26" s="869"/>
    </row>
    <row r="27" spans="1:9" s="839" customFormat="1" ht="16.5" customHeight="1">
      <c r="A27" s="868" t="s">
        <v>657</v>
      </c>
      <c r="B27" s="869"/>
      <c r="C27" s="869"/>
      <c r="D27" s="863">
        <v>26</v>
      </c>
      <c r="E27" s="869"/>
      <c r="F27" s="849"/>
      <c r="G27" s="871">
        <v>0</v>
      </c>
      <c r="H27" s="871">
        <v>0</v>
      </c>
      <c r="I27" s="869"/>
    </row>
    <row r="28" spans="1:9" s="839" customFormat="1" ht="16.5" customHeight="1">
      <c r="A28" s="868" t="s">
        <v>658</v>
      </c>
      <c r="B28" s="869"/>
      <c r="C28" s="869"/>
      <c r="D28" s="863">
        <v>27</v>
      </c>
      <c r="E28" s="869"/>
      <c r="F28" s="849"/>
      <c r="G28" s="871">
        <v>31348222</v>
      </c>
      <c r="H28" s="871">
        <v>279648444</v>
      </c>
      <c r="I28" s="869"/>
    </row>
    <row r="29" spans="1:9" s="880" customFormat="1" ht="18" customHeight="1">
      <c r="A29" s="875" t="s">
        <v>659</v>
      </c>
      <c r="B29" s="876"/>
      <c r="C29" s="876"/>
      <c r="D29" s="883">
        <v>30</v>
      </c>
      <c r="E29" s="876"/>
      <c r="F29" s="878"/>
      <c r="G29" s="879">
        <v>31348222</v>
      </c>
      <c r="H29" s="879">
        <v>279648444</v>
      </c>
      <c r="I29" s="879">
        <f>SUM(I22:I28)</f>
        <v>0</v>
      </c>
    </row>
    <row r="30" spans="1:9" s="839" customFormat="1" ht="18" customHeight="1">
      <c r="A30" s="865" t="s">
        <v>660</v>
      </c>
      <c r="B30" s="866"/>
      <c r="C30" s="866"/>
      <c r="D30" s="863"/>
      <c r="E30" s="866"/>
      <c r="F30" s="849"/>
      <c r="G30" s="871">
        <v>0</v>
      </c>
      <c r="H30" s="866"/>
      <c r="I30" s="866"/>
    </row>
    <row r="31" spans="1:9" s="839" customFormat="1" ht="16.5" customHeight="1">
      <c r="A31" s="868" t="s">
        <v>661</v>
      </c>
      <c r="B31" s="869"/>
      <c r="C31" s="869"/>
      <c r="D31" s="863">
        <v>31</v>
      </c>
      <c r="E31" s="869"/>
      <c r="F31" s="863"/>
      <c r="G31" s="871">
        <v>0</v>
      </c>
      <c r="H31" s="871">
        <v>0</v>
      </c>
      <c r="I31" s="869"/>
    </row>
    <row r="32" spans="1:9" s="839" customFormat="1" ht="16.5" customHeight="1">
      <c r="A32" s="868" t="s">
        <v>662</v>
      </c>
      <c r="B32" s="869"/>
      <c r="C32" s="869"/>
      <c r="D32" s="863">
        <v>32</v>
      </c>
      <c r="E32" s="869"/>
      <c r="F32" s="863"/>
      <c r="G32" s="871">
        <v>0</v>
      </c>
      <c r="H32" s="871">
        <v>0</v>
      </c>
      <c r="I32" s="869"/>
    </row>
    <row r="33" spans="1:9" s="839" customFormat="1" ht="16.5" customHeight="1">
      <c r="A33" s="868" t="s">
        <v>663</v>
      </c>
      <c r="B33" s="869"/>
      <c r="C33" s="869"/>
      <c r="D33" s="863">
        <v>33</v>
      </c>
      <c r="E33" s="869"/>
      <c r="F33" s="863"/>
      <c r="G33" s="871">
        <v>0</v>
      </c>
      <c r="H33" s="871">
        <v>137762430313</v>
      </c>
      <c r="I33" s="869"/>
    </row>
    <row r="34" spans="1:9" s="839" customFormat="1" ht="16.5" customHeight="1">
      <c r="A34" s="868" t="s">
        <v>664</v>
      </c>
      <c r="B34" s="869"/>
      <c r="C34" s="869"/>
      <c r="D34" s="863">
        <v>34</v>
      </c>
      <c r="E34" s="869"/>
      <c r="F34" s="863"/>
      <c r="G34" s="871">
        <v>-150014331058</v>
      </c>
      <c r="H34" s="871">
        <v>-146111789800</v>
      </c>
      <c r="I34" s="869"/>
    </row>
    <row r="35" spans="1:9" s="839" customFormat="1" ht="16.5" customHeight="1">
      <c r="A35" s="868" t="s">
        <v>665</v>
      </c>
      <c r="B35" s="869"/>
      <c r="C35" s="869"/>
      <c r="D35" s="863">
        <v>35</v>
      </c>
      <c r="E35" s="869"/>
      <c r="F35" s="863"/>
      <c r="G35" s="871">
        <v>0</v>
      </c>
      <c r="H35" s="871">
        <v>0</v>
      </c>
      <c r="I35" s="869"/>
    </row>
    <row r="36" spans="1:9" s="839" customFormat="1" ht="16.5" customHeight="1">
      <c r="A36" s="868" t="s">
        <v>666</v>
      </c>
      <c r="B36" s="869"/>
      <c r="C36" s="869"/>
      <c r="D36" s="863">
        <v>36</v>
      </c>
      <c r="E36" s="869"/>
      <c r="F36" s="863"/>
      <c r="G36" s="871">
        <v>0</v>
      </c>
      <c r="H36" s="871">
        <v>0</v>
      </c>
      <c r="I36" s="869"/>
    </row>
    <row r="37" spans="1:9" s="880" customFormat="1" ht="18" customHeight="1">
      <c r="A37" s="875" t="s">
        <v>667</v>
      </c>
      <c r="B37" s="876"/>
      <c r="C37" s="876"/>
      <c r="D37" s="883">
        <v>40</v>
      </c>
      <c r="E37" s="876"/>
      <c r="F37" s="884"/>
      <c r="G37" s="885">
        <v>-150014331058</v>
      </c>
      <c r="H37" s="885">
        <v>-8349359487</v>
      </c>
      <c r="I37" s="885">
        <f>SUM(I31:I36)</f>
        <v>0</v>
      </c>
    </row>
    <row r="38" spans="1:9" s="862" customFormat="1" ht="17.25" customHeight="1">
      <c r="A38" s="865" t="s">
        <v>668</v>
      </c>
      <c r="B38" s="866"/>
      <c r="C38" s="866"/>
      <c r="D38" s="860">
        <v>50</v>
      </c>
      <c r="E38" s="866"/>
      <c r="F38" s="863"/>
      <c r="G38" s="862">
        <v>-10683812936</v>
      </c>
      <c r="H38" s="862">
        <v>-65763033088</v>
      </c>
      <c r="I38" s="862">
        <f>I20+I29+I37</f>
        <v>0</v>
      </c>
    </row>
    <row r="39" spans="1:9" s="862" customFormat="1" ht="17.25" customHeight="1">
      <c r="A39" s="865" t="s">
        <v>669</v>
      </c>
      <c r="B39" s="866"/>
      <c r="C39" s="866"/>
      <c r="D39" s="860">
        <v>60</v>
      </c>
      <c r="E39" s="866"/>
      <c r="F39" s="863"/>
      <c r="G39" s="885">
        <v>40192063144</v>
      </c>
      <c r="H39" s="885">
        <v>28935324933</v>
      </c>
      <c r="I39" s="866"/>
    </row>
    <row r="40" spans="1:9" s="839" customFormat="1" ht="17.25" customHeight="1" outlineLevel="1">
      <c r="A40" s="868" t="s">
        <v>670</v>
      </c>
      <c r="B40" s="869"/>
      <c r="C40" s="869"/>
      <c r="D40" s="863">
        <v>61</v>
      </c>
      <c r="E40" s="869"/>
      <c r="F40" s="863"/>
      <c r="G40" s="871">
        <v>0</v>
      </c>
      <c r="H40" s="869"/>
      <c r="I40" s="869"/>
    </row>
    <row r="41" spans="1:9" s="862" customFormat="1" ht="17.25" customHeight="1">
      <c r="A41" s="865" t="s">
        <v>671</v>
      </c>
      <c r="B41" s="866"/>
      <c r="C41" s="866"/>
      <c r="D41" s="860">
        <v>70</v>
      </c>
      <c r="E41" s="866"/>
      <c r="F41" s="863"/>
      <c r="G41" s="862">
        <v>29508250208</v>
      </c>
      <c r="H41" s="862">
        <v>-36827708155</v>
      </c>
      <c r="I41" s="862">
        <f>I38+I39+I40</f>
        <v>0</v>
      </c>
    </row>
    <row r="42" spans="1:9" s="839" customFormat="1" ht="5.25" customHeight="1">
      <c r="B42" s="849"/>
      <c r="C42" s="849"/>
      <c r="D42" s="843"/>
      <c r="E42" s="849"/>
      <c r="F42" s="886"/>
      <c r="G42" s="849"/>
      <c r="H42" s="887"/>
      <c r="I42" s="849"/>
    </row>
    <row r="43" spans="1:9" s="862" customFormat="1" ht="15.75" customHeight="1">
      <c r="B43" s="931" t="s">
        <v>689</v>
      </c>
      <c r="C43" s="931"/>
      <c r="D43" s="931"/>
      <c r="E43" s="931"/>
      <c r="F43" s="931"/>
      <c r="G43" s="931"/>
      <c r="H43" s="931"/>
      <c r="I43" s="886"/>
    </row>
    <row r="44" spans="1:9" s="839" customFormat="1" ht="15.75" customHeight="1">
      <c r="A44" s="888" t="s">
        <v>672</v>
      </c>
      <c r="B44" s="889"/>
      <c r="C44" s="889"/>
      <c r="D44" s="889"/>
      <c r="E44" s="889"/>
      <c r="F44" s="889"/>
      <c r="G44" s="932" t="s">
        <v>673</v>
      </c>
      <c r="H44" s="932"/>
      <c r="I44" s="890"/>
    </row>
    <row r="45" spans="1:9" s="839" customFormat="1" ht="15">
      <c r="A45" s="891"/>
      <c r="B45" s="843"/>
      <c r="C45" s="849"/>
      <c r="D45" s="843"/>
      <c r="E45" s="849"/>
      <c r="F45" s="843"/>
      <c r="G45" s="849"/>
      <c r="H45" s="843"/>
      <c r="I45" s="849"/>
    </row>
    <row r="46" spans="1:9" s="839" customFormat="1" ht="15">
      <c r="A46" s="891"/>
      <c r="B46" s="843"/>
      <c r="C46" s="849"/>
      <c r="D46" s="843"/>
      <c r="E46" s="849"/>
      <c r="F46" s="843"/>
      <c r="G46" s="849"/>
      <c r="H46" s="843"/>
      <c r="I46" s="849"/>
    </row>
    <row r="47" spans="1:9" s="839" customFormat="1" ht="18" customHeight="1">
      <c r="A47" s="891"/>
      <c r="B47" s="843"/>
      <c r="C47" s="849"/>
      <c r="D47" s="843"/>
      <c r="E47" s="849"/>
      <c r="F47" s="843"/>
      <c r="G47" s="849"/>
      <c r="H47" s="843"/>
      <c r="I47" s="849"/>
    </row>
    <row r="48" spans="1:9" s="839" customFormat="1" ht="18" customHeight="1">
      <c r="A48" s="891"/>
      <c r="B48" s="843"/>
      <c r="C48" s="849"/>
      <c r="D48" s="843"/>
      <c r="E48" s="849"/>
      <c r="F48" s="843"/>
      <c r="G48" s="849"/>
      <c r="H48" s="843"/>
      <c r="I48" s="849"/>
    </row>
    <row r="49" spans="1:9" s="862" customFormat="1" ht="20.25" customHeight="1">
      <c r="A49" s="937" t="s">
        <v>674</v>
      </c>
      <c r="B49" s="937"/>
      <c r="C49" s="937"/>
      <c r="D49" s="937"/>
      <c r="E49" s="937"/>
      <c r="F49" s="937"/>
      <c r="G49" s="930" t="s">
        <v>675</v>
      </c>
      <c r="H49" s="930"/>
      <c r="I49" s="890"/>
    </row>
    <row r="50" spans="1:9">
      <c r="A50" s="892"/>
      <c r="B50" s="892"/>
      <c r="C50" s="892"/>
      <c r="D50" s="893"/>
      <c r="E50" s="892"/>
      <c r="F50" s="892"/>
      <c r="G50" s="892"/>
      <c r="H50" s="894"/>
    </row>
    <row r="51" spans="1:9">
      <c r="A51" s="892"/>
      <c r="B51" s="892"/>
      <c r="C51" s="892"/>
      <c r="D51" s="893"/>
      <c r="E51" s="892"/>
      <c r="F51" s="892"/>
      <c r="G51" s="892"/>
      <c r="H51" s="894"/>
    </row>
    <row r="52" spans="1:9">
      <c r="A52" s="892"/>
      <c r="B52" s="892"/>
      <c r="C52" s="892"/>
      <c r="D52" s="893"/>
      <c r="E52" s="892"/>
      <c r="F52" s="892"/>
      <c r="G52" s="892"/>
      <c r="H52" s="894"/>
    </row>
    <row r="53" spans="1:9">
      <c r="A53" s="892"/>
      <c r="B53" s="892"/>
      <c r="C53" s="892"/>
      <c r="D53" s="893"/>
      <c r="E53" s="892"/>
      <c r="F53" s="892"/>
      <c r="G53" s="892"/>
      <c r="H53" s="894"/>
    </row>
    <row r="199" spans="8:8">
      <c r="H199" s="896">
        <v>443709161</v>
      </c>
    </row>
    <row r="210" spans="8:8">
      <c r="H210" s="896">
        <f>25900301</f>
        <v>25900301</v>
      </c>
    </row>
    <row r="211" spans="8:8">
      <c r="H211" s="896">
        <f>9516642396</f>
        <v>9516642396</v>
      </c>
    </row>
  </sheetData>
  <mergeCells count="8">
    <mergeCell ref="G49:H49"/>
    <mergeCell ref="B43:H43"/>
    <mergeCell ref="G44:H44"/>
    <mergeCell ref="B3:H3"/>
    <mergeCell ref="A5:H5"/>
    <mergeCell ref="A6:H6"/>
    <mergeCell ref="A7:H7"/>
    <mergeCell ref="A49:F49"/>
  </mergeCells>
  <phoneticPr fontId="31" type="noConversion"/>
  <pageMargins left="0.47" right="0" top="0.27" bottom="0.33" header="0.27" footer="0.3"/>
  <pageSetup paperSize="9" scale="97" firstPageNumber="11"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sheetPr>
    <tabColor indexed="13"/>
  </sheetPr>
  <dimension ref="A1:R374"/>
  <sheetViews>
    <sheetView workbookViewId="0">
      <selection activeCell="N9" sqref="N9"/>
    </sheetView>
  </sheetViews>
  <sheetFormatPr defaultRowHeight="18" customHeight="1" outlineLevelRow="1"/>
  <cols>
    <col min="1" max="1" width="3.7109375" style="102" customWidth="1"/>
    <col min="2" max="2" width="15.140625" style="103" customWidth="1"/>
    <col min="3" max="3" width="10.42578125" style="104" customWidth="1"/>
    <col min="4" max="4" width="11.42578125" style="104" customWidth="1"/>
    <col min="5" max="5" width="0.5703125" style="104" customWidth="1"/>
    <col min="6" max="6" width="17.28515625" style="104" customWidth="1"/>
    <col min="7" max="7" width="0.7109375" style="104" customWidth="1"/>
    <col min="8" max="8" width="17.85546875" style="22" customWidth="1"/>
    <col min="9" max="9" width="0.5703125" style="105" customWidth="1"/>
    <col min="10" max="10" width="17.85546875" style="105" customWidth="1"/>
    <col min="11" max="11" width="1" style="104" customWidth="1"/>
    <col min="12" max="12" width="20.7109375" style="37" customWidth="1"/>
    <col min="13" max="13" width="0.7109375" style="38" customWidth="1"/>
    <col min="14" max="14" width="22" style="37" bestFit="1" customWidth="1"/>
    <col min="15" max="15" width="21.85546875" style="106" bestFit="1" customWidth="1"/>
    <col min="16" max="16" width="18" style="106" bestFit="1" customWidth="1"/>
    <col min="17" max="17" width="16.5703125" style="107" bestFit="1" customWidth="1"/>
    <col min="18" max="18" width="16.28515625" style="37" bestFit="1" customWidth="1"/>
    <col min="19" max="19" width="21.140625" style="104" customWidth="1"/>
    <col min="20" max="16384" width="9.140625" style="104"/>
  </cols>
  <sheetData>
    <row r="1" spans="1:18" s="17" customFormat="1" ht="19.5" customHeight="1">
      <c r="A1" s="16" t="str">
        <f>[4]BS!A1</f>
        <v>C«ng ty Cæ phÇn §Çu t­ &amp; Th­¬ng m¹i DÇu KhÝ S«ng §µ</v>
      </c>
      <c r="H1" s="18"/>
      <c r="I1" s="18"/>
      <c r="L1" s="19"/>
      <c r="M1" s="20"/>
      <c r="N1" s="19"/>
      <c r="O1" s="19"/>
      <c r="P1" s="19"/>
      <c r="Q1" s="20"/>
      <c r="R1" s="19"/>
    </row>
    <row r="2" spans="1:18" s="21" customFormat="1" ht="17.25" customHeight="1">
      <c r="A2" s="12" t="str">
        <f>[4]BS!A2</f>
        <v>§Þa chØ: TÇng 4, CT3, tßa nhµ Fodacon, ®­êng TrÇn Phó</v>
      </c>
      <c r="H2" s="22"/>
      <c r="I2" s="22"/>
      <c r="J2" s="23" t="s">
        <v>967</v>
      </c>
      <c r="L2" s="24"/>
      <c r="M2" s="25"/>
      <c r="N2" s="24"/>
      <c r="O2" s="24"/>
      <c r="P2" s="24"/>
      <c r="Q2" s="25"/>
      <c r="R2" s="24"/>
    </row>
    <row r="3" spans="1:18" s="21" customFormat="1" ht="17.25" customHeight="1">
      <c r="A3" s="14" t="s">
        <v>682</v>
      </c>
      <c r="B3" s="26"/>
      <c r="C3" s="26"/>
      <c r="D3" s="26"/>
      <c r="E3" s="26"/>
      <c r="F3" s="26"/>
      <c r="G3" s="26"/>
      <c r="H3" s="27"/>
      <c r="I3" s="27"/>
      <c r="J3" s="28" t="s">
        <v>403</v>
      </c>
      <c r="L3" s="24"/>
      <c r="M3" s="25"/>
      <c r="N3" s="24"/>
      <c r="O3" s="24"/>
      <c r="P3" s="24"/>
      <c r="Q3" s="25"/>
      <c r="R3" s="24"/>
    </row>
    <row r="4" spans="1:18" s="31" customFormat="1" ht="11.25" customHeight="1">
      <c r="A4" s="29"/>
      <c r="B4" s="30"/>
      <c r="H4" s="32"/>
      <c r="I4" s="32"/>
      <c r="J4" s="32"/>
      <c r="L4" s="33"/>
      <c r="M4" s="34"/>
      <c r="N4" s="33"/>
      <c r="O4" s="33"/>
      <c r="P4" s="33"/>
      <c r="Q4" s="34"/>
      <c r="R4" s="33"/>
    </row>
    <row r="5" spans="1:18" s="31" customFormat="1" ht="26.25" customHeight="1">
      <c r="A5" s="29"/>
      <c r="B5" s="968" t="s">
        <v>93</v>
      </c>
      <c r="C5" s="968"/>
      <c r="D5" s="968"/>
      <c r="E5" s="968"/>
      <c r="F5" s="968"/>
      <c r="G5" s="968"/>
      <c r="H5" s="968"/>
      <c r="I5" s="968"/>
      <c r="J5" s="968"/>
      <c r="L5" s="33"/>
      <c r="M5" s="34"/>
      <c r="N5" s="33"/>
      <c r="O5" s="33"/>
      <c r="P5" s="33"/>
      <c r="Q5" s="34"/>
      <c r="R5" s="33"/>
    </row>
    <row r="6" spans="1:18" s="36" customFormat="1" ht="19.5" customHeight="1">
      <c r="A6" s="35"/>
      <c r="B6" s="969" t="s">
        <v>213</v>
      </c>
      <c r="C6" s="970"/>
      <c r="D6" s="970"/>
      <c r="E6" s="970"/>
      <c r="F6" s="970"/>
      <c r="G6" s="970"/>
      <c r="H6" s="970"/>
      <c r="I6" s="970"/>
      <c r="J6" s="970"/>
      <c r="L6" s="37"/>
      <c r="M6" s="38"/>
      <c r="N6" s="37"/>
      <c r="O6" s="37"/>
      <c r="P6" s="37"/>
      <c r="Q6" s="38"/>
      <c r="R6" s="37"/>
    </row>
    <row r="7" spans="1:18" s="41" customFormat="1" ht="21.75" customHeight="1">
      <c r="A7" s="39" t="s">
        <v>968</v>
      </c>
      <c r="B7" s="965" t="s">
        <v>969</v>
      </c>
      <c r="C7" s="965"/>
      <c r="D7" s="965"/>
      <c r="E7" s="965"/>
      <c r="F7" s="965"/>
      <c r="G7" s="965"/>
      <c r="H7" s="965"/>
      <c r="I7" s="965"/>
      <c r="J7" s="965"/>
      <c r="L7" s="42"/>
      <c r="M7" s="43"/>
      <c r="N7" s="42"/>
      <c r="O7" s="42"/>
      <c r="P7" s="42"/>
      <c r="Q7" s="43"/>
      <c r="R7" s="42"/>
    </row>
    <row r="8" spans="1:18" s="45" customFormat="1" ht="21.75" customHeight="1">
      <c r="A8" s="44" t="s">
        <v>678</v>
      </c>
      <c r="B8" s="952" t="s">
        <v>970</v>
      </c>
      <c r="C8" s="952"/>
      <c r="D8" s="952"/>
      <c r="E8" s="952"/>
      <c r="F8" s="952"/>
      <c r="G8" s="952"/>
      <c r="H8" s="952"/>
      <c r="I8" s="952"/>
      <c r="J8" s="952"/>
      <c r="L8" s="46"/>
      <c r="M8" s="47"/>
      <c r="N8" s="46"/>
      <c r="O8" s="46"/>
      <c r="P8" s="46"/>
      <c r="Q8" s="47"/>
      <c r="R8" s="46"/>
    </row>
    <row r="9" spans="1:18" s="50" customFormat="1" ht="72.75" customHeight="1">
      <c r="A9" s="48"/>
      <c r="B9" s="955" t="s">
        <v>704</v>
      </c>
      <c r="C9" s="955"/>
      <c r="D9" s="955"/>
      <c r="E9" s="955"/>
      <c r="F9" s="955"/>
      <c r="G9" s="955"/>
      <c r="H9" s="955"/>
      <c r="I9" s="955"/>
      <c r="J9" s="955"/>
    </row>
    <row r="10" spans="1:18" s="50" customFormat="1" ht="5.25" customHeight="1">
      <c r="A10" s="48"/>
      <c r="B10" s="49"/>
      <c r="C10" s="49"/>
      <c r="D10" s="49"/>
      <c r="E10" s="49"/>
      <c r="F10" s="49"/>
      <c r="G10" s="49"/>
      <c r="H10" s="49"/>
      <c r="I10" s="49"/>
      <c r="J10" s="49"/>
    </row>
    <row r="11" spans="1:18" s="54" customFormat="1" ht="36" customHeight="1">
      <c r="A11" s="51"/>
      <c r="B11" s="974" t="s">
        <v>181</v>
      </c>
      <c r="C11" s="974"/>
      <c r="D11" s="974"/>
      <c r="E11" s="974"/>
      <c r="F11" s="974"/>
      <c r="G11" s="974"/>
      <c r="H11" s="974"/>
      <c r="I11" s="974"/>
      <c r="J11" s="974"/>
      <c r="K11" s="15"/>
      <c r="L11" s="52"/>
      <c r="M11" s="53"/>
      <c r="N11" s="52"/>
      <c r="O11" s="52"/>
      <c r="P11" s="52"/>
      <c r="Q11" s="53"/>
      <c r="R11" s="52"/>
    </row>
    <row r="12" spans="1:18" s="41" customFormat="1" ht="4.5" customHeight="1">
      <c r="A12" s="55"/>
      <c r="B12" s="975"/>
      <c r="C12" s="975"/>
      <c r="D12" s="975"/>
      <c r="E12" s="975"/>
      <c r="F12" s="975"/>
      <c r="G12" s="975"/>
      <c r="H12" s="975"/>
      <c r="I12" s="975"/>
      <c r="J12" s="975"/>
      <c r="L12" s="42"/>
      <c r="M12" s="43"/>
      <c r="N12" s="42"/>
      <c r="O12" s="42"/>
      <c r="P12" s="42"/>
      <c r="Q12" s="43"/>
      <c r="R12" s="42"/>
    </row>
    <row r="13" spans="1:18" s="41" customFormat="1" ht="29.25" customHeight="1">
      <c r="A13" s="55"/>
      <c r="B13" s="976" t="s">
        <v>705</v>
      </c>
      <c r="C13" s="977"/>
      <c r="D13" s="977"/>
      <c r="E13" s="977"/>
      <c r="F13" s="977"/>
      <c r="G13" s="977"/>
      <c r="H13" s="977"/>
      <c r="I13" s="977"/>
      <c r="J13" s="977"/>
      <c r="K13" s="977"/>
      <c r="L13" s="42"/>
      <c r="M13" s="43"/>
      <c r="N13" s="42"/>
      <c r="O13" s="42"/>
      <c r="P13" s="42"/>
      <c r="Q13" s="43"/>
      <c r="R13" s="42"/>
    </row>
    <row r="14" spans="1:18" s="41" customFormat="1" ht="6" customHeight="1">
      <c r="A14" s="55"/>
      <c r="B14" s="56"/>
      <c r="C14" s="40"/>
      <c r="D14" s="40"/>
      <c r="E14" s="40"/>
      <c r="F14" s="40"/>
      <c r="G14" s="40"/>
      <c r="H14" s="40"/>
      <c r="I14" s="40"/>
      <c r="J14" s="40"/>
      <c r="L14" s="42"/>
      <c r="M14" s="43"/>
      <c r="N14" s="42"/>
      <c r="O14" s="42"/>
      <c r="P14" s="42"/>
      <c r="Q14" s="43"/>
      <c r="R14" s="42"/>
    </row>
    <row r="15" spans="1:18" s="41" customFormat="1" ht="20.25" customHeight="1">
      <c r="A15" s="44" t="s">
        <v>679</v>
      </c>
      <c r="B15" s="952" t="s">
        <v>971</v>
      </c>
      <c r="C15" s="952"/>
      <c r="D15" s="952"/>
      <c r="E15" s="952"/>
      <c r="F15" s="952"/>
      <c r="G15" s="952"/>
      <c r="H15" s="952"/>
      <c r="I15" s="952"/>
      <c r="J15" s="952"/>
      <c r="L15" s="42"/>
      <c r="M15" s="43"/>
      <c r="N15" s="42"/>
      <c r="O15" s="42"/>
      <c r="P15" s="42"/>
      <c r="Q15" s="43"/>
      <c r="R15" s="42"/>
    </row>
    <row r="16" spans="1:18" s="45" customFormat="1" ht="19.5" customHeight="1">
      <c r="A16" s="44" t="s">
        <v>680</v>
      </c>
      <c r="B16" s="952" t="s">
        <v>972</v>
      </c>
      <c r="C16" s="952"/>
      <c r="D16" s="952"/>
      <c r="E16" s="952"/>
      <c r="F16" s="952"/>
      <c r="G16" s="952"/>
      <c r="H16" s="952"/>
      <c r="I16" s="952"/>
      <c r="J16" s="952"/>
      <c r="L16" s="46"/>
      <c r="M16" s="47"/>
      <c r="N16" s="46"/>
      <c r="O16" s="46"/>
      <c r="P16" s="46"/>
      <c r="Q16" s="47"/>
      <c r="R16" s="46"/>
    </row>
    <row r="17" spans="1:10" s="50" customFormat="1" ht="15.75" customHeight="1">
      <c r="A17" s="57" t="s">
        <v>681</v>
      </c>
      <c r="B17" s="966" t="s">
        <v>182</v>
      </c>
      <c r="C17" s="966"/>
      <c r="D17" s="966"/>
      <c r="E17" s="966"/>
      <c r="F17" s="966"/>
      <c r="G17" s="966"/>
      <c r="H17" s="966"/>
      <c r="I17" s="966"/>
      <c r="J17" s="966"/>
    </row>
    <row r="18" spans="1:10" s="50" customFormat="1" ht="15.75" customHeight="1">
      <c r="A18" s="57" t="s">
        <v>681</v>
      </c>
      <c r="B18" s="966" t="s">
        <v>973</v>
      </c>
      <c r="C18" s="966"/>
      <c r="D18" s="966"/>
      <c r="E18" s="966"/>
      <c r="F18" s="966"/>
      <c r="G18" s="966"/>
      <c r="H18" s="966"/>
      <c r="I18" s="966"/>
      <c r="J18" s="966"/>
    </row>
    <row r="19" spans="1:10" s="50" customFormat="1" ht="14.25">
      <c r="A19" s="57" t="s">
        <v>681</v>
      </c>
      <c r="B19" s="966" t="s">
        <v>974</v>
      </c>
      <c r="C19" s="966"/>
      <c r="D19" s="966"/>
      <c r="E19" s="966"/>
      <c r="F19" s="966"/>
      <c r="G19" s="966"/>
      <c r="H19" s="966"/>
      <c r="I19" s="966"/>
      <c r="J19" s="966"/>
    </row>
    <row r="20" spans="1:10" s="50" customFormat="1" ht="15.75" customHeight="1">
      <c r="A20" s="57" t="s">
        <v>681</v>
      </c>
      <c r="B20" s="48" t="s">
        <v>183</v>
      </c>
      <c r="C20" s="48"/>
      <c r="D20" s="48"/>
      <c r="E20" s="48"/>
      <c r="F20" s="48"/>
      <c r="G20" s="48"/>
      <c r="H20" s="48"/>
      <c r="I20" s="48"/>
      <c r="J20" s="48"/>
    </row>
    <row r="21" spans="1:10" s="50" customFormat="1" ht="15.75" customHeight="1">
      <c r="A21" s="57" t="s">
        <v>681</v>
      </c>
      <c r="B21" s="966" t="s">
        <v>975</v>
      </c>
      <c r="C21" s="966"/>
      <c r="D21" s="966"/>
      <c r="E21" s="966"/>
      <c r="F21" s="966"/>
      <c r="G21" s="966"/>
      <c r="H21" s="966"/>
      <c r="I21" s="966"/>
      <c r="J21" s="966"/>
    </row>
    <row r="22" spans="1:10" s="50" customFormat="1" ht="15.75" customHeight="1">
      <c r="A22" s="57" t="s">
        <v>681</v>
      </c>
      <c r="B22" s="48" t="s">
        <v>976</v>
      </c>
      <c r="C22" s="48"/>
      <c r="D22" s="48"/>
      <c r="E22" s="48"/>
      <c r="F22" s="48"/>
      <c r="G22" s="48"/>
      <c r="H22" s="48"/>
      <c r="I22" s="48"/>
      <c r="J22" s="48"/>
    </row>
    <row r="23" spans="1:10" s="50" customFormat="1" ht="31.5" customHeight="1">
      <c r="A23" s="57" t="s">
        <v>681</v>
      </c>
      <c r="B23" s="966" t="s">
        <v>184</v>
      </c>
      <c r="C23" s="966"/>
      <c r="D23" s="966"/>
      <c r="E23" s="966"/>
      <c r="F23" s="966"/>
      <c r="G23" s="966"/>
      <c r="H23" s="966"/>
      <c r="I23" s="966"/>
      <c r="J23" s="966"/>
    </row>
    <row r="24" spans="1:10" s="50" customFormat="1" ht="15.75" customHeight="1">
      <c r="A24" s="57" t="s">
        <v>681</v>
      </c>
      <c r="B24" s="966" t="s">
        <v>977</v>
      </c>
      <c r="C24" s="966"/>
      <c r="D24" s="966"/>
      <c r="E24" s="966"/>
      <c r="F24" s="966"/>
      <c r="G24" s="966"/>
      <c r="H24" s="966"/>
      <c r="I24" s="966"/>
      <c r="J24" s="966"/>
    </row>
    <row r="25" spans="1:10" s="50" customFormat="1" ht="15.75" customHeight="1">
      <c r="A25" s="57" t="s">
        <v>681</v>
      </c>
      <c r="B25" s="48" t="s">
        <v>978</v>
      </c>
      <c r="C25" s="48"/>
      <c r="D25" s="48"/>
      <c r="E25" s="48"/>
      <c r="F25" s="48"/>
      <c r="G25" s="48"/>
      <c r="H25" s="48"/>
      <c r="I25" s="48"/>
      <c r="J25" s="48"/>
    </row>
    <row r="26" spans="1:10" s="50" customFormat="1" ht="15.75" customHeight="1">
      <c r="A26" s="57" t="s">
        <v>681</v>
      </c>
      <c r="B26" s="48" t="s">
        <v>979</v>
      </c>
      <c r="C26" s="48"/>
      <c r="D26" s="48"/>
      <c r="E26" s="48"/>
      <c r="F26" s="48"/>
      <c r="G26" s="48"/>
      <c r="H26" s="48"/>
      <c r="I26" s="48"/>
      <c r="J26" s="48"/>
    </row>
    <row r="27" spans="1:10" s="50" customFormat="1" ht="15.75" customHeight="1">
      <c r="A27" s="57" t="s">
        <v>681</v>
      </c>
      <c r="B27" s="48" t="s">
        <v>980</v>
      </c>
      <c r="C27" s="48"/>
      <c r="D27" s="48"/>
      <c r="E27" s="48"/>
      <c r="F27" s="48"/>
      <c r="G27" s="48"/>
      <c r="H27" s="48"/>
      <c r="I27" s="48"/>
      <c r="J27" s="48"/>
    </row>
    <row r="28" spans="1:10" s="50" customFormat="1" ht="15.75" customHeight="1">
      <c r="A28" s="57" t="s">
        <v>681</v>
      </c>
      <c r="B28" s="966" t="s">
        <v>981</v>
      </c>
      <c r="C28" s="966"/>
      <c r="D28" s="966"/>
      <c r="E28" s="966"/>
      <c r="F28" s="966"/>
      <c r="G28" s="966"/>
      <c r="H28" s="966"/>
      <c r="I28" s="966"/>
      <c r="J28" s="966"/>
    </row>
    <row r="29" spans="1:10" s="50" customFormat="1" ht="33" customHeight="1">
      <c r="A29" s="57" t="s">
        <v>681</v>
      </c>
      <c r="B29" s="966" t="s">
        <v>185</v>
      </c>
      <c r="C29" s="966"/>
      <c r="D29" s="966"/>
      <c r="E29" s="966"/>
      <c r="F29" s="966"/>
      <c r="G29" s="966"/>
      <c r="H29" s="966"/>
      <c r="I29" s="966"/>
      <c r="J29" s="966"/>
    </row>
    <row r="30" spans="1:10" s="50" customFormat="1" ht="15.75" customHeight="1">
      <c r="A30" s="57" t="s">
        <v>681</v>
      </c>
      <c r="B30" s="966" t="s">
        <v>982</v>
      </c>
      <c r="C30" s="966"/>
      <c r="D30" s="966"/>
      <c r="E30" s="966"/>
      <c r="F30" s="966"/>
      <c r="G30" s="966"/>
      <c r="H30" s="966"/>
      <c r="I30" s="966"/>
      <c r="J30" s="966"/>
    </row>
    <row r="31" spans="1:10" s="50" customFormat="1" ht="15.75" customHeight="1">
      <c r="A31" s="57" t="s">
        <v>681</v>
      </c>
      <c r="B31" s="966" t="s">
        <v>983</v>
      </c>
      <c r="C31" s="966"/>
      <c r="D31" s="966"/>
      <c r="E31" s="966"/>
      <c r="F31" s="966"/>
      <c r="G31" s="966"/>
      <c r="H31" s="966"/>
      <c r="I31" s="966"/>
      <c r="J31" s="966"/>
    </row>
    <row r="32" spans="1:10" s="50" customFormat="1" ht="46.5" customHeight="1">
      <c r="A32" s="57" t="s">
        <v>681</v>
      </c>
      <c r="B32" s="966" t="s">
        <v>984</v>
      </c>
      <c r="C32" s="966"/>
      <c r="D32" s="966"/>
      <c r="E32" s="966"/>
      <c r="F32" s="966"/>
      <c r="G32" s="966"/>
      <c r="H32" s="966"/>
      <c r="I32" s="966"/>
      <c r="J32" s="966"/>
    </row>
    <row r="33" spans="1:18" s="50" customFormat="1" ht="32.25" customHeight="1">
      <c r="A33" s="57" t="s">
        <v>681</v>
      </c>
      <c r="B33" s="966" t="s">
        <v>985</v>
      </c>
      <c r="C33" s="966"/>
      <c r="D33" s="966"/>
      <c r="E33" s="966"/>
      <c r="F33" s="966"/>
      <c r="G33" s="966"/>
      <c r="H33" s="966"/>
      <c r="I33" s="966"/>
      <c r="J33" s="966"/>
    </row>
    <row r="34" spans="1:18" s="50" customFormat="1" ht="14.25">
      <c r="A34" s="57" t="s">
        <v>681</v>
      </c>
      <c r="B34" s="966" t="s">
        <v>986</v>
      </c>
      <c r="C34" s="966"/>
      <c r="D34" s="966"/>
      <c r="E34" s="966"/>
      <c r="F34" s="966"/>
      <c r="G34" s="966"/>
      <c r="H34" s="966"/>
      <c r="I34" s="966"/>
      <c r="J34" s="966"/>
    </row>
    <row r="35" spans="1:18" s="50" customFormat="1" ht="14.25">
      <c r="A35" s="57" t="s">
        <v>681</v>
      </c>
      <c r="B35" s="966" t="s">
        <v>987</v>
      </c>
      <c r="C35" s="966"/>
      <c r="D35" s="966"/>
      <c r="E35" s="966"/>
      <c r="F35" s="966"/>
      <c r="G35" s="966"/>
      <c r="H35" s="966"/>
      <c r="I35" s="966"/>
      <c r="J35" s="966"/>
    </row>
    <row r="36" spans="1:18" s="50" customFormat="1" ht="32.25" customHeight="1">
      <c r="A36" s="57" t="s">
        <v>681</v>
      </c>
      <c r="B36" s="966" t="s">
        <v>988</v>
      </c>
      <c r="C36" s="966"/>
      <c r="D36" s="966"/>
      <c r="E36" s="966"/>
      <c r="F36" s="966"/>
      <c r="G36" s="966"/>
      <c r="H36" s="966"/>
      <c r="I36" s="966"/>
      <c r="J36" s="966"/>
    </row>
    <row r="37" spans="1:18" s="50" customFormat="1" ht="14.25">
      <c r="A37" s="57" t="s">
        <v>681</v>
      </c>
      <c r="B37" s="966" t="s">
        <v>989</v>
      </c>
      <c r="C37" s="966"/>
      <c r="D37" s="966"/>
      <c r="E37" s="966"/>
      <c r="F37" s="966"/>
      <c r="G37" s="966"/>
      <c r="H37" s="966"/>
      <c r="I37" s="966"/>
      <c r="J37" s="966"/>
    </row>
    <row r="38" spans="1:18" s="50" customFormat="1" ht="14.25">
      <c r="A38" s="57" t="s">
        <v>681</v>
      </c>
      <c r="B38" s="966" t="s">
        <v>990</v>
      </c>
      <c r="C38" s="966"/>
      <c r="D38" s="966"/>
      <c r="E38" s="966"/>
      <c r="F38" s="966"/>
      <c r="G38" s="966"/>
      <c r="H38" s="966"/>
      <c r="I38" s="966"/>
      <c r="J38" s="966"/>
    </row>
    <row r="39" spans="1:18" s="50" customFormat="1" ht="14.25">
      <c r="A39" s="57" t="s">
        <v>681</v>
      </c>
      <c r="B39" s="966" t="s">
        <v>991</v>
      </c>
      <c r="C39" s="966"/>
      <c r="D39" s="966"/>
      <c r="E39" s="966"/>
      <c r="F39" s="966"/>
      <c r="G39" s="966"/>
      <c r="H39" s="966"/>
      <c r="I39" s="966"/>
      <c r="J39" s="966"/>
    </row>
    <row r="40" spans="1:18" s="50" customFormat="1" ht="14.25">
      <c r="A40" s="57" t="s">
        <v>681</v>
      </c>
      <c r="B40" s="966" t="s">
        <v>186</v>
      </c>
      <c r="C40" s="966"/>
      <c r="D40" s="966"/>
      <c r="E40" s="966"/>
      <c r="F40" s="966"/>
      <c r="G40" s="966"/>
      <c r="H40" s="966"/>
      <c r="I40" s="966"/>
      <c r="J40" s="966"/>
    </row>
    <row r="41" spans="1:18" s="50" customFormat="1" ht="14.25">
      <c r="A41" s="57" t="s">
        <v>681</v>
      </c>
      <c r="B41" s="966" t="s">
        <v>1001</v>
      </c>
      <c r="C41" s="966"/>
      <c r="D41" s="966"/>
      <c r="E41" s="966"/>
      <c r="F41" s="966"/>
      <c r="G41" s="966"/>
      <c r="H41" s="966"/>
      <c r="I41" s="966"/>
      <c r="J41" s="966"/>
    </row>
    <row r="42" spans="1:18" s="50" customFormat="1" ht="14.25">
      <c r="A42" s="57" t="s">
        <v>681</v>
      </c>
      <c r="B42" s="966" t="s">
        <v>1002</v>
      </c>
      <c r="C42" s="966"/>
      <c r="D42" s="966"/>
      <c r="E42" s="966"/>
      <c r="F42" s="966"/>
      <c r="G42" s="966"/>
      <c r="H42" s="966"/>
      <c r="I42" s="966"/>
      <c r="J42" s="966"/>
    </row>
    <row r="43" spans="1:18" s="50" customFormat="1" ht="14.25">
      <c r="A43" s="57" t="s">
        <v>681</v>
      </c>
      <c r="B43" s="966" t="s">
        <v>1003</v>
      </c>
      <c r="C43" s="966"/>
      <c r="D43" s="966"/>
      <c r="E43" s="966"/>
      <c r="F43" s="966"/>
      <c r="G43" s="966"/>
      <c r="H43" s="966"/>
      <c r="I43" s="966"/>
      <c r="J43" s="966"/>
    </row>
    <row r="44" spans="1:18" s="50" customFormat="1" ht="14.25">
      <c r="A44" s="57" t="s">
        <v>681</v>
      </c>
      <c r="B44" s="966" t="s">
        <v>1004</v>
      </c>
      <c r="C44" s="966"/>
      <c r="D44" s="966"/>
      <c r="E44" s="966"/>
      <c r="F44" s="966"/>
      <c r="G44" s="966"/>
      <c r="H44" s="966"/>
      <c r="I44" s="966"/>
      <c r="J44" s="966"/>
    </row>
    <row r="45" spans="1:18" s="50" customFormat="1" ht="14.25">
      <c r="A45" s="57" t="s">
        <v>681</v>
      </c>
      <c r="B45" s="966" t="s">
        <v>1005</v>
      </c>
      <c r="C45" s="966"/>
      <c r="D45" s="966"/>
      <c r="E45" s="966"/>
      <c r="F45" s="966"/>
      <c r="G45" s="966"/>
      <c r="H45" s="966"/>
      <c r="I45" s="966"/>
      <c r="J45" s="966"/>
    </row>
    <row r="46" spans="1:18" s="50" customFormat="1" ht="59.25" customHeight="1">
      <c r="A46" s="57" t="s">
        <v>681</v>
      </c>
      <c r="B46" s="966" t="s">
        <v>187</v>
      </c>
      <c r="C46" s="966"/>
      <c r="D46" s="966"/>
      <c r="E46" s="966"/>
      <c r="F46" s="966"/>
      <c r="G46" s="966"/>
      <c r="H46" s="966"/>
      <c r="I46" s="966"/>
      <c r="J46" s="966"/>
    </row>
    <row r="47" spans="1:18" s="59" customFormat="1" ht="8.25" customHeight="1">
      <c r="A47" s="58"/>
      <c r="B47" s="967"/>
      <c r="C47" s="967"/>
      <c r="D47" s="967"/>
      <c r="E47" s="967"/>
      <c r="F47" s="967"/>
      <c r="G47" s="967"/>
      <c r="H47" s="967"/>
      <c r="I47" s="967"/>
      <c r="J47" s="967"/>
      <c r="L47" s="60"/>
      <c r="M47" s="61"/>
      <c r="N47" s="60"/>
      <c r="O47" s="60"/>
      <c r="P47" s="60"/>
      <c r="Q47" s="61"/>
      <c r="R47" s="60"/>
    </row>
    <row r="48" spans="1:18" s="41" customFormat="1" ht="19.5" customHeight="1">
      <c r="A48" s="39" t="s">
        <v>1006</v>
      </c>
      <c r="B48" s="965" t="s">
        <v>1007</v>
      </c>
      <c r="C48" s="965"/>
      <c r="D48" s="965"/>
      <c r="E48" s="965"/>
      <c r="F48" s="965"/>
      <c r="G48" s="965"/>
      <c r="H48" s="965"/>
      <c r="I48" s="965"/>
      <c r="J48" s="965"/>
      <c r="L48" s="42"/>
      <c r="M48" s="43"/>
      <c r="N48" s="42"/>
      <c r="O48" s="42"/>
      <c r="P48" s="42"/>
      <c r="Q48" s="43"/>
      <c r="R48" s="42"/>
    </row>
    <row r="49" spans="1:18" s="41" customFormat="1" ht="19.5" customHeight="1">
      <c r="A49" s="55" t="s">
        <v>678</v>
      </c>
      <c r="B49" s="953" t="s">
        <v>1008</v>
      </c>
      <c r="C49" s="953"/>
      <c r="D49" s="953"/>
      <c r="E49" s="953"/>
      <c r="F49" s="953"/>
      <c r="G49" s="953"/>
      <c r="H49" s="953"/>
      <c r="I49" s="953"/>
      <c r="J49" s="953"/>
      <c r="L49" s="42"/>
      <c r="M49" s="43"/>
      <c r="N49" s="42"/>
      <c r="O49" s="42"/>
      <c r="P49" s="42"/>
      <c r="Q49" s="43"/>
      <c r="R49" s="42"/>
    </row>
    <row r="50" spans="1:18" s="41" customFormat="1" ht="19.5" customHeight="1">
      <c r="A50" s="55" t="s">
        <v>679</v>
      </c>
      <c r="B50" s="953" t="s">
        <v>416</v>
      </c>
      <c r="C50" s="953"/>
      <c r="D50" s="953"/>
      <c r="E50" s="953"/>
      <c r="F50" s="953"/>
      <c r="G50" s="953"/>
      <c r="H50" s="953"/>
      <c r="I50" s="953"/>
      <c r="J50" s="953"/>
      <c r="L50" s="42"/>
      <c r="M50" s="43"/>
      <c r="N50" s="42"/>
      <c r="O50" s="42"/>
      <c r="P50" s="42"/>
      <c r="Q50" s="43"/>
      <c r="R50" s="42"/>
    </row>
    <row r="51" spans="1:18" s="41" customFormat="1" ht="19.5" customHeight="1">
      <c r="A51" s="55">
        <v>3</v>
      </c>
      <c r="B51" s="953" t="s">
        <v>1009</v>
      </c>
      <c r="C51" s="953"/>
      <c r="D51" s="953"/>
      <c r="E51" s="953"/>
      <c r="F51" s="953"/>
      <c r="G51" s="953"/>
      <c r="H51" s="953"/>
      <c r="I51" s="953"/>
      <c r="J51" s="953"/>
      <c r="L51" s="42"/>
      <c r="M51" s="43"/>
      <c r="N51" s="42"/>
      <c r="O51" s="42"/>
      <c r="P51" s="42"/>
      <c r="Q51" s="43"/>
      <c r="R51" s="42"/>
    </row>
    <row r="52" spans="1:18" s="41" customFormat="1" ht="6.75" customHeight="1">
      <c r="A52" s="55"/>
      <c r="B52" s="62"/>
      <c r="C52" s="62"/>
      <c r="D52" s="62"/>
      <c r="E52" s="62"/>
      <c r="F52" s="62"/>
      <c r="G52" s="62"/>
      <c r="H52" s="62"/>
      <c r="I52" s="62"/>
      <c r="J52" s="62"/>
      <c r="L52" s="42"/>
      <c r="M52" s="43"/>
      <c r="N52" s="42"/>
      <c r="O52" s="42"/>
      <c r="P52" s="42"/>
      <c r="Q52" s="43"/>
      <c r="R52" s="42"/>
    </row>
    <row r="53" spans="1:18" s="41" customFormat="1" ht="21.75" customHeight="1">
      <c r="A53" s="39" t="s">
        <v>1010</v>
      </c>
      <c r="B53" s="965" t="s">
        <v>1011</v>
      </c>
      <c r="C53" s="965"/>
      <c r="D53" s="965"/>
      <c r="E53" s="965"/>
      <c r="F53" s="965"/>
      <c r="G53" s="965"/>
      <c r="H53" s="965"/>
      <c r="I53" s="965"/>
      <c r="J53" s="965"/>
      <c r="L53" s="42"/>
      <c r="M53" s="43"/>
      <c r="N53" s="42"/>
      <c r="O53" s="42"/>
      <c r="P53" s="42"/>
      <c r="Q53" s="43"/>
      <c r="R53" s="42"/>
    </row>
    <row r="54" spans="1:18" s="41" customFormat="1" ht="32.25" customHeight="1">
      <c r="A54" s="55" t="s">
        <v>678</v>
      </c>
      <c r="B54" s="953" t="s">
        <v>97</v>
      </c>
      <c r="C54" s="953"/>
      <c r="D54" s="953"/>
      <c r="E54" s="953"/>
      <c r="F54" s="953"/>
      <c r="G54" s="953"/>
      <c r="H54" s="953"/>
      <c r="I54" s="953"/>
      <c r="J54" s="953"/>
      <c r="L54" s="42"/>
      <c r="M54" s="43"/>
      <c r="N54" s="42"/>
      <c r="O54" s="42"/>
      <c r="P54" s="42"/>
      <c r="Q54" s="43"/>
      <c r="R54" s="42"/>
    </row>
    <row r="55" spans="1:18" s="41" customFormat="1" ht="18.75" customHeight="1">
      <c r="A55" s="55" t="s">
        <v>679</v>
      </c>
      <c r="B55" s="953" t="s">
        <v>188</v>
      </c>
      <c r="C55" s="953"/>
      <c r="D55" s="953"/>
      <c r="E55" s="953"/>
      <c r="F55" s="953"/>
      <c r="G55" s="953"/>
      <c r="H55" s="953"/>
      <c r="I55" s="953"/>
      <c r="J55" s="953"/>
      <c r="L55" s="42"/>
      <c r="M55" s="43"/>
      <c r="N55" s="42"/>
      <c r="O55" s="42"/>
      <c r="P55" s="42"/>
      <c r="Q55" s="43"/>
      <c r="R55" s="42"/>
    </row>
    <row r="56" spans="1:18" s="41" customFormat="1" ht="32.25" customHeight="1">
      <c r="A56" s="55"/>
      <c r="B56" s="953" t="s">
        <v>189</v>
      </c>
      <c r="C56" s="953"/>
      <c r="D56" s="953"/>
      <c r="E56" s="953"/>
      <c r="F56" s="953"/>
      <c r="G56" s="953"/>
      <c r="H56" s="953"/>
      <c r="I56" s="953"/>
      <c r="J56" s="953"/>
      <c r="L56" s="42"/>
      <c r="M56" s="43"/>
      <c r="N56" s="42"/>
      <c r="O56" s="42"/>
      <c r="P56" s="42"/>
      <c r="Q56" s="43"/>
      <c r="R56" s="42"/>
    </row>
    <row r="57" spans="1:18" s="41" customFormat="1" ht="33" customHeight="1">
      <c r="A57" s="55" t="s">
        <v>680</v>
      </c>
      <c r="B57" s="953" t="s">
        <v>1012</v>
      </c>
      <c r="C57" s="953"/>
      <c r="D57" s="953"/>
      <c r="E57" s="953"/>
      <c r="F57" s="953"/>
      <c r="G57" s="953"/>
      <c r="H57" s="953"/>
      <c r="I57" s="953"/>
      <c r="J57" s="953"/>
      <c r="L57" s="42"/>
      <c r="M57" s="43"/>
      <c r="N57" s="42"/>
      <c r="O57" s="42"/>
      <c r="P57" s="42"/>
      <c r="Q57" s="43"/>
      <c r="R57" s="42"/>
    </row>
    <row r="58" spans="1:18" s="41" customFormat="1" ht="21.75" customHeight="1">
      <c r="A58" s="39" t="s">
        <v>1013</v>
      </c>
      <c r="B58" s="965" t="s">
        <v>1014</v>
      </c>
      <c r="C58" s="965"/>
      <c r="D58" s="965"/>
      <c r="E58" s="965"/>
      <c r="F58" s="965"/>
      <c r="G58" s="965"/>
      <c r="H58" s="965"/>
      <c r="I58" s="965"/>
      <c r="J58" s="965"/>
      <c r="L58" s="42"/>
      <c r="M58" s="43"/>
      <c r="N58" s="42"/>
      <c r="O58" s="42"/>
      <c r="P58" s="42"/>
      <c r="Q58" s="43"/>
      <c r="R58" s="42"/>
    </row>
    <row r="59" spans="1:18" s="45" customFormat="1" ht="21.75" customHeight="1">
      <c r="A59" s="44" t="s">
        <v>678</v>
      </c>
      <c r="B59" s="952" t="s">
        <v>1015</v>
      </c>
      <c r="C59" s="952"/>
      <c r="D59" s="952"/>
      <c r="E59" s="952"/>
      <c r="F59" s="952"/>
      <c r="G59" s="952"/>
      <c r="H59" s="952"/>
      <c r="I59" s="952"/>
      <c r="J59" s="952"/>
      <c r="L59" s="46"/>
      <c r="M59" s="47"/>
      <c r="N59" s="46"/>
      <c r="O59" s="46"/>
      <c r="P59" s="46"/>
      <c r="Q59" s="47"/>
      <c r="R59" s="46"/>
    </row>
    <row r="60" spans="1:18" s="41" customFormat="1" ht="19.5" customHeight="1">
      <c r="A60" s="64" t="s">
        <v>1016</v>
      </c>
      <c r="B60" s="952" t="s">
        <v>1017</v>
      </c>
      <c r="C60" s="952"/>
      <c r="D60" s="952"/>
      <c r="E60" s="952"/>
      <c r="F60" s="952"/>
      <c r="G60" s="952"/>
      <c r="H60" s="952"/>
      <c r="I60" s="952"/>
      <c r="J60" s="952"/>
      <c r="L60" s="42"/>
      <c r="M60" s="43"/>
      <c r="N60" s="42"/>
      <c r="O60" s="42"/>
      <c r="P60" s="42"/>
      <c r="Q60" s="43"/>
      <c r="R60" s="42"/>
    </row>
    <row r="61" spans="1:18" s="41" customFormat="1" ht="63" customHeight="1">
      <c r="A61" s="55"/>
      <c r="B61" s="953" t="s">
        <v>1018</v>
      </c>
      <c r="C61" s="953"/>
      <c r="D61" s="953"/>
      <c r="E61" s="953"/>
      <c r="F61" s="953"/>
      <c r="G61" s="953"/>
      <c r="H61" s="953"/>
      <c r="I61" s="953"/>
      <c r="J61" s="953"/>
      <c r="L61" s="42"/>
      <c r="M61" s="43"/>
      <c r="N61" s="42"/>
      <c r="O61" s="42"/>
      <c r="P61" s="42"/>
      <c r="Q61" s="43"/>
      <c r="R61" s="42"/>
    </row>
    <row r="62" spans="1:18" s="41" customFormat="1" ht="64.5" customHeight="1">
      <c r="A62" s="55"/>
      <c r="B62" s="953" t="s">
        <v>1019</v>
      </c>
      <c r="C62" s="953"/>
      <c r="D62" s="953"/>
      <c r="E62" s="953"/>
      <c r="F62" s="953"/>
      <c r="G62" s="953"/>
      <c r="H62" s="953"/>
      <c r="I62" s="953"/>
      <c r="J62" s="953"/>
      <c r="L62" s="42"/>
      <c r="M62" s="43"/>
      <c r="N62" s="42"/>
      <c r="O62" s="42"/>
      <c r="P62" s="42"/>
      <c r="Q62" s="43"/>
      <c r="R62" s="42"/>
    </row>
    <row r="63" spans="1:18" s="41" customFormat="1" ht="17.25" customHeight="1">
      <c r="A63" s="64" t="s">
        <v>1020</v>
      </c>
      <c r="B63" s="952" t="s">
        <v>1021</v>
      </c>
      <c r="C63" s="952"/>
      <c r="D63" s="952"/>
      <c r="E63" s="952"/>
      <c r="F63" s="952"/>
      <c r="G63" s="952"/>
      <c r="H63" s="952"/>
      <c r="I63" s="952"/>
      <c r="J63" s="952"/>
      <c r="L63" s="42"/>
      <c r="M63" s="43"/>
      <c r="N63" s="42"/>
      <c r="O63" s="42"/>
      <c r="P63" s="42"/>
      <c r="Q63" s="43"/>
      <c r="R63" s="42"/>
    </row>
    <row r="64" spans="1:18" s="41" customFormat="1" ht="54" customHeight="1">
      <c r="A64" s="55"/>
      <c r="B64" s="953" t="s">
        <v>1022</v>
      </c>
      <c r="C64" s="953"/>
      <c r="D64" s="953"/>
      <c r="E64" s="953"/>
      <c r="F64" s="953"/>
      <c r="G64" s="953"/>
      <c r="H64" s="953"/>
      <c r="I64" s="953"/>
      <c r="J64" s="953"/>
      <c r="L64" s="42"/>
      <c r="M64" s="43"/>
      <c r="N64" s="42"/>
      <c r="O64" s="42"/>
      <c r="P64" s="42"/>
      <c r="Q64" s="43"/>
      <c r="R64" s="42"/>
    </row>
    <row r="65" spans="1:18" s="45" customFormat="1" ht="21.75" customHeight="1">
      <c r="A65" s="44" t="s">
        <v>679</v>
      </c>
      <c r="B65" s="952" t="s">
        <v>1023</v>
      </c>
      <c r="C65" s="952"/>
      <c r="D65" s="952"/>
      <c r="E65" s="952"/>
      <c r="F65" s="952"/>
      <c r="G65" s="952"/>
      <c r="H65" s="952"/>
      <c r="I65" s="952"/>
      <c r="J65" s="952"/>
      <c r="L65" s="46"/>
      <c r="M65" s="47"/>
      <c r="N65" s="46"/>
      <c r="O65" s="46"/>
      <c r="P65" s="46"/>
      <c r="Q65" s="47"/>
      <c r="R65" s="46"/>
    </row>
    <row r="66" spans="1:18" s="65" customFormat="1" ht="18.75" customHeight="1">
      <c r="A66" s="64" t="s">
        <v>1024</v>
      </c>
      <c r="B66" s="952" t="s">
        <v>1025</v>
      </c>
      <c r="C66" s="965"/>
      <c r="D66" s="965"/>
      <c r="E66" s="965"/>
      <c r="F66" s="965"/>
      <c r="G66" s="965"/>
      <c r="H66" s="965"/>
      <c r="I66" s="965"/>
      <c r="J66" s="965"/>
      <c r="L66" s="66"/>
      <c r="M66" s="67"/>
      <c r="N66" s="66"/>
      <c r="O66" s="66"/>
      <c r="P66" s="66"/>
      <c r="Q66" s="67"/>
      <c r="R66" s="66"/>
    </row>
    <row r="67" spans="1:18" s="41" customFormat="1" ht="58.5" customHeight="1">
      <c r="A67" s="68"/>
      <c r="B67" s="953" t="s">
        <v>1026</v>
      </c>
      <c r="C67" s="953"/>
      <c r="D67" s="953"/>
      <c r="E67" s="953"/>
      <c r="F67" s="953"/>
      <c r="G67" s="953"/>
      <c r="H67" s="953"/>
      <c r="I67" s="953"/>
      <c r="J67" s="953"/>
      <c r="L67" s="42"/>
      <c r="M67" s="43"/>
      <c r="N67" s="42"/>
      <c r="O67" s="42"/>
      <c r="P67" s="42"/>
      <c r="Q67" s="43"/>
      <c r="R67" s="42"/>
    </row>
    <row r="68" spans="1:18" s="41" customFormat="1" ht="7.5" customHeight="1">
      <c r="A68" s="68"/>
      <c r="B68" s="953"/>
      <c r="C68" s="953"/>
      <c r="D68" s="953"/>
      <c r="E68" s="953"/>
      <c r="F68" s="953"/>
      <c r="G68" s="953"/>
      <c r="H68" s="953"/>
      <c r="I68" s="953"/>
      <c r="J68" s="953"/>
      <c r="L68" s="42"/>
      <c r="M68" s="43"/>
      <c r="N68" s="42"/>
      <c r="O68" s="42"/>
      <c r="P68" s="42"/>
      <c r="Q68" s="43"/>
      <c r="R68" s="42"/>
    </row>
    <row r="69" spans="1:18" s="41" customFormat="1" ht="17.25" customHeight="1">
      <c r="A69" s="68"/>
      <c r="B69" s="952" t="s">
        <v>1027</v>
      </c>
      <c r="C69" s="952"/>
      <c r="D69" s="952"/>
      <c r="E69" s="952"/>
      <c r="F69" s="952"/>
      <c r="G69" s="952"/>
      <c r="H69" s="952"/>
      <c r="I69" s="952"/>
      <c r="J69" s="952"/>
      <c r="K69" s="69"/>
      <c r="L69" s="69"/>
      <c r="M69" s="43"/>
      <c r="N69" s="42"/>
      <c r="O69" s="42"/>
      <c r="P69" s="42"/>
      <c r="Q69" s="43"/>
      <c r="R69" s="42"/>
    </row>
    <row r="70" spans="1:18" s="41" customFormat="1" ht="26.25" customHeight="1">
      <c r="A70" s="68" t="s">
        <v>1028</v>
      </c>
      <c r="B70" s="953" t="s">
        <v>1029</v>
      </c>
      <c r="C70" s="953"/>
      <c r="D70" s="953"/>
      <c r="E70" s="953"/>
      <c r="F70" s="953"/>
      <c r="G70" s="953"/>
      <c r="H70" s="953"/>
      <c r="I70" s="953"/>
      <c r="J70" s="953"/>
      <c r="K70" s="70"/>
      <c r="L70" s="70"/>
      <c r="M70" s="43"/>
      <c r="N70" s="42"/>
      <c r="O70" s="42"/>
      <c r="P70" s="42"/>
      <c r="Q70" s="43"/>
      <c r="R70" s="42"/>
    </row>
    <row r="71" spans="1:18" s="41" customFormat="1" ht="31.5" customHeight="1">
      <c r="A71" s="68" t="s">
        <v>1028</v>
      </c>
      <c r="B71" s="953" t="s">
        <v>1030</v>
      </c>
      <c r="C71" s="953"/>
      <c r="D71" s="953"/>
      <c r="E71" s="953"/>
      <c r="F71" s="953"/>
      <c r="G71" s="953"/>
      <c r="H71" s="953"/>
      <c r="I71" s="953"/>
      <c r="J71" s="953"/>
      <c r="K71" s="70"/>
      <c r="L71" s="70"/>
      <c r="M71" s="43"/>
      <c r="N71" s="42"/>
      <c r="O71" s="42"/>
      <c r="P71" s="42"/>
      <c r="Q71" s="43"/>
      <c r="R71" s="42"/>
    </row>
    <row r="72" spans="1:18" s="41" customFormat="1" ht="31.5" customHeight="1">
      <c r="A72" s="68" t="s">
        <v>1028</v>
      </c>
      <c r="B72" s="953" t="s">
        <v>1031</v>
      </c>
      <c r="C72" s="953"/>
      <c r="D72" s="953"/>
      <c r="E72" s="953"/>
      <c r="F72" s="953"/>
      <c r="G72" s="953"/>
      <c r="H72" s="953"/>
      <c r="I72" s="953"/>
      <c r="J72" s="953"/>
      <c r="K72" s="69"/>
      <c r="L72" s="69"/>
      <c r="M72" s="43"/>
      <c r="N72" s="42"/>
      <c r="O72" s="42"/>
      <c r="P72" s="42"/>
      <c r="Q72" s="43"/>
      <c r="R72" s="42"/>
    </row>
    <row r="73" spans="1:18" s="41" customFormat="1" ht="18" customHeight="1">
      <c r="A73" s="68" t="s">
        <v>1028</v>
      </c>
      <c r="B73" s="953" t="s">
        <v>1032</v>
      </c>
      <c r="C73" s="953"/>
      <c r="D73" s="953"/>
      <c r="E73" s="953"/>
      <c r="F73" s="953"/>
      <c r="G73" s="953"/>
      <c r="H73" s="953"/>
      <c r="I73" s="953"/>
      <c r="J73" s="953"/>
      <c r="K73" s="69"/>
      <c r="L73" s="69"/>
      <c r="M73" s="43"/>
      <c r="N73" s="42"/>
      <c r="O73" s="42"/>
      <c r="P73" s="42"/>
      <c r="Q73" s="43"/>
      <c r="R73" s="42"/>
    </row>
    <row r="74" spans="1:18" s="41" customFormat="1" ht="18" customHeight="1">
      <c r="A74" s="68" t="s">
        <v>1028</v>
      </c>
      <c r="B74" s="953" t="s">
        <v>1033</v>
      </c>
      <c r="C74" s="953"/>
      <c r="D74" s="953"/>
      <c r="E74" s="953"/>
      <c r="F74" s="953"/>
      <c r="G74" s="953"/>
      <c r="H74" s="953"/>
      <c r="I74" s="953"/>
      <c r="J74" s="953"/>
      <c r="K74" s="69"/>
      <c r="L74" s="69"/>
      <c r="M74" s="43"/>
      <c r="N74" s="42"/>
      <c r="O74" s="42"/>
      <c r="P74" s="42"/>
      <c r="Q74" s="43"/>
      <c r="R74" s="42"/>
    </row>
    <row r="75" spans="1:18" s="41" customFormat="1" ht="46.5" customHeight="1">
      <c r="A75" s="71" t="s">
        <v>1034</v>
      </c>
      <c r="B75" s="952" t="s">
        <v>1035</v>
      </c>
      <c r="C75" s="953"/>
      <c r="D75" s="953"/>
      <c r="E75" s="953"/>
      <c r="F75" s="953"/>
      <c r="G75" s="953"/>
      <c r="H75" s="953"/>
      <c r="I75" s="953"/>
      <c r="J75" s="953"/>
      <c r="L75" s="42"/>
      <c r="M75" s="43"/>
      <c r="N75" s="42"/>
      <c r="O75" s="42"/>
      <c r="P75" s="42"/>
      <c r="Q75" s="43"/>
      <c r="R75" s="42"/>
    </row>
    <row r="76" spans="1:18" s="73" customFormat="1" ht="37.5" customHeight="1">
      <c r="A76" s="71"/>
      <c r="B76" s="953" t="s">
        <v>192</v>
      </c>
      <c r="C76" s="953"/>
      <c r="D76" s="953"/>
      <c r="E76" s="953"/>
      <c r="F76" s="953"/>
      <c r="G76" s="953"/>
      <c r="H76" s="953"/>
      <c r="I76" s="953"/>
      <c r="J76" s="953"/>
      <c r="K76" s="72"/>
      <c r="L76" s="72"/>
    </row>
    <row r="77" spans="1:18" s="41" customFormat="1" ht="31.5" customHeight="1">
      <c r="A77" s="71" t="s">
        <v>1036</v>
      </c>
      <c r="B77" s="952" t="s">
        <v>1037</v>
      </c>
      <c r="C77" s="953"/>
      <c r="D77" s="953"/>
      <c r="E77" s="953"/>
      <c r="F77" s="953"/>
      <c r="G77" s="953"/>
      <c r="H77" s="953"/>
      <c r="I77" s="953"/>
      <c r="J77" s="953"/>
      <c r="L77" s="42"/>
      <c r="M77" s="43"/>
      <c r="N77" s="42"/>
      <c r="O77" s="42"/>
      <c r="P77" s="42"/>
      <c r="Q77" s="43"/>
      <c r="R77" s="42"/>
    </row>
    <row r="78" spans="1:18" s="73" customFormat="1" ht="24.75" hidden="1" customHeight="1">
      <c r="A78" s="71"/>
      <c r="B78" s="955" t="s">
        <v>193</v>
      </c>
      <c r="C78" s="955"/>
      <c r="D78" s="955"/>
      <c r="E78" s="955"/>
      <c r="F78" s="955"/>
      <c r="G78" s="955"/>
      <c r="H78" s="955"/>
      <c r="I78" s="955"/>
      <c r="J78" s="955"/>
      <c r="K78" s="72"/>
      <c r="L78" s="72"/>
    </row>
    <row r="79" spans="1:18" s="41" customFormat="1" ht="21.75" customHeight="1">
      <c r="A79" s="44" t="s">
        <v>680</v>
      </c>
      <c r="B79" s="952" t="s">
        <v>1038</v>
      </c>
      <c r="C79" s="952"/>
      <c r="D79" s="952"/>
      <c r="E79" s="952"/>
      <c r="F79" s="952"/>
      <c r="G79" s="952"/>
      <c r="H79" s="952"/>
      <c r="I79" s="952"/>
      <c r="J79" s="952"/>
      <c r="L79" s="42"/>
      <c r="M79" s="43"/>
      <c r="N79" s="42"/>
      <c r="O79" s="42"/>
      <c r="P79" s="42"/>
      <c r="Q79" s="43"/>
      <c r="R79" s="42"/>
    </row>
    <row r="80" spans="1:18" s="45" customFormat="1" ht="31.5" customHeight="1">
      <c r="A80" s="74" t="s">
        <v>1039</v>
      </c>
      <c r="B80" s="952" t="s">
        <v>1040</v>
      </c>
      <c r="C80" s="952"/>
      <c r="D80" s="952"/>
      <c r="E80" s="952"/>
      <c r="F80" s="952"/>
      <c r="G80" s="952"/>
      <c r="H80" s="952"/>
      <c r="I80" s="952"/>
      <c r="J80" s="952"/>
      <c r="L80" s="46"/>
      <c r="M80" s="47"/>
      <c r="N80" s="46"/>
      <c r="O80" s="46"/>
      <c r="P80" s="46"/>
      <c r="Q80" s="47"/>
      <c r="R80" s="46"/>
    </row>
    <row r="81" spans="1:18" s="41" customFormat="1" ht="16.5" customHeight="1">
      <c r="A81" s="68" t="s">
        <v>681</v>
      </c>
      <c r="B81" s="953" t="s">
        <v>1041</v>
      </c>
      <c r="C81" s="953"/>
      <c r="D81" s="953"/>
      <c r="E81" s="953"/>
      <c r="F81" s="953"/>
      <c r="G81" s="953"/>
      <c r="H81" s="953"/>
      <c r="I81" s="953"/>
      <c r="J81" s="953"/>
      <c r="L81" s="42"/>
      <c r="M81" s="43"/>
      <c r="N81" s="42"/>
      <c r="O81" s="42"/>
      <c r="P81" s="42"/>
      <c r="Q81" s="43"/>
      <c r="R81" s="42"/>
    </row>
    <row r="82" spans="1:18" s="41" customFormat="1" ht="20.25" customHeight="1">
      <c r="A82" s="68" t="s">
        <v>681</v>
      </c>
      <c r="B82" s="953" t="s">
        <v>1042</v>
      </c>
      <c r="C82" s="953"/>
      <c r="D82" s="953"/>
      <c r="E82" s="953"/>
      <c r="F82" s="953"/>
      <c r="G82" s="953"/>
      <c r="H82" s="953"/>
      <c r="I82" s="953"/>
      <c r="J82" s="953"/>
      <c r="L82" s="42"/>
      <c r="M82" s="43"/>
      <c r="N82" s="42"/>
      <c r="O82" s="42"/>
      <c r="P82" s="42"/>
      <c r="Q82" s="43"/>
      <c r="R82" s="42"/>
    </row>
    <row r="83" spans="1:18" s="45" customFormat="1" ht="48.75" customHeight="1">
      <c r="A83" s="74" t="s">
        <v>1043</v>
      </c>
      <c r="B83" s="952" t="s">
        <v>1044</v>
      </c>
      <c r="C83" s="952"/>
      <c r="D83" s="952"/>
      <c r="E83" s="952"/>
      <c r="F83" s="952"/>
      <c r="G83" s="952"/>
      <c r="H83" s="952"/>
      <c r="I83" s="952"/>
      <c r="J83" s="952"/>
      <c r="L83" s="46"/>
      <c r="M83" s="47"/>
      <c r="N83" s="46"/>
      <c r="O83" s="46"/>
      <c r="P83" s="46"/>
      <c r="Q83" s="47"/>
      <c r="R83" s="46"/>
    </row>
    <row r="84" spans="1:18" s="45" customFormat="1" ht="32.25" customHeight="1">
      <c r="A84" s="74" t="s">
        <v>681</v>
      </c>
      <c r="B84" s="964" t="s">
        <v>0</v>
      </c>
      <c r="C84" s="953"/>
      <c r="D84" s="953"/>
      <c r="E84" s="953"/>
      <c r="F84" s="953"/>
      <c r="G84" s="953"/>
      <c r="H84" s="953"/>
      <c r="I84" s="953"/>
      <c r="J84" s="953"/>
      <c r="L84" s="46"/>
      <c r="M84" s="47"/>
      <c r="N84" s="46"/>
      <c r="O84" s="46"/>
      <c r="P84" s="46"/>
      <c r="Q84" s="47"/>
      <c r="R84" s="46"/>
    </row>
    <row r="85" spans="1:18" s="45" customFormat="1" ht="91.5" customHeight="1">
      <c r="A85" s="74" t="s">
        <v>681</v>
      </c>
      <c r="B85" s="964" t="s">
        <v>194</v>
      </c>
      <c r="C85" s="953"/>
      <c r="D85" s="953"/>
      <c r="E85" s="953"/>
      <c r="F85" s="953"/>
      <c r="G85" s="953"/>
      <c r="H85" s="953"/>
      <c r="I85" s="953"/>
      <c r="J85" s="953"/>
      <c r="L85" s="46"/>
      <c r="M85" s="47"/>
      <c r="N85" s="46"/>
      <c r="O85" s="46"/>
      <c r="P85" s="46"/>
      <c r="Q85" s="47"/>
      <c r="R85" s="46"/>
    </row>
    <row r="86" spans="1:18" s="41" customFormat="1" ht="18.75" customHeight="1">
      <c r="A86" s="74" t="s">
        <v>1</v>
      </c>
      <c r="B86" s="952" t="s">
        <v>2</v>
      </c>
      <c r="C86" s="952"/>
      <c r="D86" s="952"/>
      <c r="E86" s="952"/>
      <c r="F86" s="952"/>
      <c r="G86" s="952"/>
      <c r="H86" s="952"/>
      <c r="I86" s="952"/>
      <c r="J86" s="952"/>
      <c r="L86" s="75"/>
      <c r="M86" s="43"/>
      <c r="N86" s="42"/>
      <c r="O86" s="42"/>
      <c r="P86" s="42"/>
      <c r="Q86" s="43"/>
      <c r="R86" s="42"/>
    </row>
    <row r="87" spans="1:18" s="41" customFormat="1" ht="18" customHeight="1">
      <c r="A87" s="74" t="s">
        <v>3</v>
      </c>
      <c r="B87" s="952" t="s">
        <v>4</v>
      </c>
      <c r="C87" s="952"/>
      <c r="D87" s="952"/>
      <c r="E87" s="952"/>
      <c r="F87" s="952"/>
      <c r="G87" s="952"/>
      <c r="H87" s="952"/>
      <c r="I87" s="952"/>
      <c r="J87" s="952"/>
      <c r="L87" s="75"/>
      <c r="M87" s="43"/>
      <c r="N87" s="42"/>
      <c r="O87" s="42"/>
      <c r="P87" s="42"/>
      <c r="Q87" s="43"/>
      <c r="R87" s="42"/>
    </row>
    <row r="88" spans="1:18" s="41" customFormat="1" ht="30.75" customHeight="1">
      <c r="A88" s="68" t="s">
        <v>681</v>
      </c>
      <c r="B88" s="953" t="s">
        <v>195</v>
      </c>
      <c r="C88" s="953"/>
      <c r="D88" s="953"/>
      <c r="E88" s="953"/>
      <c r="F88" s="953"/>
      <c r="G88" s="953"/>
      <c r="H88" s="953"/>
      <c r="I88" s="953"/>
      <c r="J88" s="953"/>
      <c r="L88" s="75"/>
      <c r="M88" s="43"/>
      <c r="N88" s="42"/>
      <c r="O88" s="42"/>
      <c r="P88" s="42"/>
      <c r="Q88" s="43"/>
      <c r="R88" s="42"/>
    </row>
    <row r="89" spans="1:18" s="41" customFormat="1" ht="30.75" customHeight="1">
      <c r="A89" s="68" t="s">
        <v>681</v>
      </c>
      <c r="B89" s="953" t="s">
        <v>5</v>
      </c>
      <c r="C89" s="953"/>
      <c r="D89" s="953"/>
      <c r="E89" s="953"/>
      <c r="F89" s="953"/>
      <c r="G89" s="953"/>
      <c r="H89" s="953"/>
      <c r="I89" s="953"/>
      <c r="J89" s="953"/>
      <c r="L89" s="75"/>
      <c r="M89" s="43"/>
      <c r="N89" s="42"/>
      <c r="O89" s="42"/>
      <c r="P89" s="42"/>
      <c r="Q89" s="43"/>
      <c r="R89" s="42"/>
    </row>
    <row r="90" spans="1:18" s="41" customFormat="1" ht="6" customHeight="1">
      <c r="A90" s="74"/>
      <c r="B90" s="953"/>
      <c r="C90" s="953"/>
      <c r="D90" s="953"/>
      <c r="E90" s="953"/>
      <c r="F90" s="953"/>
      <c r="G90" s="953"/>
      <c r="H90" s="953"/>
      <c r="I90" s="953"/>
      <c r="J90" s="953"/>
      <c r="L90" s="75"/>
      <c r="M90" s="43"/>
      <c r="N90" s="42"/>
      <c r="O90" s="42"/>
      <c r="P90" s="42"/>
      <c r="Q90" s="43"/>
      <c r="R90" s="42"/>
    </row>
    <row r="91" spans="1:18" s="41" customFormat="1" ht="18.75" customHeight="1">
      <c r="A91" s="74" t="s">
        <v>6</v>
      </c>
      <c r="B91" s="952" t="s">
        <v>7</v>
      </c>
      <c r="C91" s="952"/>
      <c r="D91" s="952"/>
      <c r="E91" s="952"/>
      <c r="F91" s="952"/>
      <c r="G91" s="952"/>
      <c r="H91" s="952"/>
      <c r="I91" s="952"/>
      <c r="J91" s="952"/>
      <c r="L91" s="75"/>
      <c r="M91" s="43"/>
      <c r="N91" s="42"/>
      <c r="O91" s="42"/>
      <c r="P91" s="42"/>
      <c r="Q91" s="43"/>
      <c r="R91" s="42"/>
    </row>
    <row r="92" spans="1:18" s="41" customFormat="1" ht="46.5" customHeight="1">
      <c r="A92" s="74"/>
      <c r="B92" s="953" t="s">
        <v>8</v>
      </c>
      <c r="C92" s="953"/>
      <c r="D92" s="953"/>
      <c r="E92" s="953"/>
      <c r="F92" s="953"/>
      <c r="G92" s="953"/>
      <c r="H92" s="953"/>
      <c r="I92" s="953"/>
      <c r="J92" s="953"/>
      <c r="L92" s="75"/>
      <c r="M92" s="43"/>
      <c r="N92" s="42"/>
      <c r="O92" s="42"/>
      <c r="P92" s="42"/>
      <c r="Q92" s="43"/>
      <c r="R92" s="42"/>
    </row>
    <row r="93" spans="1:18" s="41" customFormat="1" ht="20.25" customHeight="1">
      <c r="A93" s="74"/>
      <c r="B93" s="962" t="s">
        <v>9</v>
      </c>
      <c r="C93" s="963"/>
      <c r="D93" s="963"/>
      <c r="E93" s="963"/>
      <c r="F93" s="963"/>
      <c r="G93" s="76"/>
      <c r="H93" s="77"/>
      <c r="I93" s="78"/>
      <c r="J93" s="79" t="s">
        <v>10</v>
      </c>
      <c r="L93" s="75"/>
      <c r="M93" s="43"/>
      <c r="N93" s="42"/>
      <c r="O93" s="42"/>
      <c r="P93" s="42"/>
      <c r="Q93" s="43"/>
      <c r="R93" s="42"/>
    </row>
    <row r="94" spans="1:18" s="41" customFormat="1" ht="18.75" customHeight="1">
      <c r="A94" s="74"/>
      <c r="B94" s="960" t="s">
        <v>11</v>
      </c>
      <c r="C94" s="961"/>
      <c r="D94" s="961"/>
      <c r="E94" s="961"/>
      <c r="F94" s="961"/>
      <c r="G94" s="80"/>
      <c r="H94" s="81"/>
      <c r="I94" s="82"/>
      <c r="J94" s="83" t="s">
        <v>12</v>
      </c>
      <c r="L94" s="75"/>
      <c r="M94" s="43"/>
      <c r="N94" s="42"/>
      <c r="O94" s="42"/>
      <c r="P94" s="42"/>
      <c r="Q94" s="43"/>
      <c r="R94" s="42"/>
    </row>
    <row r="95" spans="1:18" s="41" customFormat="1" ht="18" customHeight="1">
      <c r="A95" s="74"/>
      <c r="B95" s="958" t="s">
        <v>13</v>
      </c>
      <c r="C95" s="959"/>
      <c r="D95" s="959"/>
      <c r="E95" s="959"/>
      <c r="F95" s="959"/>
      <c r="G95" s="80"/>
      <c r="H95" s="81"/>
      <c r="I95" s="82"/>
      <c r="J95" s="83" t="s">
        <v>14</v>
      </c>
      <c r="K95" s="70"/>
      <c r="L95" s="70"/>
      <c r="M95" s="43"/>
      <c r="N95" s="42"/>
      <c r="O95" s="42"/>
      <c r="P95" s="42"/>
      <c r="Q95" s="43"/>
      <c r="R95" s="42"/>
    </row>
    <row r="96" spans="1:18" s="41" customFormat="1" ht="19.5" customHeight="1">
      <c r="A96" s="44"/>
      <c r="B96" s="960" t="s">
        <v>15</v>
      </c>
      <c r="C96" s="961"/>
      <c r="D96" s="961"/>
      <c r="E96" s="961"/>
      <c r="F96" s="961"/>
      <c r="G96" s="80"/>
      <c r="H96" s="81"/>
      <c r="I96" s="82"/>
      <c r="J96" s="83" t="s">
        <v>16</v>
      </c>
      <c r="L96" s="42"/>
      <c r="M96" s="43"/>
      <c r="N96" s="42"/>
      <c r="O96" s="42"/>
      <c r="P96" s="42"/>
      <c r="Q96" s="43"/>
      <c r="R96" s="42"/>
    </row>
    <row r="97" spans="1:18" s="41" customFormat="1" ht="21" customHeight="1">
      <c r="A97" s="55"/>
      <c r="B97" s="960" t="s">
        <v>17</v>
      </c>
      <c r="C97" s="961"/>
      <c r="D97" s="961"/>
      <c r="E97" s="961"/>
      <c r="F97" s="961"/>
      <c r="G97" s="80"/>
      <c r="H97" s="81"/>
      <c r="I97" s="82"/>
      <c r="J97" s="83" t="s">
        <v>18</v>
      </c>
      <c r="L97" s="42"/>
      <c r="M97" s="43"/>
      <c r="N97" s="42"/>
      <c r="O97" s="42"/>
      <c r="P97" s="42"/>
      <c r="Q97" s="43"/>
      <c r="R97" s="42"/>
    </row>
    <row r="98" spans="1:18" s="41" customFormat="1" ht="21" hidden="1" customHeight="1">
      <c r="A98" s="55"/>
      <c r="B98" s="960" t="s">
        <v>19</v>
      </c>
      <c r="C98" s="961"/>
      <c r="D98" s="961"/>
      <c r="E98" s="961"/>
      <c r="F98" s="961"/>
      <c r="G98" s="80"/>
      <c r="H98" s="81"/>
      <c r="I98" s="82"/>
      <c r="J98" s="83" t="s">
        <v>20</v>
      </c>
      <c r="L98" s="42"/>
      <c r="M98" s="43"/>
      <c r="N98" s="42"/>
      <c r="O98" s="42"/>
      <c r="P98" s="42"/>
      <c r="Q98" s="43"/>
      <c r="R98" s="42"/>
    </row>
    <row r="99" spans="1:18" s="41" customFormat="1" ht="9" customHeight="1">
      <c r="A99" s="55"/>
      <c r="B99" s="84"/>
      <c r="C99" s="84"/>
      <c r="D99" s="84"/>
      <c r="E99" s="84"/>
      <c r="F99" s="84"/>
      <c r="G99" s="84"/>
      <c r="H99" s="85"/>
      <c r="I99" s="84"/>
      <c r="J99" s="86"/>
      <c r="L99" s="42"/>
      <c r="M99" s="43"/>
      <c r="N99" s="42"/>
      <c r="O99" s="42"/>
      <c r="P99" s="42"/>
      <c r="Q99" s="43"/>
      <c r="R99" s="42"/>
    </row>
    <row r="100" spans="1:18" s="73" customFormat="1" ht="20.25" customHeight="1">
      <c r="A100" s="87" t="s">
        <v>21</v>
      </c>
      <c r="B100" s="957" t="s">
        <v>22</v>
      </c>
      <c r="C100" s="957"/>
      <c r="D100" s="957"/>
      <c r="E100" s="957"/>
      <c r="F100" s="957"/>
      <c r="G100" s="957"/>
      <c r="H100" s="957"/>
      <c r="I100" s="957"/>
      <c r="J100" s="957"/>
      <c r="K100" s="88"/>
      <c r="L100" s="88"/>
    </row>
    <row r="101" spans="1:18" s="73" customFormat="1" ht="30.75" customHeight="1">
      <c r="A101" s="87" t="s">
        <v>23</v>
      </c>
      <c r="B101" s="952" t="s">
        <v>24</v>
      </c>
      <c r="C101" s="953"/>
      <c r="D101" s="953"/>
      <c r="E101" s="953"/>
      <c r="F101" s="953"/>
      <c r="G101" s="953"/>
      <c r="H101" s="953"/>
      <c r="I101" s="953"/>
      <c r="J101" s="953"/>
      <c r="K101" s="88"/>
      <c r="L101" s="88"/>
    </row>
    <row r="102" spans="1:18" s="73" customFormat="1" ht="31.5" customHeight="1">
      <c r="A102" s="89" t="s">
        <v>681</v>
      </c>
      <c r="B102" s="953" t="s">
        <v>25</v>
      </c>
      <c r="C102" s="953"/>
      <c r="D102" s="953"/>
      <c r="E102" s="953"/>
      <c r="F102" s="953"/>
      <c r="G102" s="953"/>
      <c r="H102" s="953"/>
      <c r="I102" s="953"/>
      <c r="J102" s="953"/>
      <c r="K102" s="88"/>
      <c r="L102" s="88"/>
    </row>
    <row r="103" spans="1:18" s="73" customFormat="1" ht="18" customHeight="1">
      <c r="A103" s="89" t="s">
        <v>681</v>
      </c>
      <c r="B103" s="953" t="s">
        <v>26</v>
      </c>
      <c r="C103" s="953"/>
      <c r="D103" s="953"/>
      <c r="E103" s="953"/>
      <c r="F103" s="953"/>
      <c r="G103" s="953"/>
      <c r="H103" s="953"/>
      <c r="I103" s="953"/>
      <c r="J103" s="953"/>
      <c r="K103" s="88"/>
      <c r="L103" s="88"/>
    </row>
    <row r="104" spans="1:18" s="73" customFormat="1" ht="24" customHeight="1">
      <c r="A104" s="89" t="s">
        <v>681</v>
      </c>
      <c r="B104" s="953" t="s">
        <v>27</v>
      </c>
      <c r="C104" s="953"/>
      <c r="D104" s="953"/>
      <c r="E104" s="953"/>
      <c r="F104" s="953"/>
      <c r="G104" s="953"/>
      <c r="H104" s="953"/>
      <c r="I104" s="953"/>
      <c r="J104" s="953"/>
      <c r="K104" s="41"/>
      <c r="L104" s="88"/>
    </row>
    <row r="105" spans="1:18" s="73" customFormat="1" ht="3" customHeight="1">
      <c r="A105" s="89"/>
      <c r="B105" s="62"/>
      <c r="C105" s="62"/>
      <c r="D105" s="62"/>
      <c r="E105" s="62"/>
      <c r="F105" s="62"/>
      <c r="G105" s="62"/>
      <c r="H105" s="62"/>
      <c r="I105" s="62"/>
      <c r="J105" s="62"/>
      <c r="K105" s="41"/>
      <c r="L105" s="88"/>
    </row>
    <row r="106" spans="1:18" s="73" customFormat="1" ht="18.75" customHeight="1">
      <c r="A106" s="87" t="s">
        <v>28</v>
      </c>
      <c r="B106" s="952" t="s">
        <v>29</v>
      </c>
      <c r="C106" s="952"/>
      <c r="D106" s="952"/>
      <c r="E106" s="952"/>
      <c r="F106" s="952"/>
      <c r="G106" s="952"/>
      <c r="H106" s="952"/>
      <c r="I106" s="952"/>
      <c r="J106" s="952"/>
      <c r="K106" s="88"/>
      <c r="L106" s="88"/>
    </row>
    <row r="107" spans="1:18" s="73" customFormat="1" ht="46.5" customHeight="1">
      <c r="A107" s="89" t="s">
        <v>681</v>
      </c>
      <c r="B107" s="953" t="s">
        <v>30</v>
      </c>
      <c r="C107" s="953"/>
      <c r="D107" s="953"/>
      <c r="E107" s="953"/>
      <c r="F107" s="953"/>
      <c r="G107" s="953"/>
      <c r="H107" s="953"/>
      <c r="I107" s="953"/>
      <c r="J107" s="953"/>
      <c r="K107" s="88"/>
      <c r="L107" s="88"/>
    </row>
    <row r="108" spans="1:18" s="73" customFormat="1" ht="14.25" hidden="1" customHeight="1">
      <c r="A108" s="89"/>
      <c r="B108" s="953"/>
      <c r="C108" s="953"/>
      <c r="D108" s="953"/>
      <c r="E108" s="953"/>
      <c r="F108" s="953"/>
      <c r="G108" s="953"/>
      <c r="H108" s="953"/>
      <c r="I108" s="953"/>
      <c r="J108" s="953"/>
      <c r="K108" s="88"/>
      <c r="L108" s="88"/>
    </row>
    <row r="109" spans="1:18" s="73" customFormat="1" ht="17.25" hidden="1" customHeight="1">
      <c r="A109" s="74" t="s">
        <v>31</v>
      </c>
      <c r="B109" s="952" t="s">
        <v>32</v>
      </c>
      <c r="C109" s="952"/>
      <c r="D109" s="952"/>
      <c r="E109" s="952"/>
      <c r="F109" s="952"/>
      <c r="G109" s="952"/>
      <c r="H109" s="952"/>
      <c r="I109" s="952"/>
      <c r="J109" s="952"/>
      <c r="K109" s="88"/>
      <c r="L109" s="88"/>
    </row>
    <row r="110" spans="1:18" s="73" customFormat="1" ht="32.25" customHeight="1">
      <c r="A110" s="87" t="s">
        <v>31</v>
      </c>
      <c r="B110" s="953" t="s">
        <v>33</v>
      </c>
      <c r="C110" s="953"/>
      <c r="D110" s="953"/>
      <c r="E110" s="953"/>
      <c r="F110" s="953"/>
      <c r="G110" s="953"/>
      <c r="H110" s="953"/>
      <c r="I110" s="953"/>
      <c r="J110" s="953"/>
      <c r="K110" s="88"/>
      <c r="L110" s="88"/>
    </row>
    <row r="111" spans="1:18" s="90" customFormat="1" ht="6.75" customHeight="1">
      <c r="B111" s="956"/>
      <c r="C111" s="956"/>
      <c r="D111" s="956"/>
      <c r="E111" s="956"/>
      <c r="F111" s="956"/>
      <c r="G111" s="956"/>
      <c r="H111" s="956"/>
      <c r="I111" s="956"/>
      <c r="J111" s="956"/>
      <c r="K111" s="91"/>
      <c r="L111" s="91"/>
    </row>
    <row r="112" spans="1:18" s="73" customFormat="1" ht="21" customHeight="1">
      <c r="A112" s="44" t="s">
        <v>34</v>
      </c>
      <c r="B112" s="952" t="s">
        <v>35</v>
      </c>
      <c r="C112" s="952"/>
      <c r="D112" s="952"/>
      <c r="E112" s="952"/>
      <c r="F112" s="952"/>
      <c r="G112" s="952"/>
      <c r="H112" s="952"/>
      <c r="I112" s="952"/>
      <c r="J112" s="952"/>
      <c r="K112" s="88"/>
      <c r="L112" s="88"/>
    </row>
    <row r="113" spans="1:18" s="73" customFormat="1" ht="47.25" customHeight="1">
      <c r="B113" s="953" t="s">
        <v>36</v>
      </c>
      <c r="C113" s="953"/>
      <c r="D113" s="953"/>
      <c r="E113" s="953"/>
      <c r="F113" s="953"/>
      <c r="G113" s="953"/>
      <c r="H113" s="953"/>
      <c r="I113" s="953"/>
      <c r="J113" s="953"/>
      <c r="K113" s="88"/>
      <c r="L113" s="88"/>
    </row>
    <row r="114" spans="1:18" s="73" customFormat="1" ht="32.25" customHeight="1">
      <c r="B114" s="953" t="s">
        <v>37</v>
      </c>
      <c r="C114" s="953"/>
      <c r="D114" s="953"/>
      <c r="E114" s="953"/>
      <c r="F114" s="953"/>
      <c r="G114" s="953"/>
      <c r="H114" s="953"/>
      <c r="I114" s="953"/>
      <c r="J114" s="953"/>
      <c r="K114" s="88"/>
      <c r="L114" s="88"/>
    </row>
    <row r="115" spans="1:18" s="73" customFormat="1" ht="48" customHeight="1">
      <c r="B115" s="953" t="s">
        <v>38</v>
      </c>
      <c r="C115" s="953"/>
      <c r="D115" s="953"/>
      <c r="E115" s="953"/>
      <c r="F115" s="953"/>
      <c r="G115" s="953"/>
      <c r="H115" s="953"/>
      <c r="I115" s="953"/>
      <c r="J115" s="953"/>
      <c r="K115" s="88"/>
      <c r="L115" s="88"/>
    </row>
    <row r="116" spans="1:18" s="73" customFormat="1" ht="33" customHeight="1">
      <c r="B116" s="953" t="s">
        <v>39</v>
      </c>
      <c r="C116" s="953"/>
      <c r="D116" s="953"/>
      <c r="E116" s="953"/>
      <c r="F116" s="953"/>
      <c r="G116" s="953"/>
      <c r="H116" s="953"/>
      <c r="I116" s="953"/>
      <c r="J116" s="953"/>
      <c r="K116" s="88"/>
      <c r="L116" s="88"/>
    </row>
    <row r="117" spans="1:18" s="73" customFormat="1" ht="47.25" customHeight="1">
      <c r="B117" s="953" t="s">
        <v>40</v>
      </c>
      <c r="C117" s="953"/>
      <c r="D117" s="953"/>
      <c r="E117" s="953"/>
      <c r="F117" s="953"/>
      <c r="G117" s="953"/>
      <c r="H117" s="953"/>
      <c r="I117" s="953"/>
      <c r="J117" s="953"/>
      <c r="K117" s="88"/>
      <c r="L117" s="88"/>
    </row>
    <row r="118" spans="1:18" s="41" customFormat="1" ht="16.5" customHeight="1">
      <c r="A118" s="87" t="s">
        <v>41</v>
      </c>
      <c r="B118" s="952" t="s">
        <v>42</v>
      </c>
      <c r="C118" s="952"/>
      <c r="D118" s="952"/>
      <c r="E118" s="952"/>
      <c r="F118" s="952"/>
      <c r="G118" s="952"/>
      <c r="H118" s="952"/>
      <c r="I118" s="952"/>
      <c r="J118" s="952"/>
      <c r="L118" s="75"/>
      <c r="M118" s="43"/>
      <c r="N118" s="42"/>
      <c r="O118" s="42"/>
      <c r="P118" s="42"/>
      <c r="Q118" s="43"/>
      <c r="R118" s="42"/>
    </row>
    <row r="119" spans="1:18" s="41" customFormat="1" ht="30.75" customHeight="1">
      <c r="A119" s="55"/>
      <c r="B119" s="953" t="s">
        <v>43</v>
      </c>
      <c r="C119" s="953"/>
      <c r="D119" s="953"/>
      <c r="E119" s="953"/>
      <c r="F119" s="953"/>
      <c r="G119" s="953"/>
      <c r="H119" s="953"/>
      <c r="I119" s="953"/>
      <c r="J119" s="953"/>
      <c r="L119" s="42"/>
      <c r="M119" s="43"/>
      <c r="N119" s="42"/>
      <c r="O119" s="42"/>
      <c r="P119" s="42"/>
      <c r="Q119" s="43"/>
      <c r="R119" s="42"/>
    </row>
    <row r="120" spans="1:18" s="41" customFormat="1" ht="30" customHeight="1">
      <c r="A120" s="55"/>
      <c r="B120" s="953" t="s">
        <v>44</v>
      </c>
      <c r="C120" s="953"/>
      <c r="D120" s="953"/>
      <c r="E120" s="953"/>
      <c r="F120" s="953"/>
      <c r="G120" s="953"/>
      <c r="H120" s="953"/>
      <c r="I120" s="953"/>
      <c r="J120" s="953"/>
      <c r="L120" s="42"/>
      <c r="M120" s="43"/>
      <c r="N120" s="42"/>
      <c r="O120" s="42"/>
      <c r="P120" s="42"/>
      <c r="Q120" s="43"/>
      <c r="R120" s="42"/>
    </row>
    <row r="121" spans="1:18" s="41" customFormat="1" ht="21" customHeight="1">
      <c r="A121" s="55" t="s">
        <v>1028</v>
      </c>
      <c r="B121" s="953" t="s">
        <v>45</v>
      </c>
      <c r="C121" s="953"/>
      <c r="D121" s="953"/>
      <c r="E121" s="953"/>
      <c r="F121" s="953"/>
      <c r="G121" s="953"/>
      <c r="H121" s="953"/>
      <c r="I121" s="953"/>
      <c r="J121" s="953"/>
      <c r="L121" s="75"/>
      <c r="M121" s="43"/>
      <c r="N121" s="42"/>
      <c r="O121" s="42"/>
      <c r="P121" s="42"/>
      <c r="Q121" s="43"/>
      <c r="R121" s="42"/>
    </row>
    <row r="122" spans="1:18" s="41" customFormat="1" ht="20.25" customHeight="1">
      <c r="A122" s="55" t="s">
        <v>1028</v>
      </c>
      <c r="B122" s="953" t="s">
        <v>46</v>
      </c>
      <c r="C122" s="953"/>
      <c r="D122" s="953"/>
      <c r="E122" s="953"/>
      <c r="F122" s="953"/>
      <c r="G122" s="953"/>
      <c r="H122" s="953"/>
      <c r="I122" s="953"/>
      <c r="J122" s="953"/>
      <c r="L122" s="75"/>
      <c r="M122" s="43"/>
      <c r="N122" s="42"/>
      <c r="O122" s="42"/>
      <c r="P122" s="42"/>
      <c r="Q122" s="43"/>
      <c r="R122" s="42"/>
    </row>
    <row r="123" spans="1:18" s="73" customFormat="1" ht="3.75" customHeight="1">
      <c r="B123" s="62"/>
      <c r="C123" s="62"/>
      <c r="D123" s="62"/>
      <c r="E123" s="62"/>
      <c r="F123" s="62"/>
      <c r="G123" s="62"/>
      <c r="H123" s="62"/>
      <c r="I123" s="62"/>
      <c r="J123" s="62"/>
      <c r="K123" s="88"/>
      <c r="L123" s="88"/>
    </row>
    <row r="124" spans="1:18" s="45" customFormat="1" ht="18.75" customHeight="1">
      <c r="A124" s="87" t="s">
        <v>47</v>
      </c>
      <c r="B124" s="952" t="s">
        <v>48</v>
      </c>
      <c r="C124" s="952"/>
      <c r="D124" s="952"/>
      <c r="E124" s="952"/>
      <c r="F124" s="952"/>
      <c r="G124" s="952"/>
      <c r="H124" s="952"/>
      <c r="I124" s="952"/>
      <c r="J124" s="952"/>
      <c r="L124" s="92"/>
      <c r="M124" s="47"/>
      <c r="N124" s="46"/>
      <c r="O124" s="46"/>
      <c r="P124" s="46"/>
      <c r="Q124" s="47"/>
      <c r="R124" s="46"/>
    </row>
    <row r="125" spans="1:18" s="41" customFormat="1" ht="19.5" customHeight="1">
      <c r="A125" s="68"/>
      <c r="B125" s="953" t="s">
        <v>49</v>
      </c>
      <c r="C125" s="953"/>
      <c r="D125" s="953"/>
      <c r="E125" s="953"/>
      <c r="F125" s="953"/>
      <c r="G125" s="953"/>
      <c r="H125" s="953"/>
      <c r="I125" s="953"/>
      <c r="J125" s="953"/>
      <c r="L125" s="42"/>
      <c r="M125" s="43"/>
      <c r="N125" s="42"/>
      <c r="O125" s="42"/>
      <c r="P125" s="42"/>
      <c r="Q125" s="43"/>
      <c r="R125" s="42"/>
    </row>
    <row r="126" spans="1:18" s="41" customFormat="1" ht="19.5" customHeight="1">
      <c r="A126" s="89" t="s">
        <v>681</v>
      </c>
      <c r="B126" s="953" t="s">
        <v>50</v>
      </c>
      <c r="C126" s="953"/>
      <c r="D126" s="953"/>
      <c r="E126" s="953"/>
      <c r="F126" s="953"/>
      <c r="G126" s="953"/>
      <c r="H126" s="953"/>
      <c r="I126" s="953"/>
      <c r="J126" s="953"/>
      <c r="L126" s="42"/>
      <c r="M126" s="43"/>
      <c r="N126" s="42"/>
      <c r="O126" s="42"/>
      <c r="P126" s="42"/>
      <c r="Q126" s="43"/>
      <c r="R126" s="42"/>
    </row>
    <row r="127" spans="1:18" s="41" customFormat="1" ht="18" customHeight="1">
      <c r="A127" s="89" t="s">
        <v>681</v>
      </c>
      <c r="B127" s="953" t="s">
        <v>51</v>
      </c>
      <c r="C127" s="953"/>
      <c r="D127" s="953"/>
      <c r="E127" s="953"/>
      <c r="F127" s="953"/>
      <c r="G127" s="953"/>
      <c r="H127" s="953"/>
      <c r="I127" s="953"/>
      <c r="J127" s="953"/>
      <c r="L127" s="42"/>
      <c r="M127" s="43"/>
      <c r="N127" s="42"/>
      <c r="O127" s="42"/>
      <c r="P127" s="42"/>
      <c r="Q127" s="43"/>
      <c r="R127" s="42"/>
    </row>
    <row r="128" spans="1:18" s="41" customFormat="1" ht="18" customHeight="1">
      <c r="A128" s="93"/>
      <c r="B128" s="953" t="s">
        <v>55</v>
      </c>
      <c r="C128" s="953"/>
      <c r="D128" s="953"/>
      <c r="E128" s="953"/>
      <c r="F128" s="953"/>
      <c r="G128" s="953"/>
      <c r="H128" s="953"/>
      <c r="I128" s="953"/>
      <c r="J128" s="953"/>
      <c r="L128" s="42"/>
      <c r="M128" s="43"/>
      <c r="N128" s="42"/>
      <c r="O128" s="42"/>
      <c r="P128" s="42"/>
      <c r="Q128" s="43"/>
      <c r="R128" s="42"/>
    </row>
    <row r="129" spans="1:18" s="41" customFormat="1" ht="18" customHeight="1">
      <c r="A129" s="93"/>
      <c r="B129" s="953" t="s">
        <v>56</v>
      </c>
      <c r="C129" s="953"/>
      <c r="D129" s="953"/>
      <c r="E129" s="953"/>
      <c r="F129" s="953"/>
      <c r="G129" s="953"/>
      <c r="H129" s="953"/>
      <c r="I129" s="953"/>
      <c r="J129" s="953"/>
      <c r="L129" s="42"/>
      <c r="M129" s="43"/>
      <c r="N129" s="42"/>
      <c r="O129" s="42"/>
      <c r="P129" s="42"/>
      <c r="Q129" s="43"/>
      <c r="R129" s="42"/>
    </row>
    <row r="130" spans="1:18" s="41" customFormat="1" ht="25.5" customHeight="1">
      <c r="A130" s="87" t="s">
        <v>57</v>
      </c>
      <c r="B130" s="952" t="s">
        <v>58</v>
      </c>
      <c r="C130" s="952"/>
      <c r="D130" s="952"/>
      <c r="E130" s="952"/>
      <c r="F130" s="952"/>
      <c r="G130" s="952"/>
      <c r="H130" s="952"/>
      <c r="I130" s="952"/>
      <c r="J130" s="952"/>
      <c r="L130" s="42"/>
      <c r="M130" s="43"/>
      <c r="N130" s="42"/>
      <c r="O130" s="42"/>
      <c r="P130" s="42"/>
      <c r="Q130" s="43"/>
      <c r="R130" s="42"/>
    </row>
    <row r="131" spans="1:18" s="41" customFormat="1" ht="70.5" customHeight="1">
      <c r="A131" s="74"/>
      <c r="B131" s="953" t="s">
        <v>59</v>
      </c>
      <c r="C131" s="953"/>
      <c r="D131" s="953"/>
      <c r="E131" s="953"/>
      <c r="F131" s="953"/>
      <c r="G131" s="953"/>
      <c r="H131" s="953"/>
      <c r="I131" s="953"/>
      <c r="J131" s="953"/>
      <c r="L131" s="42"/>
      <c r="M131" s="43"/>
      <c r="N131" s="42"/>
      <c r="O131" s="42"/>
      <c r="P131" s="42"/>
      <c r="Q131" s="43"/>
      <c r="R131" s="42"/>
    </row>
    <row r="132" spans="1:18" s="41" customFormat="1" ht="21" customHeight="1">
      <c r="A132" s="44">
        <v>10</v>
      </c>
      <c r="B132" s="952" t="s">
        <v>60</v>
      </c>
      <c r="C132" s="952"/>
      <c r="D132" s="952"/>
      <c r="E132" s="952"/>
      <c r="F132" s="952"/>
      <c r="G132" s="952"/>
      <c r="H132" s="952"/>
      <c r="I132" s="952"/>
      <c r="J132" s="952"/>
      <c r="L132" s="42"/>
      <c r="M132" s="43"/>
      <c r="N132" s="42"/>
      <c r="O132" s="42"/>
      <c r="P132" s="42"/>
      <c r="Q132" s="43"/>
      <c r="R132" s="42"/>
    </row>
    <row r="133" spans="1:18" s="41" customFormat="1" ht="19.5" customHeight="1">
      <c r="A133" s="74"/>
      <c r="B133" s="953" t="s">
        <v>61</v>
      </c>
      <c r="C133" s="953"/>
      <c r="D133" s="953"/>
      <c r="E133" s="953"/>
      <c r="F133" s="953"/>
      <c r="G133" s="953"/>
      <c r="H133" s="953"/>
      <c r="I133" s="953"/>
      <c r="J133" s="953"/>
      <c r="L133" s="42"/>
      <c r="M133" s="43"/>
      <c r="N133" s="42"/>
      <c r="O133" s="42"/>
      <c r="P133" s="42"/>
      <c r="Q133" s="43"/>
      <c r="R133" s="42"/>
    </row>
    <row r="134" spans="1:18" s="41" customFormat="1" ht="33.75" customHeight="1">
      <c r="A134" s="94"/>
      <c r="B134" s="953" t="s">
        <v>62</v>
      </c>
      <c r="C134" s="953"/>
      <c r="D134" s="953"/>
      <c r="E134" s="953"/>
      <c r="F134" s="953"/>
      <c r="G134" s="953"/>
      <c r="H134" s="953"/>
      <c r="I134" s="953"/>
      <c r="J134" s="953"/>
      <c r="L134" s="42"/>
      <c r="M134" s="43"/>
      <c r="N134" s="42"/>
      <c r="O134" s="42"/>
      <c r="P134" s="42"/>
      <c r="Q134" s="43"/>
      <c r="R134" s="42"/>
    </row>
    <row r="135" spans="1:18" s="95" customFormat="1" ht="51" customHeight="1">
      <c r="A135" s="94"/>
      <c r="B135" s="953" t="s">
        <v>63</v>
      </c>
      <c r="C135" s="953"/>
      <c r="D135" s="953"/>
      <c r="E135" s="953"/>
      <c r="F135" s="953"/>
      <c r="G135" s="953"/>
      <c r="H135" s="953"/>
      <c r="I135" s="953"/>
      <c r="J135" s="953"/>
      <c r="L135" s="96"/>
      <c r="M135" s="97"/>
      <c r="N135" s="98"/>
      <c r="O135" s="98"/>
      <c r="P135" s="98"/>
      <c r="Q135" s="97"/>
      <c r="R135" s="98"/>
    </row>
    <row r="136" spans="1:18" s="95" customFormat="1" ht="20.25" customHeight="1">
      <c r="A136" s="44">
        <v>11</v>
      </c>
      <c r="B136" s="952" t="s">
        <v>64</v>
      </c>
      <c r="C136" s="952"/>
      <c r="D136" s="952"/>
      <c r="E136" s="952"/>
      <c r="F136" s="952"/>
      <c r="G136" s="952"/>
      <c r="H136" s="952"/>
      <c r="I136" s="952"/>
      <c r="J136" s="952"/>
      <c r="L136" s="96"/>
      <c r="M136" s="97"/>
      <c r="N136" s="98"/>
      <c r="O136" s="98"/>
      <c r="P136" s="98"/>
      <c r="Q136" s="97"/>
      <c r="R136" s="98"/>
    </row>
    <row r="137" spans="1:18" s="95" customFormat="1" ht="44.25" customHeight="1">
      <c r="A137" s="94"/>
      <c r="B137" s="953" t="s">
        <v>65</v>
      </c>
      <c r="C137" s="953"/>
      <c r="D137" s="953"/>
      <c r="E137" s="953"/>
      <c r="F137" s="953"/>
      <c r="G137" s="953"/>
      <c r="H137" s="953"/>
      <c r="I137" s="953"/>
      <c r="J137" s="953"/>
      <c r="L137" s="96"/>
      <c r="M137" s="97"/>
      <c r="N137" s="98"/>
      <c r="O137" s="98"/>
      <c r="P137" s="98"/>
      <c r="Q137" s="97"/>
      <c r="R137" s="98"/>
    </row>
    <row r="138" spans="1:18" s="41" customFormat="1" ht="18.75" customHeight="1">
      <c r="A138" s="44">
        <v>12</v>
      </c>
      <c r="B138" s="952" t="s">
        <v>66</v>
      </c>
      <c r="C138" s="952"/>
      <c r="D138" s="952"/>
      <c r="E138" s="952"/>
      <c r="F138" s="952"/>
      <c r="G138" s="952"/>
      <c r="H138" s="952"/>
      <c r="I138" s="952"/>
      <c r="J138" s="952"/>
      <c r="L138" s="42"/>
      <c r="M138" s="43"/>
      <c r="N138" s="42"/>
      <c r="O138" s="42"/>
      <c r="P138" s="42"/>
      <c r="Q138" s="43"/>
      <c r="R138" s="42"/>
    </row>
    <row r="139" spans="1:18" s="41" customFormat="1" ht="24" customHeight="1">
      <c r="A139" s="100" t="s">
        <v>67</v>
      </c>
      <c r="B139" s="952" t="s">
        <v>68</v>
      </c>
      <c r="C139" s="952"/>
      <c r="D139" s="952"/>
      <c r="E139" s="952"/>
      <c r="F139" s="952"/>
      <c r="G139" s="952"/>
      <c r="H139" s="952"/>
      <c r="I139" s="952"/>
      <c r="J139" s="952"/>
      <c r="L139" s="42"/>
      <c r="M139" s="43"/>
      <c r="N139" s="42"/>
      <c r="O139" s="42"/>
      <c r="P139" s="42"/>
      <c r="Q139" s="43"/>
      <c r="R139" s="42"/>
    </row>
    <row r="140" spans="1:18" s="41" customFormat="1" ht="32.25" customHeight="1">
      <c r="A140" s="94" t="s">
        <v>681</v>
      </c>
      <c r="B140" s="953" t="s">
        <v>69</v>
      </c>
      <c r="C140" s="953"/>
      <c r="D140" s="953"/>
      <c r="E140" s="953"/>
      <c r="F140" s="953"/>
      <c r="G140" s="953"/>
      <c r="H140" s="953"/>
      <c r="I140" s="953"/>
      <c r="J140" s="953"/>
      <c r="L140" s="42"/>
      <c r="M140" s="43"/>
      <c r="N140" s="42"/>
      <c r="O140" s="42"/>
      <c r="P140" s="42"/>
      <c r="Q140" s="43"/>
      <c r="R140" s="42"/>
    </row>
    <row r="141" spans="1:18" s="41" customFormat="1" ht="33.75" customHeight="1">
      <c r="A141" s="94" t="s">
        <v>681</v>
      </c>
      <c r="B141" s="953" t="s">
        <v>70</v>
      </c>
      <c r="C141" s="953"/>
      <c r="D141" s="953"/>
      <c r="E141" s="953"/>
      <c r="F141" s="953"/>
      <c r="G141" s="953"/>
      <c r="H141" s="953"/>
      <c r="I141" s="953"/>
      <c r="J141" s="953"/>
      <c r="L141" s="42"/>
      <c r="M141" s="43"/>
      <c r="N141" s="42"/>
      <c r="O141" s="42"/>
      <c r="P141" s="42"/>
      <c r="Q141" s="43"/>
      <c r="R141" s="42"/>
    </row>
    <row r="142" spans="1:18" s="41" customFormat="1" ht="22.5" customHeight="1">
      <c r="A142" s="94" t="s">
        <v>681</v>
      </c>
      <c r="B142" s="953" t="s">
        <v>71</v>
      </c>
      <c r="C142" s="953"/>
      <c r="D142" s="953"/>
      <c r="E142" s="953"/>
      <c r="F142" s="953"/>
      <c r="G142" s="953"/>
      <c r="H142" s="953"/>
      <c r="I142" s="953"/>
      <c r="J142" s="953"/>
      <c r="L142" s="42"/>
      <c r="M142" s="43"/>
      <c r="N142" s="42"/>
      <c r="O142" s="42"/>
      <c r="P142" s="42"/>
      <c r="Q142" s="43"/>
      <c r="R142" s="42"/>
    </row>
    <row r="143" spans="1:18" s="41" customFormat="1" ht="23.25" customHeight="1">
      <c r="A143" s="94" t="s">
        <v>681</v>
      </c>
      <c r="B143" s="953" t="s">
        <v>72</v>
      </c>
      <c r="C143" s="953"/>
      <c r="D143" s="953"/>
      <c r="E143" s="953"/>
      <c r="F143" s="953"/>
      <c r="G143" s="953"/>
      <c r="H143" s="953"/>
      <c r="I143" s="953"/>
      <c r="J143" s="953"/>
      <c r="L143" s="42"/>
      <c r="M143" s="43"/>
      <c r="N143" s="42"/>
      <c r="O143" s="42"/>
      <c r="P143" s="42"/>
      <c r="Q143" s="43"/>
      <c r="R143" s="42"/>
    </row>
    <row r="144" spans="1:18" s="41" customFormat="1" ht="22.5" customHeight="1">
      <c r="A144" s="94" t="s">
        <v>681</v>
      </c>
      <c r="B144" s="953" t="s">
        <v>73</v>
      </c>
      <c r="C144" s="953"/>
      <c r="D144" s="953"/>
      <c r="E144" s="953"/>
      <c r="F144" s="953"/>
      <c r="G144" s="953"/>
      <c r="H144" s="953"/>
      <c r="I144" s="953"/>
      <c r="J144" s="953"/>
      <c r="L144" s="42"/>
      <c r="M144" s="43"/>
      <c r="N144" s="42"/>
      <c r="O144" s="42"/>
      <c r="P144" s="42"/>
      <c r="Q144" s="43"/>
      <c r="R144" s="42"/>
    </row>
    <row r="145" spans="1:18" s="41" customFormat="1" ht="24" customHeight="1">
      <c r="A145" s="94"/>
      <c r="B145" s="953" t="s">
        <v>74</v>
      </c>
      <c r="C145" s="953"/>
      <c r="D145" s="953"/>
      <c r="E145" s="953"/>
      <c r="F145" s="953"/>
      <c r="G145" s="953"/>
      <c r="H145" s="953"/>
      <c r="I145" s="953"/>
      <c r="J145" s="953"/>
      <c r="L145" s="42"/>
      <c r="M145" s="43"/>
      <c r="N145" s="42"/>
      <c r="O145" s="42"/>
      <c r="P145" s="42"/>
      <c r="Q145" s="43"/>
      <c r="R145" s="42"/>
    </row>
    <row r="146" spans="1:18" s="41" customFormat="1" ht="49.5" customHeight="1">
      <c r="A146" s="100" t="s">
        <v>75</v>
      </c>
      <c r="B146" s="952" t="s">
        <v>76</v>
      </c>
      <c r="C146" s="953"/>
      <c r="D146" s="953"/>
      <c r="E146" s="953"/>
      <c r="F146" s="953"/>
      <c r="G146" s="953"/>
      <c r="H146" s="953"/>
      <c r="I146" s="953"/>
      <c r="J146" s="953"/>
      <c r="L146" s="42"/>
      <c r="M146" s="43"/>
      <c r="N146" s="42"/>
      <c r="O146" s="42"/>
      <c r="P146" s="42"/>
      <c r="Q146" s="43"/>
      <c r="R146" s="42"/>
    </row>
    <row r="147" spans="1:18" s="41" customFormat="1" ht="18.75" hidden="1" customHeight="1">
      <c r="A147" s="94" t="s">
        <v>681</v>
      </c>
      <c r="B147" s="953" t="s">
        <v>71</v>
      </c>
      <c r="C147" s="953"/>
      <c r="D147" s="953"/>
      <c r="E147" s="953"/>
      <c r="F147" s="953"/>
      <c r="G147" s="953"/>
      <c r="H147" s="953"/>
      <c r="I147" s="953"/>
      <c r="J147" s="953"/>
      <c r="L147" s="42"/>
      <c r="M147" s="43"/>
      <c r="N147" s="42"/>
      <c r="O147" s="42"/>
      <c r="P147" s="42"/>
      <c r="Q147" s="43"/>
      <c r="R147" s="42"/>
    </row>
    <row r="148" spans="1:18" s="41" customFormat="1" ht="20.25" hidden="1" customHeight="1">
      <c r="A148" s="94" t="s">
        <v>681</v>
      </c>
      <c r="B148" s="953" t="s">
        <v>77</v>
      </c>
      <c r="C148" s="953"/>
      <c r="D148" s="953"/>
      <c r="E148" s="953"/>
      <c r="F148" s="953"/>
      <c r="G148" s="953"/>
      <c r="H148" s="953"/>
      <c r="I148" s="953"/>
      <c r="J148" s="953"/>
      <c r="L148" s="42"/>
      <c r="M148" s="43"/>
      <c r="N148" s="42"/>
      <c r="O148" s="42"/>
      <c r="P148" s="42"/>
      <c r="Q148" s="43"/>
      <c r="R148" s="42"/>
    </row>
    <row r="149" spans="1:18" s="41" customFormat="1" ht="21" hidden="1" customHeight="1">
      <c r="A149" s="94" t="s">
        <v>681</v>
      </c>
      <c r="B149" s="953" t="s">
        <v>78</v>
      </c>
      <c r="C149" s="953"/>
      <c r="D149" s="953"/>
      <c r="E149" s="953"/>
      <c r="F149" s="953"/>
      <c r="G149" s="953"/>
      <c r="H149" s="953"/>
      <c r="I149" s="953"/>
      <c r="J149" s="953"/>
      <c r="L149" s="42"/>
      <c r="M149" s="43"/>
      <c r="N149" s="42"/>
      <c r="O149" s="42"/>
      <c r="P149" s="42"/>
      <c r="Q149" s="43"/>
      <c r="R149" s="42"/>
    </row>
    <row r="150" spans="1:18" s="41" customFormat="1" ht="24" hidden="1" customHeight="1">
      <c r="A150" s="94" t="s">
        <v>681</v>
      </c>
      <c r="B150" s="953" t="s">
        <v>79</v>
      </c>
      <c r="C150" s="953"/>
      <c r="D150" s="953"/>
      <c r="E150" s="953"/>
      <c r="F150" s="953"/>
      <c r="G150" s="953"/>
      <c r="H150" s="953"/>
      <c r="I150" s="953"/>
      <c r="J150" s="953"/>
      <c r="L150" s="42"/>
      <c r="M150" s="43"/>
      <c r="N150" s="42"/>
      <c r="O150" s="42"/>
      <c r="P150" s="42"/>
      <c r="Q150" s="43"/>
      <c r="R150" s="42"/>
    </row>
    <row r="151" spans="1:18" s="41" customFormat="1" ht="38.25" hidden="1" customHeight="1">
      <c r="A151" s="94"/>
      <c r="B151" s="953" t="s">
        <v>80</v>
      </c>
      <c r="C151" s="953"/>
      <c r="D151" s="953"/>
      <c r="E151" s="953"/>
      <c r="F151" s="953"/>
      <c r="G151" s="953"/>
      <c r="H151" s="953"/>
      <c r="I151" s="953"/>
      <c r="J151" s="953"/>
      <c r="L151" s="42"/>
      <c r="M151" s="43"/>
      <c r="N151" s="42"/>
      <c r="O151" s="42"/>
      <c r="P151" s="42"/>
      <c r="Q151" s="43"/>
      <c r="R151" s="42"/>
    </row>
    <row r="152" spans="1:18" s="41" customFormat="1" ht="46.5" customHeight="1">
      <c r="A152" s="100" t="s">
        <v>81</v>
      </c>
      <c r="B152" s="952" t="s">
        <v>82</v>
      </c>
      <c r="C152" s="953"/>
      <c r="D152" s="953"/>
      <c r="E152" s="953"/>
      <c r="F152" s="953"/>
      <c r="G152" s="953"/>
      <c r="H152" s="953"/>
      <c r="I152" s="953"/>
      <c r="J152" s="953"/>
      <c r="L152" s="42"/>
      <c r="M152" s="43"/>
      <c r="N152" s="42"/>
      <c r="O152" s="42"/>
      <c r="P152" s="42"/>
      <c r="Q152" s="43"/>
      <c r="R152" s="42"/>
    </row>
    <row r="153" spans="1:18" s="41" customFormat="1" ht="21" customHeight="1">
      <c r="A153" s="94" t="s">
        <v>681</v>
      </c>
      <c r="B153" s="953" t="s">
        <v>83</v>
      </c>
      <c r="C153" s="953"/>
      <c r="D153" s="953"/>
      <c r="E153" s="953"/>
      <c r="F153" s="953"/>
      <c r="G153" s="953"/>
      <c r="H153" s="953"/>
      <c r="I153" s="953"/>
      <c r="J153" s="953"/>
      <c r="L153" s="42"/>
      <c r="M153" s="43"/>
      <c r="N153" s="42"/>
      <c r="O153" s="42"/>
      <c r="P153" s="42"/>
      <c r="Q153" s="43"/>
      <c r="R153" s="42"/>
    </row>
    <row r="154" spans="1:18" s="41" customFormat="1" ht="20.25" customHeight="1">
      <c r="A154" s="94" t="s">
        <v>681</v>
      </c>
      <c r="B154" s="953" t="s">
        <v>84</v>
      </c>
      <c r="C154" s="953"/>
      <c r="D154" s="953"/>
      <c r="E154" s="953"/>
      <c r="F154" s="953"/>
      <c r="G154" s="953"/>
      <c r="H154" s="953"/>
      <c r="I154" s="953"/>
      <c r="J154" s="953"/>
      <c r="L154" s="42"/>
      <c r="M154" s="43"/>
      <c r="N154" s="42"/>
      <c r="O154" s="42"/>
      <c r="P154" s="42"/>
      <c r="Q154" s="43"/>
      <c r="R154" s="42"/>
    </row>
    <row r="155" spans="1:18" s="41" customFormat="1" ht="20.25" hidden="1" customHeight="1">
      <c r="A155" s="63" t="s">
        <v>85</v>
      </c>
      <c r="B155" s="954" t="s">
        <v>86</v>
      </c>
      <c r="C155" s="954"/>
      <c r="D155" s="954"/>
      <c r="E155" s="954"/>
      <c r="F155" s="954"/>
      <c r="G155" s="954"/>
      <c r="H155" s="954"/>
      <c r="I155" s="954"/>
      <c r="J155" s="954"/>
      <c r="L155" s="42"/>
      <c r="M155" s="43"/>
      <c r="N155" s="42"/>
      <c r="O155" s="42"/>
      <c r="P155" s="42"/>
      <c r="Q155" s="43"/>
      <c r="R155" s="42"/>
    </row>
    <row r="156" spans="1:18" s="41" customFormat="1" ht="52.5" hidden="1" customHeight="1">
      <c r="A156" s="99" t="s">
        <v>87</v>
      </c>
      <c r="B156" s="955" t="s">
        <v>88</v>
      </c>
      <c r="C156" s="955"/>
      <c r="D156" s="955"/>
      <c r="E156" s="955"/>
      <c r="F156" s="955"/>
      <c r="G156" s="955"/>
      <c r="H156" s="955"/>
      <c r="I156" s="955"/>
      <c r="J156" s="955"/>
      <c r="L156" s="42"/>
      <c r="M156" s="43"/>
      <c r="N156" s="42"/>
      <c r="O156" s="42"/>
      <c r="P156" s="42"/>
      <c r="Q156" s="43"/>
      <c r="R156" s="42"/>
    </row>
    <row r="157" spans="1:18" s="41" customFormat="1" ht="6" hidden="1" customHeight="1">
      <c r="A157" s="99"/>
      <c r="B157" s="49"/>
      <c r="C157" s="49"/>
      <c r="D157" s="49"/>
      <c r="E157" s="49"/>
      <c r="F157" s="49"/>
      <c r="G157" s="49"/>
      <c r="H157" s="49"/>
      <c r="I157" s="49"/>
      <c r="J157" s="49"/>
      <c r="L157" s="42"/>
      <c r="M157" s="43"/>
      <c r="N157" s="42"/>
      <c r="O157" s="42"/>
      <c r="P157" s="42"/>
      <c r="Q157" s="43"/>
      <c r="R157" s="42"/>
    </row>
    <row r="158" spans="1:18" s="41" customFormat="1" ht="64.5" hidden="1" customHeight="1">
      <c r="A158" s="99" t="s">
        <v>87</v>
      </c>
      <c r="B158" s="955" t="s">
        <v>89</v>
      </c>
      <c r="C158" s="955"/>
      <c r="D158" s="955"/>
      <c r="E158" s="955"/>
      <c r="F158" s="955"/>
      <c r="G158" s="955"/>
      <c r="H158" s="955"/>
      <c r="I158" s="955"/>
      <c r="J158" s="955"/>
      <c r="L158" s="42"/>
      <c r="M158" s="43"/>
      <c r="N158" s="42"/>
      <c r="O158" s="42"/>
      <c r="P158" s="42"/>
      <c r="Q158" s="43"/>
      <c r="R158" s="42"/>
    </row>
    <row r="159" spans="1:18" s="41" customFormat="1" ht="8.25" customHeight="1">
      <c r="A159" s="94"/>
      <c r="B159" s="62"/>
      <c r="C159" s="62"/>
      <c r="D159" s="62"/>
      <c r="E159" s="62"/>
      <c r="F159" s="62"/>
      <c r="G159" s="62"/>
      <c r="H159" s="62"/>
      <c r="I159" s="62"/>
      <c r="J159" s="62"/>
      <c r="L159" s="42"/>
      <c r="M159" s="43"/>
      <c r="N159" s="42"/>
      <c r="O159" s="42"/>
      <c r="P159" s="42"/>
      <c r="Q159" s="43"/>
      <c r="R159" s="42"/>
    </row>
    <row r="160" spans="1:18" s="41" customFormat="1" ht="24.75" customHeight="1">
      <c r="A160" s="100" t="s">
        <v>85</v>
      </c>
      <c r="B160" s="952" t="s">
        <v>90</v>
      </c>
      <c r="C160" s="952"/>
      <c r="D160" s="952"/>
      <c r="E160" s="952"/>
      <c r="F160" s="952"/>
      <c r="G160" s="952"/>
      <c r="H160" s="952"/>
      <c r="I160" s="952"/>
      <c r="J160" s="952"/>
      <c r="L160" s="42"/>
      <c r="M160" s="43"/>
      <c r="N160" s="42"/>
      <c r="O160" s="42"/>
      <c r="P160" s="42"/>
      <c r="Q160" s="43"/>
      <c r="R160" s="42"/>
    </row>
    <row r="161" spans="1:18" s="41" customFormat="1" ht="38.25" customHeight="1">
      <c r="A161" s="68"/>
      <c r="B161" s="953" t="s">
        <v>94</v>
      </c>
      <c r="C161" s="953"/>
      <c r="D161" s="953"/>
      <c r="E161" s="953"/>
      <c r="F161" s="953"/>
      <c r="G161" s="953"/>
      <c r="H161" s="953"/>
      <c r="I161" s="953"/>
      <c r="J161" s="953"/>
      <c r="L161" s="42"/>
      <c r="M161" s="43"/>
      <c r="N161" s="42"/>
      <c r="O161" s="42"/>
      <c r="P161" s="42"/>
      <c r="Q161" s="43"/>
      <c r="R161" s="42"/>
    </row>
    <row r="162" spans="1:18" s="41" customFormat="1" ht="21" customHeight="1">
      <c r="A162" s="74" t="s">
        <v>95</v>
      </c>
      <c r="B162" s="952" t="s">
        <v>96</v>
      </c>
      <c r="C162" s="952"/>
      <c r="D162" s="952"/>
      <c r="E162" s="952"/>
      <c r="F162" s="952"/>
      <c r="G162" s="952"/>
      <c r="H162" s="952"/>
      <c r="I162" s="952"/>
      <c r="J162" s="952"/>
      <c r="L162" s="42"/>
      <c r="M162" s="43"/>
      <c r="N162" s="42"/>
      <c r="O162" s="42"/>
      <c r="P162" s="42"/>
      <c r="Q162" s="43"/>
      <c r="R162" s="42"/>
    </row>
    <row r="163" spans="1:18" s="41" customFormat="1" ht="47.25" customHeight="1">
      <c r="A163" s="68"/>
      <c r="B163" s="953" t="s">
        <v>98</v>
      </c>
      <c r="C163" s="953"/>
      <c r="D163" s="953"/>
      <c r="E163" s="953"/>
      <c r="F163" s="953"/>
      <c r="G163" s="953"/>
      <c r="H163" s="953"/>
      <c r="I163" s="953"/>
      <c r="J163" s="953"/>
      <c r="L163" s="42"/>
      <c r="M163" s="43"/>
      <c r="N163" s="42"/>
      <c r="O163" s="42"/>
      <c r="P163" s="42"/>
      <c r="Q163" s="43"/>
      <c r="R163" s="42"/>
    </row>
    <row r="164" spans="1:18" s="41" customFormat="1" ht="18.75" customHeight="1">
      <c r="A164" s="44" t="s">
        <v>99</v>
      </c>
      <c r="B164" s="952" t="s">
        <v>100</v>
      </c>
      <c r="C164" s="953"/>
      <c r="D164" s="953"/>
      <c r="E164" s="953"/>
      <c r="F164" s="953"/>
      <c r="G164" s="953"/>
      <c r="H164" s="953"/>
      <c r="I164" s="953"/>
      <c r="J164" s="953"/>
      <c r="L164" s="42"/>
      <c r="M164" s="43"/>
      <c r="N164" s="42"/>
      <c r="O164" s="42"/>
      <c r="P164" s="42"/>
      <c r="Q164" s="43"/>
      <c r="R164" s="42"/>
    </row>
    <row r="165" spans="1:18" s="41" customFormat="1" ht="54.75" customHeight="1">
      <c r="A165" s="44"/>
      <c r="B165" s="953" t="s">
        <v>196</v>
      </c>
      <c r="C165" s="953"/>
      <c r="D165" s="953"/>
      <c r="E165" s="953"/>
      <c r="F165" s="953"/>
      <c r="G165" s="953"/>
      <c r="H165" s="953"/>
      <c r="I165" s="953"/>
      <c r="J165" s="953"/>
      <c r="L165" s="42"/>
      <c r="M165" s="43"/>
      <c r="N165" s="42"/>
      <c r="O165" s="42"/>
      <c r="P165" s="42"/>
      <c r="Q165" s="43"/>
      <c r="R165" s="42"/>
    </row>
    <row r="166" spans="1:18" s="41" customFormat="1" ht="30.75" customHeight="1">
      <c r="A166" s="44"/>
      <c r="B166" s="953" t="s">
        <v>101</v>
      </c>
      <c r="C166" s="953"/>
      <c r="D166" s="953"/>
      <c r="E166" s="953"/>
      <c r="F166" s="953"/>
      <c r="G166" s="953"/>
      <c r="H166" s="953"/>
      <c r="I166" s="953"/>
      <c r="J166" s="953"/>
      <c r="L166" s="42"/>
      <c r="M166" s="43"/>
      <c r="N166" s="42"/>
      <c r="O166" s="42"/>
      <c r="P166" s="42"/>
      <c r="Q166" s="43"/>
      <c r="R166" s="42"/>
    </row>
    <row r="167" spans="1:18" s="41" customFormat="1" ht="21" customHeight="1">
      <c r="A167" s="44"/>
      <c r="B167" s="953" t="s">
        <v>102</v>
      </c>
      <c r="C167" s="953"/>
      <c r="D167" s="953"/>
      <c r="E167" s="953"/>
      <c r="F167" s="953"/>
      <c r="G167" s="953"/>
      <c r="H167" s="953"/>
      <c r="I167" s="953"/>
      <c r="J167" s="953"/>
      <c r="L167" s="42"/>
      <c r="M167" s="43"/>
      <c r="N167" s="42"/>
      <c r="O167" s="42"/>
      <c r="P167" s="42"/>
      <c r="Q167" s="43"/>
      <c r="R167" s="42"/>
    </row>
    <row r="168" spans="1:18" s="21" customFormat="1" ht="5.25" customHeight="1">
      <c r="A168" s="51"/>
      <c r="B168" s="101"/>
      <c r="H168" s="22"/>
      <c r="I168" s="22"/>
      <c r="J168" s="22"/>
      <c r="L168" s="24"/>
      <c r="M168" s="25"/>
      <c r="N168" s="24"/>
      <c r="O168" s="24"/>
      <c r="P168" s="24"/>
      <c r="Q168" s="25"/>
      <c r="R168" s="24"/>
    </row>
    <row r="169" spans="1:18" s="21" customFormat="1" ht="32.25" customHeight="1">
      <c r="A169" s="31" t="s">
        <v>103</v>
      </c>
      <c r="B169" s="951" t="s">
        <v>104</v>
      </c>
      <c r="C169" s="951"/>
      <c r="D169" s="951"/>
      <c r="E169" s="951"/>
      <c r="F169" s="951"/>
      <c r="G169" s="951"/>
      <c r="H169" s="951"/>
      <c r="I169" s="951"/>
      <c r="J169" s="951"/>
      <c r="L169" s="24"/>
      <c r="M169" s="25"/>
      <c r="N169" s="24"/>
      <c r="O169" s="24"/>
      <c r="P169" s="24"/>
      <c r="Q169" s="25"/>
      <c r="R169" s="24"/>
    </row>
    <row r="170" spans="1:18" ht="3" customHeight="1">
      <c r="L170" s="106"/>
      <c r="M170" s="107"/>
      <c r="N170" s="106"/>
      <c r="R170" s="106"/>
    </row>
    <row r="171" spans="1:18" s="21" customFormat="1" ht="18" customHeight="1">
      <c r="A171" s="108" t="s">
        <v>678</v>
      </c>
      <c r="B171" s="109" t="s">
        <v>105</v>
      </c>
      <c r="C171" s="320"/>
      <c r="D171" s="320"/>
      <c r="E171" s="320"/>
      <c r="F171" s="320"/>
      <c r="G171" s="320"/>
      <c r="H171" s="112" t="s">
        <v>402</v>
      </c>
      <c r="I171" s="111"/>
      <c r="J171" s="112" t="s">
        <v>934</v>
      </c>
      <c r="L171" s="33"/>
      <c r="M171" s="34"/>
      <c r="N171" s="33"/>
      <c r="O171" s="24"/>
      <c r="P171" s="24"/>
      <c r="Q171" s="25"/>
      <c r="R171" s="33"/>
    </row>
    <row r="172" spans="1:18" s="21" customFormat="1" ht="15">
      <c r="A172" s="108"/>
      <c r="B172" s="109"/>
      <c r="C172" s="320"/>
      <c r="D172" s="320"/>
      <c r="E172" s="320"/>
      <c r="F172" s="320"/>
      <c r="G172" s="320"/>
      <c r="H172" s="113"/>
      <c r="I172" s="111"/>
      <c r="J172" s="113"/>
      <c r="L172" s="33"/>
      <c r="M172" s="34"/>
      <c r="N172" s="33"/>
      <c r="O172" s="24"/>
      <c r="P172" s="24"/>
      <c r="Q172" s="25"/>
      <c r="R172" s="33"/>
    </row>
    <row r="173" spans="1:18" s="114" customFormat="1" ht="14.25">
      <c r="B173" s="124" t="s">
        <v>107</v>
      </c>
      <c r="C173" s="115"/>
      <c r="D173" s="115"/>
      <c r="E173" s="115"/>
      <c r="F173" s="115"/>
      <c r="G173" s="115"/>
      <c r="H173" s="116">
        <f>2048555053+12110072</f>
        <v>2060665125</v>
      </c>
      <c r="I173" s="116"/>
      <c r="J173" s="116">
        <f>2223624793+28902207</f>
        <v>2252527000</v>
      </c>
      <c r="L173" s="24"/>
      <c r="M173" s="117"/>
      <c r="N173" s="24"/>
      <c r="O173" s="24"/>
      <c r="P173" s="24"/>
      <c r="Q173" s="117"/>
      <c r="R173" s="24"/>
    </row>
    <row r="174" spans="1:18" s="118" customFormat="1" ht="30" hidden="1" outlineLevel="1">
      <c r="B174" s="119" t="s">
        <v>108</v>
      </c>
      <c r="C174" s="120"/>
      <c r="D174" s="120"/>
      <c r="E174" s="120"/>
      <c r="F174" s="120"/>
      <c r="G174" s="120"/>
      <c r="H174" s="321">
        <v>2048770053</v>
      </c>
      <c r="I174" s="121"/>
      <c r="J174" s="121">
        <v>2223624793</v>
      </c>
      <c r="L174" s="122"/>
      <c r="M174" s="123"/>
      <c r="N174" s="122"/>
      <c r="O174" s="122"/>
      <c r="P174" s="122"/>
      <c r="Q174" s="123"/>
      <c r="R174" s="122"/>
    </row>
    <row r="175" spans="1:18" s="118" customFormat="1" ht="15" hidden="1" outlineLevel="1">
      <c r="B175" s="950" t="s">
        <v>109</v>
      </c>
      <c r="C175" s="950"/>
      <c r="D175" s="950"/>
      <c r="E175" s="950"/>
      <c r="F175" s="950"/>
      <c r="G175" s="120"/>
      <c r="H175" s="121">
        <v>12110072</v>
      </c>
      <c r="I175" s="121"/>
      <c r="J175" s="121">
        <v>28902207</v>
      </c>
      <c r="L175" s="122"/>
      <c r="M175" s="123"/>
      <c r="N175" s="122"/>
      <c r="O175" s="122"/>
      <c r="P175" s="122"/>
      <c r="Q175" s="123"/>
      <c r="R175" s="122"/>
    </row>
    <row r="176" spans="1:18" s="114" customFormat="1" ht="18" customHeight="1" collapsed="1">
      <c r="B176" s="124" t="s">
        <v>111</v>
      </c>
      <c r="C176" s="115"/>
      <c r="D176" s="115"/>
      <c r="E176" s="115"/>
      <c r="F176" s="115"/>
      <c r="G176" s="115"/>
      <c r="H176" s="116">
        <f>H177+H178</f>
        <v>27447585083</v>
      </c>
      <c r="I176" s="116"/>
      <c r="J176" s="116">
        <f>J177+J178</f>
        <v>37939536144</v>
      </c>
      <c r="L176" s="24"/>
      <c r="M176" s="117"/>
      <c r="N176" s="24"/>
      <c r="O176" s="24"/>
      <c r="P176" s="24"/>
      <c r="Q176" s="117"/>
      <c r="R176" s="24"/>
    </row>
    <row r="177" spans="1:18" s="118" customFormat="1" ht="18" customHeight="1">
      <c r="B177" s="125" t="s">
        <v>112</v>
      </c>
      <c r="C177" s="120"/>
      <c r="D177" s="120"/>
      <c r="E177" s="120"/>
      <c r="F177" s="120"/>
      <c r="G177" s="120"/>
      <c r="H177" s="121">
        <f>25220382759+53129242</f>
        <v>25273512001</v>
      </c>
      <c r="I177" s="121"/>
      <c r="J177" s="121">
        <f>31475534940+3129242</f>
        <v>31478664182</v>
      </c>
      <c r="L177" s="122"/>
      <c r="M177" s="123"/>
      <c r="N177" s="122"/>
      <c r="O177" s="321"/>
      <c r="P177" s="122"/>
      <c r="Q177" s="123"/>
      <c r="R177" s="122"/>
    </row>
    <row r="178" spans="1:18" s="118" customFormat="1" ht="15">
      <c r="B178" s="950" t="s">
        <v>113</v>
      </c>
      <c r="C178" s="950"/>
      <c r="D178" s="950"/>
      <c r="E178" s="950"/>
      <c r="F178" s="950"/>
      <c r="G178" s="120"/>
      <c r="H178" s="121">
        <v>2174073082</v>
      </c>
      <c r="I178" s="121"/>
      <c r="J178" s="121">
        <v>6460871962</v>
      </c>
      <c r="L178" s="122"/>
      <c r="M178" s="123"/>
      <c r="N178" s="122"/>
      <c r="O178" s="122"/>
      <c r="P178" s="122"/>
      <c r="Q178" s="123"/>
      <c r="R178" s="122"/>
    </row>
    <row r="179" spans="1:18" s="118" customFormat="1" ht="15">
      <c r="B179" s="124" t="s">
        <v>114</v>
      </c>
      <c r="C179" s="120"/>
      <c r="D179" s="120"/>
      <c r="E179" s="120"/>
      <c r="F179" s="120"/>
      <c r="G179" s="120"/>
      <c r="H179" s="116"/>
      <c r="I179" s="121"/>
      <c r="J179" s="116">
        <v>0</v>
      </c>
      <c r="L179" s="122"/>
      <c r="M179" s="123"/>
      <c r="N179" s="122"/>
      <c r="O179" s="122"/>
      <c r="P179" s="122"/>
      <c r="Q179" s="123"/>
      <c r="R179" s="122"/>
    </row>
    <row r="180" spans="1:18" s="114" customFormat="1" ht="5.25" customHeight="1">
      <c r="B180" s="124"/>
      <c r="C180" s="115"/>
      <c r="D180" s="115"/>
      <c r="E180" s="115"/>
      <c r="F180" s="115"/>
      <c r="G180" s="115"/>
      <c r="H180" s="126"/>
      <c r="I180" s="126"/>
      <c r="J180" s="126"/>
      <c r="K180" s="127"/>
      <c r="L180" s="33"/>
      <c r="M180" s="128"/>
      <c r="N180" s="33"/>
      <c r="O180" s="24"/>
      <c r="P180" s="24"/>
      <c r="Q180" s="117"/>
      <c r="R180" s="33"/>
    </row>
    <row r="181" spans="1:18" s="114" customFormat="1" ht="18" customHeight="1" thickBot="1">
      <c r="B181" s="129" t="s">
        <v>116</v>
      </c>
      <c r="C181" s="130"/>
      <c r="D181" s="130"/>
      <c r="E181" s="130"/>
      <c r="F181" s="130"/>
      <c r="G181" s="131"/>
      <c r="H181" s="187">
        <f>H173+H176+H179</f>
        <v>29508250208</v>
      </c>
      <c r="I181" s="111"/>
      <c r="J181" s="132">
        <f>J173+J176+J179</f>
        <v>40192063144</v>
      </c>
      <c r="K181" s="133"/>
      <c r="L181" s="134"/>
      <c r="M181" s="134"/>
      <c r="N181" s="134"/>
      <c r="O181" s="24"/>
      <c r="P181" s="24"/>
      <c r="Q181" s="117"/>
      <c r="R181" s="33"/>
    </row>
    <row r="182" spans="1:18" ht="10.5" customHeight="1" thickTop="1">
      <c r="A182" s="104"/>
      <c r="B182" s="135"/>
      <c r="C182" s="136"/>
      <c r="D182" s="136"/>
      <c r="E182" s="136"/>
      <c r="F182" s="136"/>
      <c r="G182" s="136"/>
    </row>
    <row r="183" spans="1:18" ht="10.5" customHeight="1">
      <c r="A183" s="104"/>
      <c r="B183" s="135"/>
      <c r="C183" s="136"/>
      <c r="D183" s="136"/>
      <c r="E183" s="136"/>
      <c r="F183" s="136"/>
      <c r="G183" s="136"/>
    </row>
    <row r="184" spans="1:18" ht="10.5" customHeight="1">
      <c r="A184" s="104"/>
      <c r="B184" s="135"/>
      <c r="C184" s="136"/>
      <c r="D184" s="136"/>
      <c r="E184" s="136"/>
      <c r="F184" s="136"/>
      <c r="G184" s="136"/>
    </row>
    <row r="185" spans="1:18" ht="10.5" customHeight="1">
      <c r="A185" s="104"/>
      <c r="B185" s="135"/>
      <c r="C185" s="136"/>
      <c r="D185" s="136"/>
      <c r="E185" s="136"/>
      <c r="F185" s="136"/>
      <c r="G185" s="136"/>
    </row>
    <row r="186" spans="1:18" ht="10.5" customHeight="1">
      <c r="A186" s="104"/>
      <c r="B186" s="135"/>
      <c r="C186" s="136"/>
      <c r="D186" s="136"/>
      <c r="E186" s="136"/>
      <c r="F186" s="136"/>
      <c r="G186" s="136"/>
    </row>
    <row r="187" spans="1:18" ht="10.5" customHeight="1">
      <c r="A187" s="104"/>
      <c r="B187" s="135"/>
      <c r="C187" s="136"/>
      <c r="D187" s="136"/>
      <c r="E187" s="136"/>
      <c r="F187" s="136"/>
      <c r="G187" s="136"/>
    </row>
    <row r="188" spans="1:18" ht="10.5" customHeight="1">
      <c r="A188" s="104"/>
      <c r="B188" s="135"/>
      <c r="C188" s="136"/>
      <c r="D188" s="136"/>
      <c r="E188" s="136"/>
      <c r="F188" s="136"/>
      <c r="G188" s="136"/>
    </row>
    <row r="189" spans="1:18" ht="10.5" customHeight="1">
      <c r="A189" s="104"/>
      <c r="B189" s="135"/>
      <c r="C189" s="136"/>
      <c r="D189" s="136"/>
      <c r="E189" s="136"/>
      <c r="F189" s="136"/>
      <c r="G189" s="136"/>
    </row>
    <row r="190" spans="1:18" ht="10.5" customHeight="1">
      <c r="A190" s="104"/>
      <c r="B190" s="135"/>
      <c r="C190" s="136"/>
      <c r="D190" s="136"/>
      <c r="E190" s="136"/>
      <c r="F190" s="136"/>
      <c r="G190" s="136"/>
    </row>
    <row r="191" spans="1:18" ht="10.5" customHeight="1">
      <c r="A191" s="104"/>
      <c r="B191" s="135"/>
      <c r="C191" s="136"/>
      <c r="D191" s="136"/>
      <c r="E191" s="136"/>
      <c r="F191" s="136"/>
      <c r="G191" s="136"/>
    </row>
    <row r="192" spans="1:18" ht="10.5" customHeight="1">
      <c r="A192" s="104"/>
      <c r="B192" s="135"/>
      <c r="C192" s="136"/>
      <c r="D192" s="136"/>
      <c r="E192" s="136"/>
      <c r="F192" s="136"/>
      <c r="G192" s="136"/>
    </row>
    <row r="193" spans="1:18" ht="10.5" customHeight="1">
      <c r="A193" s="104"/>
      <c r="B193" s="135"/>
      <c r="C193" s="136"/>
      <c r="D193" s="136"/>
      <c r="E193" s="136"/>
      <c r="F193" s="136"/>
      <c r="G193" s="136"/>
    </row>
    <row r="194" spans="1:18" s="31" customFormat="1" ht="15">
      <c r="A194" s="108" t="s">
        <v>679</v>
      </c>
      <c r="B194" s="30" t="s">
        <v>215</v>
      </c>
      <c r="H194" s="113"/>
      <c r="I194" s="113"/>
      <c r="J194" s="113"/>
      <c r="L194" s="33"/>
      <c r="M194" s="34"/>
      <c r="N194" s="33"/>
      <c r="O194" s="33"/>
      <c r="P194" s="33"/>
      <c r="Q194" s="34"/>
      <c r="R194" s="33"/>
    </row>
    <row r="195" spans="1:18" s="31" customFormat="1" ht="30">
      <c r="A195" s="108" t="s">
        <v>214</v>
      </c>
      <c r="B195" s="30" t="s">
        <v>216</v>
      </c>
      <c r="H195" s="113"/>
      <c r="I195" s="113"/>
      <c r="J195" s="113"/>
      <c r="L195" s="33"/>
      <c r="M195" s="34"/>
      <c r="N195" s="33"/>
      <c r="O195" s="33"/>
      <c r="P195" s="33"/>
      <c r="Q195" s="34"/>
      <c r="R195" s="33"/>
    </row>
    <row r="196" spans="1:18" s="31" customFormat="1" ht="15">
      <c r="A196" s="108"/>
      <c r="B196" s="30"/>
      <c r="H196" s="113"/>
      <c r="I196" s="113"/>
      <c r="J196" s="113"/>
      <c r="L196" s="33"/>
      <c r="M196" s="34"/>
      <c r="N196" s="33"/>
      <c r="O196" s="33"/>
      <c r="P196" s="33"/>
      <c r="Q196" s="34"/>
      <c r="R196" s="33"/>
    </row>
    <row r="197" spans="1:18" s="21" customFormat="1" ht="15">
      <c r="B197" s="941" t="s">
        <v>117</v>
      </c>
      <c r="C197" s="137"/>
      <c r="D197" s="943" t="s">
        <v>400</v>
      </c>
      <c r="E197" s="943"/>
      <c r="F197" s="944"/>
      <c r="G197" s="190"/>
      <c r="H197" s="943" t="s">
        <v>933</v>
      </c>
      <c r="I197" s="943"/>
      <c r="J197" s="944"/>
      <c r="L197" s="24"/>
      <c r="M197" s="25"/>
      <c r="N197" s="24"/>
      <c r="O197" s="24"/>
      <c r="P197" s="24"/>
      <c r="Q197" s="25"/>
      <c r="R197" s="24"/>
    </row>
    <row r="198" spans="1:18" s="31" customFormat="1" ht="15">
      <c r="B198" s="942"/>
      <c r="C198" s="138"/>
      <c r="D198" s="139" t="s">
        <v>118</v>
      </c>
      <c r="E198" s="140"/>
      <c r="F198" s="141" t="s">
        <v>119</v>
      </c>
      <c r="G198" s="191"/>
      <c r="H198" s="188" t="s">
        <v>118</v>
      </c>
      <c r="I198" s="192"/>
      <c r="J198" s="140" t="s">
        <v>119</v>
      </c>
      <c r="L198" s="33"/>
      <c r="M198" s="34"/>
      <c r="N198" s="33"/>
      <c r="O198" s="33"/>
      <c r="P198" s="33"/>
      <c r="Q198" s="34"/>
      <c r="R198" s="33"/>
    </row>
    <row r="199" spans="1:18" s="21" customFormat="1" ht="15">
      <c r="B199" s="142" t="s">
        <v>216</v>
      </c>
      <c r="C199" s="25"/>
      <c r="D199" s="143"/>
      <c r="E199" s="25"/>
      <c r="F199" s="144">
        <f>SUM(F200:F216)</f>
        <v>4401692800</v>
      </c>
      <c r="G199" s="193"/>
      <c r="H199" s="194"/>
      <c r="I199" s="195"/>
      <c r="J199" s="145">
        <f>SUM(J200:J216)</f>
        <v>4401692800</v>
      </c>
      <c r="L199" s="24">
        <f>F199-[4]BS!L17</f>
        <v>0</v>
      </c>
      <c r="M199" s="25"/>
      <c r="N199" s="24"/>
      <c r="O199" s="24"/>
      <c r="P199" s="24"/>
      <c r="Q199" s="25"/>
      <c r="R199" s="24"/>
    </row>
    <row r="200" spans="1:18" s="21" customFormat="1" ht="14.25">
      <c r="B200" s="146" t="s">
        <v>120</v>
      </c>
      <c r="C200" s="25"/>
      <c r="D200" s="147">
        <v>95000</v>
      </c>
      <c r="E200" s="25"/>
      <c r="F200" s="148">
        <v>1565530000</v>
      </c>
      <c r="G200" s="149"/>
      <c r="H200" s="196">
        <v>95000</v>
      </c>
      <c r="I200" s="148"/>
      <c r="J200" s="150">
        <v>1565530000</v>
      </c>
      <c r="L200" s="24"/>
      <c r="M200" s="25"/>
      <c r="N200" s="24"/>
      <c r="O200" s="24"/>
      <c r="P200" s="24"/>
      <c r="Q200" s="25"/>
      <c r="R200" s="24"/>
    </row>
    <row r="201" spans="1:18" s="21" customFormat="1" ht="14.25">
      <c r="B201" s="146" t="s">
        <v>121</v>
      </c>
      <c r="C201" s="25"/>
      <c r="D201" s="147">
        <v>0</v>
      </c>
      <c r="E201" s="25"/>
      <c r="F201" s="148">
        <v>0</v>
      </c>
      <c r="G201" s="149"/>
      <c r="H201" s="196">
        <v>0</v>
      </c>
      <c r="I201" s="148"/>
      <c r="J201" s="150">
        <v>0</v>
      </c>
      <c r="L201" s="24"/>
      <c r="M201" s="25"/>
      <c r="N201" s="24"/>
      <c r="O201" s="24"/>
      <c r="P201" s="24"/>
      <c r="Q201" s="25"/>
      <c r="R201" s="24"/>
    </row>
    <row r="202" spans="1:18" s="21" customFormat="1" ht="14.25">
      <c r="B202" s="146" t="s">
        <v>122</v>
      </c>
      <c r="C202" s="25"/>
      <c r="D202" s="147">
        <v>0</v>
      </c>
      <c r="E202" s="25"/>
      <c r="F202" s="148">
        <v>0</v>
      </c>
      <c r="G202" s="149"/>
      <c r="H202" s="116">
        <v>0</v>
      </c>
      <c r="I202" s="148"/>
      <c r="J202" s="150">
        <v>0</v>
      </c>
      <c r="L202" s="24"/>
      <c r="M202" s="25"/>
      <c r="N202" s="24"/>
      <c r="O202" s="24"/>
      <c r="P202" s="24"/>
      <c r="Q202" s="25"/>
      <c r="R202" s="24"/>
    </row>
    <row r="203" spans="1:18" s="21" customFormat="1" ht="14.25">
      <c r="B203" s="146" t="s">
        <v>123</v>
      </c>
      <c r="C203" s="25"/>
      <c r="D203" s="147">
        <v>0</v>
      </c>
      <c r="E203" s="25"/>
      <c r="F203" s="148">
        <v>0</v>
      </c>
      <c r="G203" s="149"/>
      <c r="H203" s="116">
        <v>0</v>
      </c>
      <c r="I203" s="148"/>
      <c r="J203" s="150">
        <v>0</v>
      </c>
      <c r="L203" s="24"/>
      <c r="M203" s="25"/>
      <c r="N203" s="24"/>
      <c r="O203" s="24"/>
      <c r="P203" s="24"/>
      <c r="Q203" s="25"/>
      <c r="R203" s="24"/>
    </row>
    <row r="204" spans="1:18" s="21" customFormat="1" ht="14.25">
      <c r="B204" s="146" t="s">
        <v>124</v>
      </c>
      <c r="C204" s="25"/>
      <c r="D204" s="147">
        <v>30051</v>
      </c>
      <c r="E204" s="25"/>
      <c r="F204" s="148">
        <v>171015800</v>
      </c>
      <c r="G204" s="149"/>
      <c r="H204" s="116">
        <v>30051</v>
      </c>
      <c r="I204" s="148"/>
      <c r="J204" s="150">
        <v>171015800</v>
      </c>
      <c r="L204" s="24"/>
      <c r="M204" s="25"/>
      <c r="N204" s="24"/>
      <c r="O204" s="24"/>
      <c r="P204" s="24"/>
      <c r="Q204" s="25"/>
      <c r="R204" s="24"/>
    </row>
    <row r="205" spans="1:18" s="21" customFormat="1" ht="14.25">
      <c r="B205" s="146" t="s">
        <v>125</v>
      </c>
      <c r="C205" s="25"/>
      <c r="D205" s="147">
        <v>0</v>
      </c>
      <c r="E205" s="25"/>
      <c r="F205" s="148"/>
      <c r="G205" s="149"/>
      <c r="H205" s="116">
        <v>0</v>
      </c>
      <c r="I205" s="148"/>
      <c r="J205" s="150"/>
      <c r="L205" s="24"/>
      <c r="M205" s="25"/>
      <c r="N205" s="24"/>
      <c r="O205" s="24"/>
      <c r="P205" s="24"/>
      <c r="Q205" s="25"/>
      <c r="R205" s="24"/>
    </row>
    <row r="206" spans="1:18" s="21" customFormat="1" ht="14.25">
      <c r="B206" s="146" t="s">
        <v>126</v>
      </c>
      <c r="C206" s="25"/>
      <c r="D206" s="147">
        <v>0</v>
      </c>
      <c r="E206" s="25"/>
      <c r="F206" s="148"/>
      <c r="G206" s="149"/>
      <c r="H206" s="116">
        <v>0</v>
      </c>
      <c r="I206" s="148"/>
      <c r="J206" s="150"/>
      <c r="L206" s="24"/>
      <c r="M206" s="25"/>
      <c r="N206" s="24"/>
      <c r="O206" s="24"/>
      <c r="P206" s="24"/>
      <c r="Q206" s="25"/>
      <c r="R206" s="24"/>
    </row>
    <row r="207" spans="1:18" s="21" customFormat="1" ht="14.25">
      <c r="B207" s="146" t="s">
        <v>127</v>
      </c>
      <c r="C207" s="25"/>
      <c r="D207" s="147">
        <v>32100</v>
      </c>
      <c r="E207" s="25"/>
      <c r="F207" s="148">
        <v>770500000</v>
      </c>
      <c r="G207" s="149"/>
      <c r="H207" s="116">
        <v>32100</v>
      </c>
      <c r="I207" s="148"/>
      <c r="J207" s="150">
        <v>770500000</v>
      </c>
      <c r="L207" s="24"/>
      <c r="M207" s="25"/>
      <c r="N207" s="24"/>
      <c r="O207" s="24"/>
      <c r="P207" s="24"/>
      <c r="Q207" s="25"/>
      <c r="R207" s="24"/>
    </row>
    <row r="208" spans="1:18" s="21" customFormat="1" ht="14.25">
      <c r="B208" s="146" t="s">
        <v>128</v>
      </c>
      <c r="C208" s="25"/>
      <c r="D208" s="147">
        <v>0</v>
      </c>
      <c r="E208" s="25"/>
      <c r="F208" s="148"/>
      <c r="G208" s="149"/>
      <c r="H208" s="116">
        <v>0</v>
      </c>
      <c r="I208" s="148"/>
      <c r="J208" s="150"/>
      <c r="L208" s="24"/>
      <c r="M208" s="25"/>
      <c r="N208" s="24"/>
      <c r="O208" s="24"/>
      <c r="P208" s="24"/>
      <c r="Q208" s="25"/>
      <c r="R208" s="24"/>
    </row>
    <row r="209" spans="2:18" s="21" customFormat="1" ht="14.25">
      <c r="B209" s="146" t="s">
        <v>129</v>
      </c>
      <c r="C209" s="25"/>
      <c r="D209" s="147">
        <v>2200</v>
      </c>
      <c r="E209" s="25"/>
      <c r="F209" s="148">
        <v>41700000</v>
      </c>
      <c r="G209" s="149"/>
      <c r="H209" s="116">
        <v>2200</v>
      </c>
      <c r="I209" s="148"/>
      <c r="J209" s="150">
        <v>41700000</v>
      </c>
      <c r="L209" s="24"/>
      <c r="M209" s="25"/>
      <c r="N209" s="24"/>
      <c r="O209" s="24"/>
      <c r="P209" s="24"/>
      <c r="Q209" s="25"/>
      <c r="R209" s="24"/>
    </row>
    <row r="210" spans="2:18" s="21" customFormat="1" ht="14.25">
      <c r="B210" s="146" t="s">
        <v>130</v>
      </c>
      <c r="C210" s="25"/>
      <c r="D210" s="147">
        <v>0</v>
      </c>
      <c r="E210" s="25"/>
      <c r="F210" s="148">
        <v>0</v>
      </c>
      <c r="G210" s="149"/>
      <c r="H210" s="116">
        <v>0</v>
      </c>
      <c r="I210" s="148"/>
      <c r="J210" s="150">
        <v>0</v>
      </c>
      <c r="L210" s="24"/>
      <c r="M210" s="25"/>
      <c r="N210" s="24"/>
      <c r="O210" s="24"/>
      <c r="P210" s="24"/>
      <c r="Q210" s="25"/>
      <c r="R210" s="24"/>
    </row>
    <row r="211" spans="2:18" s="21" customFormat="1" ht="14.25">
      <c r="B211" s="146" t="s">
        <v>131</v>
      </c>
      <c r="C211" s="25"/>
      <c r="D211" s="147">
        <v>4600</v>
      </c>
      <c r="E211" s="25"/>
      <c r="F211" s="148">
        <v>251000000</v>
      </c>
      <c r="G211" s="149"/>
      <c r="H211" s="116">
        <v>4600</v>
      </c>
      <c r="I211" s="148"/>
      <c r="J211" s="150">
        <v>251000000</v>
      </c>
      <c r="L211" s="24"/>
      <c r="M211" s="25"/>
      <c r="N211" s="24"/>
      <c r="O211" s="24"/>
      <c r="P211" s="24"/>
      <c r="Q211" s="25"/>
      <c r="R211" s="24"/>
    </row>
    <row r="212" spans="2:18" s="21" customFormat="1" ht="14.25">
      <c r="B212" s="146" t="s">
        <v>132</v>
      </c>
      <c r="C212" s="25"/>
      <c r="D212" s="147">
        <v>25000</v>
      </c>
      <c r="E212" s="25"/>
      <c r="F212" s="148">
        <v>874700000</v>
      </c>
      <c r="G212" s="149"/>
      <c r="H212" s="116">
        <v>25000</v>
      </c>
      <c r="I212" s="148"/>
      <c r="J212" s="150">
        <v>874700000</v>
      </c>
      <c r="L212" s="24"/>
      <c r="M212" s="25"/>
      <c r="N212" s="24"/>
      <c r="O212" s="24"/>
      <c r="P212" s="24"/>
      <c r="Q212" s="25"/>
      <c r="R212" s="24"/>
    </row>
    <row r="213" spans="2:18" s="21" customFormat="1" ht="14.25">
      <c r="B213" s="146" t="s">
        <v>133</v>
      </c>
      <c r="C213" s="25"/>
      <c r="D213" s="147">
        <v>10000</v>
      </c>
      <c r="E213" s="25"/>
      <c r="F213" s="148">
        <v>334600000</v>
      </c>
      <c r="G213" s="149"/>
      <c r="H213" s="116">
        <v>10000</v>
      </c>
      <c r="I213" s="148"/>
      <c r="J213" s="150">
        <v>334600000</v>
      </c>
      <c r="L213" s="24"/>
      <c r="M213" s="25"/>
      <c r="N213" s="24"/>
      <c r="O213" s="24"/>
      <c r="P213" s="24"/>
      <c r="Q213" s="25"/>
      <c r="R213" s="24"/>
    </row>
    <row r="214" spans="2:18" s="21" customFormat="1" ht="14.25">
      <c r="B214" s="146" t="s">
        <v>134</v>
      </c>
      <c r="C214" s="25"/>
      <c r="D214" s="147">
        <v>2000</v>
      </c>
      <c r="E214" s="25"/>
      <c r="F214" s="148">
        <v>68600000</v>
      </c>
      <c r="G214" s="149"/>
      <c r="H214" s="116">
        <v>2000</v>
      </c>
      <c r="I214" s="148"/>
      <c r="J214" s="150">
        <v>68600000</v>
      </c>
      <c r="L214" s="24"/>
      <c r="M214" s="25"/>
      <c r="N214" s="24"/>
      <c r="O214" s="24"/>
      <c r="P214" s="24"/>
      <c r="Q214" s="25"/>
      <c r="R214" s="24"/>
    </row>
    <row r="215" spans="2:18" s="21" customFormat="1" ht="14.25">
      <c r="B215" s="146" t="s">
        <v>135</v>
      </c>
      <c r="C215" s="25"/>
      <c r="D215" s="147">
        <v>1000</v>
      </c>
      <c r="E215" s="25"/>
      <c r="F215" s="148">
        <v>30400000</v>
      </c>
      <c r="G215" s="149"/>
      <c r="H215" s="116">
        <v>1000</v>
      </c>
      <c r="I215" s="148"/>
      <c r="J215" s="150">
        <v>30400000</v>
      </c>
      <c r="L215" s="24"/>
      <c r="M215" s="25"/>
      <c r="N215" s="24"/>
      <c r="O215" s="24"/>
      <c r="P215" s="24"/>
      <c r="Q215" s="25"/>
      <c r="R215" s="24"/>
    </row>
    <row r="216" spans="2:18" s="21" customFormat="1" ht="14.25">
      <c r="B216" s="146" t="s">
        <v>136</v>
      </c>
      <c r="C216" s="25"/>
      <c r="D216" s="147">
        <v>17642</v>
      </c>
      <c r="E216" s="25"/>
      <c r="F216" s="148">
        <v>293647000</v>
      </c>
      <c r="G216" s="149"/>
      <c r="H216" s="116">
        <v>17642</v>
      </c>
      <c r="I216" s="148"/>
      <c r="J216" s="150">
        <v>293647000</v>
      </c>
      <c r="L216" s="24"/>
      <c r="M216" s="25"/>
      <c r="N216" s="24"/>
      <c r="O216" s="24"/>
      <c r="P216" s="24"/>
      <c r="Q216" s="25"/>
      <c r="R216" s="24"/>
    </row>
    <row r="217" spans="2:18" s="21" customFormat="1" ht="15">
      <c r="B217" s="945" t="s">
        <v>137</v>
      </c>
      <c r="C217" s="946"/>
      <c r="D217" s="149"/>
      <c r="E217" s="25"/>
      <c r="F217" s="189">
        <f>-SUM(F218:F236)</f>
        <v>-1814397496</v>
      </c>
      <c r="G217" s="189">
        <f>-SUM(G218:G236)</f>
        <v>0</v>
      </c>
      <c r="H217" s="189"/>
      <c r="I217" s="189">
        <f>-SUM(I218:I236)</f>
        <v>0</v>
      </c>
      <c r="J217" s="189">
        <f>-SUM(J218:J236)</f>
        <v>-1814397496</v>
      </c>
      <c r="L217" s="24">
        <f>F217-[4]BS!L18</f>
        <v>0</v>
      </c>
      <c r="M217" s="25"/>
      <c r="N217" s="24"/>
      <c r="O217" s="24"/>
      <c r="P217" s="24"/>
      <c r="Q217" s="25"/>
      <c r="R217" s="24"/>
    </row>
    <row r="218" spans="2:18" s="21" customFormat="1" ht="14.25">
      <c r="B218" s="939" t="s">
        <v>138</v>
      </c>
      <c r="C218" s="940"/>
      <c r="D218" s="147">
        <v>95000</v>
      </c>
      <c r="E218" s="25"/>
      <c r="F218" s="147">
        <v>690580000</v>
      </c>
      <c r="G218" s="149"/>
      <c r="H218" s="116">
        <v>95000</v>
      </c>
      <c r="I218" s="148"/>
      <c r="J218" s="150">
        <v>690580000</v>
      </c>
      <c r="L218" s="24"/>
      <c r="M218" s="25"/>
      <c r="N218" s="24"/>
      <c r="O218" s="24"/>
      <c r="P218" s="24"/>
      <c r="Q218" s="25"/>
      <c r="R218" s="24"/>
    </row>
    <row r="219" spans="2:18" s="21" customFormat="1" ht="14.25">
      <c r="B219" s="939" t="s">
        <v>139</v>
      </c>
      <c r="C219" s="940"/>
      <c r="D219" s="147">
        <v>0</v>
      </c>
      <c r="E219" s="25"/>
      <c r="F219" s="147"/>
      <c r="G219" s="149"/>
      <c r="H219" s="116">
        <v>0</v>
      </c>
      <c r="I219" s="148"/>
      <c r="J219" s="150"/>
      <c r="L219" s="24"/>
      <c r="M219" s="25"/>
      <c r="N219" s="24"/>
      <c r="O219" s="24"/>
      <c r="P219" s="24"/>
      <c r="Q219" s="25"/>
      <c r="R219" s="24"/>
    </row>
    <row r="220" spans="2:18" s="21" customFormat="1" ht="16.5" customHeight="1">
      <c r="B220" s="939" t="s">
        <v>120</v>
      </c>
      <c r="C220" s="940"/>
      <c r="D220" s="147">
        <v>0</v>
      </c>
      <c r="E220" s="25"/>
      <c r="F220" s="147"/>
      <c r="G220" s="149"/>
      <c r="H220" s="116">
        <v>0</v>
      </c>
      <c r="I220" s="148"/>
      <c r="J220" s="150"/>
      <c r="L220" s="24"/>
      <c r="M220" s="25"/>
      <c r="N220" s="24"/>
      <c r="O220" s="24"/>
      <c r="P220" s="24"/>
      <c r="Q220" s="25"/>
      <c r="R220" s="24"/>
    </row>
    <row r="221" spans="2:18" s="21" customFormat="1" ht="14.25">
      <c r="B221" s="939" t="s">
        <v>140</v>
      </c>
      <c r="C221" s="940"/>
      <c r="D221" s="147">
        <v>0</v>
      </c>
      <c r="E221" s="25"/>
      <c r="F221" s="147"/>
      <c r="G221" s="149"/>
      <c r="H221" s="116">
        <v>0</v>
      </c>
      <c r="I221" s="148"/>
      <c r="J221" s="150"/>
      <c r="L221" s="24"/>
      <c r="M221" s="25"/>
      <c r="N221" s="24"/>
      <c r="O221" s="24"/>
      <c r="P221" s="24"/>
      <c r="Q221" s="25"/>
      <c r="R221" s="24"/>
    </row>
    <row r="222" spans="2:18" s="21" customFormat="1" ht="14.25">
      <c r="B222" s="939" t="s">
        <v>123</v>
      </c>
      <c r="C222" s="940"/>
      <c r="D222" s="147">
        <v>0</v>
      </c>
      <c r="E222" s="25"/>
      <c r="F222" s="147"/>
      <c r="G222" s="149"/>
      <c r="H222" s="116">
        <v>0</v>
      </c>
      <c r="I222" s="148"/>
      <c r="J222" s="150"/>
      <c r="L222" s="24"/>
      <c r="M222" s="25"/>
      <c r="N222" s="24"/>
      <c r="O222" s="24"/>
      <c r="P222" s="24"/>
      <c r="Q222" s="25"/>
      <c r="R222" s="24"/>
    </row>
    <row r="223" spans="2:18" s="21" customFormat="1" ht="18.75" customHeight="1">
      <c r="B223" s="939" t="s">
        <v>141</v>
      </c>
      <c r="C223" s="940"/>
      <c r="D223" s="147">
        <v>30051</v>
      </c>
      <c r="E223" s="25"/>
      <c r="F223" s="147">
        <v>29655896</v>
      </c>
      <c r="G223" s="149"/>
      <c r="H223" s="116">
        <v>30051</v>
      </c>
      <c r="I223" s="148"/>
      <c r="J223" s="150">
        <v>29655896</v>
      </c>
      <c r="L223" s="24"/>
      <c r="M223" s="25"/>
      <c r="N223" s="24"/>
      <c r="O223" s="24"/>
      <c r="P223" s="24"/>
      <c r="Q223" s="25"/>
      <c r="R223" s="24"/>
    </row>
    <row r="224" spans="2:18" s="21" customFormat="1" ht="14.25">
      <c r="B224" s="939" t="s">
        <v>122</v>
      </c>
      <c r="C224" s="940"/>
      <c r="D224" s="147">
        <v>0</v>
      </c>
      <c r="E224" s="25"/>
      <c r="F224" s="147"/>
      <c r="G224" s="149"/>
      <c r="H224" s="116">
        <v>0</v>
      </c>
      <c r="I224" s="148"/>
      <c r="J224" s="150"/>
      <c r="L224" s="24"/>
      <c r="M224" s="25"/>
      <c r="N224" s="24"/>
      <c r="O224" s="24"/>
      <c r="P224" s="24"/>
      <c r="Q224" s="25"/>
      <c r="R224" s="24"/>
    </row>
    <row r="225" spans="2:18" s="21" customFormat="1" ht="14.25">
      <c r="B225" s="939" t="s">
        <v>142</v>
      </c>
      <c r="C225" s="940"/>
      <c r="D225" s="147">
        <v>0</v>
      </c>
      <c r="E225" s="25"/>
      <c r="F225" s="147"/>
      <c r="G225" s="149"/>
      <c r="H225" s="116">
        <v>0</v>
      </c>
      <c r="I225" s="148"/>
      <c r="J225" s="150"/>
      <c r="L225" s="24"/>
      <c r="M225" s="25"/>
      <c r="N225" s="24"/>
      <c r="O225" s="24"/>
      <c r="P225" s="24"/>
      <c r="Q225" s="25"/>
      <c r="R225" s="24"/>
    </row>
    <row r="226" spans="2:18" s="21" customFormat="1" ht="14.25">
      <c r="B226" s="939" t="s">
        <v>143</v>
      </c>
      <c r="C226" s="940"/>
      <c r="D226" s="147">
        <v>32100</v>
      </c>
      <c r="E226" s="25"/>
      <c r="F226" s="147">
        <v>664570000</v>
      </c>
      <c r="G226" s="149"/>
      <c r="H226" s="116">
        <v>32100</v>
      </c>
      <c r="I226" s="148"/>
      <c r="J226" s="150">
        <v>664570000</v>
      </c>
      <c r="L226" s="24"/>
      <c r="M226" s="25"/>
      <c r="N226" s="24"/>
      <c r="O226" s="24"/>
      <c r="P226" s="24"/>
      <c r="Q226" s="25"/>
      <c r="R226" s="24"/>
    </row>
    <row r="227" spans="2:18" s="21" customFormat="1" ht="14.25">
      <c r="B227" s="939" t="s">
        <v>144</v>
      </c>
      <c r="C227" s="940"/>
      <c r="D227" s="147">
        <v>0</v>
      </c>
      <c r="E227" s="25"/>
      <c r="F227" s="147"/>
      <c r="G227" s="149"/>
      <c r="H227" s="116">
        <v>0</v>
      </c>
      <c r="I227" s="148"/>
      <c r="J227" s="150"/>
      <c r="L227" s="24"/>
      <c r="M227" s="25"/>
      <c r="N227" s="24"/>
      <c r="O227" s="24"/>
      <c r="P227" s="24"/>
      <c r="Q227" s="25"/>
      <c r="R227" s="24"/>
    </row>
    <row r="228" spans="2:18" s="21" customFormat="1" ht="14.25">
      <c r="B228" s="939" t="s">
        <v>130</v>
      </c>
      <c r="C228" s="940"/>
      <c r="D228" s="147">
        <v>2200</v>
      </c>
      <c r="E228" s="25"/>
      <c r="F228" s="147">
        <v>24100000</v>
      </c>
      <c r="G228" s="149"/>
      <c r="H228" s="116">
        <v>2200</v>
      </c>
      <c r="I228" s="148"/>
      <c r="J228" s="150">
        <v>24100000</v>
      </c>
      <c r="L228" s="24"/>
      <c r="M228" s="25"/>
      <c r="N228" s="24"/>
      <c r="O228" s="24"/>
      <c r="P228" s="24"/>
      <c r="Q228" s="25"/>
      <c r="R228" s="24"/>
    </row>
    <row r="229" spans="2:18" s="21" customFormat="1" ht="14.25">
      <c r="B229" s="939" t="s">
        <v>145</v>
      </c>
      <c r="C229" s="940"/>
      <c r="D229" s="147">
        <v>0</v>
      </c>
      <c r="E229" s="25"/>
      <c r="F229" s="147"/>
      <c r="G229" s="149"/>
      <c r="H229" s="116">
        <v>0</v>
      </c>
      <c r="I229" s="148"/>
      <c r="J229" s="150"/>
      <c r="L229" s="24"/>
      <c r="M229" s="25"/>
      <c r="N229" s="24"/>
      <c r="O229" s="24"/>
      <c r="P229" s="24"/>
      <c r="Q229" s="25"/>
      <c r="R229" s="24"/>
    </row>
    <row r="230" spans="2:18" s="21" customFormat="1" ht="14.25">
      <c r="B230" s="939" t="s">
        <v>146</v>
      </c>
      <c r="C230" s="940"/>
      <c r="D230" s="147">
        <v>0</v>
      </c>
      <c r="E230" s="25"/>
      <c r="F230" s="147"/>
      <c r="G230" s="149"/>
      <c r="H230" s="116">
        <v>0</v>
      </c>
      <c r="I230" s="148"/>
      <c r="J230" s="150"/>
      <c r="L230" s="24"/>
      <c r="M230" s="25"/>
      <c r="N230" s="24"/>
      <c r="O230" s="24"/>
      <c r="P230" s="24"/>
      <c r="Q230" s="25"/>
      <c r="R230" s="24"/>
    </row>
    <row r="231" spans="2:18" s="21" customFormat="1" ht="14.25">
      <c r="B231" s="146" t="s">
        <v>131</v>
      </c>
      <c r="C231" s="25"/>
      <c r="D231" s="147">
        <v>4600</v>
      </c>
      <c r="E231" s="25"/>
      <c r="F231" s="148"/>
      <c r="G231" s="149"/>
      <c r="H231" s="116">
        <v>4600</v>
      </c>
      <c r="I231" s="148"/>
      <c r="J231" s="150"/>
      <c r="L231" s="24"/>
      <c r="M231" s="25"/>
      <c r="N231" s="24">
        <f>D225*N228/2</f>
        <v>0</v>
      </c>
      <c r="O231" s="24"/>
      <c r="P231" s="24"/>
      <c r="Q231" s="25"/>
      <c r="R231" s="24"/>
    </row>
    <row r="232" spans="2:18" s="21" customFormat="1" ht="14.25">
      <c r="B232" s="146" t="s">
        <v>132</v>
      </c>
      <c r="C232" s="25"/>
      <c r="D232" s="147">
        <v>25000</v>
      </c>
      <c r="E232" s="25"/>
      <c r="F232" s="148">
        <v>251450000</v>
      </c>
      <c r="G232" s="149"/>
      <c r="H232" s="116">
        <v>25000</v>
      </c>
      <c r="I232" s="148"/>
      <c r="J232" s="150">
        <v>251450000</v>
      </c>
      <c r="L232" s="24"/>
      <c r="M232" s="25"/>
      <c r="N232" s="24"/>
      <c r="O232" s="24"/>
      <c r="P232" s="24"/>
      <c r="Q232" s="25"/>
      <c r="R232" s="24"/>
    </row>
    <row r="233" spans="2:18" s="21" customFormat="1" ht="14.25">
      <c r="B233" s="146" t="s">
        <v>133</v>
      </c>
      <c r="C233" s="25"/>
      <c r="D233" s="147">
        <v>10000</v>
      </c>
      <c r="E233" s="25"/>
      <c r="F233" s="148">
        <v>69190000</v>
      </c>
      <c r="G233" s="149"/>
      <c r="H233" s="116">
        <v>10000</v>
      </c>
      <c r="I233" s="148"/>
      <c r="J233" s="150">
        <v>69190000</v>
      </c>
      <c r="L233" s="24"/>
      <c r="M233" s="25"/>
      <c r="N233" s="24"/>
      <c r="O233" s="24"/>
      <c r="P233" s="24"/>
      <c r="Q233" s="25"/>
      <c r="R233" s="24"/>
    </row>
    <row r="234" spans="2:18" s="21" customFormat="1" ht="14.25">
      <c r="B234" s="146" t="s">
        <v>134</v>
      </c>
      <c r="C234" s="25"/>
      <c r="D234" s="147">
        <v>2000</v>
      </c>
      <c r="E234" s="25"/>
      <c r="F234" s="148">
        <v>8518000</v>
      </c>
      <c r="G234" s="149"/>
      <c r="H234" s="116">
        <v>2000</v>
      </c>
      <c r="I234" s="148"/>
      <c r="J234" s="150">
        <v>8518000</v>
      </c>
      <c r="L234" s="24"/>
      <c r="M234" s="25"/>
      <c r="N234" s="24"/>
      <c r="O234" s="24"/>
      <c r="P234" s="24"/>
      <c r="Q234" s="25"/>
      <c r="R234" s="24"/>
    </row>
    <row r="235" spans="2:18" s="21" customFormat="1" ht="14.25">
      <c r="B235" s="146" t="s">
        <v>135</v>
      </c>
      <c r="C235" s="25"/>
      <c r="D235" s="147">
        <v>1000</v>
      </c>
      <c r="E235" s="25"/>
      <c r="F235" s="148">
        <v>6740000</v>
      </c>
      <c r="G235" s="149"/>
      <c r="H235" s="116">
        <v>1000</v>
      </c>
      <c r="I235" s="148"/>
      <c r="J235" s="150">
        <v>6740000</v>
      </c>
      <c r="L235" s="24"/>
      <c r="M235" s="25"/>
      <c r="N235" s="24"/>
      <c r="O235" s="24"/>
      <c r="P235" s="24"/>
      <c r="Q235" s="25"/>
      <c r="R235" s="24"/>
    </row>
    <row r="236" spans="2:18" s="21" customFormat="1" ht="15">
      <c r="B236" s="146" t="s">
        <v>136</v>
      </c>
      <c r="C236" s="25"/>
      <c r="D236" s="147">
        <v>17642</v>
      </c>
      <c r="E236" s="25"/>
      <c r="F236" s="148">
        <v>69593600</v>
      </c>
      <c r="G236" s="149"/>
      <c r="H236" s="116">
        <v>17642</v>
      </c>
      <c r="I236" s="148"/>
      <c r="J236" s="150">
        <v>69593600</v>
      </c>
      <c r="L236" s="33"/>
      <c r="M236" s="25"/>
      <c r="N236" s="24"/>
      <c r="O236" s="24"/>
      <c r="P236" s="24"/>
      <c r="Q236" s="25"/>
      <c r="R236" s="24"/>
    </row>
    <row r="237" spans="2:18" s="21" customFormat="1" ht="15">
      <c r="B237" s="146" t="s">
        <v>401</v>
      </c>
      <c r="C237" s="25"/>
      <c r="D237" s="25"/>
      <c r="E237" s="25"/>
      <c r="F237" s="25"/>
      <c r="G237" s="25"/>
      <c r="H237" s="116"/>
      <c r="I237" s="116"/>
      <c r="J237" s="151">
        <v>-1814397496</v>
      </c>
      <c r="L237" s="24"/>
      <c r="M237" s="25"/>
      <c r="N237" s="24"/>
      <c r="O237" s="24"/>
      <c r="P237" s="24"/>
      <c r="Q237" s="25"/>
      <c r="R237" s="24"/>
    </row>
    <row r="238" spans="2:18" s="21" customFormat="1" ht="14.25" hidden="1">
      <c r="B238" s="146" t="s">
        <v>147</v>
      </c>
      <c r="C238" s="25"/>
      <c r="D238" s="25"/>
      <c r="E238" s="25"/>
      <c r="F238" s="25"/>
      <c r="G238" s="25"/>
      <c r="H238" s="116"/>
      <c r="I238" s="116"/>
      <c r="J238" s="150"/>
      <c r="L238" s="24"/>
      <c r="M238" s="25"/>
      <c r="N238" s="24"/>
      <c r="O238" s="24"/>
      <c r="P238" s="24"/>
      <c r="Q238" s="25"/>
      <c r="R238" s="24"/>
    </row>
    <row r="239" spans="2:18" s="21" customFormat="1" ht="18" customHeight="1">
      <c r="B239" s="971" t="s">
        <v>148</v>
      </c>
      <c r="C239" s="972"/>
      <c r="D239" s="972"/>
      <c r="E239" s="972"/>
      <c r="F239" s="972"/>
      <c r="G239" s="972"/>
      <c r="H239" s="972"/>
      <c r="I239" s="972"/>
      <c r="J239" s="973"/>
      <c r="L239" s="24"/>
      <c r="M239" s="25"/>
      <c r="N239" s="24"/>
      <c r="O239" s="24"/>
      <c r="P239" s="24"/>
      <c r="Q239" s="25"/>
      <c r="R239" s="24"/>
    </row>
    <row r="240" spans="2:18" s="21" customFormat="1" ht="15">
      <c r="B240" s="152" t="s">
        <v>149</v>
      </c>
      <c r="C240" s="26"/>
      <c r="D240" s="153"/>
      <c r="E240" s="26"/>
      <c r="F240" s="315">
        <f>(F217-J237)</f>
        <v>0</v>
      </c>
      <c r="G240" s="26"/>
      <c r="H240" s="27"/>
      <c r="I240" s="154"/>
      <c r="J240" s="155"/>
      <c r="L240" s="24"/>
      <c r="M240" s="25"/>
      <c r="N240" s="24"/>
      <c r="O240" s="24"/>
      <c r="P240" s="24"/>
      <c r="Q240" s="25"/>
      <c r="R240" s="24"/>
    </row>
    <row r="241" spans="1:18" s="21" customFormat="1" ht="7.5" customHeight="1">
      <c r="B241" s="156"/>
      <c r="C241" s="25"/>
      <c r="D241" s="25"/>
      <c r="E241" s="25"/>
      <c r="F241" s="24"/>
      <c r="G241" s="25"/>
      <c r="H241" s="116"/>
      <c r="I241" s="116"/>
      <c r="J241" s="116"/>
      <c r="L241" s="24"/>
      <c r="M241" s="25"/>
      <c r="N241" s="24"/>
      <c r="O241" s="24"/>
      <c r="P241" s="24"/>
      <c r="Q241" s="25"/>
      <c r="R241" s="24"/>
    </row>
    <row r="242" spans="1:18" s="31" customFormat="1" ht="30">
      <c r="A242" s="108" t="s">
        <v>217</v>
      </c>
      <c r="B242" s="30" t="s">
        <v>218</v>
      </c>
      <c r="H242" s="33" t="str">
        <f>H171</f>
        <v>Sè 31/03/2015</v>
      </c>
      <c r="I242" s="299"/>
      <c r="J242" s="33" t="str">
        <f>J171</f>
        <v>Sè 01/01/2015</v>
      </c>
      <c r="L242" s="33"/>
      <c r="M242" s="34"/>
      <c r="N242" s="33"/>
      <c r="O242" s="33"/>
      <c r="P242" s="33"/>
      <c r="Q242" s="34"/>
      <c r="R242" s="33"/>
    </row>
    <row r="243" spans="1:18" s="21" customFormat="1" ht="6.75" customHeight="1">
      <c r="B243" s="156"/>
      <c r="C243" s="25"/>
      <c r="D243" s="25"/>
      <c r="E243" s="25"/>
      <c r="F243" s="24"/>
      <c r="G243" s="25"/>
      <c r="H243" s="116"/>
      <c r="I243" s="116"/>
      <c r="J243" s="116"/>
      <c r="L243" s="24"/>
      <c r="M243" s="25"/>
      <c r="N243" s="24"/>
      <c r="O243" s="24"/>
      <c r="P243" s="24"/>
      <c r="Q243" s="25"/>
      <c r="R243" s="24"/>
    </row>
    <row r="244" spans="1:18" s="63" customFormat="1" ht="14.25">
      <c r="B244" s="198" t="s">
        <v>220</v>
      </c>
      <c r="C244" s="161"/>
      <c r="D244" s="161"/>
      <c r="E244" s="161"/>
      <c r="F244" s="160"/>
      <c r="G244" s="161"/>
      <c r="H244" s="199">
        <f>H245</f>
        <v>2000000000</v>
      </c>
      <c r="I244" s="199"/>
      <c r="J244" s="199">
        <f>J245</f>
        <v>2000000000</v>
      </c>
      <c r="L244" s="160"/>
      <c r="M244" s="161"/>
      <c r="N244" s="160"/>
      <c r="O244" s="160"/>
      <c r="P244" s="160"/>
      <c r="Q244" s="161"/>
      <c r="R244" s="160"/>
    </row>
    <row r="245" spans="1:18" s="21" customFormat="1" ht="14.25">
      <c r="B245" s="197" t="s">
        <v>219</v>
      </c>
      <c r="C245" s="25"/>
      <c r="D245" s="25"/>
      <c r="E245" s="25"/>
      <c r="F245" s="24"/>
      <c r="G245" s="25"/>
      <c r="H245" s="116">
        <v>2000000000</v>
      </c>
      <c r="I245" s="116"/>
      <c r="J245" s="116">
        <v>2000000000</v>
      </c>
      <c r="L245" s="24"/>
      <c r="M245" s="25"/>
      <c r="N245" s="24"/>
      <c r="O245" s="24"/>
      <c r="P245" s="24"/>
      <c r="Q245" s="25"/>
      <c r="R245" s="24"/>
    </row>
    <row r="246" spans="1:18" ht="15">
      <c r="A246" s="104"/>
      <c r="H246" s="116"/>
      <c r="I246" s="157"/>
      <c r="J246" s="157"/>
    </row>
    <row r="247" spans="1:18" s="31" customFormat="1" ht="30">
      <c r="A247" s="109" t="s">
        <v>191</v>
      </c>
      <c r="B247" s="30" t="s">
        <v>270</v>
      </c>
      <c r="C247" s="25"/>
      <c r="D247" s="24"/>
      <c r="E247" s="24"/>
      <c r="F247" s="24"/>
      <c r="G247" s="24"/>
      <c r="H247" s="113"/>
      <c r="I247" s="111"/>
      <c r="J247" s="299"/>
      <c r="L247" s="160"/>
      <c r="M247" s="161"/>
      <c r="N247" s="161"/>
      <c r="O247" s="161"/>
      <c r="P247" s="161"/>
      <c r="Q247" s="161"/>
      <c r="R247" s="33"/>
    </row>
    <row r="248" spans="1:18" s="31" customFormat="1" ht="15">
      <c r="A248" s="21"/>
      <c r="B248" s="941" t="s">
        <v>117</v>
      </c>
      <c r="C248" s="137"/>
      <c r="D248" s="943" t="s">
        <v>402</v>
      </c>
      <c r="E248" s="943"/>
      <c r="F248" s="944"/>
      <c r="G248" s="190"/>
      <c r="H248" s="943" t="s">
        <v>934</v>
      </c>
      <c r="I248" s="943"/>
      <c r="J248" s="944"/>
      <c r="L248" s="160"/>
      <c r="M248" s="161"/>
      <c r="N248" s="161"/>
      <c r="O248" s="161"/>
      <c r="P248" s="161"/>
      <c r="Q248" s="161"/>
      <c r="R248" s="33"/>
    </row>
    <row r="249" spans="1:18" s="31" customFormat="1" ht="15">
      <c r="B249" s="942"/>
      <c r="C249" s="138"/>
      <c r="D249" s="139" t="s">
        <v>118</v>
      </c>
      <c r="E249" s="140"/>
      <c r="F249" s="141" t="s">
        <v>119</v>
      </c>
      <c r="G249" s="191"/>
      <c r="H249" s="188" t="s">
        <v>118</v>
      </c>
      <c r="I249" s="192"/>
      <c r="J249" s="140" t="s">
        <v>119</v>
      </c>
      <c r="L249" s="160"/>
      <c r="M249" s="161"/>
      <c r="N249" s="161"/>
      <c r="O249" s="161"/>
      <c r="P249" s="161"/>
      <c r="Q249" s="161"/>
      <c r="R249" s="33"/>
    </row>
    <row r="250" spans="1:18" s="31" customFormat="1" ht="14.25" customHeight="1">
      <c r="A250" s="21"/>
      <c r="B250" s="142" t="s">
        <v>271</v>
      </c>
      <c r="C250" s="25"/>
      <c r="D250" s="318"/>
      <c r="E250" s="107"/>
      <c r="F250" s="628">
        <f>F251</f>
        <v>33626484267</v>
      </c>
      <c r="G250" s="193"/>
      <c r="H250" s="194"/>
      <c r="I250" s="195"/>
      <c r="J250" s="629">
        <f>J251</f>
        <v>33626484267</v>
      </c>
      <c r="L250" s="160"/>
      <c r="M250" s="161"/>
      <c r="N250" s="161"/>
      <c r="O250" s="161"/>
      <c r="P250" s="161"/>
      <c r="Q250" s="161"/>
      <c r="R250" s="33"/>
    </row>
    <row r="251" spans="1:18" s="31" customFormat="1" ht="14.25" customHeight="1">
      <c r="A251" s="21"/>
      <c r="B251" s="146" t="s">
        <v>272</v>
      </c>
      <c r="C251" s="25"/>
      <c r="D251" s="318"/>
      <c r="E251" s="107"/>
      <c r="F251" s="322">
        <v>33626484267</v>
      </c>
      <c r="G251" s="149"/>
      <c r="H251" s="173"/>
      <c r="I251" s="148"/>
      <c r="J251" s="150">
        <v>33626484267</v>
      </c>
      <c r="L251" s="160"/>
      <c r="M251" s="161"/>
      <c r="N251" s="297">
        <f>J251-F251</f>
        <v>0</v>
      </c>
      <c r="O251" s="161"/>
      <c r="P251" s="161"/>
      <c r="Q251" s="161"/>
      <c r="R251" s="33"/>
    </row>
    <row r="252" spans="1:18" s="31" customFormat="1" ht="15">
      <c r="A252" s="21"/>
      <c r="B252" s="142" t="s">
        <v>273</v>
      </c>
      <c r="C252" s="25"/>
      <c r="D252" s="318"/>
      <c r="E252" s="107"/>
      <c r="F252" s="143">
        <f>F253</f>
        <v>630000000</v>
      </c>
      <c r="G252" s="149"/>
      <c r="H252" s="173"/>
      <c r="I252" s="148"/>
      <c r="J252" s="302">
        <f>J253</f>
        <v>1000000000</v>
      </c>
      <c r="L252" s="160"/>
      <c r="M252" s="161"/>
      <c r="N252" s="297"/>
      <c r="O252" s="161"/>
      <c r="P252" s="161"/>
      <c r="Q252" s="161"/>
      <c r="R252" s="33"/>
    </row>
    <row r="253" spans="1:18" s="31" customFormat="1" ht="15">
      <c r="A253" s="21"/>
      <c r="B253" s="146" t="s">
        <v>190</v>
      </c>
      <c r="C253" s="25"/>
      <c r="D253" s="318"/>
      <c r="E253" s="107"/>
      <c r="F253" s="148">
        <v>630000000</v>
      </c>
      <c r="G253" s="149"/>
      <c r="H253" s="173"/>
      <c r="I253" s="148"/>
      <c r="J253" s="150">
        <v>1000000000</v>
      </c>
      <c r="L253" s="160"/>
      <c r="M253" s="161"/>
      <c r="N253" s="297"/>
      <c r="O253" s="161"/>
      <c r="P253" s="161"/>
      <c r="Q253" s="161"/>
      <c r="R253" s="33"/>
    </row>
    <row r="254" spans="1:18" s="31" customFormat="1" ht="15">
      <c r="A254" s="21"/>
      <c r="B254" s="142" t="s">
        <v>274</v>
      </c>
      <c r="C254" s="25"/>
      <c r="D254" s="147"/>
      <c r="E254" s="25"/>
      <c r="F254" s="630">
        <f>SUM(F255:F260)</f>
        <v>17474486082</v>
      </c>
      <c r="G254" s="149"/>
      <c r="H254" s="196"/>
      <c r="I254" s="148"/>
      <c r="J254" s="631">
        <f>SUM(J255:J260)</f>
        <v>17764486082</v>
      </c>
      <c r="L254" s="160"/>
      <c r="M254" s="161"/>
      <c r="N254" s="161"/>
      <c r="O254" s="161"/>
      <c r="P254" s="161"/>
      <c r="Q254" s="161"/>
      <c r="R254" s="33"/>
    </row>
    <row r="255" spans="1:18" s="63" customFormat="1" ht="14.25">
      <c r="A255" s="21"/>
      <c r="B255" s="146" t="s">
        <v>935</v>
      </c>
      <c r="C255" s="25"/>
      <c r="D255" s="147">
        <v>287980</v>
      </c>
      <c r="E255" s="25"/>
      <c r="F255" s="148">
        <v>2879799000</v>
      </c>
      <c r="G255" s="149"/>
      <c r="H255" s="196">
        <v>287980</v>
      </c>
      <c r="I255" s="148"/>
      <c r="J255" s="150">
        <v>2879799000</v>
      </c>
      <c r="L255" s="160"/>
      <c r="M255" s="161"/>
      <c r="N255" s="297"/>
      <c r="O255" s="161"/>
      <c r="P255" s="161"/>
      <c r="Q255" s="161"/>
      <c r="R255" s="160"/>
    </row>
    <row r="256" spans="1:18" s="63" customFormat="1" ht="14.25">
      <c r="A256" s="21"/>
      <c r="B256" s="146" t="s">
        <v>275</v>
      </c>
      <c r="C256" s="25"/>
      <c r="D256" s="147">
        <v>30000</v>
      </c>
      <c r="E256" s="25"/>
      <c r="F256" s="148">
        <v>300000000</v>
      </c>
      <c r="G256" s="149"/>
      <c r="H256" s="116">
        <v>30000</v>
      </c>
      <c r="I256" s="148"/>
      <c r="J256" s="150">
        <v>300000000</v>
      </c>
      <c r="L256" s="160"/>
      <c r="M256" s="161"/>
      <c r="N256" s="161"/>
      <c r="O256" s="161"/>
      <c r="P256" s="161"/>
      <c r="Q256" s="161"/>
      <c r="R256" s="160"/>
    </row>
    <row r="257" spans="1:18" s="63" customFormat="1" ht="14.25">
      <c r="A257" s="21"/>
      <c r="B257" s="146" t="s">
        <v>276</v>
      </c>
      <c r="C257" s="25"/>
      <c r="D257" s="147">
        <v>103220</v>
      </c>
      <c r="E257" s="25"/>
      <c r="F257" s="148">
        <v>1032200000</v>
      </c>
      <c r="G257" s="149"/>
      <c r="H257" s="116">
        <v>103220</v>
      </c>
      <c r="I257" s="148"/>
      <c r="J257" s="150">
        <v>1032200000</v>
      </c>
      <c r="L257" s="160"/>
      <c r="M257" s="161"/>
      <c r="N257" s="161"/>
      <c r="O257" s="161"/>
      <c r="P257" s="161"/>
      <c r="Q257" s="161"/>
      <c r="R257" s="160"/>
    </row>
    <row r="258" spans="1:18" s="63" customFormat="1" ht="14.25">
      <c r="A258" s="21"/>
      <c r="B258" s="146" t="s">
        <v>277</v>
      </c>
      <c r="C258" s="25"/>
      <c r="D258" s="147">
        <v>932300</v>
      </c>
      <c r="E258" s="25"/>
      <c r="F258" s="148">
        <v>13262487082</v>
      </c>
      <c r="G258" s="149"/>
      <c r="H258" s="116">
        <v>932300</v>
      </c>
      <c r="I258" s="148"/>
      <c r="J258" s="150">
        <v>13262487082</v>
      </c>
      <c r="L258" s="160"/>
      <c r="M258" s="161"/>
      <c r="N258" s="161"/>
      <c r="O258" s="161"/>
      <c r="P258" s="161"/>
      <c r="Q258" s="161"/>
      <c r="R258" s="160"/>
    </row>
    <row r="259" spans="1:18" s="63" customFormat="1" ht="14.25">
      <c r="A259" s="21"/>
      <c r="B259" s="146" t="s">
        <v>936</v>
      </c>
      <c r="C259" s="25"/>
      <c r="D259" s="147">
        <v>0</v>
      </c>
      <c r="E259" s="25"/>
      <c r="F259" s="148">
        <v>0</v>
      </c>
      <c r="G259" s="149"/>
      <c r="H259" s="116"/>
      <c r="I259" s="148"/>
      <c r="J259" s="150"/>
      <c r="L259" s="160"/>
      <c r="M259" s="161"/>
      <c r="N259" s="161"/>
      <c r="O259" s="161"/>
      <c r="P259" s="161"/>
      <c r="Q259" s="161"/>
      <c r="R259" s="160"/>
    </row>
    <row r="260" spans="1:18" s="31" customFormat="1" ht="15" customHeight="1">
      <c r="A260" s="21"/>
      <c r="B260" s="146" t="s">
        <v>278</v>
      </c>
      <c r="C260" s="25"/>
      <c r="D260" s="147">
        <v>0</v>
      </c>
      <c r="E260" s="25"/>
      <c r="F260" s="148">
        <v>0</v>
      </c>
      <c r="G260" s="149"/>
      <c r="H260" s="116">
        <v>29000</v>
      </c>
      <c r="I260" s="148"/>
      <c r="J260" s="150">
        <v>290000000</v>
      </c>
      <c r="L260" s="160"/>
      <c r="M260" s="161"/>
      <c r="N260" s="161"/>
      <c r="O260" s="161"/>
      <c r="P260" s="161"/>
      <c r="Q260" s="161"/>
      <c r="R260" s="33"/>
    </row>
    <row r="261" spans="1:18" s="63" customFormat="1" ht="15">
      <c r="A261" s="21"/>
      <c r="B261" s="142" t="s">
        <v>279</v>
      </c>
      <c r="C261" s="25"/>
      <c r="D261" s="147"/>
      <c r="E261" s="25"/>
      <c r="F261" s="630">
        <f>SUM(F262:F266)</f>
        <v>15700000000</v>
      </c>
      <c r="G261" s="149"/>
      <c r="H261" s="116"/>
      <c r="I261" s="148"/>
      <c r="J261" s="631">
        <f>SUM(J262:J266)</f>
        <v>15700000000</v>
      </c>
      <c r="L261" s="160"/>
      <c r="M261" s="161"/>
      <c r="N261" s="161"/>
      <c r="O261" s="161"/>
      <c r="P261" s="161"/>
      <c r="Q261" s="161"/>
      <c r="R261" s="160"/>
    </row>
    <row r="262" spans="1:18" s="63" customFormat="1" ht="14.25">
      <c r="A262" s="21"/>
      <c r="B262" s="146" t="s">
        <v>280</v>
      </c>
      <c r="C262" s="25"/>
      <c r="D262" s="147">
        <v>0</v>
      </c>
      <c r="E262" s="25"/>
      <c r="F262" s="148">
        <v>0</v>
      </c>
      <c r="G262" s="149"/>
      <c r="H262" s="116"/>
      <c r="I262" s="148"/>
      <c r="J262" s="150"/>
      <c r="L262" s="160"/>
      <c r="M262" s="161"/>
      <c r="N262" s="161"/>
      <c r="O262" s="161"/>
      <c r="P262" s="161"/>
      <c r="Q262" s="161"/>
      <c r="R262" s="160"/>
    </row>
    <row r="263" spans="1:18" s="63" customFormat="1" ht="14.25">
      <c r="A263" s="21"/>
      <c r="B263" s="146" t="s">
        <v>281</v>
      </c>
      <c r="C263" s="25"/>
      <c r="D263" s="147">
        <v>1320000</v>
      </c>
      <c r="E263" s="25"/>
      <c r="F263" s="148">
        <v>13200000000</v>
      </c>
      <c r="G263" s="149"/>
      <c r="H263" s="116">
        <v>1320000</v>
      </c>
      <c r="I263" s="148"/>
      <c r="J263" s="150">
        <v>13200000000</v>
      </c>
      <c r="L263" s="160"/>
      <c r="M263" s="161"/>
      <c r="N263" s="161"/>
      <c r="O263" s="161"/>
      <c r="P263" s="161"/>
      <c r="Q263" s="161"/>
      <c r="R263" s="160"/>
    </row>
    <row r="264" spans="1:18" s="63" customFormat="1" ht="14.25">
      <c r="A264" s="21"/>
      <c r="B264" s="146" t="s">
        <v>282</v>
      </c>
      <c r="C264" s="25"/>
      <c r="D264" s="147">
        <v>100000</v>
      </c>
      <c r="E264" s="25"/>
      <c r="F264" s="148">
        <v>1000000000</v>
      </c>
      <c r="G264" s="149"/>
      <c r="H264" s="116">
        <v>100000</v>
      </c>
      <c r="I264" s="148"/>
      <c r="J264" s="150">
        <v>1000000000</v>
      </c>
      <c r="L264" s="160"/>
      <c r="M264" s="161"/>
      <c r="N264" s="161"/>
      <c r="O264" s="161"/>
      <c r="P264" s="161"/>
      <c r="Q264" s="161"/>
      <c r="R264" s="160"/>
    </row>
    <row r="265" spans="1:18" s="63" customFormat="1" ht="14.25">
      <c r="A265" s="21"/>
      <c r="B265" s="146" t="s">
        <v>283</v>
      </c>
      <c r="C265" s="25"/>
      <c r="D265" s="147">
        <v>150000</v>
      </c>
      <c r="E265" s="25"/>
      <c r="F265" s="148">
        <v>1500000000</v>
      </c>
      <c r="G265" s="149"/>
      <c r="H265" s="116">
        <v>150000</v>
      </c>
      <c r="I265" s="148"/>
      <c r="J265" s="150">
        <v>1500000000</v>
      </c>
      <c r="L265" s="160"/>
      <c r="M265" s="161"/>
      <c r="N265" s="161"/>
      <c r="O265" s="161"/>
      <c r="P265" s="161"/>
      <c r="Q265" s="161"/>
      <c r="R265" s="160"/>
    </row>
    <row r="266" spans="1:18" s="31" customFormat="1" ht="15">
      <c r="A266" s="21"/>
      <c r="B266" s="146" t="s">
        <v>284</v>
      </c>
      <c r="C266" s="25"/>
      <c r="D266" s="147">
        <v>0</v>
      </c>
      <c r="E266" s="25"/>
      <c r="F266" s="148">
        <v>0</v>
      </c>
      <c r="G266" s="149"/>
      <c r="H266" s="157"/>
      <c r="I266" s="148"/>
      <c r="J266" s="150"/>
      <c r="L266" s="160"/>
      <c r="M266" s="161"/>
      <c r="N266" s="161"/>
      <c r="O266" s="161"/>
      <c r="P266" s="161"/>
      <c r="Q266" s="161"/>
      <c r="R266" s="33"/>
    </row>
    <row r="267" spans="1:18" s="31" customFormat="1" ht="39.75" customHeight="1">
      <c r="A267" s="21"/>
      <c r="B267" s="945" t="s">
        <v>285</v>
      </c>
      <c r="C267" s="946"/>
      <c r="D267" s="319"/>
      <c r="E267" s="107"/>
      <c r="F267" s="632">
        <f>J267</f>
        <v>-16216384701</v>
      </c>
      <c r="G267" s="319"/>
      <c r="H267" s="157"/>
      <c r="I267" s="633"/>
      <c r="J267" s="631">
        <v>-16216384701</v>
      </c>
      <c r="L267" s="160"/>
      <c r="M267" s="161"/>
      <c r="N267" s="297"/>
      <c r="O267" s="161"/>
      <c r="P267" s="161"/>
      <c r="Q267" s="161"/>
      <c r="R267" s="33"/>
    </row>
    <row r="268" spans="1:18" s="63" customFormat="1" ht="15" customHeight="1">
      <c r="A268" s="21"/>
      <c r="B268" s="947" t="s">
        <v>286</v>
      </c>
      <c r="C268" s="948"/>
      <c r="D268" s="948"/>
      <c r="E268" s="948"/>
      <c r="F268" s="948"/>
      <c r="G268" s="948"/>
      <c r="H268" s="948"/>
      <c r="I268" s="948"/>
      <c r="J268" s="949"/>
      <c r="L268" s="160"/>
      <c r="M268" s="161"/>
      <c r="N268" s="161"/>
      <c r="O268" s="161"/>
      <c r="P268" s="161"/>
      <c r="Q268" s="161"/>
      <c r="R268" s="160"/>
    </row>
    <row r="269" spans="1:18" s="63" customFormat="1" ht="30" customHeight="1">
      <c r="A269" s="21"/>
      <c r="B269" s="947"/>
      <c r="C269" s="948"/>
      <c r="D269" s="948"/>
      <c r="E269" s="948"/>
      <c r="F269" s="948"/>
      <c r="G269" s="948"/>
      <c r="H269" s="948"/>
      <c r="I269" s="948"/>
      <c r="J269" s="949"/>
      <c r="L269" s="160"/>
      <c r="M269" s="161"/>
      <c r="N269" s="161"/>
      <c r="O269" s="161"/>
      <c r="P269" s="161"/>
      <c r="Q269" s="161"/>
      <c r="R269" s="160"/>
    </row>
    <row r="270" spans="1:18" s="63" customFormat="1" ht="15" customHeight="1">
      <c r="A270" s="21"/>
      <c r="B270" s="947" t="s">
        <v>287</v>
      </c>
      <c r="C270" s="948"/>
      <c r="D270" s="948"/>
      <c r="E270" s="948"/>
      <c r="F270" s="948"/>
      <c r="G270" s="948"/>
      <c r="H270" s="948"/>
      <c r="I270" s="948"/>
      <c r="J270" s="949"/>
      <c r="L270" s="160"/>
      <c r="M270" s="161"/>
      <c r="N270" s="161"/>
      <c r="O270" s="161"/>
      <c r="P270" s="161"/>
      <c r="Q270" s="161"/>
      <c r="R270" s="160"/>
    </row>
    <row r="271" spans="1:18" s="63" customFormat="1" ht="34.5" customHeight="1">
      <c r="A271" s="21"/>
      <c r="B271" s="978"/>
      <c r="C271" s="979"/>
      <c r="D271" s="979"/>
      <c r="E271" s="979"/>
      <c r="F271" s="979"/>
      <c r="G271" s="979"/>
      <c r="H271" s="979"/>
      <c r="I271" s="979"/>
      <c r="J271" s="980"/>
      <c r="L271" s="160"/>
      <c r="M271" s="161"/>
      <c r="N271" s="161"/>
      <c r="O271" s="161"/>
      <c r="P271" s="161"/>
      <c r="Q271" s="161"/>
      <c r="R271" s="160"/>
    </row>
    <row r="272" spans="1:18" ht="15">
      <c r="A272" s="104"/>
      <c r="H272" s="116"/>
      <c r="I272" s="157"/>
      <c r="J272" s="157"/>
    </row>
    <row r="273" spans="1:18" s="21" customFormat="1" ht="15">
      <c r="A273" s="108" t="s">
        <v>680</v>
      </c>
      <c r="B273" s="30" t="s">
        <v>150</v>
      </c>
      <c r="H273" s="33" t="str">
        <f>H171</f>
        <v>Sè 31/03/2015</v>
      </c>
      <c r="I273" s="33"/>
      <c r="J273" s="33" t="str">
        <f>J171</f>
        <v>Sè 01/01/2015</v>
      </c>
      <c r="L273" s="33"/>
      <c r="M273" s="34"/>
      <c r="N273" s="33"/>
      <c r="O273" s="24"/>
      <c r="P273" s="24"/>
      <c r="Q273" s="25"/>
      <c r="R273" s="33"/>
    </row>
    <row r="274" spans="1:18" s="31" customFormat="1" ht="15">
      <c r="A274" s="31" t="s">
        <v>1039</v>
      </c>
      <c r="B274" s="30" t="s">
        <v>151</v>
      </c>
      <c r="H274" s="186">
        <f>H275+H295</f>
        <v>307328896281</v>
      </c>
      <c r="I274" s="32"/>
      <c r="J274" s="186">
        <f>J275+J295</f>
        <v>313638573737</v>
      </c>
      <c r="L274" s="33"/>
      <c r="M274" s="34"/>
      <c r="N274" s="33"/>
      <c r="O274" s="33"/>
      <c r="P274" s="33"/>
      <c r="Q274" s="34"/>
      <c r="R274" s="33"/>
    </row>
    <row r="275" spans="1:18" s="158" customFormat="1" ht="15">
      <c r="B275" s="198" t="s">
        <v>152</v>
      </c>
      <c r="C275" s="120"/>
      <c r="D275" s="120"/>
      <c r="E275" s="120"/>
      <c r="F275" s="120"/>
      <c r="H275" s="159">
        <f>SUM(H276:H294)</f>
        <v>305369835678</v>
      </c>
      <c r="I275" s="159"/>
      <c r="J275" s="159">
        <f>SUM(J276:J294)</f>
        <v>311679513134</v>
      </c>
      <c r="L275" s="160"/>
      <c r="M275" s="161"/>
      <c r="N275" s="160"/>
      <c r="O275" s="122"/>
      <c r="P275" s="122"/>
      <c r="Q275" s="162"/>
      <c r="R275" s="160"/>
    </row>
    <row r="276" spans="1:18" s="21" customFormat="1" ht="15">
      <c r="B276" s="101" t="s">
        <v>153</v>
      </c>
      <c r="C276" s="119"/>
      <c r="D276" s="119"/>
      <c r="E276" s="119"/>
      <c r="F276" s="119"/>
      <c r="H276" s="22">
        <v>3187959460</v>
      </c>
      <c r="I276" s="22"/>
      <c r="J276" s="22">
        <v>3187959460</v>
      </c>
      <c r="L276" s="33"/>
      <c r="M276" s="34"/>
      <c r="N276" s="33"/>
      <c r="O276" s="24"/>
      <c r="P276" s="24"/>
      <c r="Q276" s="25"/>
      <c r="R276" s="33"/>
    </row>
    <row r="277" spans="1:18" s="21" customFormat="1" ht="15">
      <c r="B277" s="101" t="s">
        <v>52</v>
      </c>
      <c r="C277" s="119"/>
      <c r="D277" s="119"/>
      <c r="E277" s="119"/>
      <c r="F277" s="119"/>
      <c r="H277" s="22">
        <v>2318667150</v>
      </c>
      <c r="I277" s="22"/>
      <c r="J277" s="22">
        <v>2318667150</v>
      </c>
      <c r="L277" s="33"/>
      <c r="M277" s="34"/>
      <c r="N277" s="33"/>
      <c r="O277" s="24"/>
      <c r="P277" s="24"/>
      <c r="Q277" s="25"/>
      <c r="R277" s="33"/>
    </row>
    <row r="278" spans="1:18" s="21" customFormat="1" ht="15">
      <c r="B278" s="101" t="s">
        <v>126</v>
      </c>
      <c r="C278" s="119"/>
      <c r="D278" s="119"/>
      <c r="E278" s="119"/>
      <c r="F278" s="119"/>
      <c r="H278" s="22">
        <v>125356616789</v>
      </c>
      <c r="I278" s="22"/>
      <c r="J278" s="22">
        <v>114134493991</v>
      </c>
      <c r="L278" s="33"/>
      <c r="M278" s="34"/>
      <c r="N278" s="33"/>
      <c r="O278" s="24"/>
      <c r="P278" s="24"/>
      <c r="Q278" s="25"/>
      <c r="R278" s="33"/>
    </row>
    <row r="279" spans="1:18" s="21" customFormat="1" ht="15">
      <c r="B279" s="101" t="s">
        <v>155</v>
      </c>
      <c r="C279" s="119"/>
      <c r="D279" s="119"/>
      <c r="E279" s="119"/>
      <c r="F279" s="119"/>
      <c r="H279" s="22">
        <v>374382756</v>
      </c>
      <c r="I279" s="22"/>
      <c r="J279" s="22">
        <v>3489007527</v>
      </c>
      <c r="L279" s="33"/>
      <c r="M279" s="34"/>
      <c r="N279" s="33"/>
      <c r="O279" s="24"/>
      <c r="P279" s="24"/>
      <c r="Q279" s="25"/>
      <c r="R279" s="33"/>
    </row>
    <row r="280" spans="1:18" s="21" customFormat="1" ht="15">
      <c r="B280" s="101" t="s">
        <v>157</v>
      </c>
      <c r="C280" s="119"/>
      <c r="D280" s="119"/>
      <c r="E280" s="119"/>
      <c r="F280" s="119"/>
      <c r="H280" s="22">
        <v>14658149977</v>
      </c>
      <c r="I280" s="22"/>
      <c r="J280" s="22">
        <v>15955545122</v>
      </c>
      <c r="L280" s="33"/>
      <c r="M280" s="34"/>
      <c r="N280" s="33"/>
      <c r="O280" s="24"/>
      <c r="P280" s="24"/>
      <c r="Q280" s="25"/>
      <c r="R280" s="33"/>
    </row>
    <row r="281" spans="1:18" s="21" customFormat="1" ht="15">
      <c r="B281" s="101" t="s">
        <v>158</v>
      </c>
      <c r="C281" s="119"/>
      <c r="D281" s="119"/>
      <c r="E281" s="119"/>
      <c r="F281" s="119"/>
      <c r="H281" s="22">
        <v>1310867712</v>
      </c>
      <c r="I281" s="22"/>
      <c r="J281" s="22">
        <v>3920502473</v>
      </c>
      <c r="L281" s="33"/>
      <c r="M281" s="34"/>
      <c r="N281" s="33"/>
      <c r="O281" s="24"/>
      <c r="P281" s="24"/>
      <c r="Q281" s="25"/>
      <c r="R281" s="33"/>
    </row>
    <row r="282" spans="1:18" s="21" customFormat="1" ht="15">
      <c r="B282" s="101" t="s">
        <v>159</v>
      </c>
      <c r="H282" s="22">
        <v>11886263600</v>
      </c>
      <c r="I282" s="22"/>
      <c r="J282" s="22">
        <v>11886263600</v>
      </c>
      <c r="L282" s="33"/>
      <c r="M282" s="34"/>
      <c r="N282" s="33"/>
      <c r="O282" s="24"/>
      <c r="P282" s="24"/>
      <c r="Q282" s="25"/>
      <c r="R282" s="33"/>
    </row>
    <row r="283" spans="1:18" s="21" customFormat="1" ht="15">
      <c r="B283" s="101" t="s">
        <v>197</v>
      </c>
      <c r="H283" s="22">
        <v>20141920727</v>
      </c>
      <c r="I283" s="22"/>
      <c r="J283" s="22">
        <v>26414183085</v>
      </c>
      <c r="L283" s="33"/>
      <c r="M283" s="34"/>
      <c r="N283" s="33"/>
      <c r="O283" s="24"/>
      <c r="P283" s="24"/>
      <c r="Q283" s="25"/>
      <c r="R283" s="33"/>
    </row>
    <row r="284" spans="1:18" s="21" customFormat="1" ht="15">
      <c r="B284" s="101" t="s">
        <v>198</v>
      </c>
      <c r="H284" s="22">
        <v>26975443233</v>
      </c>
      <c r="I284" s="22"/>
      <c r="J284" s="22">
        <v>26975443233</v>
      </c>
      <c r="L284" s="33"/>
      <c r="M284" s="34"/>
      <c r="N284" s="33"/>
      <c r="O284" s="24"/>
      <c r="P284" s="24"/>
      <c r="Q284" s="25"/>
      <c r="R284" s="33"/>
    </row>
    <row r="285" spans="1:18" s="21" customFormat="1" ht="15">
      <c r="B285" s="101" t="s">
        <v>199</v>
      </c>
      <c r="H285" s="22">
        <v>2507729887</v>
      </c>
      <c r="I285" s="22"/>
      <c r="J285" s="22">
        <v>2507729887</v>
      </c>
      <c r="L285" s="33"/>
      <c r="M285" s="34"/>
      <c r="N285" s="33"/>
      <c r="O285" s="24"/>
      <c r="P285" s="24"/>
      <c r="Q285" s="25"/>
      <c r="R285" s="33"/>
    </row>
    <row r="286" spans="1:18" s="21" customFormat="1" ht="15">
      <c r="B286" s="101" t="s">
        <v>200</v>
      </c>
      <c r="H286" s="22">
        <v>3840925954</v>
      </c>
      <c r="I286" s="22"/>
      <c r="J286" s="22">
        <v>3840925954</v>
      </c>
      <c r="L286" s="33"/>
      <c r="M286" s="34"/>
      <c r="N286" s="33"/>
      <c r="O286" s="24"/>
      <c r="P286" s="24"/>
      <c r="Q286" s="25"/>
      <c r="R286" s="33"/>
    </row>
    <row r="287" spans="1:18" s="21" customFormat="1" ht="15">
      <c r="B287" s="101" t="s">
        <v>201</v>
      </c>
      <c r="H287" s="22">
        <v>8351814105</v>
      </c>
      <c r="I287" s="22"/>
      <c r="J287" s="22">
        <v>8351814105</v>
      </c>
      <c r="L287" s="33"/>
      <c r="M287" s="34"/>
      <c r="N287" s="33"/>
      <c r="O287" s="24"/>
      <c r="P287" s="24"/>
      <c r="Q287" s="25"/>
      <c r="R287" s="33"/>
    </row>
    <row r="288" spans="1:18" s="21" customFormat="1" ht="15">
      <c r="B288" s="101" t="s">
        <v>202</v>
      </c>
      <c r="H288" s="22">
        <v>5323419476</v>
      </c>
      <c r="I288" s="22"/>
      <c r="J288" s="22">
        <v>5323419476</v>
      </c>
      <c r="L288" s="33"/>
      <c r="M288" s="34"/>
      <c r="N288" s="33"/>
      <c r="O288" s="24"/>
      <c r="P288" s="24"/>
      <c r="Q288" s="25"/>
      <c r="R288" s="33"/>
    </row>
    <row r="289" spans="1:18" s="21" customFormat="1" ht="15">
      <c r="B289" s="101" t="s">
        <v>203</v>
      </c>
      <c r="H289" s="22">
        <v>8946149670</v>
      </c>
      <c r="I289" s="22"/>
      <c r="J289" s="22">
        <v>8946149670</v>
      </c>
      <c r="L289" s="33"/>
      <c r="M289" s="34"/>
      <c r="N289" s="33"/>
      <c r="O289" s="24"/>
      <c r="P289" s="24"/>
      <c r="Q289" s="25"/>
      <c r="R289" s="33"/>
    </row>
    <row r="290" spans="1:18" s="21" customFormat="1" ht="15">
      <c r="B290" s="101" t="s">
        <v>204</v>
      </c>
      <c r="H290" s="22">
        <v>6339256680</v>
      </c>
      <c r="I290" s="22"/>
      <c r="J290" s="22">
        <v>6339256680</v>
      </c>
      <c r="L290" s="33"/>
      <c r="M290" s="34"/>
      <c r="N290" s="33"/>
      <c r="O290" s="24"/>
      <c r="P290" s="24"/>
      <c r="Q290" s="25"/>
      <c r="R290" s="33"/>
    </row>
    <row r="291" spans="1:18" s="21" customFormat="1" ht="15">
      <c r="B291" s="101" t="s">
        <v>205</v>
      </c>
      <c r="H291" s="22">
        <v>3176541957</v>
      </c>
      <c r="I291" s="22"/>
      <c r="J291" s="22">
        <v>3176541957</v>
      </c>
      <c r="L291" s="33"/>
      <c r="M291" s="34"/>
      <c r="N291" s="33"/>
      <c r="O291" s="24"/>
      <c r="P291" s="24"/>
      <c r="Q291" s="25"/>
      <c r="R291" s="33"/>
    </row>
    <row r="292" spans="1:18" s="21" customFormat="1" ht="15">
      <c r="B292" s="101" t="s">
        <v>206</v>
      </c>
      <c r="H292" s="22">
        <v>2976057814</v>
      </c>
      <c r="I292" s="22"/>
      <c r="J292" s="22">
        <v>3532532414</v>
      </c>
      <c r="L292" s="33"/>
      <c r="M292" s="34"/>
      <c r="N292" s="33"/>
      <c r="O292" s="24"/>
      <c r="P292" s="24"/>
      <c r="Q292" s="25"/>
      <c r="R292" s="33"/>
    </row>
    <row r="293" spans="1:18" s="21" customFormat="1" ht="15">
      <c r="B293" s="101" t="s">
        <v>207</v>
      </c>
      <c r="H293" s="22">
        <v>22972643792</v>
      </c>
      <c r="I293" s="22"/>
      <c r="J293" s="22">
        <v>24495809205</v>
      </c>
      <c r="L293" s="33"/>
      <c r="M293" s="34"/>
      <c r="N293" s="33"/>
      <c r="O293" s="24"/>
      <c r="P293" s="24"/>
      <c r="Q293" s="25"/>
      <c r="R293" s="33"/>
    </row>
    <row r="294" spans="1:18" s="21" customFormat="1" ht="15">
      <c r="B294" s="101" t="s">
        <v>160</v>
      </c>
      <c r="H294" s="22">
        <f>305369835678-270644810739</f>
        <v>34725024939</v>
      </c>
      <c r="I294" s="22"/>
      <c r="J294" s="22">
        <f>39201935295-2318667150</f>
        <v>36883268145</v>
      </c>
      <c r="L294" s="33"/>
      <c r="M294" s="34"/>
      <c r="N294" s="33"/>
      <c r="O294" s="24"/>
      <c r="P294" s="24"/>
      <c r="Q294" s="25"/>
      <c r="R294" s="33"/>
    </row>
    <row r="295" spans="1:18" s="158" customFormat="1" ht="15">
      <c r="B295" s="300" t="s">
        <v>161</v>
      </c>
      <c r="H295" s="159">
        <v>1959060603</v>
      </c>
      <c r="I295" s="163"/>
      <c r="J295" s="159">
        <v>1959060603</v>
      </c>
      <c r="L295" s="160"/>
      <c r="M295" s="161"/>
      <c r="N295" s="160"/>
      <c r="O295" s="122"/>
      <c r="P295" s="122"/>
      <c r="Q295" s="162"/>
      <c r="R295" s="160"/>
    </row>
    <row r="296" spans="1:18" s="21" customFormat="1" ht="15">
      <c r="A296" s="31" t="s">
        <v>1043</v>
      </c>
      <c r="B296" s="30" t="s">
        <v>162</v>
      </c>
      <c r="H296" s="186">
        <f>H297+H303</f>
        <v>34261321039</v>
      </c>
      <c r="I296" s="22"/>
      <c r="J296" s="186">
        <f>J297+J303</f>
        <v>35511324275</v>
      </c>
      <c r="L296" s="33"/>
      <c r="M296" s="34"/>
      <c r="N296" s="33"/>
      <c r="O296" s="24"/>
      <c r="P296" s="24"/>
      <c r="Q296" s="25"/>
      <c r="R296" s="33"/>
    </row>
    <row r="297" spans="1:18" s="158" customFormat="1" ht="15">
      <c r="A297" s="63"/>
      <c r="B297" s="300" t="s">
        <v>152</v>
      </c>
      <c r="H297" s="159">
        <f>SUM(H298:H302)</f>
        <v>33486321039</v>
      </c>
      <c r="I297" s="159"/>
      <c r="J297" s="159">
        <f>SUM(J298:J302)</f>
        <v>34706324275</v>
      </c>
      <c r="L297" s="160"/>
      <c r="M297" s="161"/>
      <c r="N297" s="160"/>
      <c r="O297" s="122"/>
      <c r="P297" s="122"/>
      <c r="Q297" s="162"/>
      <c r="R297" s="160"/>
    </row>
    <row r="298" spans="1:18" s="21" customFormat="1" ht="15">
      <c r="A298" s="31"/>
      <c r="B298" s="101" t="s">
        <v>163</v>
      </c>
      <c r="H298" s="22">
        <v>0</v>
      </c>
      <c r="I298" s="22"/>
      <c r="J298" s="22"/>
      <c r="L298" s="33"/>
      <c r="M298" s="34"/>
      <c r="N298" s="33"/>
      <c r="O298" s="24"/>
      <c r="P298" s="24"/>
      <c r="Q298" s="25"/>
      <c r="R298" s="33"/>
    </row>
    <row r="299" spans="1:18" s="21" customFormat="1" ht="15">
      <c r="A299" s="31"/>
      <c r="B299" s="101" t="s">
        <v>164</v>
      </c>
      <c r="H299" s="22">
        <v>0</v>
      </c>
      <c r="I299" s="22"/>
      <c r="J299" s="22"/>
      <c r="L299" s="33"/>
      <c r="M299" s="34"/>
      <c r="N299" s="33"/>
      <c r="O299" s="24"/>
      <c r="P299" s="24"/>
      <c r="Q299" s="25"/>
      <c r="R299" s="33"/>
    </row>
    <row r="300" spans="1:18" s="21" customFormat="1" ht="15">
      <c r="A300" s="31"/>
      <c r="B300" s="101" t="s">
        <v>208</v>
      </c>
      <c r="H300" s="22">
        <v>1874990457</v>
      </c>
      <c r="I300" s="22"/>
      <c r="J300" s="22">
        <v>1874990457</v>
      </c>
      <c r="L300" s="33"/>
      <c r="M300" s="34"/>
      <c r="N300" s="33"/>
      <c r="O300" s="24"/>
      <c r="P300" s="24"/>
      <c r="Q300" s="25"/>
      <c r="R300" s="33"/>
    </row>
    <row r="301" spans="1:18" s="21" customFormat="1" ht="15">
      <c r="A301" s="31"/>
      <c r="B301" s="101" t="s">
        <v>205</v>
      </c>
      <c r="H301" s="22">
        <v>25500000000</v>
      </c>
      <c r="I301" s="22"/>
      <c r="J301" s="22">
        <v>25500000000</v>
      </c>
      <c r="L301" s="33"/>
      <c r="M301" s="34"/>
      <c r="N301" s="33"/>
      <c r="O301" s="24"/>
      <c r="P301" s="24"/>
      <c r="Q301" s="25"/>
      <c r="R301" s="33"/>
    </row>
    <row r="302" spans="1:18" s="21" customFormat="1" ht="15">
      <c r="A302" s="31"/>
      <c r="B302" s="101" t="s">
        <v>160</v>
      </c>
      <c r="H302" s="22">
        <f>33486321039-27374990457</f>
        <v>6111330582</v>
      </c>
      <c r="I302" s="22"/>
      <c r="J302" s="22">
        <f>8136333818-805000000</f>
        <v>7331333818</v>
      </c>
      <c r="L302" s="33"/>
      <c r="M302" s="34"/>
      <c r="N302" s="33"/>
      <c r="O302" s="24"/>
      <c r="P302" s="24"/>
      <c r="Q302" s="25"/>
      <c r="R302" s="33"/>
    </row>
    <row r="303" spans="1:18" s="158" customFormat="1" ht="15">
      <c r="A303" s="63"/>
      <c r="B303" s="300" t="s">
        <v>161</v>
      </c>
      <c r="H303" s="159">
        <f>SUM(H304:H307)</f>
        <v>775000000</v>
      </c>
      <c r="I303" s="163"/>
      <c r="J303" s="159">
        <f>SUM(J304:J307)</f>
        <v>805000000</v>
      </c>
      <c r="L303" s="160"/>
      <c r="M303" s="161"/>
      <c r="N303" s="160"/>
      <c r="O303" s="122"/>
      <c r="P303" s="122"/>
      <c r="Q303" s="162"/>
      <c r="R303" s="160"/>
    </row>
    <row r="304" spans="1:18" s="158" customFormat="1" ht="15" hidden="1">
      <c r="A304" s="63"/>
      <c r="B304" s="101" t="s">
        <v>53</v>
      </c>
      <c r="C304" s="164"/>
      <c r="D304" s="164"/>
      <c r="E304" s="164"/>
      <c r="F304" s="164"/>
      <c r="G304" s="164"/>
      <c r="H304" s="22">
        <v>500000000</v>
      </c>
      <c r="I304" s="163"/>
      <c r="J304" s="22">
        <v>500000000</v>
      </c>
      <c r="L304" s="160"/>
      <c r="M304" s="161"/>
      <c r="N304" s="160"/>
      <c r="O304" s="122"/>
      <c r="P304" s="122"/>
      <c r="Q304" s="162"/>
      <c r="R304" s="160"/>
    </row>
    <row r="305" spans="1:18" s="158" customFormat="1" ht="15" hidden="1">
      <c r="A305" s="63"/>
      <c r="B305" s="101" t="s">
        <v>165</v>
      </c>
      <c r="C305" s="164"/>
      <c r="D305" s="164"/>
      <c r="E305" s="164"/>
      <c r="F305" s="164"/>
      <c r="G305" s="164"/>
      <c r="H305" s="22">
        <v>100000000</v>
      </c>
      <c r="I305" s="163"/>
      <c r="J305" s="22">
        <v>100000000</v>
      </c>
      <c r="L305" s="160"/>
      <c r="M305" s="161"/>
      <c r="N305" s="160"/>
      <c r="O305" s="122"/>
      <c r="P305" s="122"/>
      <c r="Q305" s="162"/>
      <c r="R305" s="160"/>
    </row>
    <row r="306" spans="1:18" s="158" customFormat="1" ht="15" hidden="1">
      <c r="A306" s="63"/>
      <c r="B306" s="101" t="s">
        <v>54</v>
      </c>
      <c r="C306" s="164"/>
      <c r="D306" s="164"/>
      <c r="E306" s="164"/>
      <c r="F306" s="164"/>
      <c r="G306" s="164"/>
      <c r="H306" s="22">
        <v>175000000</v>
      </c>
      <c r="I306" s="163"/>
      <c r="J306" s="22">
        <v>175000000</v>
      </c>
      <c r="L306" s="160"/>
      <c r="M306" s="161"/>
      <c r="N306" s="160"/>
      <c r="O306" s="122"/>
      <c r="P306" s="122"/>
      <c r="Q306" s="162"/>
      <c r="R306" s="160"/>
    </row>
    <row r="307" spans="1:18" s="158" customFormat="1" ht="15" hidden="1">
      <c r="A307" s="63"/>
      <c r="B307" s="101" t="s">
        <v>160</v>
      </c>
      <c r="C307" s="164"/>
      <c r="D307" s="164"/>
      <c r="E307" s="164"/>
      <c r="F307" s="164"/>
      <c r="G307" s="164"/>
      <c r="H307" s="22"/>
      <c r="I307" s="163"/>
      <c r="J307" s="22">
        <v>30000000</v>
      </c>
      <c r="L307" s="160"/>
      <c r="M307" s="161"/>
      <c r="N307" s="160"/>
      <c r="O307" s="122"/>
      <c r="P307" s="122"/>
      <c r="Q307" s="162"/>
      <c r="R307" s="160"/>
    </row>
    <row r="308" spans="1:18" s="21" customFormat="1" ht="15">
      <c r="A308" s="31" t="s">
        <v>166</v>
      </c>
      <c r="B308" s="30" t="s">
        <v>209</v>
      </c>
      <c r="H308" s="32">
        <f>H309</f>
        <v>17514861926</v>
      </c>
      <c r="I308" s="22"/>
      <c r="J308" s="32">
        <f>J309</f>
        <v>17514861926</v>
      </c>
      <c r="L308" s="33"/>
      <c r="M308" s="34"/>
      <c r="N308" s="33"/>
      <c r="O308" s="24"/>
      <c r="P308" s="24"/>
      <c r="Q308" s="25"/>
      <c r="R308" s="33"/>
    </row>
    <row r="309" spans="1:18" s="21" customFormat="1" ht="15">
      <c r="B309" s="950" t="s">
        <v>108</v>
      </c>
      <c r="C309" s="950"/>
      <c r="D309" s="950"/>
      <c r="E309" s="950"/>
      <c r="F309" s="950"/>
      <c r="H309" s="163">
        <v>17514861926</v>
      </c>
      <c r="I309" s="163"/>
      <c r="J309" s="163">
        <v>17514861926</v>
      </c>
      <c r="L309" s="24"/>
      <c r="M309" s="25"/>
      <c r="N309" s="24"/>
      <c r="O309" s="24"/>
      <c r="P309" s="24"/>
      <c r="Q309" s="25"/>
      <c r="R309" s="24"/>
    </row>
    <row r="310" spans="1:18" s="21" customFormat="1" ht="15">
      <c r="A310" s="31" t="s">
        <v>210</v>
      </c>
      <c r="B310" s="30" t="s">
        <v>937</v>
      </c>
      <c r="H310" s="186">
        <f>H311+H318+H324</f>
        <v>22775037364</v>
      </c>
      <c r="I310" s="186">
        <f>I311+I318+I324</f>
        <v>0</v>
      </c>
      <c r="J310" s="186">
        <f>J311+J318+J324</f>
        <v>15985117778</v>
      </c>
      <c r="L310" s="33"/>
      <c r="M310" s="34"/>
      <c r="N310" s="33"/>
      <c r="O310" s="24"/>
      <c r="P310" s="24"/>
      <c r="Q310" s="25"/>
      <c r="R310" s="33"/>
    </row>
    <row r="311" spans="1:18" s="21" customFormat="1" ht="15">
      <c r="A311" s="31" t="s">
        <v>295</v>
      </c>
      <c r="B311" s="30" t="s">
        <v>167</v>
      </c>
      <c r="H311" s="186">
        <f>H312+H316</f>
        <v>9314081836</v>
      </c>
      <c r="I311" s="186">
        <f>I312+I316</f>
        <v>0</v>
      </c>
      <c r="J311" s="186">
        <f>J312+J316</f>
        <v>2897225071</v>
      </c>
      <c r="L311" s="33"/>
      <c r="M311" s="34"/>
      <c r="N311" s="33"/>
      <c r="O311" s="24"/>
      <c r="P311" s="24"/>
      <c r="Q311" s="25"/>
      <c r="R311" s="33"/>
    </row>
    <row r="312" spans="1:18" s="63" customFormat="1" ht="14.25">
      <c r="B312" s="300" t="s">
        <v>108</v>
      </c>
      <c r="C312" s="323"/>
      <c r="D312" s="323"/>
      <c r="E312" s="323"/>
      <c r="F312" s="323"/>
      <c r="H312" s="159">
        <f>SUM(H313:H315)</f>
        <v>9308360462</v>
      </c>
      <c r="I312" s="159">
        <f>SUM(I313:I314)</f>
        <v>0</v>
      </c>
      <c r="J312" s="159">
        <f>SUM(J313:J315)</f>
        <v>2891503697</v>
      </c>
      <c r="L312" s="160"/>
      <c r="M312" s="161"/>
      <c r="N312" s="160"/>
      <c r="O312" s="160"/>
      <c r="P312" s="160"/>
      <c r="Q312" s="161"/>
      <c r="R312" s="160"/>
    </row>
    <row r="313" spans="1:18" s="21" customFormat="1" ht="15">
      <c r="A313" s="31"/>
      <c r="B313" s="101" t="s">
        <v>168</v>
      </c>
      <c r="C313" s="165"/>
      <c r="D313" s="165"/>
      <c r="E313" s="165"/>
      <c r="F313" s="165"/>
      <c r="G313" s="166"/>
      <c r="H313" s="22">
        <v>881174137</v>
      </c>
      <c r="I313" s="22"/>
      <c r="J313" s="22">
        <v>881174137</v>
      </c>
      <c r="L313" s="33"/>
      <c r="M313" s="34"/>
      <c r="N313" s="33"/>
      <c r="O313" s="24"/>
      <c r="P313" s="24"/>
      <c r="Q313" s="25"/>
      <c r="R313" s="33"/>
    </row>
    <row r="314" spans="1:18" s="21" customFormat="1" ht="15">
      <c r="A314" s="31"/>
      <c r="B314" s="101" t="s">
        <v>169</v>
      </c>
      <c r="C314" s="165"/>
      <c r="D314" s="165"/>
      <c r="E314" s="165"/>
      <c r="F314" s="165"/>
      <c r="G314" s="166"/>
      <c r="H314" s="22">
        <v>269555235</v>
      </c>
      <c r="I314" s="22"/>
      <c r="J314" s="22">
        <v>269555235</v>
      </c>
      <c r="L314" s="33"/>
      <c r="M314" s="34"/>
      <c r="N314" s="33"/>
      <c r="O314" s="24"/>
      <c r="P314" s="24"/>
      <c r="Q314" s="25"/>
      <c r="R314" s="33"/>
    </row>
    <row r="315" spans="1:18" s="21" customFormat="1" ht="15">
      <c r="A315" s="31"/>
      <c r="B315" s="101" t="s">
        <v>160</v>
      </c>
      <c r="C315" s="165"/>
      <c r="D315" s="165"/>
      <c r="E315" s="165"/>
      <c r="F315" s="165"/>
      <c r="G315" s="166"/>
      <c r="H315" s="22">
        <f>9308360462-1150729372</f>
        <v>8157631090</v>
      </c>
      <c r="I315" s="22"/>
      <c r="J315" s="22">
        <v>1740774325</v>
      </c>
      <c r="L315" s="33"/>
      <c r="M315" s="34"/>
      <c r="N315" s="33"/>
      <c r="O315" s="24"/>
      <c r="P315" s="24"/>
      <c r="Q315" s="25"/>
      <c r="R315" s="33"/>
    </row>
    <row r="316" spans="1:18" s="21" customFormat="1" ht="15">
      <c r="A316" s="31"/>
      <c r="B316" s="938" t="s">
        <v>170</v>
      </c>
      <c r="C316" s="938"/>
      <c r="D316" s="938"/>
      <c r="E316" s="938"/>
      <c r="F316" s="938"/>
      <c r="H316" s="159">
        <f>H317</f>
        <v>5721374</v>
      </c>
      <c r="I316" s="159"/>
      <c r="J316" s="159">
        <f>J317</f>
        <v>5721374</v>
      </c>
      <c r="L316" s="33"/>
      <c r="M316" s="34"/>
      <c r="N316" s="33"/>
      <c r="O316" s="24"/>
      <c r="P316" s="24"/>
      <c r="Q316" s="25"/>
      <c r="R316" s="33"/>
    </row>
    <row r="317" spans="1:18" s="21" customFormat="1" ht="15">
      <c r="A317" s="31"/>
      <c r="B317" s="101" t="s">
        <v>171</v>
      </c>
      <c r="C317" s="167"/>
      <c r="D317" s="167"/>
      <c r="E317" s="167"/>
      <c r="F317" s="167"/>
      <c r="H317" s="22">
        <v>5721374</v>
      </c>
      <c r="I317" s="22"/>
      <c r="J317" s="22">
        <v>5721374</v>
      </c>
      <c r="L317" s="33"/>
      <c r="M317" s="34"/>
      <c r="N317" s="33"/>
      <c r="O317" s="24"/>
      <c r="P317" s="24"/>
      <c r="Q317" s="25"/>
      <c r="R317" s="33"/>
    </row>
    <row r="318" spans="1:18" s="637" customFormat="1" ht="15">
      <c r="A318" s="635" t="s">
        <v>301</v>
      </c>
      <c r="B318" s="636" t="s">
        <v>938</v>
      </c>
      <c r="H318" s="314">
        <f>H319+H323</f>
        <v>7971237752</v>
      </c>
      <c r="I318" s="314">
        <f>I319+I323</f>
        <v>0</v>
      </c>
      <c r="J318" s="314">
        <f>J319+J323</f>
        <v>7598174931</v>
      </c>
      <c r="L318" s="638"/>
      <c r="M318" s="639"/>
      <c r="N318" s="638"/>
      <c r="O318" s="640"/>
      <c r="P318" s="640"/>
      <c r="Q318" s="641"/>
      <c r="R318" s="638"/>
    </row>
    <row r="319" spans="1:18" s="642" customFormat="1" ht="14.25">
      <c r="B319" s="643" t="s">
        <v>108</v>
      </c>
      <c r="C319" s="644"/>
      <c r="D319" s="644"/>
      <c r="E319" s="644"/>
      <c r="F319" s="644"/>
      <c r="H319" s="293">
        <v>7850237752</v>
      </c>
      <c r="I319" s="293">
        <f>SUM(I320:I321)</f>
        <v>0</v>
      </c>
      <c r="J319" s="293">
        <v>7477174931</v>
      </c>
      <c r="L319" s="645"/>
      <c r="M319" s="646"/>
      <c r="N319" s="645"/>
      <c r="O319" s="645"/>
      <c r="P319" s="645"/>
      <c r="Q319" s="646"/>
      <c r="R319" s="645"/>
    </row>
    <row r="320" spans="1:18" s="637" customFormat="1" ht="15" hidden="1">
      <c r="A320" s="635"/>
      <c r="B320" s="634"/>
      <c r="C320" s="647"/>
      <c r="D320" s="647"/>
      <c r="E320" s="647"/>
      <c r="F320" s="647"/>
      <c r="G320" s="648"/>
      <c r="H320" s="244"/>
      <c r="I320" s="244"/>
      <c r="J320" s="244"/>
      <c r="L320" s="638"/>
      <c r="M320" s="639"/>
      <c r="N320" s="638"/>
      <c r="O320" s="640"/>
      <c r="P320" s="640"/>
      <c r="Q320" s="641"/>
      <c r="R320" s="638"/>
    </row>
    <row r="321" spans="1:18" s="637" customFormat="1" ht="15" hidden="1">
      <c r="A321" s="635"/>
      <c r="B321" s="634"/>
      <c r="C321" s="647"/>
      <c r="D321" s="647"/>
      <c r="E321" s="647"/>
      <c r="F321" s="647"/>
      <c r="G321" s="648"/>
      <c r="H321" s="244"/>
      <c r="I321" s="244"/>
      <c r="J321" s="244"/>
      <c r="L321" s="638"/>
      <c r="M321" s="639"/>
      <c r="N321" s="638"/>
      <c r="O321" s="640"/>
      <c r="P321" s="640"/>
      <c r="Q321" s="641"/>
      <c r="R321" s="638"/>
    </row>
    <row r="322" spans="1:18" s="637" customFormat="1" ht="15" hidden="1">
      <c r="A322" s="635"/>
      <c r="B322" s="634"/>
      <c r="C322" s="647"/>
      <c r="D322" s="647"/>
      <c r="E322" s="647"/>
      <c r="F322" s="647"/>
      <c r="G322" s="648"/>
      <c r="H322" s="244"/>
      <c r="I322" s="244"/>
      <c r="J322" s="244"/>
      <c r="L322" s="638"/>
      <c r="M322" s="639"/>
      <c r="N322" s="638"/>
      <c r="O322" s="640"/>
      <c r="P322" s="640"/>
      <c r="Q322" s="641"/>
      <c r="R322" s="638"/>
    </row>
    <row r="323" spans="1:18" s="637" customFormat="1" ht="15">
      <c r="A323" s="635"/>
      <c r="B323" s="981" t="s">
        <v>170</v>
      </c>
      <c r="C323" s="981"/>
      <c r="D323" s="981"/>
      <c r="E323" s="981"/>
      <c r="F323" s="981"/>
      <c r="H323" s="293">
        <v>121000000</v>
      </c>
      <c r="I323" s="293"/>
      <c r="J323" s="293">
        <v>121000000</v>
      </c>
      <c r="L323" s="638"/>
      <c r="M323" s="639"/>
      <c r="N323" s="638"/>
      <c r="O323" s="640"/>
      <c r="P323" s="640"/>
      <c r="Q323" s="641"/>
      <c r="R323" s="638"/>
    </row>
    <row r="324" spans="1:18" s="637" customFormat="1" ht="15">
      <c r="A324" s="635" t="s">
        <v>383</v>
      </c>
      <c r="B324" s="636" t="s">
        <v>939</v>
      </c>
      <c r="H324" s="314">
        <v>5489717776</v>
      </c>
      <c r="I324" s="314">
        <f>I325+I329</f>
        <v>0</v>
      </c>
      <c r="J324" s="314">
        <v>5489717776</v>
      </c>
      <c r="L324" s="638"/>
      <c r="M324" s="639"/>
      <c r="N324" s="638"/>
      <c r="O324" s="640"/>
      <c r="P324" s="640"/>
      <c r="Q324" s="641"/>
      <c r="R324" s="638"/>
    </row>
    <row r="325" spans="1:18" s="21" customFormat="1" ht="18" customHeight="1">
      <c r="A325" s="31" t="s">
        <v>211</v>
      </c>
      <c r="B325" s="30" t="s">
        <v>212</v>
      </c>
      <c r="C325" s="167"/>
      <c r="D325" s="167"/>
      <c r="E325" s="167"/>
      <c r="F325" s="167"/>
      <c r="H325" s="32">
        <v>-656393395</v>
      </c>
      <c r="I325" s="22"/>
      <c r="J325" s="32">
        <v>-656393395</v>
      </c>
      <c r="L325" s="33"/>
      <c r="M325" s="34"/>
      <c r="N325" s="33"/>
      <c r="O325" s="24"/>
      <c r="P325" s="24"/>
      <c r="Q325" s="25"/>
      <c r="R325" s="33"/>
    </row>
    <row r="326" spans="1:18" s="21" customFormat="1" ht="15.75" thickBot="1">
      <c r="A326" s="31"/>
      <c r="B326" s="169" t="s">
        <v>116</v>
      </c>
      <c r="C326" s="130"/>
      <c r="D326" s="130"/>
      <c r="E326" s="130"/>
      <c r="F326" s="130"/>
      <c r="G326" s="131"/>
      <c r="H326" s="132">
        <f>H274+H296+H308+H310+H325</f>
        <v>381223723215</v>
      </c>
      <c r="I326" s="132">
        <f>I274+I296+I308+I310+I325</f>
        <v>0</v>
      </c>
      <c r="J326" s="132">
        <f>J274+J296+J308+J310+J325</f>
        <v>381993484321</v>
      </c>
      <c r="L326" s="33"/>
      <c r="M326" s="34"/>
      <c r="N326" s="33"/>
      <c r="O326" s="24"/>
      <c r="P326" s="24"/>
      <c r="Q326" s="25"/>
      <c r="R326" s="33"/>
    </row>
    <row r="327" spans="1:18" s="21" customFormat="1" ht="15.75" hidden="1" thickTop="1">
      <c r="A327" s="31"/>
      <c r="B327" s="168"/>
      <c r="H327" s="32"/>
      <c r="I327" s="22"/>
      <c r="J327" s="32"/>
      <c r="L327" s="33"/>
      <c r="M327" s="34"/>
      <c r="N327" s="33"/>
      <c r="O327" s="24"/>
      <c r="P327" s="24"/>
      <c r="Q327" s="25"/>
      <c r="R327" s="33"/>
    </row>
    <row r="328" spans="1:18" s="31" customFormat="1" ht="18" customHeight="1" thickTop="1">
      <c r="A328" s="108" t="s">
        <v>1</v>
      </c>
      <c r="B328" s="30" t="s">
        <v>172</v>
      </c>
      <c r="H328" s="33" t="str">
        <f>H273</f>
        <v>Sè 31/03/2015</v>
      </c>
      <c r="I328" s="33"/>
      <c r="J328" s="33" t="str">
        <f>J273</f>
        <v>Sè 01/01/2015</v>
      </c>
      <c r="L328" s="33"/>
      <c r="M328" s="34"/>
      <c r="N328" s="33"/>
      <c r="O328" s="33"/>
      <c r="P328" s="33"/>
      <c r="Q328" s="34"/>
      <c r="R328" s="33"/>
    </row>
    <row r="329" spans="1:18" s="31" customFormat="1" ht="3" customHeight="1">
      <c r="A329" s="108"/>
      <c r="B329" s="30"/>
      <c r="H329" s="113"/>
      <c r="I329" s="111"/>
      <c r="J329" s="113"/>
      <c r="L329" s="33"/>
      <c r="M329" s="34"/>
      <c r="N329" s="33"/>
      <c r="O329" s="33"/>
      <c r="P329" s="33"/>
      <c r="Q329" s="34"/>
      <c r="R329" s="33"/>
    </row>
    <row r="330" spans="1:18" s="21" customFormat="1" ht="18" customHeight="1">
      <c r="B330" s="170" t="s">
        <v>173</v>
      </c>
      <c r="H330" s="171">
        <v>166490683</v>
      </c>
      <c r="I330" s="111"/>
      <c r="J330" s="171">
        <v>166490683</v>
      </c>
      <c r="L330" s="24"/>
      <c r="M330" s="25"/>
      <c r="N330" s="24"/>
      <c r="O330" s="24"/>
      <c r="P330" s="24"/>
      <c r="Q330" s="25"/>
      <c r="R330" s="24"/>
    </row>
    <row r="331" spans="1:18" s="114" customFormat="1" ht="14.25">
      <c r="B331" s="170" t="s">
        <v>174</v>
      </c>
      <c r="C331" s="115"/>
      <c r="D331" s="115"/>
      <c r="E331" s="115"/>
      <c r="F331" s="115"/>
      <c r="G331" s="115"/>
      <c r="H331" s="116">
        <v>973665999</v>
      </c>
      <c r="I331" s="116"/>
      <c r="J331" s="116">
        <v>975184186</v>
      </c>
      <c r="L331" s="24"/>
      <c r="M331" s="117"/>
      <c r="N331" s="24"/>
      <c r="O331" s="24"/>
      <c r="P331" s="24"/>
      <c r="Q331" s="117"/>
      <c r="R331" s="24"/>
    </row>
    <row r="332" spans="1:18" s="31" customFormat="1" ht="19.5" customHeight="1">
      <c r="B332" s="170" t="s">
        <v>175</v>
      </c>
      <c r="H332" s="116">
        <v>61739488143</v>
      </c>
      <c r="I332" s="32"/>
      <c r="J332" s="116">
        <v>60087017872</v>
      </c>
      <c r="L332" s="33"/>
      <c r="M332" s="34"/>
      <c r="N332" s="33"/>
      <c r="O332" s="33"/>
      <c r="P332" s="33"/>
      <c r="Q332" s="34"/>
      <c r="R332" s="33"/>
    </row>
    <row r="333" spans="1:18" s="63" customFormat="1" ht="19.5" customHeight="1">
      <c r="B333" s="170" t="s">
        <v>176</v>
      </c>
      <c r="H333" s="116">
        <v>2595292417</v>
      </c>
      <c r="I333" s="159"/>
      <c r="J333" s="116">
        <v>3200950258</v>
      </c>
      <c r="L333" s="160"/>
      <c r="M333" s="161"/>
      <c r="N333" s="160"/>
      <c r="O333" s="160"/>
      <c r="P333" s="160"/>
      <c r="Q333" s="161"/>
      <c r="R333" s="160"/>
    </row>
    <row r="334" spans="1:18" s="114" customFormat="1" ht="15" customHeight="1">
      <c r="B334" s="170" t="s">
        <v>177</v>
      </c>
      <c r="C334" s="115"/>
      <c r="D334" s="115"/>
      <c r="E334" s="115"/>
      <c r="F334" s="115"/>
      <c r="G334" s="115"/>
      <c r="H334" s="116">
        <v>10752155276</v>
      </c>
      <c r="I334" s="116"/>
      <c r="J334" s="116">
        <v>15451199191</v>
      </c>
      <c r="L334" s="24"/>
      <c r="M334" s="117"/>
      <c r="N334" s="24"/>
      <c r="O334" s="24"/>
      <c r="P334" s="24"/>
      <c r="Q334" s="117"/>
      <c r="R334" s="24"/>
    </row>
    <row r="335" spans="1:18" s="118" customFormat="1" ht="15" hidden="1" customHeight="1">
      <c r="B335" s="119" t="s">
        <v>108</v>
      </c>
      <c r="C335" s="120"/>
      <c r="D335" s="120"/>
      <c r="E335" s="120"/>
      <c r="F335" s="120"/>
      <c r="G335" s="120"/>
      <c r="H335" s="121"/>
      <c r="I335" s="121"/>
      <c r="J335" s="121">
        <v>6275301603</v>
      </c>
      <c r="L335" s="122"/>
      <c r="M335" s="123"/>
      <c r="N335" s="122"/>
      <c r="O335" s="122"/>
      <c r="P335" s="122"/>
      <c r="Q335" s="123"/>
      <c r="R335" s="122"/>
    </row>
    <row r="336" spans="1:18" s="118" customFormat="1" ht="15" hidden="1" customHeight="1">
      <c r="B336" s="119" t="s">
        <v>110</v>
      </c>
      <c r="C336" s="120"/>
      <c r="D336" s="120"/>
      <c r="E336" s="120"/>
      <c r="F336" s="120"/>
      <c r="G336" s="120"/>
      <c r="H336" s="121"/>
      <c r="I336" s="121"/>
      <c r="J336" s="121">
        <v>11510790905</v>
      </c>
      <c r="L336" s="122"/>
      <c r="M336" s="123"/>
      <c r="N336" s="122"/>
      <c r="O336" s="122"/>
      <c r="P336" s="122"/>
      <c r="Q336" s="123"/>
      <c r="R336" s="122"/>
    </row>
    <row r="337" spans="1:18" s="114" customFormat="1" ht="15.75" customHeight="1">
      <c r="B337" s="124" t="s">
        <v>178</v>
      </c>
      <c r="C337" s="115"/>
      <c r="D337" s="115"/>
      <c r="E337" s="115"/>
      <c r="F337" s="115"/>
      <c r="G337" s="115"/>
      <c r="H337" s="116">
        <v>-255774531</v>
      </c>
      <c r="I337" s="116"/>
      <c r="J337" s="116">
        <v>-255774531</v>
      </c>
      <c r="L337" s="24"/>
      <c r="M337" s="117"/>
      <c r="N337" s="24"/>
      <c r="O337" s="24"/>
      <c r="P337" s="24"/>
      <c r="Q337" s="117"/>
      <c r="R337" s="24"/>
    </row>
    <row r="338" spans="1:18" s="21" customFormat="1" ht="18" customHeight="1" thickBot="1">
      <c r="B338" s="169" t="s">
        <v>116</v>
      </c>
      <c r="C338" s="130"/>
      <c r="D338" s="130"/>
      <c r="E338" s="130"/>
      <c r="F338" s="130"/>
      <c r="G338" s="131"/>
      <c r="H338" s="187">
        <f>H330+H331+H332+H333+H334+H337</f>
        <v>75971317987</v>
      </c>
      <c r="I338" s="111"/>
      <c r="J338" s="187">
        <f>J330+J331+J332+J333+J334+J337</f>
        <v>79625067659</v>
      </c>
      <c r="L338" s="33"/>
      <c r="M338" s="34"/>
      <c r="N338" s="33"/>
      <c r="O338" s="24"/>
      <c r="P338" s="24"/>
      <c r="Q338" s="25"/>
      <c r="R338" s="33"/>
    </row>
    <row r="339" spans="1:18" s="21" customFormat="1" ht="7.5" customHeight="1" thickTop="1">
      <c r="B339" s="101"/>
      <c r="H339" s="22"/>
      <c r="I339" s="22"/>
      <c r="J339" s="22"/>
      <c r="L339" s="33"/>
      <c r="M339" s="34"/>
      <c r="N339" s="33"/>
      <c r="O339" s="24"/>
      <c r="P339" s="24"/>
      <c r="Q339" s="25"/>
      <c r="R339" s="33"/>
    </row>
    <row r="340" spans="1:18" s="21" customFormat="1" ht="18.75" hidden="1" customHeight="1">
      <c r="B340" s="101" t="s">
        <v>179</v>
      </c>
      <c r="H340" s="22"/>
      <c r="I340" s="22"/>
      <c r="J340" s="22"/>
      <c r="L340" s="33"/>
      <c r="M340" s="34"/>
      <c r="N340" s="33"/>
      <c r="O340" s="24"/>
      <c r="P340" s="24"/>
      <c r="Q340" s="25"/>
      <c r="R340" s="33"/>
    </row>
    <row r="341" spans="1:18" s="21" customFormat="1" ht="18.75" hidden="1" customHeight="1">
      <c r="B341" s="101" t="s">
        <v>180</v>
      </c>
      <c r="H341" s="22"/>
      <c r="I341" s="22"/>
      <c r="J341" s="22"/>
      <c r="L341" s="33"/>
      <c r="M341" s="34"/>
      <c r="N341" s="33"/>
      <c r="O341" s="24"/>
      <c r="P341" s="24"/>
      <c r="Q341" s="25"/>
      <c r="R341" s="33"/>
    </row>
    <row r="342" spans="1:18" s="21" customFormat="1" ht="18.75" hidden="1" customHeight="1">
      <c r="B342" s="101" t="s">
        <v>404</v>
      </c>
      <c r="H342" s="22"/>
      <c r="I342" s="22"/>
      <c r="J342" s="22"/>
      <c r="L342" s="33"/>
      <c r="M342" s="34"/>
      <c r="N342" s="33"/>
      <c r="O342" s="24"/>
      <c r="P342" s="24"/>
      <c r="Q342" s="25"/>
      <c r="R342" s="33"/>
    </row>
    <row r="343" spans="1:18" s="21" customFormat="1" ht="18" hidden="1" customHeight="1">
      <c r="A343" s="108" t="s">
        <v>21</v>
      </c>
      <c r="B343" s="30" t="s">
        <v>405</v>
      </c>
      <c r="H343" s="110" t="s">
        <v>406</v>
      </c>
      <c r="I343" s="111"/>
      <c r="J343" s="112" t="s">
        <v>407</v>
      </c>
      <c r="L343" s="33"/>
      <c r="M343" s="34"/>
      <c r="N343" s="33"/>
      <c r="O343" s="24"/>
      <c r="P343" s="24"/>
      <c r="Q343" s="25"/>
      <c r="R343" s="33"/>
    </row>
    <row r="344" spans="1:18" s="21" customFormat="1" ht="15.75" hidden="1" customHeight="1">
      <c r="A344" s="63"/>
      <c r="B344" s="124"/>
      <c r="H344" s="116"/>
      <c r="I344" s="116"/>
      <c r="J344" s="116"/>
      <c r="K344" s="118"/>
      <c r="L344" s="33"/>
      <c r="M344" s="34"/>
      <c r="N344" s="33"/>
      <c r="O344" s="24"/>
      <c r="P344" s="24"/>
      <c r="Q344" s="25"/>
      <c r="R344" s="33"/>
    </row>
    <row r="345" spans="1:18" s="21" customFormat="1" ht="15.75" hidden="1" customHeight="1">
      <c r="A345" s="63"/>
      <c r="B345" s="124"/>
      <c r="H345" s="116"/>
      <c r="I345" s="116"/>
      <c r="J345" s="116"/>
      <c r="K345" s="118"/>
      <c r="L345" s="33"/>
      <c r="M345" s="34"/>
      <c r="N345" s="33"/>
      <c r="O345" s="24"/>
      <c r="P345" s="24"/>
      <c r="Q345" s="25"/>
      <c r="R345" s="33"/>
    </row>
    <row r="346" spans="1:18" s="21" customFormat="1" ht="15.75" hidden="1" customHeight="1">
      <c r="A346" s="63"/>
      <c r="B346" s="172"/>
      <c r="H346" s="173"/>
      <c r="I346" s="116"/>
      <c r="J346" s="173"/>
      <c r="K346" s="118"/>
      <c r="L346" s="33"/>
      <c r="M346" s="34"/>
      <c r="N346" s="33"/>
      <c r="O346" s="24"/>
      <c r="P346" s="24"/>
      <c r="Q346" s="25"/>
      <c r="R346" s="33"/>
    </row>
    <row r="347" spans="1:18" s="21" customFormat="1" ht="15.75" hidden="1" customHeight="1">
      <c r="A347" s="63"/>
      <c r="B347" s="101"/>
      <c r="H347" s="116"/>
      <c r="I347" s="116"/>
      <c r="J347" s="116"/>
      <c r="K347" s="118"/>
      <c r="L347" s="33"/>
      <c r="M347" s="34"/>
      <c r="N347" s="33"/>
      <c r="O347" s="24"/>
      <c r="P347" s="24"/>
      <c r="Q347" s="25"/>
      <c r="R347" s="33"/>
    </row>
    <row r="348" spans="1:18" s="31" customFormat="1" ht="15.75" hidden="1" thickBot="1">
      <c r="B348" s="174" t="s">
        <v>116</v>
      </c>
      <c r="C348" s="175"/>
      <c r="D348" s="175"/>
      <c r="E348" s="175"/>
      <c r="F348" s="175"/>
      <c r="H348" s="132"/>
      <c r="I348" s="111"/>
      <c r="J348" s="132"/>
      <c r="K348" s="63"/>
      <c r="L348" s="33"/>
      <c r="M348" s="34"/>
      <c r="N348" s="33"/>
      <c r="O348" s="33"/>
      <c r="P348" s="33"/>
      <c r="Q348" s="34"/>
      <c r="R348" s="33"/>
    </row>
    <row r="349" spans="1:18" s="31" customFormat="1" ht="19.5" customHeight="1">
      <c r="A349" s="108" t="s">
        <v>21</v>
      </c>
      <c r="B349" s="30" t="s">
        <v>940</v>
      </c>
      <c r="H349" s="33" t="str">
        <f>H328</f>
        <v>Sè 31/03/2015</v>
      </c>
      <c r="I349" s="33"/>
      <c r="J349" s="33" t="str">
        <f>J328</f>
        <v>Sè 01/01/2015</v>
      </c>
      <c r="L349" s="33"/>
      <c r="M349" s="34"/>
      <c r="N349" s="33"/>
      <c r="O349" s="33"/>
      <c r="P349" s="33"/>
      <c r="Q349" s="34"/>
      <c r="R349" s="33"/>
    </row>
    <row r="350" spans="1:18" s="21" customFormat="1" ht="18" hidden="1" customHeight="1">
      <c r="A350" s="108" t="s">
        <v>34</v>
      </c>
      <c r="B350" s="30" t="s">
        <v>408</v>
      </c>
      <c r="H350" s="113"/>
      <c r="I350" s="113"/>
      <c r="J350" s="113"/>
      <c r="L350" s="160"/>
      <c r="M350" s="161"/>
      <c r="N350" s="160"/>
      <c r="O350" s="160"/>
      <c r="P350" s="160"/>
      <c r="Q350" s="161"/>
      <c r="R350" s="33"/>
    </row>
    <row r="351" spans="1:18" ht="15" hidden="1">
      <c r="A351" s="104"/>
      <c r="B351" s="103" t="s">
        <v>409</v>
      </c>
      <c r="C351" s="176"/>
      <c r="D351" s="176"/>
      <c r="E351" s="176"/>
      <c r="F351" s="176"/>
      <c r="G351" s="176"/>
      <c r="H351" s="116"/>
      <c r="I351" s="157"/>
      <c r="J351" s="157"/>
      <c r="L351" s="177"/>
      <c r="M351" s="178"/>
      <c r="N351" s="177"/>
      <c r="O351" s="177"/>
      <c r="P351" s="177"/>
      <c r="Q351" s="178"/>
      <c r="R351" s="106"/>
    </row>
    <row r="352" spans="1:18" ht="15" hidden="1">
      <c r="A352" s="104"/>
      <c r="B352" s="103" t="s">
        <v>410</v>
      </c>
      <c r="C352" s="176"/>
      <c r="D352" s="176"/>
      <c r="E352" s="176"/>
      <c r="F352" s="176"/>
      <c r="G352" s="176"/>
      <c r="H352" s="116"/>
      <c r="I352" s="157"/>
      <c r="J352" s="157"/>
      <c r="L352" s="177"/>
      <c r="M352" s="178"/>
      <c r="N352" s="177"/>
      <c r="O352" s="177"/>
      <c r="P352" s="177"/>
      <c r="Q352" s="178"/>
      <c r="R352" s="106"/>
    </row>
    <row r="353" spans="1:18" ht="15" hidden="1">
      <c r="A353" s="104"/>
      <c r="H353" s="116"/>
      <c r="I353" s="157"/>
      <c r="J353" s="157"/>
      <c r="L353" s="179"/>
      <c r="M353" s="180"/>
      <c r="N353" s="179"/>
      <c r="O353" s="179"/>
      <c r="P353" s="179"/>
      <c r="Q353" s="180"/>
    </row>
    <row r="354" spans="1:18" ht="15.75" hidden="1" thickBot="1">
      <c r="A354" s="104"/>
      <c r="B354" s="181" t="s">
        <v>116</v>
      </c>
      <c r="C354" s="182"/>
      <c r="D354" s="182"/>
      <c r="E354" s="182"/>
      <c r="F354" s="182"/>
      <c r="G354" s="36"/>
      <c r="H354" s="173"/>
      <c r="I354" s="183"/>
      <c r="J354" s="183"/>
      <c r="L354" s="179"/>
      <c r="M354" s="180"/>
      <c r="N354" s="179"/>
      <c r="O354" s="179"/>
      <c r="P354" s="179"/>
      <c r="Q354" s="180"/>
    </row>
    <row r="355" spans="1:18" ht="3" hidden="1" customHeight="1">
      <c r="A355" s="104"/>
      <c r="H355" s="116"/>
      <c r="I355" s="157"/>
      <c r="J355" s="157"/>
      <c r="L355" s="179"/>
      <c r="M355" s="180"/>
      <c r="N355" s="179"/>
      <c r="O355" s="179"/>
      <c r="P355" s="179"/>
      <c r="Q355" s="180"/>
    </row>
    <row r="356" spans="1:18" s="21" customFormat="1" ht="18" hidden="1" customHeight="1">
      <c r="A356" s="108" t="s">
        <v>41</v>
      </c>
      <c r="B356" s="30" t="s">
        <v>411</v>
      </c>
      <c r="H356" s="113"/>
      <c r="I356" s="113"/>
      <c r="J356" s="113"/>
      <c r="L356" s="160"/>
      <c r="M356" s="161"/>
      <c r="N356" s="160"/>
      <c r="O356" s="160"/>
      <c r="P356" s="160"/>
      <c r="Q356" s="161"/>
      <c r="R356" s="33"/>
    </row>
    <row r="357" spans="1:18" ht="15" hidden="1">
      <c r="A357" s="104"/>
      <c r="B357" s="103" t="s">
        <v>412</v>
      </c>
      <c r="C357" s="176"/>
      <c r="D357" s="176"/>
      <c r="E357" s="176"/>
      <c r="F357" s="176"/>
      <c r="G357" s="176"/>
      <c r="H357" s="171"/>
      <c r="I357" s="184"/>
      <c r="J357" s="185"/>
      <c r="L357" s="179"/>
      <c r="M357" s="180"/>
      <c r="N357" s="179"/>
      <c r="O357" s="179"/>
      <c r="P357" s="179"/>
      <c r="Q357" s="180"/>
    </row>
    <row r="358" spans="1:18" ht="15" hidden="1">
      <c r="A358" s="104"/>
      <c r="B358" s="103" t="s">
        <v>413</v>
      </c>
      <c r="C358" s="176"/>
      <c r="D358" s="176"/>
      <c r="E358" s="176"/>
      <c r="F358" s="176"/>
      <c r="G358" s="176"/>
      <c r="H358" s="171">
        <v>0</v>
      </c>
      <c r="I358" s="184"/>
      <c r="J358" s="185">
        <v>0</v>
      </c>
      <c r="L358" s="179"/>
      <c r="M358" s="180"/>
      <c r="N358" s="179"/>
      <c r="O358" s="179"/>
      <c r="P358" s="179"/>
      <c r="Q358" s="180"/>
    </row>
    <row r="359" spans="1:18" ht="15" hidden="1">
      <c r="A359" s="104"/>
      <c r="B359" s="103" t="s">
        <v>414</v>
      </c>
      <c r="C359" s="176"/>
      <c r="D359" s="176"/>
      <c r="E359" s="176"/>
      <c r="F359" s="176"/>
      <c r="G359" s="176"/>
      <c r="H359" s="171">
        <v>0</v>
      </c>
      <c r="I359" s="184"/>
      <c r="J359" s="185">
        <v>0</v>
      </c>
      <c r="L359" s="179"/>
      <c r="M359" s="180"/>
      <c r="N359" s="179"/>
      <c r="O359" s="179"/>
      <c r="P359" s="179"/>
      <c r="Q359" s="180"/>
    </row>
    <row r="360" spans="1:18" ht="15" hidden="1">
      <c r="A360" s="104"/>
      <c r="B360" s="103" t="s">
        <v>415</v>
      </c>
      <c r="C360" s="176"/>
      <c r="D360" s="176"/>
      <c r="E360" s="176"/>
      <c r="F360" s="176"/>
      <c r="G360" s="176"/>
      <c r="H360" s="171">
        <v>0</v>
      </c>
      <c r="I360" s="184"/>
      <c r="J360" s="185">
        <v>0</v>
      </c>
      <c r="L360" s="179"/>
      <c r="M360" s="180"/>
      <c r="N360" s="179"/>
      <c r="O360" s="179"/>
      <c r="P360" s="179"/>
      <c r="Q360" s="180"/>
    </row>
    <row r="361" spans="1:18" ht="6.75" hidden="1" customHeight="1">
      <c r="A361" s="104"/>
      <c r="L361" s="179"/>
      <c r="M361" s="180"/>
      <c r="N361" s="179"/>
      <c r="O361" s="179"/>
      <c r="P361" s="179"/>
      <c r="Q361" s="180"/>
    </row>
    <row r="362" spans="1:18" ht="15.75" hidden="1" thickBot="1">
      <c r="A362" s="104"/>
      <c r="B362" s="181" t="s">
        <v>116</v>
      </c>
      <c r="C362" s="182"/>
      <c r="D362" s="182"/>
      <c r="E362" s="182"/>
      <c r="F362" s="182"/>
      <c r="G362" s="36"/>
      <c r="H362" s="132">
        <f>SUM(H357:H361)</f>
        <v>0</v>
      </c>
      <c r="I362" s="186"/>
      <c r="J362" s="187">
        <f>SUM(J357:J361)</f>
        <v>0</v>
      </c>
      <c r="L362" s="179"/>
      <c r="M362" s="180"/>
      <c r="N362" s="179"/>
      <c r="O362" s="179"/>
      <c r="P362" s="179"/>
      <c r="Q362" s="180"/>
    </row>
    <row r="363" spans="1:18" ht="15">
      <c r="A363" s="102" t="s">
        <v>945</v>
      </c>
      <c r="B363" s="30" t="s">
        <v>947</v>
      </c>
      <c r="H363" s="186">
        <f>H364+H371</f>
        <v>72356049072</v>
      </c>
      <c r="I363" s="186">
        <f>I364+I371</f>
        <v>0</v>
      </c>
      <c r="J363" s="186">
        <f>J364+J371</f>
        <v>60470154419</v>
      </c>
    </row>
    <row r="364" spans="1:18" ht="15">
      <c r="B364" s="30" t="s">
        <v>946</v>
      </c>
      <c r="H364" s="32">
        <f>H365+H366</f>
        <v>53037688050</v>
      </c>
      <c r="I364" s="32">
        <f>I365+I366</f>
        <v>0</v>
      </c>
      <c r="J364" s="32">
        <f>J365+J366</f>
        <v>41370171121</v>
      </c>
    </row>
    <row r="365" spans="1:18" s="21" customFormat="1" ht="18" customHeight="1">
      <c r="A365" s="51"/>
      <c r="B365" s="101" t="s">
        <v>948</v>
      </c>
      <c r="H365" s="22">
        <v>500000000</v>
      </c>
      <c r="I365" s="22"/>
      <c r="J365" s="22">
        <v>500000000</v>
      </c>
      <c r="L365" s="33"/>
      <c r="M365" s="34"/>
      <c r="N365" s="33"/>
      <c r="O365" s="24"/>
      <c r="P365" s="24"/>
      <c r="Q365" s="25"/>
      <c r="R365" s="33"/>
    </row>
    <row r="366" spans="1:18" s="21" customFormat="1" ht="18" customHeight="1">
      <c r="A366" s="51"/>
      <c r="B366" s="101" t="s">
        <v>949</v>
      </c>
      <c r="H366" s="22">
        <f>SUM(H367:H370)</f>
        <v>52537688050</v>
      </c>
      <c r="I366" s="22">
        <f>SUM(I367:I370)</f>
        <v>0</v>
      </c>
      <c r="J366" s="22">
        <f>SUM(J367:J370)</f>
        <v>40870171121</v>
      </c>
      <c r="L366" s="33"/>
      <c r="M366" s="34"/>
      <c r="N366" s="33"/>
      <c r="O366" s="24"/>
      <c r="P366" s="24"/>
      <c r="Q366" s="25"/>
      <c r="R366" s="33"/>
    </row>
    <row r="367" spans="1:18" s="21" customFormat="1" ht="18" customHeight="1">
      <c r="A367" s="51"/>
      <c r="B367" s="101" t="s">
        <v>941</v>
      </c>
      <c r="H367" s="22">
        <v>6517478791</v>
      </c>
      <c r="I367" s="22"/>
      <c r="J367" s="22">
        <v>4790269296</v>
      </c>
      <c r="L367" s="33"/>
      <c r="M367" s="34"/>
      <c r="N367" s="33"/>
      <c r="O367" s="24"/>
      <c r="P367" s="24"/>
      <c r="Q367" s="25"/>
      <c r="R367" s="33"/>
    </row>
    <row r="368" spans="1:18" s="21" customFormat="1" ht="18" customHeight="1">
      <c r="A368" s="51"/>
      <c r="B368" s="101" t="s">
        <v>950</v>
      </c>
      <c r="H368" s="22">
        <v>42255318</v>
      </c>
      <c r="I368" s="22"/>
      <c r="J368" s="22">
        <v>42255318</v>
      </c>
      <c r="L368" s="33"/>
      <c r="M368" s="34"/>
      <c r="N368" s="33"/>
      <c r="O368" s="24"/>
      <c r="P368" s="24"/>
      <c r="Q368" s="25"/>
      <c r="R368" s="33"/>
    </row>
    <row r="369" spans="1:18" s="21" customFormat="1" ht="18" customHeight="1">
      <c r="A369" s="51"/>
      <c r="B369" s="101" t="s">
        <v>942</v>
      </c>
      <c r="H369" s="22">
        <f>45187694587</f>
        <v>45187694587</v>
      </c>
      <c r="I369" s="22"/>
      <c r="J369" s="22">
        <f>35247387153</f>
        <v>35247387153</v>
      </c>
      <c r="L369" s="33"/>
      <c r="M369" s="34"/>
      <c r="N369" s="33"/>
      <c r="O369" s="24"/>
      <c r="P369" s="24"/>
      <c r="Q369" s="25"/>
      <c r="R369" s="33"/>
    </row>
    <row r="370" spans="1:18" s="21" customFormat="1" ht="18" customHeight="1">
      <c r="A370" s="51"/>
      <c r="B370" s="101" t="s">
        <v>943</v>
      </c>
      <c r="H370" s="22">
        <v>790259354</v>
      </c>
      <c r="I370" s="22"/>
      <c r="J370" s="22">
        <v>790259354</v>
      </c>
      <c r="L370" s="33"/>
      <c r="M370" s="34"/>
      <c r="N370" s="33"/>
      <c r="O370" s="24"/>
      <c r="P370" s="24"/>
      <c r="Q370" s="25"/>
      <c r="R370" s="33"/>
    </row>
    <row r="371" spans="1:18" s="21" customFormat="1" ht="18" customHeight="1">
      <c r="A371" s="51"/>
      <c r="B371" s="30" t="s">
        <v>706</v>
      </c>
      <c r="H371" s="22">
        <f>H372</f>
        <v>19318361022</v>
      </c>
      <c r="I371" s="22">
        <f>I372</f>
        <v>0</v>
      </c>
      <c r="J371" s="22">
        <f>J372</f>
        <v>19099983298</v>
      </c>
      <c r="L371" s="33"/>
      <c r="M371" s="34"/>
      <c r="N371" s="33"/>
      <c r="O371" s="24"/>
      <c r="P371" s="24"/>
      <c r="Q371" s="25"/>
      <c r="R371" s="33"/>
    </row>
    <row r="372" spans="1:18" s="21" customFormat="1" ht="18" customHeight="1">
      <c r="A372" s="51"/>
      <c r="B372" s="101" t="s">
        <v>944</v>
      </c>
      <c r="H372" s="22">
        <v>19318361022</v>
      </c>
      <c r="I372" s="22"/>
      <c r="J372" s="22">
        <v>19099983298</v>
      </c>
      <c r="L372" s="33"/>
      <c r="M372" s="34"/>
      <c r="N372" s="33"/>
      <c r="O372" s="24"/>
      <c r="P372" s="24"/>
      <c r="Q372" s="25"/>
      <c r="R372" s="33"/>
    </row>
    <row r="373" spans="1:18" s="21" customFormat="1" ht="18" customHeight="1" thickBot="1">
      <c r="B373" s="169" t="s">
        <v>951</v>
      </c>
      <c r="C373" s="130"/>
      <c r="D373" s="130"/>
      <c r="E373" s="130"/>
      <c r="F373" s="130"/>
      <c r="G373" s="131"/>
      <c r="H373" s="187">
        <f>H363</f>
        <v>72356049072</v>
      </c>
      <c r="I373" s="187">
        <f>I363</f>
        <v>0</v>
      </c>
      <c r="J373" s="187">
        <f>J363</f>
        <v>60470154419</v>
      </c>
      <c r="L373" s="33"/>
      <c r="M373" s="34"/>
      <c r="N373" s="33"/>
      <c r="O373" s="24"/>
      <c r="P373" s="24"/>
      <c r="Q373" s="25"/>
      <c r="R373" s="33"/>
    </row>
    <row r="374" spans="1:18" ht="18" customHeight="1" thickTop="1"/>
  </sheetData>
  <mergeCells count="180">
    <mergeCell ref="B218:C218"/>
    <mergeCell ref="B219:C219"/>
    <mergeCell ref="B16:J16"/>
    <mergeCell ref="B17:J17"/>
    <mergeCell ref="B18:J18"/>
    <mergeCell ref="B270:J271"/>
    <mergeCell ref="B220:C220"/>
    <mergeCell ref="B221:C221"/>
    <mergeCell ref="B323:F323"/>
    <mergeCell ref="B225:C225"/>
    <mergeCell ref="B226:C226"/>
    <mergeCell ref="B222:C222"/>
    <mergeCell ref="B223:C223"/>
    <mergeCell ref="B224:C224"/>
    <mergeCell ref="B227:C227"/>
    <mergeCell ref="B19:J19"/>
    <mergeCell ref="B217:C217"/>
    <mergeCell ref="B5:J5"/>
    <mergeCell ref="B6:J6"/>
    <mergeCell ref="B7:J7"/>
    <mergeCell ref="B8:J8"/>
    <mergeCell ref="B9:J9"/>
    <mergeCell ref="B29:J29"/>
    <mergeCell ref="B30:J30"/>
    <mergeCell ref="B31:J31"/>
    <mergeCell ref="B11:J11"/>
    <mergeCell ref="B12:J12"/>
    <mergeCell ref="B13:K13"/>
    <mergeCell ref="B15:J15"/>
    <mergeCell ref="B38:J38"/>
    <mergeCell ref="B39:J39"/>
    <mergeCell ref="B40:J40"/>
    <mergeCell ref="B33:J33"/>
    <mergeCell ref="B34:J34"/>
    <mergeCell ref="B35:J35"/>
    <mergeCell ref="B36:J36"/>
    <mergeCell ref="B32:J32"/>
    <mergeCell ref="B21:J21"/>
    <mergeCell ref="B23:J23"/>
    <mergeCell ref="B24:J24"/>
    <mergeCell ref="B28:J28"/>
    <mergeCell ref="B37:J37"/>
    <mergeCell ref="B49:J49"/>
    <mergeCell ref="B50:J50"/>
    <mergeCell ref="B51:J51"/>
    <mergeCell ref="B57:J57"/>
    <mergeCell ref="B45:J45"/>
    <mergeCell ref="B46:J46"/>
    <mergeCell ref="B47:J47"/>
    <mergeCell ref="B48:J48"/>
    <mergeCell ref="B41:J41"/>
    <mergeCell ref="B42:J42"/>
    <mergeCell ref="B43:J43"/>
    <mergeCell ref="B44:J44"/>
    <mergeCell ref="B59:J59"/>
    <mergeCell ref="B60:J60"/>
    <mergeCell ref="B61:J61"/>
    <mergeCell ref="B62:J62"/>
    <mergeCell ref="B58:J58"/>
    <mergeCell ref="B53:J53"/>
    <mergeCell ref="B54:J54"/>
    <mergeCell ref="B55:J55"/>
    <mergeCell ref="B56:J56"/>
    <mergeCell ref="B71:J71"/>
    <mergeCell ref="B72:J72"/>
    <mergeCell ref="B73:J73"/>
    <mergeCell ref="B74:J74"/>
    <mergeCell ref="B67:J67"/>
    <mergeCell ref="B68:J68"/>
    <mergeCell ref="B69:J69"/>
    <mergeCell ref="B70:J70"/>
    <mergeCell ref="B63:J63"/>
    <mergeCell ref="B64:J64"/>
    <mergeCell ref="B65:J65"/>
    <mergeCell ref="B66:J66"/>
    <mergeCell ref="B83:J83"/>
    <mergeCell ref="B84:J84"/>
    <mergeCell ref="B85:J85"/>
    <mergeCell ref="B86:J86"/>
    <mergeCell ref="B79:J79"/>
    <mergeCell ref="B80:J80"/>
    <mergeCell ref="B81:J81"/>
    <mergeCell ref="B82:J82"/>
    <mergeCell ref="B75:J75"/>
    <mergeCell ref="B76:J76"/>
    <mergeCell ref="B77:J77"/>
    <mergeCell ref="B78:J78"/>
    <mergeCell ref="B95:F95"/>
    <mergeCell ref="B96:F96"/>
    <mergeCell ref="B97:F97"/>
    <mergeCell ref="B98:F98"/>
    <mergeCell ref="B91:J91"/>
    <mergeCell ref="B92:J92"/>
    <mergeCell ref="B93:F93"/>
    <mergeCell ref="B94:F94"/>
    <mergeCell ref="B87:J87"/>
    <mergeCell ref="B88:J88"/>
    <mergeCell ref="B89:J89"/>
    <mergeCell ref="B90:J90"/>
    <mergeCell ref="B109:J109"/>
    <mergeCell ref="B110:J110"/>
    <mergeCell ref="B111:J111"/>
    <mergeCell ref="B112:J112"/>
    <mergeCell ref="B104:J104"/>
    <mergeCell ref="B106:J106"/>
    <mergeCell ref="B107:J107"/>
    <mergeCell ref="B108:J108"/>
    <mergeCell ref="B100:J100"/>
    <mergeCell ref="B101:J101"/>
    <mergeCell ref="B102:J102"/>
    <mergeCell ref="B103:J103"/>
    <mergeCell ref="B121:J121"/>
    <mergeCell ref="B122:J122"/>
    <mergeCell ref="B124:J124"/>
    <mergeCell ref="B125:J125"/>
    <mergeCell ref="B117:J117"/>
    <mergeCell ref="B118:J118"/>
    <mergeCell ref="B119:J119"/>
    <mergeCell ref="B120:J120"/>
    <mergeCell ref="B113:J113"/>
    <mergeCell ref="B114:J114"/>
    <mergeCell ref="B115:J115"/>
    <mergeCell ref="B116:J116"/>
    <mergeCell ref="B134:J134"/>
    <mergeCell ref="B135:J135"/>
    <mergeCell ref="B136:J136"/>
    <mergeCell ref="B137:J137"/>
    <mergeCell ref="B130:J130"/>
    <mergeCell ref="B131:J131"/>
    <mergeCell ref="B132:J132"/>
    <mergeCell ref="B133:J133"/>
    <mergeCell ref="B126:J126"/>
    <mergeCell ref="B127:J127"/>
    <mergeCell ref="B128:J128"/>
    <mergeCell ref="B129:J129"/>
    <mergeCell ref="B146:J146"/>
    <mergeCell ref="B147:J147"/>
    <mergeCell ref="B148:J148"/>
    <mergeCell ref="B149:J149"/>
    <mergeCell ref="B142:J142"/>
    <mergeCell ref="B143:J143"/>
    <mergeCell ref="B144:J144"/>
    <mergeCell ref="B145:J145"/>
    <mergeCell ref="B138:J138"/>
    <mergeCell ref="B139:J139"/>
    <mergeCell ref="B140:J140"/>
    <mergeCell ref="B141:J141"/>
    <mergeCell ref="B160:J160"/>
    <mergeCell ref="B161:J161"/>
    <mergeCell ref="B162:J162"/>
    <mergeCell ref="B163:J163"/>
    <mergeCell ref="B154:J154"/>
    <mergeCell ref="B155:J155"/>
    <mergeCell ref="B156:J156"/>
    <mergeCell ref="B158:J158"/>
    <mergeCell ref="B150:J150"/>
    <mergeCell ref="B151:J151"/>
    <mergeCell ref="B152:J152"/>
    <mergeCell ref="B153:J153"/>
    <mergeCell ref="B169:J169"/>
    <mergeCell ref="B175:F175"/>
    <mergeCell ref="B178:F178"/>
    <mergeCell ref="B197:B198"/>
    <mergeCell ref="D197:F197"/>
    <mergeCell ref="H197:J197"/>
    <mergeCell ref="B164:J164"/>
    <mergeCell ref="B165:J165"/>
    <mergeCell ref="B166:J166"/>
    <mergeCell ref="B167:J167"/>
    <mergeCell ref="B316:F316"/>
    <mergeCell ref="B228:C228"/>
    <mergeCell ref="B229:C229"/>
    <mergeCell ref="B230:C230"/>
    <mergeCell ref="B248:B249"/>
    <mergeCell ref="D248:F248"/>
    <mergeCell ref="B267:C267"/>
    <mergeCell ref="B268:J269"/>
    <mergeCell ref="B309:F309"/>
    <mergeCell ref="H248:J248"/>
    <mergeCell ref="B239:J239"/>
  </mergeCells>
  <phoneticPr fontId="36" type="noConversion"/>
  <pageMargins left="0.64" right="0.5" top="0.38" bottom="0.36" header="0.36" footer="0.32"/>
  <pageSetup orientation="portrait" useFirstPageNumber="1" r:id="rId1"/>
  <headerFooter alignWithMargins="0">
    <oddHeader>Page &amp;P</oddHeader>
    <oddFooter>Page &amp;P</oddFooter>
  </headerFooter>
</worksheet>
</file>

<file path=xl/worksheets/sheet6.xml><?xml version="1.0" encoding="utf-8"?>
<worksheet xmlns="http://schemas.openxmlformats.org/spreadsheetml/2006/main" xmlns:r="http://schemas.openxmlformats.org/officeDocument/2006/relationships">
  <sheetPr enableFormatConditionsCalculation="0">
    <tabColor indexed="34"/>
  </sheetPr>
  <dimension ref="A1:R155"/>
  <sheetViews>
    <sheetView topLeftCell="C1" workbookViewId="0">
      <selection activeCell="L4" sqref="L4"/>
    </sheetView>
  </sheetViews>
  <sheetFormatPr defaultRowHeight="18" customHeight="1"/>
  <cols>
    <col min="1" max="1" width="1.5703125" style="210" customWidth="1"/>
    <col min="2" max="2" width="37" style="211" customWidth="1"/>
    <col min="3" max="5" width="19.28515625" style="212" customWidth="1"/>
    <col min="6" max="6" width="19.42578125" style="212" customWidth="1"/>
    <col min="7" max="7" width="19.140625" style="212" hidden="1" customWidth="1"/>
    <col min="8" max="8" width="16.140625" style="233" hidden="1" customWidth="1"/>
    <col min="9" max="9" width="19.7109375" style="215" customWidth="1"/>
    <col min="10" max="10" width="20.42578125" style="233" customWidth="1"/>
    <col min="11" max="11" width="14.85546875" style="233" customWidth="1"/>
    <col min="12" max="12" width="16.5703125" style="242" bestFit="1" customWidth="1"/>
    <col min="13" max="13" width="16.28515625" style="242" bestFit="1" customWidth="1"/>
    <col min="14" max="14" width="16.28515625" style="215" bestFit="1" customWidth="1"/>
    <col min="15" max="15" width="21.140625" style="210" customWidth="1"/>
    <col min="16" max="16384" width="9.140625" style="210"/>
  </cols>
  <sheetData>
    <row r="1" spans="1:18" s="200" customFormat="1" ht="21" customHeight="1">
      <c r="A1" s="16" t="str">
        <f>[4]BS!A1</f>
        <v>C«ng ty Cæ phÇn §Çu t­ &amp; Th­¬ng m¹i DÇu KhÝ S«ng §µ</v>
      </c>
      <c r="H1" s="201"/>
      <c r="L1" s="202"/>
      <c r="M1" s="203"/>
      <c r="N1" s="203"/>
      <c r="O1" s="203"/>
      <c r="P1" s="203"/>
      <c r="Q1" s="203"/>
      <c r="R1" s="202"/>
    </row>
    <row r="2" spans="1:18" s="204" customFormat="1" ht="18" customHeight="1">
      <c r="A2" s="12" t="str">
        <f>[4]BS!A2</f>
        <v>§Þa chØ: TÇng 4, CT3, tßa nhµ Fodacon, ®­êng TrÇn Phó</v>
      </c>
      <c r="H2" s="205"/>
      <c r="I2" s="23" t="s">
        <v>967</v>
      </c>
      <c r="L2" s="206"/>
      <c r="M2" s="207"/>
      <c r="N2" s="207"/>
      <c r="O2" s="207"/>
      <c r="P2" s="207"/>
      <c r="Q2" s="207"/>
      <c r="R2" s="206"/>
    </row>
    <row r="3" spans="1:18" s="204" customFormat="1" ht="18" customHeight="1">
      <c r="A3" s="14" t="s">
        <v>682</v>
      </c>
      <c r="B3" s="208"/>
      <c r="C3" s="208"/>
      <c r="D3" s="208"/>
      <c r="E3" s="208"/>
      <c r="F3" s="208"/>
      <c r="G3" s="208"/>
      <c r="H3" s="209"/>
      <c r="I3" s="28" t="str">
        <f>'Note 1_7'!J3</f>
        <v>Cho n¨m tµi chÝnh kÕ thóc ngµy 31/03/2015</v>
      </c>
      <c r="L3" s="206"/>
      <c r="M3" s="207"/>
      <c r="N3" s="207"/>
      <c r="O3" s="207"/>
      <c r="P3" s="207"/>
      <c r="Q3" s="207"/>
      <c r="R3" s="206"/>
    </row>
    <row r="4" spans="1:18" ht="18" customHeight="1">
      <c r="H4" s="213"/>
      <c r="I4" s="213"/>
      <c r="J4" s="213"/>
      <c r="K4" s="213"/>
      <c r="L4" s="214"/>
      <c r="M4" s="214"/>
    </row>
    <row r="5" spans="1:18" ht="18" customHeight="1">
      <c r="B5" s="216" t="s">
        <v>952</v>
      </c>
      <c r="H5" s="213"/>
      <c r="I5" s="213"/>
      <c r="J5" s="213"/>
      <c r="K5" s="213"/>
      <c r="L5" s="214"/>
      <c r="M5" s="214"/>
    </row>
    <row r="6" spans="1:18" s="200" customFormat="1" ht="33.75" customHeight="1">
      <c r="B6" s="217" t="s">
        <v>221</v>
      </c>
      <c r="C6" s="218" t="s">
        <v>222</v>
      </c>
      <c r="D6" s="218" t="s">
        <v>223</v>
      </c>
      <c r="E6" s="218" t="s">
        <v>224</v>
      </c>
      <c r="F6" s="218" t="s">
        <v>225</v>
      </c>
      <c r="G6" s="218" t="s">
        <v>226</v>
      </c>
      <c r="H6" s="218" t="s">
        <v>227</v>
      </c>
      <c r="I6" s="218" t="s">
        <v>228</v>
      </c>
      <c r="J6" s="219"/>
      <c r="K6" s="219"/>
      <c r="L6" s="220"/>
      <c r="M6" s="220"/>
      <c r="N6" s="202"/>
    </row>
    <row r="7" spans="1:18" s="221" customFormat="1" ht="22.5" customHeight="1">
      <c r="B7" s="222" t="s">
        <v>229</v>
      </c>
      <c r="C7" s="223"/>
      <c r="D7" s="223"/>
      <c r="E7" s="223"/>
      <c r="F7" s="223"/>
      <c r="G7" s="224"/>
      <c r="H7" s="224"/>
      <c r="I7" s="225"/>
      <c r="J7" s="213"/>
      <c r="K7" s="213"/>
      <c r="L7" s="214"/>
      <c r="M7" s="214"/>
      <c r="N7" s="215"/>
    </row>
    <row r="8" spans="1:18" s="221" customFormat="1" ht="22.5" customHeight="1">
      <c r="B8" s="226" t="s">
        <v>230</v>
      </c>
      <c r="C8" s="227">
        <v>12682940426</v>
      </c>
      <c r="D8" s="227">
        <v>40058692944</v>
      </c>
      <c r="E8" s="227">
        <v>20459516404</v>
      </c>
      <c r="F8" s="227">
        <v>178011364</v>
      </c>
      <c r="G8" s="228"/>
      <c r="H8" s="228">
        <v>0</v>
      </c>
      <c r="I8" s="228">
        <f t="shared" ref="I8:I14" si="0">SUM(C8:H8)</f>
        <v>73379161138</v>
      </c>
      <c r="J8" s="213"/>
      <c r="K8" s="213"/>
      <c r="L8" s="214"/>
      <c r="M8" s="214"/>
      <c r="N8" s="215"/>
    </row>
    <row r="9" spans="1:18" ht="17.25" customHeight="1">
      <c r="B9" s="229" t="s">
        <v>231</v>
      </c>
      <c r="C9" s="230"/>
      <c r="D9" s="230"/>
      <c r="E9" s="230"/>
      <c r="F9" s="230"/>
      <c r="G9" s="230"/>
      <c r="H9" s="230">
        <v>0</v>
      </c>
      <c r="I9" s="228">
        <f t="shared" si="0"/>
        <v>0</v>
      </c>
      <c r="J9" s="231"/>
      <c r="K9" s="231"/>
      <c r="L9" s="232"/>
      <c r="M9" s="232"/>
      <c r="N9" s="233"/>
    </row>
    <row r="10" spans="1:18" ht="17.25" customHeight="1">
      <c r="B10" s="229" t="s">
        <v>232</v>
      </c>
      <c r="C10" s="230"/>
      <c r="D10" s="230"/>
      <c r="E10" s="230"/>
      <c r="F10" s="230"/>
      <c r="G10" s="230">
        <v>0</v>
      </c>
      <c r="H10" s="230">
        <v>0</v>
      </c>
      <c r="I10" s="228">
        <f t="shared" si="0"/>
        <v>0</v>
      </c>
      <c r="J10" s="231"/>
      <c r="K10" s="231"/>
      <c r="L10" s="232"/>
      <c r="M10" s="232"/>
      <c r="N10" s="233"/>
    </row>
    <row r="11" spans="1:18" ht="17.25" customHeight="1">
      <c r="B11" s="229" t="s">
        <v>233</v>
      </c>
      <c r="C11" s="230"/>
      <c r="D11" s="230"/>
      <c r="E11" s="230"/>
      <c r="F11" s="230"/>
      <c r="G11" s="230">
        <v>0</v>
      </c>
      <c r="H11" s="230">
        <v>0</v>
      </c>
      <c r="I11" s="228">
        <f>SUM(C11:H11)</f>
        <v>0</v>
      </c>
      <c r="J11" s="231"/>
      <c r="K11" s="231"/>
      <c r="L11" s="232"/>
      <c r="M11" s="232"/>
      <c r="N11" s="233"/>
    </row>
    <row r="12" spans="1:18" ht="17.25" customHeight="1">
      <c r="B12" s="229" t="s">
        <v>234</v>
      </c>
      <c r="C12" s="230"/>
      <c r="D12" s="230"/>
      <c r="E12" s="230"/>
      <c r="F12" s="230"/>
      <c r="G12" s="230">
        <v>0</v>
      </c>
      <c r="H12" s="230">
        <v>0</v>
      </c>
      <c r="I12" s="228">
        <f t="shared" si="0"/>
        <v>0</v>
      </c>
      <c r="J12" s="231"/>
      <c r="K12" s="231"/>
      <c r="L12" s="232"/>
      <c r="M12" s="232"/>
      <c r="N12" s="233"/>
    </row>
    <row r="13" spans="1:18" ht="17.25" customHeight="1">
      <c r="B13" s="229" t="s">
        <v>235</v>
      </c>
      <c r="C13" s="230"/>
      <c r="D13" s="230"/>
      <c r="E13" s="230"/>
      <c r="F13" s="230"/>
      <c r="G13" s="230">
        <v>0</v>
      </c>
      <c r="H13" s="230">
        <v>0</v>
      </c>
      <c r="I13" s="228">
        <f t="shared" si="0"/>
        <v>0</v>
      </c>
      <c r="J13" s="231"/>
      <c r="K13" s="231"/>
      <c r="L13" s="232"/>
      <c r="M13" s="232"/>
      <c r="N13" s="233"/>
    </row>
    <row r="14" spans="1:18" ht="17.25" customHeight="1">
      <c r="B14" s="229" t="s">
        <v>236</v>
      </c>
      <c r="D14" s="230"/>
      <c r="E14" s="230"/>
      <c r="F14" s="230"/>
      <c r="G14" s="230">
        <v>0</v>
      </c>
      <c r="H14" s="230">
        <v>0</v>
      </c>
      <c r="I14" s="228">
        <f t="shared" si="0"/>
        <v>0</v>
      </c>
      <c r="J14" s="231"/>
      <c r="K14" s="231"/>
      <c r="L14" s="232"/>
      <c r="M14" s="232"/>
      <c r="N14" s="233"/>
    </row>
    <row r="15" spans="1:18" s="221" customFormat="1" ht="22.5" customHeight="1">
      <c r="B15" s="226" t="s">
        <v>237</v>
      </c>
      <c r="C15" s="228">
        <f t="shared" ref="C15:I15" si="1">C8+C9+C10+C11-C12-C13-C14</f>
        <v>12682940426</v>
      </c>
      <c r="D15" s="228">
        <f t="shared" si="1"/>
        <v>40058692944</v>
      </c>
      <c r="E15" s="228">
        <f t="shared" si="1"/>
        <v>20459516404</v>
      </c>
      <c r="F15" s="228">
        <f t="shared" si="1"/>
        <v>178011364</v>
      </c>
      <c r="G15" s="228">
        <f t="shared" si="1"/>
        <v>0</v>
      </c>
      <c r="H15" s="228">
        <f t="shared" si="1"/>
        <v>0</v>
      </c>
      <c r="I15" s="228">
        <f t="shared" si="1"/>
        <v>73379161138</v>
      </c>
      <c r="J15" s="213"/>
      <c r="K15" s="213"/>
      <c r="L15" s="214"/>
      <c r="M15" s="214"/>
      <c r="N15" s="215"/>
    </row>
    <row r="16" spans="1:18" s="221" customFormat="1" ht="22.5" customHeight="1">
      <c r="B16" s="234" t="s">
        <v>238</v>
      </c>
      <c r="C16" s="235"/>
      <c r="D16" s="235"/>
      <c r="E16" s="235"/>
      <c r="F16" s="235"/>
      <c r="G16" s="235"/>
      <c r="H16" s="235"/>
      <c r="I16" s="236"/>
      <c r="J16" s="213"/>
      <c r="K16" s="213"/>
      <c r="L16" s="214"/>
      <c r="M16" s="214"/>
      <c r="N16" s="215"/>
    </row>
    <row r="17" spans="2:14" s="221" customFormat="1" ht="22.5" customHeight="1">
      <c r="B17" s="226" t="s">
        <v>230</v>
      </c>
      <c r="C17" s="228">
        <v>6067242193</v>
      </c>
      <c r="D17" s="228">
        <v>18161583993</v>
      </c>
      <c r="E17" s="228">
        <v>12159872921</v>
      </c>
      <c r="F17" s="228">
        <v>145239695</v>
      </c>
      <c r="G17" s="228"/>
      <c r="H17" s="228">
        <v>0</v>
      </c>
      <c r="I17" s="228">
        <f t="shared" ref="I17:I22" si="2">SUM(C17:H17)</f>
        <v>36533938802</v>
      </c>
      <c r="J17" s="213"/>
      <c r="K17" s="213"/>
      <c r="L17" s="214"/>
      <c r="M17" s="214"/>
      <c r="N17" s="215"/>
    </row>
    <row r="18" spans="2:14" ht="17.25" customHeight="1">
      <c r="B18" s="229" t="s">
        <v>239</v>
      </c>
      <c r="C18" s="230">
        <v>191257124</v>
      </c>
      <c r="D18" s="230">
        <v>1160864562</v>
      </c>
      <c r="E18" s="230">
        <v>637123341</v>
      </c>
      <c r="F18" s="230">
        <v>1854999</v>
      </c>
      <c r="G18" s="230"/>
      <c r="H18" s="230">
        <v>0</v>
      </c>
      <c r="I18" s="228">
        <f t="shared" si="2"/>
        <v>1991100026</v>
      </c>
      <c r="J18" s="231"/>
      <c r="K18" s="231"/>
      <c r="L18" s="232"/>
      <c r="M18" s="232"/>
      <c r="N18" s="233"/>
    </row>
    <row r="19" spans="2:14" ht="17.25" customHeight="1">
      <c r="B19" s="229" t="s">
        <v>233</v>
      </c>
      <c r="C19" s="230"/>
      <c r="E19" s="230"/>
      <c r="F19" s="230"/>
      <c r="G19" s="230"/>
      <c r="H19" s="230">
        <v>0</v>
      </c>
      <c r="I19" s="228">
        <f t="shared" si="2"/>
        <v>0</v>
      </c>
      <c r="J19" s="231"/>
      <c r="K19" s="231"/>
      <c r="L19" s="232"/>
      <c r="M19" s="232"/>
      <c r="N19" s="233"/>
    </row>
    <row r="20" spans="2:14" ht="17.25" customHeight="1">
      <c r="B20" s="229" t="s">
        <v>234</v>
      </c>
      <c r="C20" s="230"/>
      <c r="D20" s="230"/>
      <c r="E20" s="230"/>
      <c r="F20" s="230"/>
      <c r="G20" s="230">
        <v>0</v>
      </c>
      <c r="H20" s="230">
        <v>0</v>
      </c>
      <c r="I20" s="228">
        <f t="shared" si="2"/>
        <v>0</v>
      </c>
      <c r="J20" s="231"/>
      <c r="K20" s="231"/>
      <c r="L20" s="232"/>
      <c r="M20" s="232"/>
      <c r="N20" s="233"/>
    </row>
    <row r="21" spans="2:14" ht="17.25" customHeight="1">
      <c r="B21" s="229" t="s">
        <v>235</v>
      </c>
      <c r="C21" s="230"/>
      <c r="D21" s="230"/>
      <c r="E21" s="230"/>
      <c r="F21" s="230">
        <v>0</v>
      </c>
      <c r="G21" s="230">
        <v>0</v>
      </c>
      <c r="H21" s="230">
        <v>0</v>
      </c>
      <c r="I21" s="228">
        <f t="shared" si="2"/>
        <v>0</v>
      </c>
      <c r="J21" s="231"/>
      <c r="K21" s="231"/>
      <c r="L21" s="232"/>
      <c r="M21" s="232"/>
      <c r="N21" s="233"/>
    </row>
    <row r="22" spans="2:14" ht="17.25" customHeight="1">
      <c r="B22" s="229" t="s">
        <v>236</v>
      </c>
      <c r="C22" s="230"/>
      <c r="E22" s="230">
        <v>0</v>
      </c>
      <c r="F22" s="230"/>
      <c r="G22" s="230">
        <v>0</v>
      </c>
      <c r="H22" s="230">
        <v>0</v>
      </c>
      <c r="I22" s="228">
        <f t="shared" si="2"/>
        <v>0</v>
      </c>
      <c r="J22" s="231"/>
      <c r="K22" s="231"/>
      <c r="L22" s="232"/>
      <c r="M22" s="232"/>
      <c r="N22" s="233"/>
    </row>
    <row r="23" spans="2:14" s="221" customFormat="1" ht="22.5" customHeight="1">
      <c r="B23" s="226" t="s">
        <v>237</v>
      </c>
      <c r="C23" s="228">
        <f>C17+C18-C20-C21-C22+C19</f>
        <v>6258499317</v>
      </c>
      <c r="D23" s="228">
        <f>D17+D18+D19-D21</f>
        <v>19322448555</v>
      </c>
      <c r="E23" s="228">
        <f>E17+E18-E20-E21-E22+E19</f>
        <v>12796996262</v>
      </c>
      <c r="F23" s="228">
        <f>F17+F18-F20-F21-F22+F19</f>
        <v>147094694</v>
      </c>
      <c r="G23" s="228">
        <f>G17+G18-G20-G21-G22+G19</f>
        <v>0</v>
      </c>
      <c r="H23" s="228">
        <f>H17+H18-H20-H21-H22+H19</f>
        <v>0</v>
      </c>
      <c r="I23" s="228">
        <f>I17+I18-I20-I21-I22+I19</f>
        <v>38525038828</v>
      </c>
      <c r="J23" s="213"/>
      <c r="K23" s="213"/>
      <c r="L23" s="214"/>
      <c r="M23" s="214"/>
      <c r="N23" s="215"/>
    </row>
    <row r="24" spans="2:14" s="221" customFormat="1" ht="22.5" customHeight="1">
      <c r="B24" s="234" t="s">
        <v>240</v>
      </c>
      <c r="C24" s="235"/>
      <c r="D24" s="235"/>
      <c r="E24" s="235"/>
      <c r="F24" s="235"/>
      <c r="G24" s="235"/>
      <c r="H24" s="235"/>
      <c r="I24" s="236"/>
      <c r="J24" s="213"/>
      <c r="K24" s="213"/>
      <c r="L24" s="214"/>
      <c r="M24" s="214"/>
      <c r="N24" s="215"/>
    </row>
    <row r="25" spans="2:14" s="221" customFormat="1" ht="17.25" customHeight="1">
      <c r="B25" s="226" t="s">
        <v>253</v>
      </c>
      <c r="C25" s="228">
        <f>C8-C17</f>
        <v>6615698233</v>
      </c>
      <c r="D25" s="228">
        <f t="shared" ref="D25:I25" si="3">D8-D17</f>
        <v>21897108951</v>
      </c>
      <c r="E25" s="228">
        <f t="shared" si="3"/>
        <v>8299643483</v>
      </c>
      <c r="F25" s="228">
        <f t="shared" si="3"/>
        <v>32771669</v>
      </c>
      <c r="G25" s="228">
        <f t="shared" si="3"/>
        <v>0</v>
      </c>
      <c r="H25" s="228">
        <f t="shared" si="3"/>
        <v>0</v>
      </c>
      <c r="I25" s="228">
        <f t="shared" si="3"/>
        <v>36845222336</v>
      </c>
      <c r="J25" s="213"/>
      <c r="K25" s="213"/>
      <c r="L25" s="214"/>
      <c r="M25" s="214"/>
      <c r="N25" s="215"/>
    </row>
    <row r="26" spans="2:14" s="221" customFormat="1" ht="17.25" customHeight="1">
      <c r="B26" s="237" t="s">
        <v>254</v>
      </c>
      <c r="C26" s="238">
        <f t="shared" ref="C26:I26" si="4">C15-C23</f>
        <v>6424441109</v>
      </c>
      <c r="D26" s="238">
        <f t="shared" si="4"/>
        <v>20736244389</v>
      </c>
      <c r="E26" s="238">
        <f t="shared" si="4"/>
        <v>7662520142</v>
      </c>
      <c r="F26" s="238">
        <f>F15-F23</f>
        <v>30916670</v>
      </c>
      <c r="G26" s="238">
        <f>G15-G23</f>
        <v>0</v>
      </c>
      <c r="H26" s="238">
        <f t="shared" si="4"/>
        <v>0</v>
      </c>
      <c r="I26" s="238">
        <f t="shared" si="4"/>
        <v>34854122310</v>
      </c>
      <c r="J26" s="213"/>
      <c r="K26" s="213"/>
      <c r="L26" s="214"/>
      <c r="M26" s="214"/>
      <c r="N26" s="215"/>
    </row>
    <row r="27" spans="2:14" ht="18" hidden="1" customHeight="1">
      <c r="B27" s="216"/>
      <c r="H27" s="213"/>
      <c r="I27" s="213"/>
      <c r="J27" s="213"/>
      <c r="K27" s="213"/>
      <c r="L27" s="214"/>
      <c r="M27" s="214"/>
    </row>
    <row r="28" spans="2:14" ht="18" hidden="1" customHeight="1">
      <c r="B28" s="216" t="s">
        <v>242</v>
      </c>
      <c r="H28" s="213"/>
      <c r="I28" s="213"/>
      <c r="J28" s="213"/>
      <c r="K28" s="213"/>
      <c r="L28" s="214"/>
      <c r="M28" s="214"/>
    </row>
    <row r="29" spans="2:14" s="200" customFormat="1" ht="33.75" hidden="1" customHeight="1">
      <c r="B29" s="217" t="s">
        <v>221</v>
      </c>
      <c r="C29" s="218" t="s">
        <v>222</v>
      </c>
      <c r="D29" s="218" t="s">
        <v>223</v>
      </c>
      <c r="E29" s="218" t="s">
        <v>224</v>
      </c>
      <c r="F29" s="218" t="s">
        <v>243</v>
      </c>
      <c r="G29" s="218" t="s">
        <v>226</v>
      </c>
      <c r="H29" s="218" t="s">
        <v>227</v>
      </c>
      <c r="I29" s="218" t="s">
        <v>228</v>
      </c>
      <c r="J29" s="219"/>
      <c r="K29" s="219"/>
      <c r="L29" s="220"/>
      <c r="M29" s="220"/>
      <c r="N29" s="202"/>
    </row>
    <row r="30" spans="2:14" s="221" customFormat="1" ht="22.5" hidden="1" customHeight="1">
      <c r="B30" s="222" t="s">
        <v>229</v>
      </c>
      <c r="C30" s="224"/>
      <c r="D30" s="224"/>
      <c r="E30" s="224"/>
      <c r="F30" s="224"/>
      <c r="G30" s="224"/>
      <c r="H30" s="224"/>
      <c r="I30" s="225"/>
      <c r="J30" s="213"/>
      <c r="K30" s="213"/>
      <c r="L30" s="214"/>
      <c r="M30" s="214"/>
      <c r="N30" s="215"/>
    </row>
    <row r="31" spans="2:14" s="221" customFormat="1" ht="22.5" hidden="1" customHeight="1">
      <c r="B31" s="226" t="s">
        <v>230</v>
      </c>
      <c r="C31" s="228">
        <v>0</v>
      </c>
      <c r="D31" s="228">
        <v>0</v>
      </c>
      <c r="E31" s="228">
        <v>0</v>
      </c>
      <c r="F31" s="228">
        <v>0</v>
      </c>
      <c r="G31" s="228"/>
      <c r="H31" s="228">
        <v>0</v>
      </c>
      <c r="I31" s="228">
        <f t="shared" ref="I31:I36" si="5">SUM(C31:H31)</f>
        <v>0</v>
      </c>
      <c r="J31" s="213"/>
      <c r="K31" s="213"/>
      <c r="L31" s="214"/>
      <c r="M31" s="214"/>
      <c r="N31" s="215"/>
    </row>
    <row r="32" spans="2:14" ht="17.25" hidden="1" customHeight="1">
      <c r="B32" s="229" t="s">
        <v>244</v>
      </c>
      <c r="C32" s="230"/>
      <c r="D32" s="230"/>
      <c r="E32" s="230"/>
      <c r="F32" s="230"/>
      <c r="G32" s="230"/>
      <c r="H32" s="230"/>
      <c r="I32" s="228">
        <f t="shared" si="5"/>
        <v>0</v>
      </c>
      <c r="J32" s="231"/>
      <c r="K32" s="231"/>
      <c r="L32" s="232"/>
      <c r="M32" s="232"/>
      <c r="N32" s="233"/>
    </row>
    <row r="33" spans="2:14" ht="17.25" hidden="1" customHeight="1">
      <c r="B33" s="229" t="s">
        <v>245</v>
      </c>
      <c r="C33" s="230"/>
      <c r="D33" s="230"/>
      <c r="E33" s="230"/>
      <c r="F33" s="230"/>
      <c r="G33" s="230"/>
      <c r="H33" s="230"/>
      <c r="I33" s="228">
        <f t="shared" si="5"/>
        <v>0</v>
      </c>
      <c r="J33" s="231"/>
      <c r="K33" s="231"/>
      <c r="L33" s="232"/>
      <c r="M33" s="232"/>
      <c r="N33" s="233"/>
    </row>
    <row r="34" spans="2:14" ht="17.25" hidden="1" customHeight="1">
      <c r="B34" s="229" t="s">
        <v>246</v>
      </c>
      <c r="C34" s="230"/>
      <c r="D34" s="230"/>
      <c r="E34" s="230"/>
      <c r="F34" s="230"/>
      <c r="G34" s="230"/>
      <c r="H34" s="230"/>
      <c r="I34" s="228">
        <f t="shared" si="5"/>
        <v>0</v>
      </c>
      <c r="J34" s="231"/>
      <c r="K34" s="231"/>
      <c r="L34" s="232"/>
      <c r="M34" s="232"/>
      <c r="N34" s="233"/>
    </row>
    <row r="35" spans="2:14" ht="17.25" hidden="1" customHeight="1">
      <c r="B35" s="229" t="s">
        <v>247</v>
      </c>
      <c r="C35" s="230"/>
      <c r="D35" s="230"/>
      <c r="E35" s="230"/>
      <c r="F35" s="230"/>
      <c r="G35" s="230"/>
      <c r="H35" s="230"/>
      <c r="I35" s="228">
        <f t="shared" si="5"/>
        <v>0</v>
      </c>
      <c r="J35" s="231"/>
      <c r="K35" s="231"/>
      <c r="L35" s="232"/>
      <c r="M35" s="232"/>
      <c r="N35" s="233"/>
    </row>
    <row r="36" spans="2:14" ht="17.25" hidden="1" customHeight="1">
      <c r="B36" s="229" t="s">
        <v>248</v>
      </c>
      <c r="C36" s="230"/>
      <c r="D36" s="230"/>
      <c r="E36" s="230"/>
      <c r="F36" s="230"/>
      <c r="G36" s="230"/>
      <c r="H36" s="230"/>
      <c r="I36" s="228">
        <f t="shared" si="5"/>
        <v>0</v>
      </c>
      <c r="J36" s="231"/>
      <c r="K36" s="231"/>
      <c r="L36" s="232"/>
      <c r="M36" s="232"/>
      <c r="N36" s="233"/>
    </row>
    <row r="37" spans="2:14" s="221" customFormat="1" ht="22.5" hidden="1" customHeight="1">
      <c r="B37" s="226" t="s">
        <v>237</v>
      </c>
      <c r="C37" s="228">
        <f>C31+C32+C33+C34-C35-C36</f>
        <v>0</v>
      </c>
      <c r="D37" s="228">
        <f t="shared" ref="D37:I37" si="6">D31+D32+D33+D34-D35-D36</f>
        <v>0</v>
      </c>
      <c r="E37" s="228">
        <f t="shared" si="6"/>
        <v>0</v>
      </c>
      <c r="F37" s="228">
        <f t="shared" si="6"/>
        <v>0</v>
      </c>
      <c r="G37" s="228">
        <f t="shared" si="6"/>
        <v>0</v>
      </c>
      <c r="H37" s="228">
        <f t="shared" si="6"/>
        <v>0</v>
      </c>
      <c r="I37" s="228">
        <f t="shared" si="6"/>
        <v>0</v>
      </c>
      <c r="J37" s="213"/>
      <c r="K37" s="213"/>
      <c r="L37" s="214"/>
      <c r="M37" s="214"/>
      <c r="N37" s="215"/>
    </row>
    <row r="38" spans="2:14" s="221" customFormat="1" ht="22.5" hidden="1" customHeight="1">
      <c r="B38" s="234" t="s">
        <v>238</v>
      </c>
      <c r="C38" s="235"/>
      <c r="D38" s="235"/>
      <c r="E38" s="235"/>
      <c r="F38" s="235"/>
      <c r="G38" s="235"/>
      <c r="H38" s="235"/>
      <c r="I38" s="236"/>
      <c r="J38" s="213"/>
      <c r="K38" s="213"/>
      <c r="L38" s="214"/>
      <c r="M38" s="214"/>
      <c r="N38" s="215"/>
    </row>
    <row r="39" spans="2:14" s="221" customFormat="1" ht="22.5" hidden="1" customHeight="1">
      <c r="B39" s="226" t="s">
        <v>230</v>
      </c>
      <c r="C39" s="230">
        <v>0</v>
      </c>
      <c r="D39" s="228">
        <v>0</v>
      </c>
      <c r="E39" s="228">
        <v>0</v>
      </c>
      <c r="F39" s="228">
        <v>0</v>
      </c>
      <c r="G39" s="228"/>
      <c r="H39" s="228">
        <v>0</v>
      </c>
      <c r="I39" s="228">
        <f t="shared" ref="I39:I44" si="7">SUM(C39:H39)</f>
        <v>0</v>
      </c>
      <c r="J39" s="213"/>
      <c r="K39" s="213"/>
      <c r="L39" s="214"/>
      <c r="M39" s="214"/>
      <c r="N39" s="215"/>
    </row>
    <row r="40" spans="2:14" ht="17.25" hidden="1" customHeight="1">
      <c r="B40" s="229" t="s">
        <v>239</v>
      </c>
      <c r="C40" s="230"/>
      <c r="D40" s="230"/>
      <c r="E40" s="230"/>
      <c r="F40" s="230"/>
      <c r="G40" s="230"/>
      <c r="H40" s="230"/>
      <c r="I40" s="228">
        <f t="shared" si="7"/>
        <v>0</v>
      </c>
      <c r="J40" s="231"/>
      <c r="K40" s="231"/>
      <c r="L40" s="232"/>
      <c r="M40" s="232"/>
      <c r="N40" s="233"/>
    </row>
    <row r="41" spans="2:14" ht="17.25" hidden="1" customHeight="1">
      <c r="B41" s="229" t="s">
        <v>245</v>
      </c>
      <c r="C41" s="230"/>
      <c r="D41" s="230"/>
      <c r="E41" s="230"/>
      <c r="F41" s="230"/>
      <c r="G41" s="230"/>
      <c r="H41" s="230"/>
      <c r="I41" s="228">
        <f t="shared" si="7"/>
        <v>0</v>
      </c>
      <c r="J41" s="231"/>
      <c r="K41" s="231"/>
      <c r="L41" s="232"/>
      <c r="M41" s="232"/>
      <c r="N41" s="233"/>
    </row>
    <row r="42" spans="2:14" ht="17.25" hidden="1" customHeight="1">
      <c r="B42" s="229" t="s">
        <v>246</v>
      </c>
      <c r="C42" s="230"/>
      <c r="D42" s="230"/>
      <c r="E42" s="230"/>
      <c r="F42" s="230"/>
      <c r="G42" s="230"/>
      <c r="H42" s="230"/>
      <c r="I42" s="228">
        <f t="shared" si="7"/>
        <v>0</v>
      </c>
      <c r="J42" s="231"/>
      <c r="K42" s="231"/>
      <c r="L42" s="232"/>
      <c r="M42" s="232"/>
      <c r="N42" s="233"/>
    </row>
    <row r="43" spans="2:14" ht="17.25" hidden="1" customHeight="1">
      <c r="B43" s="229" t="s">
        <v>247</v>
      </c>
      <c r="C43" s="230"/>
      <c r="D43" s="230"/>
      <c r="E43" s="230"/>
      <c r="F43" s="230"/>
      <c r="G43" s="230"/>
      <c r="H43" s="230"/>
      <c r="I43" s="228">
        <f t="shared" si="7"/>
        <v>0</v>
      </c>
      <c r="J43" s="231"/>
      <c r="K43" s="231"/>
      <c r="L43" s="232"/>
      <c r="M43" s="232"/>
      <c r="N43" s="233"/>
    </row>
    <row r="44" spans="2:14" ht="17.25" hidden="1" customHeight="1">
      <c r="B44" s="229" t="s">
        <v>248</v>
      </c>
      <c r="C44" s="230"/>
      <c r="D44" s="230"/>
      <c r="E44" s="230"/>
      <c r="F44" s="230"/>
      <c r="G44" s="230"/>
      <c r="H44" s="230"/>
      <c r="I44" s="228">
        <f t="shared" si="7"/>
        <v>0</v>
      </c>
      <c r="J44" s="231"/>
      <c r="K44" s="231"/>
      <c r="L44" s="232"/>
      <c r="M44" s="232"/>
      <c r="N44" s="233"/>
    </row>
    <row r="45" spans="2:14" s="221" customFormat="1" ht="22.5" hidden="1" customHeight="1">
      <c r="B45" s="226" t="s">
        <v>249</v>
      </c>
      <c r="C45" s="228">
        <f t="shared" ref="C45:I45" si="8">C39+C40-C42-C43-C44+C41</f>
        <v>0</v>
      </c>
      <c r="D45" s="228">
        <f t="shared" si="8"/>
        <v>0</v>
      </c>
      <c r="E45" s="228">
        <f t="shared" si="8"/>
        <v>0</v>
      </c>
      <c r="F45" s="228">
        <f t="shared" si="8"/>
        <v>0</v>
      </c>
      <c r="G45" s="228">
        <f t="shared" si="8"/>
        <v>0</v>
      </c>
      <c r="H45" s="228">
        <f t="shared" si="8"/>
        <v>0</v>
      </c>
      <c r="I45" s="228">
        <f t="shared" si="8"/>
        <v>0</v>
      </c>
      <c r="J45" s="213"/>
      <c r="K45" s="213"/>
      <c r="L45" s="214"/>
      <c r="M45" s="214"/>
      <c r="N45" s="215"/>
    </row>
    <row r="46" spans="2:14" s="221" customFormat="1" ht="22.5" hidden="1" customHeight="1">
      <c r="B46" s="234" t="s">
        <v>240</v>
      </c>
      <c r="C46" s="235"/>
      <c r="D46" s="235"/>
      <c r="E46" s="235"/>
      <c r="F46" s="235"/>
      <c r="G46" s="235"/>
      <c r="H46" s="235"/>
      <c r="I46" s="236"/>
      <c r="J46" s="213"/>
      <c r="K46" s="213"/>
      <c r="L46" s="214"/>
      <c r="M46" s="214"/>
      <c r="N46" s="215"/>
    </row>
    <row r="47" spans="2:14" ht="17.25" hidden="1" customHeight="1">
      <c r="B47" s="229" t="s">
        <v>241</v>
      </c>
      <c r="C47" s="230">
        <f t="shared" ref="C47:I47" si="9">C31-C39</f>
        <v>0</v>
      </c>
      <c r="D47" s="230">
        <f t="shared" si="9"/>
        <v>0</v>
      </c>
      <c r="E47" s="230">
        <f t="shared" si="9"/>
        <v>0</v>
      </c>
      <c r="F47" s="230">
        <f t="shared" si="9"/>
        <v>0</v>
      </c>
      <c r="G47" s="230">
        <f t="shared" si="9"/>
        <v>0</v>
      </c>
      <c r="H47" s="230">
        <f t="shared" si="9"/>
        <v>0</v>
      </c>
      <c r="I47" s="228">
        <f t="shared" si="9"/>
        <v>0</v>
      </c>
      <c r="J47" s="231"/>
      <c r="K47" s="231"/>
      <c r="L47" s="232"/>
      <c r="M47" s="232"/>
      <c r="N47" s="233"/>
    </row>
    <row r="48" spans="2:14" ht="17.25" hidden="1" customHeight="1">
      <c r="B48" s="239" t="s">
        <v>250</v>
      </c>
      <c r="C48" s="240">
        <f t="shared" ref="C48:I48" si="10">C37-C45</f>
        <v>0</v>
      </c>
      <c r="D48" s="240">
        <f t="shared" si="10"/>
        <v>0</v>
      </c>
      <c r="E48" s="240">
        <f t="shared" si="10"/>
        <v>0</v>
      </c>
      <c r="F48" s="240">
        <f t="shared" si="10"/>
        <v>0</v>
      </c>
      <c r="G48" s="240">
        <f t="shared" si="10"/>
        <v>0</v>
      </c>
      <c r="H48" s="240">
        <f t="shared" si="10"/>
        <v>0</v>
      </c>
      <c r="I48" s="238">
        <f t="shared" si="10"/>
        <v>0</v>
      </c>
      <c r="J48" s="231"/>
      <c r="K48" s="231"/>
      <c r="L48" s="232"/>
      <c r="M48" s="232"/>
      <c r="N48" s="233"/>
    </row>
    <row r="49" spans="2:2" ht="18" customHeight="1">
      <c r="B49" s="241" t="s">
        <v>251</v>
      </c>
    </row>
    <row r="50" spans="2:2" ht="18" customHeight="1">
      <c r="B50" s="241" t="s">
        <v>252</v>
      </c>
    </row>
    <row r="151" spans="8:8" ht="18" customHeight="1">
      <c r="H151" s="233">
        <v>10843009</v>
      </c>
    </row>
    <row r="152" spans="8:8" ht="18" customHeight="1">
      <c r="H152" s="233">
        <v>29961315</v>
      </c>
    </row>
    <row r="153" spans="8:8" ht="18" customHeight="1">
      <c r="H153" s="233">
        <v>10085465</v>
      </c>
    </row>
    <row r="154" spans="8:8" ht="18" customHeight="1">
      <c r="H154" s="233">
        <v>322394</v>
      </c>
    </row>
    <row r="155" spans="8:8" ht="18" customHeight="1">
      <c r="H155" s="233">
        <v>14433261</v>
      </c>
    </row>
  </sheetData>
  <phoneticPr fontId="36" type="noConversion"/>
  <pageMargins left="0.25" right="0.16" top="0.32" bottom="0.19" header="0.23" footer="0.16"/>
  <pageSetup firstPageNumber="11" orientation="landscape" useFirstPageNumber="1" verticalDpi="0"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sheetPr>
    <tabColor indexed="13"/>
  </sheetPr>
  <dimension ref="A1:R199"/>
  <sheetViews>
    <sheetView workbookViewId="0">
      <selection activeCell="L110" sqref="L110:L112"/>
    </sheetView>
  </sheetViews>
  <sheetFormatPr defaultRowHeight="18" customHeight="1"/>
  <cols>
    <col min="1" max="1" width="3.28515625" style="102" customWidth="1"/>
    <col min="2" max="2" width="15.28515625" style="103" customWidth="1"/>
    <col min="3" max="3" width="9.5703125" style="104" customWidth="1"/>
    <col min="4" max="4" width="11.28515625" style="104" customWidth="1"/>
    <col min="5" max="5" width="0.28515625" style="104" customWidth="1"/>
    <col min="6" max="6" width="17.140625" style="104" customWidth="1"/>
    <col min="7" max="7" width="0.28515625" style="104" customWidth="1"/>
    <col min="8" max="8" width="17.85546875" style="244" customWidth="1"/>
    <col min="9" max="9" width="0.28515625" style="244" customWidth="1"/>
    <col min="10" max="10" width="18.28515625" style="244" customWidth="1"/>
    <col min="11" max="11" width="0.28515625" style="104" customWidth="1"/>
    <col min="12" max="12" width="19.42578125" style="37" bestFit="1" customWidth="1"/>
    <col min="13" max="13" width="0.7109375" style="38" customWidth="1"/>
    <col min="14" max="14" width="19.42578125" style="38" bestFit="1" customWidth="1"/>
    <col min="15" max="15" width="17.140625" style="107" customWidth="1"/>
    <col min="16" max="16" width="17.5703125" style="107" bestFit="1" customWidth="1"/>
    <col min="17" max="17" width="16.28515625" style="107" bestFit="1" customWidth="1"/>
    <col min="18" max="18" width="16.28515625" style="37" bestFit="1" customWidth="1"/>
    <col min="19" max="19" width="21.140625" style="104" customWidth="1"/>
    <col min="20" max="16384" width="9.140625" style="104"/>
  </cols>
  <sheetData>
    <row r="1" spans="1:18" s="31" customFormat="1" ht="18" customHeight="1">
      <c r="A1" s="16" t="str">
        <f>[4]BS!A1</f>
        <v>C«ng ty Cæ phÇn §Çu t­ &amp; Th­¬ng m¹i DÇu KhÝ S«ng §µ</v>
      </c>
      <c r="H1" s="243"/>
      <c r="I1" s="243"/>
      <c r="L1" s="33"/>
      <c r="M1" s="34"/>
      <c r="N1" s="34"/>
      <c r="O1" s="34"/>
      <c r="P1" s="34"/>
      <c r="Q1" s="34"/>
      <c r="R1" s="33"/>
    </row>
    <row r="2" spans="1:18" s="21" customFormat="1" ht="15" customHeight="1">
      <c r="A2" s="12" t="str">
        <f>[4]BS!A2</f>
        <v>§Þa chØ: TÇng 4, CT3, tßa nhµ Fodacon, ®­êng TrÇn Phó</v>
      </c>
      <c r="H2" s="244"/>
      <c r="I2" s="244"/>
      <c r="J2" s="245" t="s">
        <v>967</v>
      </c>
      <c r="L2" s="24"/>
      <c r="M2" s="25"/>
      <c r="N2" s="25"/>
      <c r="O2" s="25"/>
      <c r="P2" s="25"/>
      <c r="Q2" s="25"/>
      <c r="R2" s="24"/>
    </row>
    <row r="3" spans="1:18" s="21" customFormat="1" ht="15" customHeight="1">
      <c r="A3" s="14" t="s">
        <v>682</v>
      </c>
      <c r="B3" s="26"/>
      <c r="C3" s="26"/>
      <c r="D3" s="26"/>
      <c r="E3" s="26"/>
      <c r="F3" s="26"/>
      <c r="G3" s="26"/>
      <c r="H3" s="246"/>
      <c r="I3" s="246"/>
      <c r="J3" s="247" t="str">
        <f>'Note 8_TSCD'!I3</f>
        <v>Cho n¨m tµi chÝnh kÕ thóc ngµy 31/03/2015</v>
      </c>
      <c r="L3" s="24"/>
      <c r="M3" s="25"/>
      <c r="N3" s="25"/>
      <c r="O3" s="25"/>
      <c r="P3" s="25"/>
      <c r="Q3" s="25"/>
      <c r="R3" s="24"/>
    </row>
    <row r="4" spans="1:18" s="21" customFormat="1" ht="15">
      <c r="B4" s="101"/>
      <c r="H4" s="244"/>
      <c r="I4" s="244"/>
      <c r="J4" s="244"/>
      <c r="L4" s="160"/>
      <c r="M4" s="161"/>
      <c r="N4" s="161"/>
      <c r="O4" s="161"/>
      <c r="P4" s="161"/>
      <c r="Q4" s="161"/>
      <c r="R4" s="33"/>
    </row>
    <row r="5" spans="1:18" s="31" customFormat="1" ht="15" hidden="1">
      <c r="A5" s="109" t="s">
        <v>57</v>
      </c>
      <c r="B5" s="30" t="s">
        <v>255</v>
      </c>
      <c r="H5" s="243"/>
      <c r="I5" s="243"/>
      <c r="J5" s="243"/>
      <c r="L5" s="160"/>
      <c r="M5" s="161"/>
      <c r="N5" s="161"/>
      <c r="O5" s="161"/>
      <c r="P5" s="161"/>
      <c r="Q5" s="161"/>
      <c r="R5" s="33"/>
    </row>
    <row r="6" spans="1:18" s="31" customFormat="1" ht="15.75">
      <c r="A6" s="109" t="s">
        <v>41</v>
      </c>
      <c r="B6" s="248" t="s">
        <v>256</v>
      </c>
      <c r="H6" s="243"/>
      <c r="I6" s="243"/>
      <c r="J6" s="243"/>
      <c r="L6" s="160"/>
      <c r="M6" s="161"/>
      <c r="N6" s="161"/>
      <c r="O6" s="161"/>
      <c r="P6" s="161"/>
      <c r="Q6" s="161"/>
      <c r="R6" s="33"/>
    </row>
    <row r="7" spans="1:18" s="31" customFormat="1" ht="30">
      <c r="B7" s="249" t="s">
        <v>117</v>
      </c>
      <c r="C7" s="141"/>
      <c r="D7" s="990"/>
      <c r="E7" s="990"/>
      <c r="F7" s="990"/>
      <c r="G7" s="250"/>
      <c r="H7" s="251" t="s">
        <v>257</v>
      </c>
      <c r="I7" s="252"/>
      <c r="J7" s="253" t="s">
        <v>116</v>
      </c>
      <c r="L7" s="160"/>
      <c r="M7" s="161"/>
      <c r="N7" s="161"/>
      <c r="O7" s="161"/>
      <c r="P7" s="161"/>
      <c r="Q7" s="161"/>
      <c r="R7" s="33"/>
    </row>
    <row r="8" spans="1:18" s="31" customFormat="1" ht="15">
      <c r="B8" s="254" t="s">
        <v>258</v>
      </c>
      <c r="C8" s="255"/>
      <c r="D8" s="991"/>
      <c r="E8" s="991"/>
      <c r="F8" s="991"/>
      <c r="G8" s="256"/>
      <c r="H8" s="257"/>
      <c r="I8" s="258"/>
      <c r="J8" s="259"/>
      <c r="L8" s="160"/>
      <c r="M8" s="161"/>
      <c r="N8" s="161"/>
      <c r="O8" s="161"/>
      <c r="P8" s="161"/>
      <c r="Q8" s="161"/>
      <c r="R8" s="33"/>
    </row>
    <row r="9" spans="1:18" s="63" customFormat="1" ht="15" customHeight="1">
      <c r="B9" s="260" t="s">
        <v>259</v>
      </c>
      <c r="C9" s="261"/>
      <c r="D9" s="989"/>
      <c r="E9" s="989"/>
      <c r="F9" s="989"/>
      <c r="G9" s="262"/>
      <c r="H9" s="263">
        <v>70000000</v>
      </c>
      <c r="I9" s="264"/>
      <c r="J9" s="265">
        <f>SUM(F9:I9)</f>
        <v>70000000</v>
      </c>
      <c r="L9" s="160">
        <f>J9-[4]BS!N52</f>
        <v>0</v>
      </c>
      <c r="M9" s="161"/>
      <c r="N9" s="161"/>
      <c r="O9" s="161"/>
      <c r="P9" s="161"/>
      <c r="Q9" s="161"/>
      <c r="R9" s="160"/>
    </row>
    <row r="10" spans="1:18" s="63" customFormat="1" ht="15" customHeight="1">
      <c r="B10" s="260" t="s">
        <v>260</v>
      </c>
      <c r="C10" s="261"/>
      <c r="D10" s="989"/>
      <c r="E10" s="989"/>
      <c r="F10" s="989"/>
      <c r="G10" s="262"/>
      <c r="H10" s="266">
        <f>SUM(H11:H14)</f>
        <v>0</v>
      </c>
      <c r="I10" s="264"/>
      <c r="J10" s="265">
        <f t="shared" ref="J10:J30" si="0">SUM(F10:H10)</f>
        <v>0</v>
      </c>
      <c r="L10" s="160"/>
      <c r="M10" s="161"/>
      <c r="N10" s="161"/>
      <c r="O10" s="161"/>
      <c r="P10" s="161"/>
      <c r="Q10" s="161"/>
      <c r="R10" s="160"/>
    </row>
    <row r="11" spans="1:18" s="21" customFormat="1" ht="15">
      <c r="B11" s="267" t="s">
        <v>231</v>
      </c>
      <c r="C11" s="268"/>
      <c r="D11" s="988"/>
      <c r="E11" s="988"/>
      <c r="F11" s="988"/>
      <c r="G11" s="269"/>
      <c r="H11" s="270"/>
      <c r="I11" s="271"/>
      <c r="J11" s="272">
        <f t="shared" si="0"/>
        <v>0</v>
      </c>
      <c r="L11" s="122"/>
      <c r="M11" s="162"/>
      <c r="N11" s="162"/>
      <c r="O11" s="162"/>
      <c r="P11" s="162"/>
      <c r="Q11" s="162"/>
      <c r="R11" s="24"/>
    </row>
    <row r="12" spans="1:18" s="21" customFormat="1" ht="15" hidden="1" customHeight="1">
      <c r="B12" s="273" t="s">
        <v>261</v>
      </c>
      <c r="C12" s="268"/>
      <c r="D12" s="274"/>
      <c r="E12" s="275"/>
      <c r="F12" s="276"/>
      <c r="G12" s="269"/>
      <c r="H12" s="270"/>
      <c r="I12" s="271"/>
      <c r="J12" s="272">
        <f t="shared" si="0"/>
        <v>0</v>
      </c>
      <c r="L12" s="122"/>
      <c r="M12" s="162"/>
      <c r="N12" s="162"/>
      <c r="O12" s="162"/>
      <c r="P12" s="162"/>
      <c r="Q12" s="162"/>
      <c r="R12" s="24"/>
    </row>
    <row r="13" spans="1:18" s="21" customFormat="1" ht="15" hidden="1" customHeight="1">
      <c r="B13" s="277" t="s">
        <v>262</v>
      </c>
      <c r="C13" s="268"/>
      <c r="D13" s="274"/>
      <c r="E13" s="275"/>
      <c r="F13" s="276"/>
      <c r="G13" s="269"/>
      <c r="H13" s="270"/>
      <c r="I13" s="271"/>
      <c r="J13" s="272">
        <f t="shared" si="0"/>
        <v>0</v>
      </c>
      <c r="L13" s="122"/>
      <c r="M13" s="162"/>
      <c r="N13" s="162"/>
      <c r="O13" s="162"/>
      <c r="P13" s="162"/>
      <c r="Q13" s="162"/>
      <c r="R13" s="24"/>
    </row>
    <row r="14" spans="1:18" s="21" customFormat="1" ht="15">
      <c r="B14" s="267" t="s">
        <v>246</v>
      </c>
      <c r="C14" s="268"/>
      <c r="D14" s="988"/>
      <c r="E14" s="988"/>
      <c r="F14" s="988"/>
      <c r="G14" s="269"/>
      <c r="H14" s="270"/>
      <c r="I14" s="271"/>
      <c r="J14" s="272">
        <f t="shared" si="0"/>
        <v>0</v>
      </c>
      <c r="L14" s="122"/>
      <c r="M14" s="162"/>
      <c r="N14" s="162"/>
      <c r="O14" s="162"/>
      <c r="P14" s="162"/>
      <c r="Q14" s="162"/>
      <c r="R14" s="24"/>
    </row>
    <row r="15" spans="1:18" s="63" customFormat="1" ht="15" customHeight="1">
      <c r="B15" s="260" t="s">
        <v>263</v>
      </c>
      <c r="C15" s="261"/>
      <c r="D15" s="989"/>
      <c r="E15" s="989"/>
      <c r="F15" s="989"/>
      <c r="G15" s="262"/>
      <c r="H15" s="266">
        <f>SUM(H16:H17)</f>
        <v>0</v>
      </c>
      <c r="I15" s="264"/>
      <c r="J15" s="265">
        <f t="shared" si="0"/>
        <v>0</v>
      </c>
      <c r="L15" s="160"/>
      <c r="M15" s="161"/>
      <c r="N15" s="161"/>
      <c r="O15" s="161"/>
      <c r="P15" s="161"/>
      <c r="Q15" s="161"/>
      <c r="R15" s="160"/>
    </row>
    <row r="16" spans="1:18" s="21" customFormat="1" ht="15">
      <c r="B16" s="267" t="s">
        <v>235</v>
      </c>
      <c r="C16" s="268"/>
      <c r="D16" s="988"/>
      <c r="E16" s="988"/>
      <c r="F16" s="988"/>
      <c r="G16" s="269"/>
      <c r="H16" s="278"/>
      <c r="I16" s="271"/>
      <c r="J16" s="272">
        <f t="shared" si="0"/>
        <v>0</v>
      </c>
      <c r="L16" s="122"/>
      <c r="M16" s="162"/>
      <c r="N16" s="162"/>
      <c r="O16" s="162"/>
      <c r="P16" s="162"/>
      <c r="Q16" s="162"/>
      <c r="R16" s="24"/>
    </row>
    <row r="17" spans="1:18" s="21" customFormat="1" ht="15">
      <c r="B17" s="267" t="s">
        <v>248</v>
      </c>
      <c r="C17" s="268"/>
      <c r="D17" s="988"/>
      <c r="E17" s="988"/>
      <c r="F17" s="988"/>
      <c r="G17" s="269"/>
      <c r="H17" s="278"/>
      <c r="I17" s="271"/>
      <c r="J17" s="272">
        <f t="shared" si="0"/>
        <v>0</v>
      </c>
      <c r="L17" s="122"/>
      <c r="M17" s="162"/>
      <c r="N17" s="162"/>
      <c r="O17" s="162"/>
      <c r="P17" s="162"/>
      <c r="Q17" s="162"/>
      <c r="R17" s="24"/>
    </row>
    <row r="18" spans="1:18" s="63" customFormat="1" ht="15" customHeight="1">
      <c r="B18" s="260" t="s">
        <v>264</v>
      </c>
      <c r="C18" s="261"/>
      <c r="D18" s="988"/>
      <c r="E18" s="988"/>
      <c r="F18" s="988"/>
      <c r="G18" s="262"/>
      <c r="H18" s="266">
        <f>H9+H10-H15</f>
        <v>70000000</v>
      </c>
      <c r="I18" s="264"/>
      <c r="J18" s="265">
        <f t="shared" si="0"/>
        <v>70000000</v>
      </c>
      <c r="L18" s="160">
        <f>[4]BS!L52-J18</f>
        <v>0</v>
      </c>
      <c r="M18" s="161"/>
      <c r="N18" s="161"/>
      <c r="O18" s="161"/>
      <c r="P18" s="161"/>
      <c r="Q18" s="161"/>
      <c r="R18" s="160"/>
    </row>
    <row r="19" spans="1:18" s="31" customFormat="1" ht="15">
      <c r="B19" s="279" t="s">
        <v>238</v>
      </c>
      <c r="C19" s="280"/>
      <c r="D19" s="988"/>
      <c r="E19" s="988"/>
      <c r="F19" s="988"/>
      <c r="G19" s="281"/>
      <c r="H19" s="282"/>
      <c r="I19" s="283"/>
      <c r="J19" s="284">
        <f t="shared" si="0"/>
        <v>0</v>
      </c>
      <c r="L19" s="160"/>
      <c r="M19" s="161"/>
      <c r="N19" s="161"/>
      <c r="O19" s="161"/>
      <c r="P19" s="161"/>
      <c r="Q19" s="161"/>
      <c r="R19" s="33"/>
    </row>
    <row r="20" spans="1:18" s="63" customFormat="1" ht="15" customHeight="1">
      <c r="B20" s="260" t="s">
        <v>259</v>
      </c>
      <c r="C20" s="261"/>
      <c r="D20" s="988"/>
      <c r="E20" s="988"/>
      <c r="F20" s="988"/>
      <c r="G20" s="262"/>
      <c r="H20" s="263">
        <v>66111096</v>
      </c>
      <c r="I20" s="264"/>
      <c r="J20" s="265">
        <f t="shared" si="0"/>
        <v>66111096</v>
      </c>
      <c r="L20" s="160"/>
      <c r="M20" s="161"/>
      <c r="N20" s="161"/>
      <c r="O20" s="161"/>
      <c r="P20" s="161"/>
      <c r="Q20" s="161"/>
      <c r="R20" s="160"/>
    </row>
    <row r="21" spans="1:18" s="63" customFormat="1" ht="15" customHeight="1">
      <c r="B21" s="260" t="s">
        <v>265</v>
      </c>
      <c r="C21" s="261"/>
      <c r="D21" s="988"/>
      <c r="E21" s="988"/>
      <c r="F21" s="988"/>
      <c r="G21" s="262"/>
      <c r="H21" s="266">
        <f>H22+H23</f>
        <v>2916666</v>
      </c>
      <c r="I21" s="264"/>
      <c r="J21" s="265">
        <f t="shared" si="0"/>
        <v>2916666</v>
      </c>
      <c r="L21" s="160"/>
      <c r="M21" s="161"/>
      <c r="N21" s="161"/>
      <c r="O21" s="161"/>
      <c r="P21" s="161"/>
      <c r="Q21" s="161"/>
      <c r="R21" s="160"/>
    </row>
    <row r="22" spans="1:18" s="21" customFormat="1" ht="15">
      <c r="B22" s="267" t="s">
        <v>239</v>
      </c>
      <c r="C22" s="268"/>
      <c r="D22" s="988"/>
      <c r="E22" s="988"/>
      <c r="F22" s="988"/>
      <c r="G22" s="269"/>
      <c r="H22" s="270">
        <v>2916666</v>
      </c>
      <c r="I22" s="271"/>
      <c r="J22" s="272">
        <f t="shared" si="0"/>
        <v>2916666</v>
      </c>
      <c r="L22" s="122"/>
      <c r="M22" s="162"/>
      <c r="N22" s="162"/>
      <c r="O22" s="162"/>
      <c r="P22" s="162"/>
      <c r="Q22" s="162"/>
      <c r="R22" s="24"/>
    </row>
    <row r="23" spans="1:18" s="21" customFormat="1" ht="15">
      <c r="B23" s="267" t="s">
        <v>246</v>
      </c>
      <c r="C23" s="268"/>
      <c r="D23" s="988"/>
      <c r="E23" s="988"/>
      <c r="F23" s="988"/>
      <c r="G23" s="269"/>
      <c r="H23" s="270">
        <v>0</v>
      </c>
      <c r="I23" s="271"/>
      <c r="J23" s="272">
        <f t="shared" si="0"/>
        <v>0</v>
      </c>
      <c r="L23" s="122"/>
      <c r="M23" s="162"/>
      <c r="N23" s="162"/>
      <c r="O23" s="162"/>
      <c r="P23" s="162"/>
      <c r="Q23" s="162"/>
      <c r="R23" s="24"/>
    </row>
    <row r="24" spans="1:18" s="63" customFormat="1" ht="15" customHeight="1">
      <c r="B24" s="260" t="s">
        <v>266</v>
      </c>
      <c r="C24" s="261"/>
      <c r="D24" s="988"/>
      <c r="E24" s="988"/>
      <c r="F24" s="988"/>
      <c r="G24" s="262"/>
      <c r="H24" s="266">
        <f>H25+H26</f>
        <v>0</v>
      </c>
      <c r="I24" s="264"/>
      <c r="J24" s="265">
        <f t="shared" si="0"/>
        <v>0</v>
      </c>
      <c r="L24" s="160"/>
      <c r="M24" s="161"/>
      <c r="N24" s="161"/>
      <c r="O24" s="161"/>
      <c r="P24" s="161"/>
      <c r="Q24" s="161"/>
      <c r="R24" s="160"/>
    </row>
    <row r="25" spans="1:18" s="21" customFormat="1" ht="15">
      <c r="B25" s="267" t="s">
        <v>235</v>
      </c>
      <c r="C25" s="268"/>
      <c r="D25" s="988"/>
      <c r="E25" s="988"/>
      <c r="F25" s="988"/>
      <c r="G25" s="269"/>
      <c r="H25" s="270"/>
      <c r="I25" s="271"/>
      <c r="J25" s="272">
        <f t="shared" si="0"/>
        <v>0</v>
      </c>
      <c r="L25" s="122"/>
      <c r="M25" s="162"/>
      <c r="N25" s="162"/>
      <c r="O25" s="162"/>
      <c r="P25" s="162"/>
      <c r="Q25" s="162"/>
      <c r="R25" s="24"/>
    </row>
    <row r="26" spans="1:18" s="21" customFormat="1" ht="15">
      <c r="B26" s="267" t="s">
        <v>248</v>
      </c>
      <c r="C26" s="268"/>
      <c r="D26" s="988"/>
      <c r="E26" s="988"/>
      <c r="F26" s="988"/>
      <c r="G26" s="269"/>
      <c r="H26" s="270"/>
      <c r="I26" s="271"/>
      <c r="J26" s="272">
        <f t="shared" si="0"/>
        <v>0</v>
      </c>
      <c r="L26" s="122"/>
      <c r="M26" s="162"/>
      <c r="N26" s="162"/>
      <c r="O26" s="162"/>
      <c r="P26" s="162"/>
      <c r="Q26" s="162"/>
      <c r="R26" s="24"/>
    </row>
    <row r="27" spans="1:18" s="63" customFormat="1" ht="15" customHeight="1">
      <c r="B27" s="260" t="s">
        <v>267</v>
      </c>
      <c r="C27" s="261"/>
      <c r="D27" s="988"/>
      <c r="E27" s="988"/>
      <c r="F27" s="988"/>
      <c r="G27" s="262"/>
      <c r="H27" s="266">
        <f>H20+H21-H24</f>
        <v>69027762</v>
      </c>
      <c r="I27" s="264"/>
      <c r="J27" s="265">
        <f t="shared" si="0"/>
        <v>69027762</v>
      </c>
      <c r="L27" s="160"/>
      <c r="M27" s="161"/>
      <c r="N27" s="161"/>
      <c r="O27" s="161"/>
      <c r="P27" s="161"/>
      <c r="Q27" s="161"/>
      <c r="R27" s="160"/>
    </row>
    <row r="28" spans="1:18" s="31" customFormat="1" ht="15">
      <c r="B28" s="279" t="s">
        <v>268</v>
      </c>
      <c r="C28" s="280"/>
      <c r="D28" s="988"/>
      <c r="E28" s="988"/>
      <c r="F28" s="988"/>
      <c r="G28" s="281"/>
      <c r="H28" s="282"/>
      <c r="I28" s="283"/>
      <c r="J28" s="284">
        <f t="shared" si="0"/>
        <v>0</v>
      </c>
      <c r="L28" s="160"/>
      <c r="M28" s="161"/>
      <c r="N28" s="161"/>
      <c r="O28" s="161"/>
      <c r="P28" s="161"/>
      <c r="Q28" s="161"/>
      <c r="R28" s="33"/>
    </row>
    <row r="29" spans="1:18" s="63" customFormat="1" ht="15" customHeight="1">
      <c r="B29" s="260" t="s">
        <v>398</v>
      </c>
      <c r="C29" s="261"/>
      <c r="D29" s="649"/>
      <c r="E29" s="649"/>
      <c r="F29" s="649"/>
      <c r="G29" s="262"/>
      <c r="H29" s="651">
        <f>H9-H20</f>
        <v>3888904</v>
      </c>
      <c r="I29" s="652"/>
      <c r="J29" s="653">
        <f t="shared" si="0"/>
        <v>3888904</v>
      </c>
      <c r="L29" s="160"/>
      <c r="M29" s="161"/>
      <c r="N29" s="161"/>
      <c r="O29" s="161"/>
      <c r="P29" s="161"/>
      <c r="Q29" s="161"/>
      <c r="R29" s="160"/>
    </row>
    <row r="30" spans="1:18" s="63" customFormat="1" ht="15" customHeight="1">
      <c r="B30" s="285" t="s">
        <v>399</v>
      </c>
      <c r="C30" s="286"/>
      <c r="D30" s="650"/>
      <c r="E30" s="650"/>
      <c r="F30" s="650"/>
      <c r="G30" s="287"/>
      <c r="H30" s="654">
        <f>H18-H27</f>
        <v>972238</v>
      </c>
      <c r="I30" s="655"/>
      <c r="J30" s="656">
        <f t="shared" si="0"/>
        <v>972238</v>
      </c>
      <c r="L30" s="160"/>
      <c r="M30" s="161"/>
      <c r="N30" s="161"/>
      <c r="O30" s="161"/>
      <c r="P30" s="161"/>
      <c r="Q30" s="161"/>
      <c r="R30" s="160"/>
    </row>
    <row r="31" spans="1:18" s="63" customFormat="1" ht="14.25">
      <c r="B31" s="288"/>
      <c r="C31" s="161"/>
      <c r="D31" s="289"/>
      <c r="E31" s="289"/>
      <c r="F31" s="199"/>
      <c r="G31" s="160"/>
      <c r="H31" s="290"/>
      <c r="I31" s="290"/>
      <c r="J31" s="290"/>
      <c r="L31" s="160"/>
      <c r="M31" s="161"/>
      <c r="N31" s="161"/>
      <c r="O31" s="161"/>
      <c r="P31" s="161"/>
      <c r="Q31" s="161"/>
      <c r="R31" s="160"/>
    </row>
    <row r="32" spans="1:18" s="21" customFormat="1" ht="18" customHeight="1">
      <c r="A32" s="109" t="s">
        <v>47</v>
      </c>
      <c r="B32" s="30" t="s">
        <v>992</v>
      </c>
      <c r="H32" s="110" t="s">
        <v>402</v>
      </c>
      <c r="I32" s="111"/>
      <c r="J32" s="112" t="s">
        <v>934</v>
      </c>
      <c r="L32" s="160"/>
      <c r="M32" s="161"/>
      <c r="N32" s="161"/>
      <c r="O32" s="161"/>
      <c r="P32" s="161"/>
      <c r="Q32" s="161"/>
      <c r="R32" s="33"/>
    </row>
    <row r="33" spans="1:18" s="158" customFormat="1" ht="18" customHeight="1">
      <c r="A33" s="327" t="s">
        <v>993</v>
      </c>
      <c r="B33" s="300" t="s">
        <v>994</v>
      </c>
      <c r="H33" s="657">
        <f>H34+H39</f>
        <v>11311577540</v>
      </c>
      <c r="I33" s="657"/>
      <c r="J33" s="657">
        <f>J34+J39</f>
        <v>8922614995</v>
      </c>
      <c r="L33" s="160"/>
      <c r="M33" s="161"/>
      <c r="N33" s="161"/>
      <c r="O33" s="161"/>
      <c r="P33" s="161"/>
      <c r="Q33" s="161"/>
      <c r="R33" s="160"/>
    </row>
    <row r="34" spans="1:18" s="21" customFormat="1" ht="15">
      <c r="B34" s="292" t="s">
        <v>108</v>
      </c>
      <c r="C34" s="328"/>
      <c r="D34" s="115"/>
      <c r="E34" s="115"/>
      <c r="F34" s="115"/>
      <c r="H34" s="22">
        <f>SUM(H35:H38)</f>
        <v>11256043589</v>
      </c>
      <c r="I34" s="244"/>
      <c r="J34" s="244">
        <f>SUM(J35:J38)</f>
        <v>8867081044</v>
      </c>
      <c r="L34" s="160"/>
      <c r="M34" s="161"/>
      <c r="N34" s="161"/>
      <c r="O34" s="161"/>
      <c r="P34" s="161"/>
      <c r="Q34" s="161"/>
      <c r="R34" s="33"/>
    </row>
    <row r="35" spans="1:18" s="21" customFormat="1" ht="15">
      <c r="B35" s="294" t="s">
        <v>996</v>
      </c>
      <c r="C35" s="329"/>
      <c r="D35" s="120"/>
      <c r="E35" s="120"/>
      <c r="F35" s="120"/>
      <c r="G35" s="158"/>
      <c r="H35" s="163">
        <v>1043657896</v>
      </c>
      <c r="I35" s="295"/>
      <c r="J35" s="295">
        <v>726800797</v>
      </c>
      <c r="L35" s="160"/>
      <c r="M35" s="161"/>
      <c r="N35" s="161"/>
      <c r="O35" s="161"/>
      <c r="P35" s="161"/>
      <c r="Q35" s="161"/>
      <c r="R35" s="33"/>
    </row>
    <row r="36" spans="1:18" s="21" customFormat="1" ht="15">
      <c r="B36" s="294" t="s">
        <v>997</v>
      </c>
      <c r="C36" s="329"/>
      <c r="D36" s="120"/>
      <c r="E36" s="120"/>
      <c r="F36" s="120"/>
      <c r="G36" s="158"/>
      <c r="H36" s="163">
        <v>3053980000</v>
      </c>
      <c r="I36" s="295"/>
      <c r="J36" s="295">
        <v>3053980000</v>
      </c>
      <c r="L36" s="160"/>
      <c r="M36" s="161"/>
      <c r="N36" s="161"/>
      <c r="O36" s="161"/>
      <c r="P36" s="161"/>
      <c r="Q36" s="161"/>
      <c r="R36" s="33"/>
    </row>
    <row r="37" spans="1:18" s="21" customFormat="1" ht="15">
      <c r="B37" s="294" t="s">
        <v>998</v>
      </c>
      <c r="C37" s="329"/>
      <c r="D37" s="120"/>
      <c r="E37" s="120"/>
      <c r="F37" s="120"/>
      <c r="G37" s="158"/>
      <c r="H37" s="163">
        <v>2019573789</v>
      </c>
      <c r="I37" s="295"/>
      <c r="J37" s="163">
        <v>2019573789</v>
      </c>
      <c r="L37" s="160"/>
      <c r="M37" s="161"/>
      <c r="N37" s="161"/>
      <c r="O37" s="161"/>
      <c r="P37" s="161"/>
      <c r="Q37" s="161"/>
      <c r="R37" s="33"/>
    </row>
    <row r="38" spans="1:18" s="21" customFormat="1" ht="15">
      <c r="B38" s="294" t="s">
        <v>160</v>
      </c>
      <c r="C38" s="329"/>
      <c r="D38" s="120"/>
      <c r="E38" s="120"/>
      <c r="F38" s="120"/>
      <c r="G38" s="158"/>
      <c r="H38" s="163">
        <f>11256043589-H35-H36-H37</f>
        <v>5138831904</v>
      </c>
      <c r="I38" s="163">
        <f>11256043589-I35-I36-I37</f>
        <v>11256043589</v>
      </c>
      <c r="J38" s="163">
        <f>8867081044-J35-J36-J37</f>
        <v>3066726458</v>
      </c>
      <c r="L38" s="160"/>
      <c r="M38" s="161"/>
      <c r="N38" s="161"/>
      <c r="O38" s="161"/>
      <c r="P38" s="161"/>
      <c r="Q38" s="161"/>
      <c r="R38" s="33"/>
    </row>
    <row r="39" spans="1:18" s="21" customFormat="1" ht="15">
      <c r="B39" s="330" t="s">
        <v>269</v>
      </c>
      <c r="C39" s="328"/>
      <c r="D39" s="984"/>
      <c r="E39" s="984"/>
      <c r="F39" s="167"/>
      <c r="H39" s="22">
        <v>55533951</v>
      </c>
      <c r="I39" s="244"/>
      <c r="J39" s="244">
        <v>55533951</v>
      </c>
      <c r="L39" s="160"/>
      <c r="M39" s="161"/>
      <c r="N39" s="161"/>
      <c r="O39" s="161"/>
      <c r="P39" s="161"/>
      <c r="Q39" s="161"/>
      <c r="R39" s="33"/>
    </row>
    <row r="40" spans="1:18" s="158" customFormat="1" ht="18" customHeight="1">
      <c r="A40" s="327" t="s">
        <v>995</v>
      </c>
      <c r="B40" s="300" t="s">
        <v>288</v>
      </c>
      <c r="H40" s="657">
        <f>H41+H46</f>
        <v>23323899832</v>
      </c>
      <c r="I40" s="657"/>
      <c r="J40" s="657">
        <f>J41+J46</f>
        <v>23323899832</v>
      </c>
      <c r="L40" s="160"/>
      <c r="M40" s="161"/>
      <c r="N40" s="161"/>
      <c r="O40" s="161"/>
      <c r="P40" s="161"/>
      <c r="Q40" s="161"/>
      <c r="R40" s="160"/>
    </row>
    <row r="41" spans="1:18" s="21" customFormat="1" ht="15">
      <c r="B41" s="292" t="s">
        <v>108</v>
      </c>
      <c r="C41" s="328"/>
      <c r="D41" s="115"/>
      <c r="E41" s="115"/>
      <c r="F41" s="115"/>
      <c r="H41" s="22">
        <f>SUM(H42:H45)</f>
        <v>23319183853</v>
      </c>
      <c r="I41" s="244"/>
      <c r="J41" s="244">
        <f>SUM(J42:J45)</f>
        <v>23319183853</v>
      </c>
      <c r="L41" s="160"/>
      <c r="M41" s="161"/>
      <c r="N41" s="161"/>
      <c r="O41" s="161"/>
      <c r="P41" s="161"/>
      <c r="Q41" s="161"/>
      <c r="R41" s="33"/>
    </row>
    <row r="42" spans="1:18" s="21" customFormat="1" ht="15">
      <c r="B42" s="294" t="s">
        <v>289</v>
      </c>
      <c r="C42" s="329"/>
      <c r="D42" s="120"/>
      <c r="E42" s="120"/>
      <c r="F42" s="120"/>
      <c r="G42" s="158"/>
      <c r="H42" s="163">
        <v>125130455</v>
      </c>
      <c r="I42" s="295"/>
      <c r="J42" s="295">
        <v>125130455</v>
      </c>
      <c r="L42" s="160"/>
      <c r="M42" s="161"/>
      <c r="N42" s="161"/>
      <c r="O42" s="161"/>
      <c r="P42" s="161"/>
      <c r="Q42" s="161"/>
      <c r="R42" s="33"/>
    </row>
    <row r="43" spans="1:18" s="21" customFormat="1" ht="15">
      <c r="B43" s="294" t="s">
        <v>290</v>
      </c>
      <c r="C43" s="329"/>
      <c r="D43" s="120"/>
      <c r="E43" s="120"/>
      <c r="F43" s="120"/>
      <c r="G43" s="158"/>
      <c r="H43" s="163">
        <v>0</v>
      </c>
      <c r="I43" s="295"/>
      <c r="J43" s="295">
        <v>0</v>
      </c>
      <c r="L43" s="160"/>
      <c r="M43" s="161"/>
      <c r="N43" s="161"/>
      <c r="O43" s="161"/>
      <c r="P43" s="161"/>
      <c r="Q43" s="161"/>
      <c r="R43" s="33"/>
    </row>
    <row r="44" spans="1:18" s="21" customFormat="1" ht="15">
      <c r="B44" s="294" t="s">
        <v>291</v>
      </c>
      <c r="C44" s="329"/>
      <c r="D44" s="120"/>
      <c r="E44" s="120"/>
      <c r="F44" s="120"/>
      <c r="G44" s="158"/>
      <c r="H44" s="163">
        <v>0</v>
      </c>
      <c r="I44" s="295"/>
      <c r="J44" s="295">
        <v>0</v>
      </c>
      <c r="L44" s="160"/>
      <c r="M44" s="161"/>
      <c r="N44" s="161"/>
      <c r="O44" s="161"/>
      <c r="P44" s="161"/>
      <c r="Q44" s="161"/>
      <c r="R44" s="33"/>
    </row>
    <row r="45" spans="1:18" s="21" customFormat="1" ht="15">
      <c r="B45" s="294" t="s">
        <v>292</v>
      </c>
      <c r="C45" s="329"/>
      <c r="D45" s="120"/>
      <c r="E45" s="120"/>
      <c r="F45" s="120"/>
      <c r="G45" s="158"/>
      <c r="H45" s="163">
        <v>23194053398</v>
      </c>
      <c r="I45" s="295"/>
      <c r="J45" s="163">
        <v>23194053398</v>
      </c>
      <c r="L45" s="160"/>
      <c r="M45" s="161"/>
      <c r="N45" s="161"/>
      <c r="O45" s="161"/>
      <c r="P45" s="161"/>
      <c r="Q45" s="161"/>
      <c r="R45" s="33"/>
    </row>
    <row r="46" spans="1:18" s="21" customFormat="1" ht="15">
      <c r="B46" s="330" t="s">
        <v>269</v>
      </c>
      <c r="C46" s="328"/>
      <c r="D46" s="984"/>
      <c r="E46" s="984"/>
      <c r="F46" s="167"/>
      <c r="H46" s="22">
        <v>4715979</v>
      </c>
      <c r="I46" s="244"/>
      <c r="J46" s="22">
        <v>4715979</v>
      </c>
      <c r="L46" s="160"/>
      <c r="M46" s="161"/>
      <c r="N46" s="161"/>
      <c r="O46" s="161"/>
      <c r="P46" s="161"/>
      <c r="Q46" s="161"/>
      <c r="R46" s="33"/>
    </row>
    <row r="47" spans="1:18" s="21" customFormat="1" ht="9.75" customHeight="1">
      <c r="B47" s="331"/>
      <c r="H47" s="22"/>
      <c r="I47" s="244"/>
      <c r="J47" s="244"/>
      <c r="L47" s="160"/>
      <c r="M47" s="161"/>
      <c r="N47" s="161"/>
      <c r="O47" s="161"/>
      <c r="P47" s="161"/>
      <c r="Q47" s="161"/>
      <c r="R47" s="33"/>
    </row>
    <row r="48" spans="1:18" s="21" customFormat="1" ht="17.25" customHeight="1" thickBot="1">
      <c r="B48" s="169" t="s">
        <v>116</v>
      </c>
      <c r="C48" s="175"/>
      <c r="D48" s="175"/>
      <c r="E48" s="175"/>
      <c r="F48" s="175"/>
      <c r="G48" s="31"/>
      <c r="H48" s="132">
        <f>H40+H33</f>
        <v>34635477372</v>
      </c>
      <c r="I48" s="243"/>
      <c r="J48" s="132">
        <f>J40+J33</f>
        <v>32246514827</v>
      </c>
      <c r="L48" s="160"/>
      <c r="M48" s="161"/>
      <c r="N48" s="297"/>
      <c r="O48" s="161"/>
      <c r="P48" s="161"/>
      <c r="Q48" s="161"/>
      <c r="R48" s="33"/>
    </row>
    <row r="49" spans="1:18" ht="35.25" customHeight="1" thickTop="1">
      <c r="A49" s="104"/>
      <c r="B49" s="986" t="s">
        <v>293</v>
      </c>
      <c r="C49" s="987"/>
      <c r="D49" s="987"/>
      <c r="E49" s="987"/>
      <c r="F49" s="987"/>
      <c r="G49" s="987"/>
      <c r="H49" s="987"/>
      <c r="I49" s="987"/>
      <c r="J49" s="987"/>
      <c r="L49" s="179"/>
      <c r="M49" s="180"/>
      <c r="N49" s="326"/>
      <c r="O49" s="180"/>
      <c r="P49" s="180"/>
      <c r="Q49" s="180"/>
    </row>
    <row r="50" spans="1:18" s="21" customFormat="1" ht="18" customHeight="1">
      <c r="A50" s="31" t="s">
        <v>57</v>
      </c>
      <c r="B50" s="30" t="s">
        <v>953</v>
      </c>
      <c r="H50" s="110" t="str">
        <f>H32</f>
        <v>Sè 31/03/2015</v>
      </c>
      <c r="I50" s="111"/>
      <c r="J50" s="110" t="str">
        <f>J32</f>
        <v>Sè 01/01/2015</v>
      </c>
      <c r="L50" s="160"/>
      <c r="M50" s="161"/>
      <c r="N50" s="161"/>
      <c r="O50" s="161"/>
      <c r="P50" s="161"/>
      <c r="Q50" s="161"/>
      <c r="R50" s="33"/>
    </row>
    <row r="51" spans="1:18" s="31" customFormat="1" ht="18.75" customHeight="1">
      <c r="A51" s="31" t="s">
        <v>295</v>
      </c>
      <c r="B51" s="30" t="s">
        <v>954</v>
      </c>
      <c r="H51" s="314">
        <f>H53+H56+H59</f>
        <v>208299176124</v>
      </c>
      <c r="I51" s="314"/>
      <c r="J51" s="314">
        <f>J53+J56+J59</f>
        <v>175711228779</v>
      </c>
      <c r="L51" s="33"/>
      <c r="M51" s="34"/>
      <c r="N51" s="34"/>
      <c r="O51" s="34"/>
      <c r="P51" s="34"/>
      <c r="Q51" s="34"/>
      <c r="R51" s="33"/>
    </row>
    <row r="52" spans="1:18" s="63" customFormat="1" ht="7.5" customHeight="1">
      <c r="B52" s="300"/>
      <c r="H52" s="293"/>
      <c r="I52" s="293"/>
      <c r="J52" s="293"/>
      <c r="L52" s="160"/>
      <c r="M52" s="161"/>
      <c r="N52" s="297"/>
      <c r="O52" s="161"/>
      <c r="P52" s="161"/>
      <c r="Q52" s="161"/>
      <c r="R52" s="160"/>
    </row>
    <row r="53" spans="1:18" s="63" customFormat="1" ht="15">
      <c r="A53" s="158"/>
      <c r="B53" s="292" t="s">
        <v>297</v>
      </c>
      <c r="F53" s="158"/>
      <c r="G53" s="158"/>
      <c r="H53" s="244">
        <f>H54+H55</f>
        <v>148911317886</v>
      </c>
      <c r="I53" s="295"/>
      <c r="J53" s="244">
        <f>J54+J55</f>
        <v>112629081805</v>
      </c>
      <c r="L53" s="160"/>
      <c r="M53" s="161"/>
      <c r="N53" s="161"/>
      <c r="O53" s="161"/>
      <c r="P53" s="161"/>
      <c r="Q53" s="161"/>
      <c r="R53" s="160"/>
    </row>
    <row r="54" spans="1:18" s="63" customFormat="1" ht="15">
      <c r="A54" s="158"/>
      <c r="B54" s="294" t="s">
        <v>298</v>
      </c>
      <c r="F54" s="158"/>
      <c r="G54" s="158"/>
      <c r="H54" s="295">
        <v>148911317886</v>
      </c>
      <c r="I54" s="295"/>
      <c r="J54" s="295">
        <v>112629081805</v>
      </c>
      <c r="L54" s="160"/>
      <c r="M54" s="161"/>
      <c r="N54" s="161"/>
      <c r="O54" s="161"/>
      <c r="P54" s="161"/>
      <c r="Q54" s="161"/>
      <c r="R54" s="160"/>
    </row>
    <row r="55" spans="1:18" s="63" customFormat="1" ht="15">
      <c r="A55" s="158"/>
      <c r="B55" s="294" t="s">
        <v>299</v>
      </c>
      <c r="F55" s="158"/>
      <c r="G55" s="158"/>
      <c r="H55" s="295"/>
      <c r="I55" s="295"/>
      <c r="J55" s="295"/>
      <c r="L55" s="160"/>
      <c r="M55" s="161"/>
      <c r="N55" s="161"/>
      <c r="O55" s="161"/>
      <c r="P55" s="161"/>
      <c r="Q55" s="161"/>
      <c r="R55" s="160"/>
    </row>
    <row r="56" spans="1:18" s="63" customFormat="1" ht="15">
      <c r="A56" s="158"/>
      <c r="B56" s="292" t="s">
        <v>115</v>
      </c>
      <c r="F56" s="158"/>
      <c r="G56" s="158"/>
      <c r="H56" s="244">
        <f>H57+H58</f>
        <v>55290455303</v>
      </c>
      <c r="I56" s="295"/>
      <c r="J56" s="244">
        <f>J57+J58</f>
        <v>55290455303</v>
      </c>
      <c r="L56" s="160"/>
      <c r="M56" s="161"/>
      <c r="N56" s="161"/>
      <c r="O56" s="161"/>
      <c r="P56" s="161"/>
      <c r="Q56" s="161"/>
      <c r="R56" s="160"/>
    </row>
    <row r="57" spans="1:18" s="63" customFormat="1" ht="15">
      <c r="A57" s="158"/>
      <c r="B57" s="294" t="s">
        <v>298</v>
      </c>
      <c r="F57" s="158"/>
      <c r="G57" s="158"/>
      <c r="H57" s="295">
        <v>55290455303</v>
      </c>
      <c r="I57" s="295"/>
      <c r="J57" s="295">
        <v>55290455303</v>
      </c>
      <c r="L57" s="160"/>
      <c r="M57" s="161"/>
      <c r="N57" s="161"/>
      <c r="O57" s="161"/>
      <c r="P57" s="161"/>
      <c r="Q57" s="161"/>
      <c r="R57" s="160"/>
    </row>
    <row r="58" spans="1:18" s="63" customFormat="1" ht="15">
      <c r="A58" s="158"/>
      <c r="B58" s="294" t="s">
        <v>299</v>
      </c>
      <c r="F58" s="158"/>
      <c r="G58" s="158"/>
      <c r="H58" s="295">
        <v>0</v>
      </c>
      <c r="I58" s="295"/>
      <c r="J58" s="295">
        <v>0</v>
      </c>
      <c r="L58" s="160"/>
      <c r="M58" s="161"/>
      <c r="N58" s="161"/>
      <c r="O58" s="161"/>
      <c r="P58" s="161"/>
      <c r="Q58" s="161"/>
      <c r="R58" s="160"/>
    </row>
    <row r="59" spans="1:18" s="63" customFormat="1" ht="15">
      <c r="A59" s="158"/>
      <c r="B59" s="292" t="s">
        <v>300</v>
      </c>
      <c r="F59" s="158"/>
      <c r="G59" s="158"/>
      <c r="H59" s="244">
        <f>H60</f>
        <v>4097402935</v>
      </c>
      <c r="I59" s="295"/>
      <c r="J59" s="295">
        <f>J60</f>
        <v>7791691671</v>
      </c>
      <c r="L59" s="160"/>
      <c r="M59" s="161"/>
      <c r="N59" s="161"/>
      <c r="O59" s="161"/>
      <c r="P59" s="161"/>
      <c r="Q59" s="161"/>
      <c r="R59" s="160"/>
    </row>
    <row r="60" spans="1:18" s="63" customFormat="1" ht="15">
      <c r="A60" s="158"/>
      <c r="B60" s="294" t="s">
        <v>298</v>
      </c>
      <c r="F60" s="158"/>
      <c r="G60" s="158"/>
      <c r="H60" s="295">
        <v>4097402935</v>
      </c>
      <c r="I60" s="295"/>
      <c r="J60" s="295">
        <v>7791691671</v>
      </c>
      <c r="L60" s="160"/>
      <c r="M60" s="161"/>
      <c r="N60" s="161"/>
      <c r="O60" s="161"/>
      <c r="P60" s="161"/>
      <c r="Q60" s="161"/>
      <c r="R60" s="160"/>
    </row>
    <row r="61" spans="1:18" s="63" customFormat="1" ht="8.25" customHeight="1">
      <c r="A61" s="158"/>
      <c r="B61" s="101"/>
      <c r="F61" s="158"/>
      <c r="G61" s="158"/>
      <c r="H61" s="295"/>
      <c r="I61" s="295"/>
      <c r="J61" s="295"/>
      <c r="L61" s="160"/>
      <c r="M61" s="161"/>
      <c r="N61" s="161"/>
      <c r="O61" s="161"/>
      <c r="P61" s="161"/>
      <c r="Q61" s="161"/>
      <c r="R61" s="160"/>
    </row>
    <row r="62" spans="1:18" s="63" customFormat="1" ht="15">
      <c r="A62" s="31" t="s">
        <v>301</v>
      </c>
      <c r="B62" s="30" t="s">
        <v>955</v>
      </c>
      <c r="H62" s="314">
        <f>H63+H65</f>
        <v>36794503810</v>
      </c>
      <c r="I62" s="314">
        <f>I63+I65</f>
        <v>0</v>
      </c>
      <c r="J62" s="314">
        <f>J63+J65</f>
        <v>36145691511</v>
      </c>
      <c r="L62" s="658"/>
      <c r="M62" s="161"/>
      <c r="N62" s="161"/>
      <c r="O62" s="161"/>
      <c r="P62" s="161"/>
      <c r="Q62" s="161"/>
      <c r="R62" s="160"/>
    </row>
    <row r="63" spans="1:18" s="63" customFormat="1" ht="15">
      <c r="A63" s="31"/>
      <c r="B63" s="30" t="s">
        <v>373</v>
      </c>
      <c r="H63" s="243">
        <f>SUM(H64)</f>
        <v>17088929307</v>
      </c>
      <c r="I63" s="243">
        <f>SUM(I64)</f>
        <v>0</v>
      </c>
      <c r="J63" s="243">
        <f>SUM(J64)</f>
        <v>14440117008</v>
      </c>
      <c r="L63" s="658"/>
      <c r="M63" s="161"/>
      <c r="N63" s="161"/>
      <c r="O63" s="161"/>
      <c r="P63" s="161"/>
      <c r="Q63" s="161"/>
      <c r="R63" s="160"/>
    </row>
    <row r="64" spans="1:18" s="63" customFormat="1" ht="15">
      <c r="A64" s="31"/>
      <c r="B64" s="296" t="s">
        <v>310</v>
      </c>
      <c r="C64" s="158"/>
      <c r="D64" s="158"/>
      <c r="E64" s="158"/>
      <c r="F64" s="158"/>
      <c r="H64" s="295">
        <v>17088929307</v>
      </c>
      <c r="I64" s="295"/>
      <c r="J64" s="295">
        <v>14440117008</v>
      </c>
      <c r="L64" s="160"/>
      <c r="M64" s="161"/>
      <c r="N64" s="161"/>
      <c r="O64" s="161"/>
      <c r="P64" s="161"/>
      <c r="Q64" s="161"/>
      <c r="R64" s="160"/>
    </row>
    <row r="65" spans="1:18" s="34" customFormat="1" ht="15">
      <c r="B65" s="363" t="s">
        <v>374</v>
      </c>
      <c r="H65" s="298">
        <f>H66</f>
        <v>19705574503</v>
      </c>
      <c r="I65" s="298"/>
      <c r="J65" s="298">
        <f>J66</f>
        <v>21705574503</v>
      </c>
      <c r="L65" s="33"/>
      <c r="R65" s="33"/>
    </row>
    <row r="66" spans="1:18" s="25" customFormat="1" ht="14.25">
      <c r="B66" s="364" t="s">
        <v>375</v>
      </c>
      <c r="H66" s="306">
        <f>SUM(H67:H73)</f>
        <v>19705574503</v>
      </c>
      <c r="I66" s="306"/>
      <c r="J66" s="306">
        <f>SUM(J67:J73)</f>
        <v>21705574503</v>
      </c>
      <c r="L66" s="24"/>
      <c r="R66" s="24"/>
    </row>
    <row r="67" spans="1:18" s="25" customFormat="1" ht="15">
      <c r="B67" s="125" t="s">
        <v>376</v>
      </c>
      <c r="H67" s="121">
        <v>720000000</v>
      </c>
      <c r="I67" s="116"/>
      <c r="J67" s="121">
        <v>720000000</v>
      </c>
      <c r="L67" s="365"/>
      <c r="R67" s="24"/>
    </row>
    <row r="68" spans="1:18" s="25" customFormat="1" ht="15">
      <c r="B68" s="125" t="s">
        <v>377</v>
      </c>
      <c r="H68" s="121">
        <v>110800000</v>
      </c>
      <c r="I68" s="116"/>
      <c r="J68" s="121">
        <v>110800000</v>
      </c>
      <c r="L68" s="365"/>
      <c r="R68" s="24"/>
    </row>
    <row r="69" spans="1:18" s="25" customFormat="1" ht="15">
      <c r="B69" s="125" t="s">
        <v>378</v>
      </c>
      <c r="H69" s="121">
        <v>205000000</v>
      </c>
      <c r="I69" s="116"/>
      <c r="J69" s="121"/>
      <c r="L69" s="365"/>
      <c r="R69" s="24"/>
    </row>
    <row r="70" spans="1:18" s="25" customFormat="1" ht="15">
      <c r="B70" s="125" t="s">
        <v>379</v>
      </c>
      <c r="H70" s="121">
        <v>8700000000</v>
      </c>
      <c r="I70" s="116"/>
      <c r="J70" s="121">
        <v>8700000000</v>
      </c>
      <c r="L70" s="365"/>
      <c r="R70" s="24"/>
    </row>
    <row r="71" spans="1:18" s="25" customFormat="1" ht="15">
      <c r="B71" s="125" t="s">
        <v>380</v>
      </c>
      <c r="H71" s="121"/>
      <c r="I71" s="116"/>
      <c r="J71" s="116">
        <v>205000000</v>
      </c>
      <c r="L71" s="365"/>
      <c r="R71" s="24"/>
    </row>
    <row r="72" spans="1:18" s="162" customFormat="1" ht="15">
      <c r="B72" s="125" t="s">
        <v>381</v>
      </c>
      <c r="H72" s="121">
        <v>68000000</v>
      </c>
      <c r="I72" s="121"/>
      <c r="J72" s="121">
        <v>2068000000</v>
      </c>
      <c r="L72" s="122"/>
      <c r="R72" s="122"/>
    </row>
    <row r="73" spans="1:18" s="162" customFormat="1" ht="15">
      <c r="B73" s="125" t="s">
        <v>382</v>
      </c>
      <c r="H73" s="121">
        <v>9901774503</v>
      </c>
      <c r="I73" s="121"/>
      <c r="J73" s="121">
        <v>9901774503</v>
      </c>
      <c r="L73" s="122"/>
      <c r="R73" s="122"/>
    </row>
    <row r="74" spans="1:18" s="21" customFormat="1" ht="18.75" customHeight="1" thickBot="1">
      <c r="B74" s="169" t="s">
        <v>116</v>
      </c>
      <c r="C74" s="175"/>
      <c r="D74" s="175"/>
      <c r="E74" s="175"/>
      <c r="F74" s="175"/>
      <c r="G74" s="31"/>
      <c r="H74" s="325">
        <f>H51+H62</f>
        <v>245093679934</v>
      </c>
      <c r="I74" s="325">
        <f>I51+I62</f>
        <v>0</v>
      </c>
      <c r="J74" s="325">
        <f>J51+J62</f>
        <v>211856920290</v>
      </c>
      <c r="L74" s="160"/>
      <c r="M74" s="161"/>
      <c r="N74" s="297"/>
      <c r="O74" s="161"/>
      <c r="P74" s="161"/>
      <c r="Q74" s="161"/>
      <c r="R74" s="33"/>
    </row>
    <row r="75" spans="1:18" s="21" customFormat="1" ht="15.75" thickTop="1">
      <c r="B75" s="101"/>
      <c r="H75" s="244"/>
      <c r="I75" s="244"/>
      <c r="J75" s="244"/>
      <c r="L75" s="160"/>
      <c r="M75" s="161"/>
      <c r="N75" s="161"/>
      <c r="O75" s="161"/>
      <c r="P75" s="161"/>
      <c r="Q75" s="161"/>
      <c r="R75" s="33"/>
    </row>
    <row r="76" spans="1:18" s="21" customFormat="1" ht="15">
      <c r="A76" s="127" t="s">
        <v>294</v>
      </c>
      <c r="B76" s="301" t="s">
        <v>312</v>
      </c>
      <c r="H76" s="110" t="str">
        <f>H50</f>
        <v>Sè 31/03/2015</v>
      </c>
      <c r="I76" s="111"/>
      <c r="J76" s="110" t="str">
        <f>J50</f>
        <v>Sè 01/01/2015</v>
      </c>
      <c r="L76" s="33"/>
      <c r="M76" s="33"/>
      <c r="N76" s="33"/>
      <c r="O76" s="33"/>
      <c r="P76" s="33"/>
      <c r="Q76" s="33"/>
      <c r="R76" s="33"/>
    </row>
    <row r="77" spans="1:18" s="127" customFormat="1" ht="6" customHeight="1">
      <c r="B77" s="301"/>
      <c r="H77" s="298"/>
      <c r="I77" s="298"/>
      <c r="J77" s="298"/>
      <c r="K77" s="31"/>
      <c r="L77" s="33"/>
      <c r="M77" s="34"/>
      <c r="N77" s="302"/>
      <c r="O77" s="34"/>
      <c r="P77" s="34"/>
      <c r="Q77" s="34"/>
      <c r="R77" s="33"/>
    </row>
    <row r="78" spans="1:18" s="63" customFormat="1" ht="14.25">
      <c r="B78" s="300" t="s">
        <v>152</v>
      </c>
      <c r="C78" s="291"/>
      <c r="D78" s="291"/>
      <c r="E78" s="291"/>
      <c r="F78" s="291"/>
      <c r="G78" s="291"/>
      <c r="H78" s="293">
        <f>SUM(H79:H110)</f>
        <v>176554698658</v>
      </c>
      <c r="I78" s="293"/>
      <c r="J78" s="293">
        <f>SUM(J79:J110)</f>
        <v>180867609260</v>
      </c>
      <c r="L78" s="160"/>
      <c r="M78" s="161"/>
      <c r="N78" s="297"/>
      <c r="O78" s="161"/>
      <c r="P78" s="161"/>
      <c r="Q78" s="161"/>
      <c r="R78" s="160"/>
    </row>
    <row r="79" spans="1:18" s="21" customFormat="1" ht="14.25" customHeight="1">
      <c r="B79" s="101" t="s">
        <v>154</v>
      </c>
      <c r="C79" s="296"/>
      <c r="D79" s="114"/>
      <c r="E79" s="114"/>
      <c r="F79" s="114"/>
      <c r="G79" s="114"/>
      <c r="H79" s="244">
        <v>2950000000</v>
      </c>
      <c r="I79" s="244"/>
      <c r="J79" s="244">
        <v>2950000000</v>
      </c>
      <c r="L79" s="24"/>
      <c r="M79" s="25"/>
      <c r="N79" s="25"/>
      <c r="O79" s="25"/>
      <c r="P79" s="25"/>
      <c r="Q79" s="25"/>
      <c r="R79" s="24"/>
    </row>
    <row r="80" spans="1:18" s="21" customFormat="1" ht="14.25" customHeight="1">
      <c r="B80" s="101" t="s">
        <v>999</v>
      </c>
      <c r="C80" s="296"/>
      <c r="D80" s="114"/>
      <c r="E80" s="114"/>
      <c r="F80" s="114"/>
      <c r="G80" s="114"/>
      <c r="H80" s="244">
        <v>1209392803</v>
      </c>
      <c r="I80" s="244"/>
      <c r="J80" s="244">
        <v>1013093710</v>
      </c>
      <c r="L80" s="24"/>
      <c r="M80" s="25"/>
      <c r="N80" s="25"/>
      <c r="O80" s="25"/>
      <c r="P80" s="25"/>
      <c r="Q80" s="25"/>
      <c r="R80" s="24"/>
    </row>
    <row r="81" spans="2:18" s="21" customFormat="1" ht="14.25" customHeight="1">
      <c r="B81" s="101" t="s">
        <v>313</v>
      </c>
      <c r="C81" s="296"/>
      <c r="D81" s="114"/>
      <c r="E81" s="114"/>
      <c r="F81" s="114"/>
      <c r="G81" s="114"/>
      <c r="H81" s="244">
        <v>1277668036</v>
      </c>
      <c r="I81" s="244"/>
      <c r="J81" s="244">
        <v>1277668036</v>
      </c>
      <c r="L81" s="24"/>
      <c r="M81" s="25"/>
      <c r="N81" s="25"/>
      <c r="O81" s="25"/>
      <c r="P81" s="25"/>
      <c r="Q81" s="25"/>
      <c r="R81" s="24"/>
    </row>
    <row r="82" spans="2:18" s="21" customFormat="1" ht="14.25" customHeight="1">
      <c r="B82" s="101" t="s">
        <v>314</v>
      </c>
      <c r="C82" s="296"/>
      <c r="D82" s="114"/>
      <c r="E82" s="114"/>
      <c r="F82" s="114"/>
      <c r="G82" s="114"/>
      <c r="H82" s="244">
        <v>33969866187</v>
      </c>
      <c r="I82" s="244"/>
      <c r="J82" s="244">
        <v>29145195977</v>
      </c>
      <c r="L82" s="24"/>
      <c r="M82" s="25"/>
      <c r="N82" s="25"/>
      <c r="O82" s="25"/>
      <c r="P82" s="25"/>
      <c r="Q82" s="25"/>
      <c r="R82" s="24"/>
    </row>
    <row r="83" spans="2:18" s="21" customFormat="1" ht="14.25" customHeight="1">
      <c r="B83" s="101" t="s">
        <v>315</v>
      </c>
      <c r="C83" s="296"/>
      <c r="D83" s="114"/>
      <c r="E83" s="114"/>
      <c r="F83" s="114"/>
      <c r="G83" s="114"/>
      <c r="H83" s="244">
        <v>467136501</v>
      </c>
      <c r="I83" s="244"/>
      <c r="J83" s="244">
        <v>630614501</v>
      </c>
      <c r="L83" s="24"/>
      <c r="M83" s="25"/>
      <c r="N83" s="25"/>
      <c r="O83" s="25"/>
      <c r="P83" s="25"/>
      <c r="Q83" s="25"/>
      <c r="R83" s="24"/>
    </row>
    <row r="84" spans="2:18" s="21" customFormat="1" ht="14.25" customHeight="1">
      <c r="B84" s="101" t="s">
        <v>1000</v>
      </c>
      <c r="C84" s="296"/>
      <c r="D84" s="114"/>
      <c r="E84" s="114"/>
      <c r="F84" s="114"/>
      <c r="G84" s="114"/>
      <c r="H84" s="244">
        <v>4504649276</v>
      </c>
      <c r="I84" s="244"/>
      <c r="J84" s="244">
        <v>4334102061</v>
      </c>
      <c r="L84" s="24"/>
      <c r="M84" s="25"/>
      <c r="N84" s="25"/>
      <c r="O84" s="25"/>
      <c r="P84" s="25"/>
      <c r="Q84" s="25"/>
      <c r="R84" s="24"/>
    </row>
    <row r="85" spans="2:18" s="21" customFormat="1" ht="14.25" customHeight="1">
      <c r="B85" s="101" t="s">
        <v>316</v>
      </c>
      <c r="C85" s="296"/>
      <c r="D85" s="114"/>
      <c r="E85" s="114"/>
      <c r="F85" s="114"/>
      <c r="G85" s="114"/>
      <c r="H85" s="244">
        <v>9078897855</v>
      </c>
      <c r="I85" s="244"/>
      <c r="J85" s="244">
        <v>7396286962</v>
      </c>
      <c r="L85" s="24"/>
      <c r="M85" s="25"/>
      <c r="N85" s="25"/>
      <c r="O85" s="25"/>
      <c r="P85" s="25"/>
      <c r="Q85" s="25"/>
      <c r="R85" s="24"/>
    </row>
    <row r="86" spans="2:18" s="21" customFormat="1" ht="19.5" customHeight="1">
      <c r="B86" s="101" t="s">
        <v>156</v>
      </c>
      <c r="C86" s="296"/>
      <c r="D86" s="114"/>
      <c r="E86" s="114"/>
      <c r="F86" s="114"/>
      <c r="G86" s="114"/>
      <c r="H86" s="244">
        <v>3359559170</v>
      </c>
      <c r="I86" s="244"/>
      <c r="J86" s="244">
        <v>9359559170</v>
      </c>
      <c r="L86" s="24"/>
      <c r="M86" s="25"/>
      <c r="N86" s="25"/>
      <c r="O86" s="25"/>
      <c r="P86" s="25"/>
      <c r="Q86" s="25"/>
      <c r="R86" s="24"/>
    </row>
    <row r="87" spans="2:18" s="21" customFormat="1" ht="14.25" customHeight="1">
      <c r="B87" s="101" t="s">
        <v>317</v>
      </c>
      <c r="C87" s="296"/>
      <c r="D87" s="114"/>
      <c r="E87" s="114"/>
      <c r="F87" s="114"/>
      <c r="G87" s="114"/>
      <c r="H87" s="244">
        <v>5181104376</v>
      </c>
      <c r="I87" s="244"/>
      <c r="J87" s="244">
        <v>4227153689</v>
      </c>
      <c r="L87" s="24"/>
      <c r="M87" s="25"/>
      <c r="N87" s="25"/>
      <c r="O87" s="25"/>
      <c r="P87" s="25"/>
      <c r="Q87" s="25"/>
      <c r="R87" s="24"/>
    </row>
    <row r="88" spans="2:18" s="21" customFormat="1" ht="14.25" customHeight="1">
      <c r="B88" s="101" t="s">
        <v>318</v>
      </c>
      <c r="C88" s="296"/>
      <c r="D88" s="114"/>
      <c r="E88" s="114"/>
      <c r="F88" s="114"/>
      <c r="G88" s="114"/>
      <c r="H88" s="244">
        <v>12443795495</v>
      </c>
      <c r="I88" s="244"/>
      <c r="J88" s="244">
        <v>8655421705</v>
      </c>
      <c r="L88" s="24"/>
      <c r="M88" s="25"/>
      <c r="N88" s="25"/>
      <c r="O88" s="25"/>
      <c r="P88" s="25"/>
      <c r="Q88" s="25"/>
      <c r="R88" s="24"/>
    </row>
    <row r="89" spans="2:18" s="21" customFormat="1" ht="14.25" customHeight="1">
      <c r="B89" s="101" t="s">
        <v>319</v>
      </c>
      <c r="C89" s="296"/>
      <c r="D89" s="114"/>
      <c r="E89" s="114"/>
      <c r="F89" s="114"/>
      <c r="G89" s="114"/>
      <c r="H89" s="244">
        <v>0</v>
      </c>
      <c r="I89" s="244"/>
      <c r="J89" s="244"/>
      <c r="L89" s="24"/>
      <c r="M89" s="25"/>
      <c r="N89" s="25"/>
      <c r="O89" s="25"/>
      <c r="P89" s="25"/>
      <c r="Q89" s="25"/>
      <c r="R89" s="24"/>
    </row>
    <row r="90" spans="2:18" s="21" customFormat="1" ht="14.25" customHeight="1">
      <c r="B90" s="101" t="s">
        <v>320</v>
      </c>
      <c r="C90" s="296"/>
      <c r="D90" s="114"/>
      <c r="E90" s="114"/>
      <c r="F90" s="114"/>
      <c r="G90" s="114"/>
      <c r="H90" s="244">
        <v>49634205098</v>
      </c>
      <c r="I90" s="244"/>
      <c r="J90" s="244">
        <v>36256989696</v>
      </c>
      <c r="L90" s="24"/>
      <c r="M90" s="25"/>
      <c r="N90" s="25"/>
      <c r="O90" s="25"/>
      <c r="P90" s="25"/>
      <c r="Q90" s="25"/>
      <c r="R90" s="24"/>
    </row>
    <row r="91" spans="2:18" s="21" customFormat="1" ht="14.25" customHeight="1">
      <c r="B91" s="101" t="s">
        <v>321</v>
      </c>
      <c r="C91" s="296"/>
      <c r="D91" s="114"/>
      <c r="E91" s="114"/>
      <c r="F91" s="114"/>
      <c r="G91" s="114"/>
      <c r="H91" s="244">
        <v>0</v>
      </c>
      <c r="I91" s="244"/>
      <c r="J91" s="244"/>
      <c r="L91" s="24"/>
      <c r="M91" s="25"/>
      <c r="N91" s="25"/>
      <c r="O91" s="25"/>
      <c r="P91" s="25"/>
      <c r="Q91" s="25"/>
      <c r="R91" s="24"/>
    </row>
    <row r="92" spans="2:18" s="21" customFormat="1" ht="14.25" customHeight="1">
      <c r="B92" s="101" t="s">
        <v>322</v>
      </c>
      <c r="C92" s="296"/>
      <c r="D92" s="114"/>
      <c r="E92" s="114"/>
      <c r="F92" s="114"/>
      <c r="G92" s="114"/>
      <c r="H92" s="244">
        <v>0</v>
      </c>
      <c r="I92" s="244"/>
      <c r="J92" s="244"/>
      <c r="L92" s="24"/>
      <c r="M92" s="25"/>
      <c r="N92" s="25"/>
      <c r="O92" s="25"/>
      <c r="P92" s="25"/>
      <c r="Q92" s="25"/>
      <c r="R92" s="24"/>
    </row>
    <row r="93" spans="2:18" s="21" customFormat="1" ht="14.25" customHeight="1">
      <c r="B93" s="101" t="s">
        <v>323</v>
      </c>
      <c r="C93" s="296"/>
      <c r="D93" s="114"/>
      <c r="E93" s="114"/>
      <c r="F93" s="114"/>
      <c r="G93" s="114"/>
      <c r="H93" s="244">
        <v>418235054</v>
      </c>
      <c r="I93" s="244"/>
      <c r="J93" s="244">
        <v>366952066</v>
      </c>
      <c r="L93" s="24"/>
      <c r="M93" s="25"/>
      <c r="N93" s="25"/>
      <c r="O93" s="25"/>
      <c r="P93" s="25"/>
      <c r="Q93" s="25"/>
      <c r="R93" s="24"/>
    </row>
    <row r="94" spans="2:18" s="21" customFormat="1" ht="14.25" customHeight="1">
      <c r="B94" s="101" t="s">
        <v>324</v>
      </c>
      <c r="C94" s="296"/>
      <c r="D94" s="114"/>
      <c r="E94" s="114"/>
      <c r="F94" s="114"/>
      <c r="G94" s="114"/>
      <c r="H94" s="244">
        <v>729713416</v>
      </c>
      <c r="I94" s="244"/>
      <c r="J94" s="244">
        <v>729713416</v>
      </c>
      <c r="L94" s="24"/>
      <c r="M94" s="25"/>
      <c r="N94" s="25"/>
      <c r="O94" s="25"/>
      <c r="P94" s="25"/>
      <c r="Q94" s="25"/>
      <c r="R94" s="24"/>
    </row>
    <row r="95" spans="2:18" s="21" customFormat="1" ht="14.25" customHeight="1">
      <c r="B95" s="101" t="s">
        <v>325</v>
      </c>
      <c r="C95" s="296"/>
      <c r="D95" s="114"/>
      <c r="E95" s="114"/>
      <c r="F95" s="114"/>
      <c r="G95" s="114"/>
      <c r="H95" s="244">
        <v>1817359383</v>
      </c>
      <c r="I95" s="244"/>
      <c r="J95" s="244">
        <v>2617359383</v>
      </c>
      <c r="L95" s="24"/>
      <c r="M95" s="25"/>
      <c r="N95" s="25"/>
      <c r="O95" s="25"/>
      <c r="P95" s="25"/>
      <c r="Q95" s="25"/>
      <c r="R95" s="24"/>
    </row>
    <row r="96" spans="2:18" s="31" customFormat="1" ht="15">
      <c r="B96" s="101" t="s">
        <v>326</v>
      </c>
      <c r="C96" s="296"/>
      <c r="D96" s="291"/>
      <c r="E96" s="291"/>
      <c r="F96" s="291"/>
      <c r="G96" s="291"/>
      <c r="H96" s="244">
        <v>0</v>
      </c>
      <c r="I96" s="243"/>
      <c r="J96" s="244">
        <v>900865000</v>
      </c>
      <c r="L96" s="160"/>
      <c r="M96" s="161"/>
      <c r="N96" s="297"/>
      <c r="O96" s="161"/>
      <c r="P96" s="161"/>
      <c r="Q96" s="161"/>
      <c r="R96" s="33"/>
    </row>
    <row r="97" spans="2:18" s="31" customFormat="1" ht="15">
      <c r="B97" s="101" t="s">
        <v>327</v>
      </c>
      <c r="C97" s="296"/>
      <c r="D97" s="291"/>
      <c r="E97" s="291"/>
      <c r="F97" s="291"/>
      <c r="G97" s="291"/>
      <c r="H97" s="244">
        <v>671715422</v>
      </c>
      <c r="I97" s="243"/>
      <c r="J97" s="244">
        <v>1331040422</v>
      </c>
      <c r="L97" s="160"/>
      <c r="M97" s="161"/>
      <c r="N97" s="297"/>
      <c r="O97" s="161"/>
      <c r="P97" s="161"/>
      <c r="Q97" s="161"/>
      <c r="R97" s="33"/>
    </row>
    <row r="98" spans="2:18" s="31" customFormat="1" ht="15">
      <c r="B98" s="101" t="s">
        <v>328</v>
      </c>
      <c r="C98" s="296"/>
      <c r="D98" s="291"/>
      <c r="E98" s="291"/>
      <c r="F98" s="291"/>
      <c r="G98" s="291"/>
      <c r="H98" s="244">
        <v>6809967911</v>
      </c>
      <c r="I98" s="243"/>
      <c r="J98" s="244">
        <v>19441975884</v>
      </c>
      <c r="L98" s="160"/>
      <c r="M98" s="161"/>
      <c r="N98" s="297"/>
      <c r="O98" s="161"/>
      <c r="P98" s="161"/>
      <c r="Q98" s="161"/>
      <c r="R98" s="33"/>
    </row>
    <row r="99" spans="2:18" s="31" customFormat="1" ht="15">
      <c r="B99" s="101" t="s">
        <v>329</v>
      </c>
      <c r="C99" s="296"/>
      <c r="D99" s="291"/>
      <c r="E99" s="291"/>
      <c r="F99" s="291"/>
      <c r="G99" s="291"/>
      <c r="H99" s="244">
        <v>1740387700</v>
      </c>
      <c r="I99" s="243"/>
      <c r="J99" s="244">
        <v>1740387700</v>
      </c>
      <c r="L99" s="160"/>
      <c r="M99" s="161"/>
      <c r="N99" s="297"/>
      <c r="O99" s="161"/>
      <c r="P99" s="161"/>
      <c r="Q99" s="161"/>
      <c r="R99" s="33"/>
    </row>
    <row r="100" spans="2:18" s="31" customFormat="1" ht="15">
      <c r="B100" s="101" t="s">
        <v>330</v>
      </c>
      <c r="C100" s="296"/>
      <c r="D100" s="291"/>
      <c r="E100" s="291"/>
      <c r="F100" s="291"/>
      <c r="G100" s="291"/>
      <c r="H100" s="244">
        <v>1938587500</v>
      </c>
      <c r="I100" s="243"/>
      <c r="J100" s="244">
        <v>2338587500</v>
      </c>
      <c r="L100" s="160"/>
      <c r="M100" s="161"/>
      <c r="N100" s="297"/>
      <c r="O100" s="161"/>
      <c r="P100" s="161"/>
      <c r="Q100" s="161"/>
      <c r="R100" s="33"/>
    </row>
    <row r="101" spans="2:18" s="31" customFormat="1" ht="15">
      <c r="B101" s="101" t="s">
        <v>331</v>
      </c>
      <c r="C101" s="296"/>
      <c r="D101" s="291"/>
      <c r="E101" s="291"/>
      <c r="F101" s="291"/>
      <c r="G101" s="291"/>
      <c r="H101" s="244">
        <v>0</v>
      </c>
      <c r="I101" s="243"/>
      <c r="J101" s="244"/>
      <c r="L101" s="160"/>
      <c r="M101" s="161"/>
      <c r="N101" s="297"/>
      <c r="O101" s="161"/>
      <c r="P101" s="161"/>
      <c r="Q101" s="161"/>
      <c r="R101" s="33"/>
    </row>
    <row r="102" spans="2:18" s="31" customFormat="1" ht="15">
      <c r="B102" s="101" t="s">
        <v>332</v>
      </c>
      <c r="C102" s="296"/>
      <c r="D102" s="291"/>
      <c r="E102" s="291"/>
      <c r="F102" s="291"/>
      <c r="G102" s="291"/>
      <c r="H102" s="244">
        <v>0</v>
      </c>
      <c r="I102" s="243"/>
      <c r="J102" s="244"/>
      <c r="L102" s="160"/>
      <c r="M102" s="161"/>
      <c r="N102" s="297"/>
      <c r="O102" s="161"/>
      <c r="P102" s="161"/>
      <c r="Q102" s="161"/>
      <c r="R102" s="33"/>
    </row>
    <row r="103" spans="2:18" s="31" customFormat="1" ht="15">
      <c r="B103" s="101" t="s">
        <v>333</v>
      </c>
      <c r="C103" s="296"/>
      <c r="D103" s="291"/>
      <c r="E103" s="291"/>
      <c r="F103" s="291"/>
      <c r="G103" s="291"/>
      <c r="H103" s="244">
        <v>0</v>
      </c>
      <c r="I103" s="243"/>
      <c r="J103" s="244"/>
      <c r="L103" s="160"/>
      <c r="M103" s="161"/>
      <c r="N103" s="297"/>
      <c r="O103" s="161"/>
      <c r="P103" s="161"/>
      <c r="Q103" s="161"/>
      <c r="R103" s="33"/>
    </row>
    <row r="104" spans="2:18" s="31" customFormat="1" ht="15">
      <c r="B104" s="101" t="s">
        <v>334</v>
      </c>
      <c r="C104" s="296"/>
      <c r="D104" s="291"/>
      <c r="E104" s="291"/>
      <c r="F104" s="291"/>
      <c r="G104" s="291"/>
      <c r="H104" s="244">
        <v>11272967244</v>
      </c>
      <c r="I104" s="243"/>
      <c r="J104" s="244">
        <v>5298625613</v>
      </c>
      <c r="L104" s="160"/>
      <c r="M104" s="161"/>
      <c r="N104" s="297"/>
      <c r="O104" s="161"/>
      <c r="P104" s="161"/>
      <c r="Q104" s="161"/>
      <c r="R104" s="33"/>
    </row>
    <row r="105" spans="2:18" s="31" customFormat="1" ht="15">
      <c r="B105" s="101" t="s">
        <v>335</v>
      </c>
      <c r="C105" s="296"/>
      <c r="D105" s="291"/>
      <c r="E105" s="291"/>
      <c r="F105" s="291"/>
      <c r="G105" s="291"/>
      <c r="H105" s="244">
        <v>0</v>
      </c>
      <c r="I105" s="243"/>
      <c r="J105" s="244">
        <v>226919165</v>
      </c>
      <c r="L105" s="160"/>
      <c r="M105" s="161"/>
      <c r="N105" s="297"/>
      <c r="O105" s="161"/>
      <c r="P105" s="161"/>
      <c r="Q105" s="161"/>
      <c r="R105" s="33"/>
    </row>
    <row r="106" spans="2:18" s="31" customFormat="1" ht="15">
      <c r="B106" s="101" t="s">
        <v>336</v>
      </c>
      <c r="C106" s="296"/>
      <c r="D106" s="291"/>
      <c r="E106" s="291"/>
      <c r="F106" s="291"/>
      <c r="G106" s="291"/>
      <c r="H106" s="244">
        <v>1297701280</v>
      </c>
      <c r="I106" s="243"/>
      <c r="J106" s="244">
        <v>1497701280</v>
      </c>
      <c r="L106" s="160"/>
      <c r="M106" s="161"/>
      <c r="N106" s="297"/>
      <c r="O106" s="161"/>
      <c r="P106" s="161"/>
      <c r="Q106" s="161"/>
      <c r="R106" s="33"/>
    </row>
    <row r="107" spans="2:18" s="31" customFormat="1" ht="15">
      <c r="B107" s="101" t="s">
        <v>337</v>
      </c>
      <c r="C107" s="296"/>
      <c r="D107" s="291"/>
      <c r="E107" s="291"/>
      <c r="F107" s="291"/>
      <c r="G107" s="291"/>
      <c r="H107" s="244">
        <v>863310235</v>
      </c>
      <c r="I107" s="243"/>
      <c r="J107" s="244">
        <v>1821199315</v>
      </c>
      <c r="L107" s="160"/>
      <c r="M107" s="161"/>
      <c r="N107" s="297"/>
      <c r="O107" s="161"/>
      <c r="P107" s="161"/>
      <c r="Q107" s="161"/>
      <c r="R107" s="33"/>
    </row>
    <row r="108" spans="2:18" s="31" customFormat="1" ht="15">
      <c r="B108" s="101" t="s">
        <v>338</v>
      </c>
      <c r="C108" s="296"/>
      <c r="D108" s="291"/>
      <c r="E108" s="291"/>
      <c r="F108" s="291"/>
      <c r="G108" s="291"/>
      <c r="H108" s="244">
        <v>894081160</v>
      </c>
      <c r="I108" s="243"/>
      <c r="J108" s="244">
        <v>1594081160</v>
      </c>
      <c r="L108" s="160"/>
      <c r="M108" s="161"/>
      <c r="N108" s="297"/>
      <c r="O108" s="161"/>
      <c r="P108" s="161"/>
      <c r="Q108" s="161"/>
      <c r="R108" s="33"/>
    </row>
    <row r="109" spans="2:18" s="31" customFormat="1" ht="15">
      <c r="B109" s="101" t="s">
        <v>339</v>
      </c>
      <c r="C109" s="296"/>
      <c r="D109" s="291"/>
      <c r="E109" s="291"/>
      <c r="F109" s="291"/>
      <c r="G109" s="291"/>
      <c r="H109" s="244">
        <v>2345264985</v>
      </c>
      <c r="I109" s="243"/>
      <c r="J109" s="244"/>
      <c r="L109" s="160"/>
      <c r="M109" s="161"/>
      <c r="N109" s="297"/>
      <c r="O109" s="161"/>
      <c r="P109" s="161"/>
      <c r="Q109" s="161"/>
      <c r="R109" s="33"/>
    </row>
    <row r="110" spans="2:18" s="31" customFormat="1" ht="15">
      <c r="B110" s="101" t="s">
        <v>160</v>
      </c>
      <c r="C110" s="296"/>
      <c r="D110" s="291"/>
      <c r="E110" s="291"/>
      <c r="F110" s="291"/>
      <c r="G110" s="291"/>
      <c r="H110" s="244">
        <v>21679132571</v>
      </c>
      <c r="I110" s="243"/>
      <c r="J110" s="244">
        <v>35716115849</v>
      </c>
      <c r="L110" s="160"/>
      <c r="M110" s="161"/>
      <c r="N110" s="297"/>
      <c r="O110" s="161"/>
      <c r="P110" s="161"/>
      <c r="Q110" s="161"/>
      <c r="R110" s="33"/>
    </row>
    <row r="111" spans="2:18" s="63" customFormat="1" ht="14.25">
      <c r="B111" s="303" t="s">
        <v>161</v>
      </c>
      <c r="C111" s="291"/>
      <c r="D111" s="291"/>
      <c r="E111" s="291"/>
      <c r="F111" s="291"/>
      <c r="G111" s="291"/>
      <c r="H111" s="293">
        <v>768016296</v>
      </c>
      <c r="I111" s="293"/>
      <c r="J111" s="293">
        <v>1249294296</v>
      </c>
      <c r="L111" s="160"/>
      <c r="M111" s="161"/>
      <c r="N111" s="297"/>
      <c r="O111" s="161"/>
      <c r="P111" s="161"/>
      <c r="Q111" s="161"/>
      <c r="R111" s="160"/>
    </row>
    <row r="112" spans="2:18" s="31" customFormat="1" ht="15.75" thickBot="1">
      <c r="B112" s="304" t="s">
        <v>116</v>
      </c>
      <c r="C112" s="305"/>
      <c r="D112" s="305"/>
      <c r="E112" s="305"/>
      <c r="F112" s="305"/>
      <c r="G112" s="127"/>
      <c r="H112" s="325">
        <f>H78+H111</f>
        <v>177322714954</v>
      </c>
      <c r="I112" s="243"/>
      <c r="J112" s="325">
        <f>J78+J111</f>
        <v>182116903556</v>
      </c>
      <c r="L112" s="179"/>
      <c r="M112" s="161"/>
      <c r="N112" s="297"/>
      <c r="O112" s="161"/>
      <c r="P112" s="161"/>
      <c r="Q112" s="161"/>
      <c r="R112" s="33"/>
    </row>
    <row r="113" spans="1:18" s="114" customFormat="1" ht="7.5" customHeight="1" thickTop="1">
      <c r="B113" s="124"/>
      <c r="H113" s="306"/>
      <c r="I113" s="306"/>
      <c r="J113" s="306"/>
      <c r="L113" s="33"/>
      <c r="M113" s="33"/>
      <c r="N113" s="33"/>
      <c r="O113" s="24"/>
      <c r="P113" s="24"/>
      <c r="Q113" s="25"/>
      <c r="R113" s="33"/>
    </row>
    <row r="114" spans="1:18" s="127" customFormat="1" ht="15">
      <c r="A114" s="127" t="s">
        <v>311</v>
      </c>
      <c r="B114" s="301" t="s">
        <v>340</v>
      </c>
      <c r="H114" s="110" t="str">
        <f>H76</f>
        <v>Sè 31/03/2015</v>
      </c>
      <c r="I114" s="111"/>
      <c r="J114" s="110" t="str">
        <f>J76</f>
        <v>Sè 01/01/2015</v>
      </c>
      <c r="K114" s="31"/>
      <c r="L114" s="33"/>
      <c r="M114" s="34"/>
      <c r="N114" s="302"/>
      <c r="O114" s="34"/>
      <c r="P114" s="34"/>
      <c r="Q114" s="34"/>
      <c r="R114" s="33"/>
    </row>
    <row r="115" spans="1:18" s="63" customFormat="1" ht="14.25">
      <c r="B115" s="303" t="s">
        <v>152</v>
      </c>
      <c r="C115" s="291"/>
      <c r="D115" s="291"/>
      <c r="E115" s="291"/>
      <c r="F115" s="291"/>
      <c r="G115" s="291"/>
      <c r="H115" s="293">
        <f>SUM(H116:H126)</f>
        <v>42823061865</v>
      </c>
      <c r="I115" s="293"/>
      <c r="J115" s="293">
        <f>SUM(J116:J126)</f>
        <v>50050466367</v>
      </c>
      <c r="L115" s="160"/>
      <c r="M115" s="161"/>
      <c r="N115" s="161"/>
      <c r="O115" s="161"/>
      <c r="P115" s="161"/>
      <c r="Q115" s="161"/>
      <c r="R115" s="160"/>
    </row>
    <row r="116" spans="1:18" s="21" customFormat="1" ht="14.25">
      <c r="B116" s="101" t="s">
        <v>341</v>
      </c>
      <c r="C116" s="114"/>
      <c r="D116" s="114"/>
      <c r="E116" s="114"/>
      <c r="F116" s="114"/>
      <c r="G116" s="114"/>
      <c r="H116" s="351">
        <v>4159718000</v>
      </c>
      <c r="I116" s="351"/>
      <c r="J116" s="351">
        <v>6775629252</v>
      </c>
      <c r="L116" s="24"/>
      <c r="M116" s="25"/>
      <c r="N116" s="25"/>
      <c r="O116" s="25"/>
      <c r="P116" s="25"/>
      <c r="Q116" s="25"/>
      <c r="R116" s="24"/>
    </row>
    <row r="117" spans="1:18" s="21" customFormat="1" ht="14.25">
      <c r="B117" s="101" t="s">
        <v>313</v>
      </c>
      <c r="C117" s="114"/>
      <c r="D117" s="114"/>
      <c r="E117" s="114"/>
      <c r="F117" s="114"/>
      <c r="G117" s="114"/>
      <c r="H117" s="351">
        <v>1009800000</v>
      </c>
      <c r="I117" s="351"/>
      <c r="J117" s="351">
        <v>1009800000</v>
      </c>
      <c r="L117" s="24"/>
      <c r="M117" s="25"/>
      <c r="N117" s="25"/>
      <c r="O117" s="25"/>
      <c r="P117" s="25"/>
      <c r="Q117" s="25"/>
      <c r="R117" s="24"/>
    </row>
    <row r="118" spans="1:18" s="21" customFormat="1" ht="14.25">
      <c r="B118" s="352" t="s">
        <v>342</v>
      </c>
      <c r="C118" s="114"/>
      <c r="D118" s="114"/>
      <c r="E118" s="114"/>
      <c r="F118" s="114"/>
      <c r="G118" s="114"/>
      <c r="H118" s="351">
        <v>100000000</v>
      </c>
      <c r="I118" s="351"/>
      <c r="J118" s="351">
        <v>100000000</v>
      </c>
      <c r="L118" s="24"/>
      <c r="M118" s="25"/>
      <c r="N118" s="25"/>
      <c r="O118" s="25"/>
      <c r="P118" s="25"/>
      <c r="Q118" s="25"/>
      <c r="R118" s="24"/>
    </row>
    <row r="119" spans="1:18" s="21" customFormat="1" ht="14.25">
      <c r="B119" s="101" t="s">
        <v>343</v>
      </c>
      <c r="C119" s="114"/>
      <c r="D119" s="114"/>
      <c r="E119" s="114"/>
      <c r="F119" s="114"/>
      <c r="G119" s="114"/>
      <c r="H119" s="351">
        <v>495000000</v>
      </c>
      <c r="I119" s="351"/>
      <c r="J119" s="351">
        <v>495000000</v>
      </c>
      <c r="L119" s="24"/>
      <c r="M119" s="25"/>
      <c r="N119" s="25"/>
      <c r="O119" s="25"/>
      <c r="P119" s="25"/>
      <c r="Q119" s="25"/>
      <c r="R119" s="24"/>
    </row>
    <row r="120" spans="1:18" s="21" customFormat="1" ht="14.25">
      <c r="B120" s="101" t="s">
        <v>344</v>
      </c>
      <c r="C120" s="114"/>
      <c r="D120" s="114"/>
      <c r="E120" s="114"/>
      <c r="F120" s="114"/>
      <c r="G120" s="114"/>
      <c r="H120" s="351">
        <v>20044713000</v>
      </c>
      <c r="I120" s="351"/>
      <c r="J120" s="351">
        <v>20044713000</v>
      </c>
      <c r="L120" s="24"/>
      <c r="M120" s="25"/>
      <c r="N120" s="25"/>
      <c r="O120" s="25"/>
      <c r="P120" s="25"/>
      <c r="Q120" s="25"/>
      <c r="R120" s="24"/>
    </row>
    <row r="121" spans="1:18" s="21" customFormat="1" ht="14.25">
      <c r="B121" s="101" t="s">
        <v>155</v>
      </c>
      <c r="C121" s="114"/>
      <c r="D121" s="114"/>
      <c r="E121" s="114"/>
      <c r="F121" s="114"/>
      <c r="G121" s="114"/>
      <c r="H121" s="351">
        <v>0</v>
      </c>
      <c r="I121" s="351"/>
      <c r="J121" s="351"/>
      <c r="L121" s="24"/>
      <c r="M121" s="25"/>
      <c r="N121" s="25"/>
      <c r="O121" s="25"/>
      <c r="P121" s="25"/>
      <c r="Q121" s="25"/>
      <c r="R121" s="24"/>
    </row>
    <row r="122" spans="1:18" s="21" customFormat="1" ht="14.25">
      <c r="B122" s="101" t="s">
        <v>345</v>
      </c>
      <c r="C122" s="114"/>
      <c r="D122" s="114"/>
      <c r="E122" s="114"/>
      <c r="F122" s="114"/>
      <c r="G122" s="114"/>
      <c r="H122" s="351">
        <v>748555740</v>
      </c>
      <c r="I122" s="351"/>
      <c r="J122" s="351">
        <v>748555740</v>
      </c>
      <c r="L122" s="24"/>
      <c r="M122" s="25"/>
      <c r="N122" s="25"/>
      <c r="O122" s="25"/>
      <c r="P122" s="25"/>
      <c r="Q122" s="25"/>
      <c r="R122" s="24"/>
    </row>
    <row r="123" spans="1:18" s="21" customFormat="1" ht="14.25">
      <c r="B123" s="101" t="s">
        <v>346</v>
      </c>
      <c r="C123" s="114"/>
      <c r="D123" s="114"/>
      <c r="E123" s="114"/>
      <c r="F123" s="114"/>
      <c r="G123" s="114"/>
      <c r="H123" s="351">
        <v>3811055000</v>
      </c>
      <c r="I123" s="351"/>
      <c r="J123" s="351">
        <v>3811055000</v>
      </c>
      <c r="L123" s="24"/>
      <c r="M123" s="25"/>
      <c r="N123" s="25"/>
      <c r="O123" s="25"/>
      <c r="P123" s="25"/>
      <c r="Q123" s="25"/>
      <c r="R123" s="24"/>
    </row>
    <row r="124" spans="1:18" s="21" customFormat="1" ht="14.25">
      <c r="B124" s="101" t="s">
        <v>347</v>
      </c>
      <c r="C124" s="114"/>
      <c r="D124" s="114"/>
      <c r="E124" s="114"/>
      <c r="F124" s="114"/>
      <c r="G124" s="114"/>
      <c r="H124" s="351">
        <v>0</v>
      </c>
      <c r="I124" s="351"/>
      <c r="J124" s="351"/>
      <c r="L124" s="24"/>
      <c r="M124" s="25"/>
      <c r="N124" s="25"/>
      <c r="O124" s="25"/>
      <c r="P124" s="25"/>
      <c r="Q124" s="25"/>
      <c r="R124" s="24"/>
    </row>
    <row r="125" spans="1:18" s="31" customFormat="1" ht="15">
      <c r="B125" s="101" t="s">
        <v>348</v>
      </c>
      <c r="C125" s="291"/>
      <c r="D125" s="291"/>
      <c r="E125" s="291"/>
      <c r="F125" s="291"/>
      <c r="G125" s="291"/>
      <c r="H125" s="244">
        <v>3420750375</v>
      </c>
      <c r="I125" s="243"/>
      <c r="J125" s="244">
        <v>8420750375</v>
      </c>
      <c r="L125" s="160"/>
      <c r="M125" s="161"/>
      <c r="N125" s="161"/>
      <c r="O125" s="161"/>
      <c r="P125" s="161"/>
      <c r="Q125" s="161"/>
      <c r="R125" s="33"/>
    </row>
    <row r="126" spans="1:18" s="21" customFormat="1" ht="15.75" customHeight="1">
      <c r="B126" s="90" t="s">
        <v>160</v>
      </c>
      <c r="C126" s="353"/>
      <c r="D126" s="353"/>
      <c r="E126" s="353"/>
      <c r="F126" s="353"/>
      <c r="G126" s="353"/>
      <c r="H126" s="351">
        <f>42823061865-33789592115</f>
        <v>9033469750</v>
      </c>
      <c r="I126" s="351"/>
      <c r="J126" s="351">
        <v>8644963000</v>
      </c>
      <c r="L126" s="24"/>
      <c r="M126" s="25"/>
      <c r="N126" s="25"/>
      <c r="O126" s="25"/>
      <c r="P126" s="25"/>
      <c r="Q126" s="25"/>
      <c r="R126" s="24"/>
    </row>
    <row r="127" spans="1:18" s="21" customFormat="1" ht="14.25">
      <c r="B127" s="303" t="s">
        <v>161</v>
      </c>
      <c r="C127" s="353"/>
      <c r="D127" s="353"/>
      <c r="E127" s="353"/>
      <c r="F127" s="353"/>
      <c r="G127" s="353"/>
      <c r="H127" s="354">
        <f>SUM(H128:H129)</f>
        <v>500000000</v>
      </c>
      <c r="I127" s="351"/>
      <c r="J127" s="354">
        <f>SUM(J128:J129)</f>
        <v>500000000</v>
      </c>
      <c r="L127" s="24"/>
      <c r="M127" s="25"/>
      <c r="N127" s="25"/>
      <c r="O127" s="25"/>
      <c r="P127" s="25"/>
      <c r="Q127" s="25"/>
      <c r="R127" s="24"/>
    </row>
    <row r="128" spans="1:18" s="21" customFormat="1" ht="14.25">
      <c r="B128" s="101" t="s">
        <v>349</v>
      </c>
      <c r="C128" s="353"/>
      <c r="D128" s="353"/>
      <c r="E128" s="353"/>
      <c r="F128" s="353"/>
      <c r="G128" s="353"/>
      <c r="H128" s="351">
        <v>0</v>
      </c>
      <c r="I128" s="351"/>
      <c r="J128" s="335"/>
      <c r="L128" s="24"/>
      <c r="M128" s="25"/>
      <c r="N128" s="25"/>
      <c r="O128" s="25"/>
      <c r="P128" s="25"/>
      <c r="Q128" s="25"/>
      <c r="R128" s="24"/>
    </row>
    <row r="129" spans="1:18" s="21" customFormat="1" ht="14.25">
      <c r="B129" s="101" t="s">
        <v>350</v>
      </c>
      <c r="C129" s="353"/>
      <c r="D129" s="353"/>
      <c r="E129" s="353"/>
      <c r="F129" s="353"/>
      <c r="G129" s="353"/>
      <c r="H129" s="351">
        <v>500000000</v>
      </c>
      <c r="I129" s="351"/>
      <c r="J129" s="351">
        <v>500000000</v>
      </c>
      <c r="L129" s="24"/>
      <c r="M129" s="25"/>
      <c r="N129" s="25"/>
      <c r="O129" s="25"/>
      <c r="P129" s="25"/>
      <c r="Q129" s="25"/>
      <c r="R129" s="24"/>
    </row>
    <row r="130" spans="1:18" s="21" customFormat="1" ht="5.25" customHeight="1">
      <c r="B130" s="124"/>
      <c r="C130" s="353"/>
      <c r="D130" s="353"/>
      <c r="E130" s="353"/>
      <c r="F130" s="353"/>
      <c r="G130" s="353"/>
      <c r="H130" s="351"/>
      <c r="I130" s="351"/>
      <c r="J130" s="351"/>
      <c r="L130" s="24"/>
      <c r="M130" s="25"/>
      <c r="N130" s="25"/>
      <c r="O130" s="25"/>
      <c r="P130" s="25"/>
      <c r="Q130" s="25"/>
      <c r="R130" s="24"/>
    </row>
    <row r="131" spans="1:18" s="21" customFormat="1" ht="15.75" thickBot="1">
      <c r="B131" s="304" t="s">
        <v>116</v>
      </c>
      <c r="C131" s="305"/>
      <c r="D131" s="305"/>
      <c r="E131" s="305"/>
      <c r="F131" s="305"/>
      <c r="G131" s="127"/>
      <c r="H131" s="325">
        <f>H115+H127</f>
        <v>43323061865</v>
      </c>
      <c r="I131" s="314"/>
      <c r="J131" s="325">
        <f>J115+J127</f>
        <v>50550466367</v>
      </c>
      <c r="L131" s="24"/>
      <c r="M131" s="25"/>
      <c r="N131" s="355"/>
      <c r="O131" s="25"/>
      <c r="P131" s="25"/>
      <c r="Q131" s="25"/>
      <c r="R131" s="24"/>
    </row>
    <row r="132" spans="1:18" ht="15.75" thickTop="1">
      <c r="A132" s="104"/>
      <c r="B132" s="340"/>
      <c r="C132" s="336"/>
      <c r="D132" s="336"/>
      <c r="E132" s="336"/>
      <c r="F132" s="336"/>
      <c r="G132" s="336"/>
      <c r="H132" s="335"/>
      <c r="I132" s="335"/>
      <c r="J132" s="335"/>
      <c r="L132" s="106"/>
      <c r="M132" s="107"/>
      <c r="N132" s="107"/>
      <c r="R132" s="106"/>
    </row>
    <row r="133" spans="1:18" s="21" customFormat="1" ht="15">
      <c r="A133" s="109" t="s">
        <v>956</v>
      </c>
      <c r="B133" s="30" t="s">
        <v>351</v>
      </c>
      <c r="H133" s="110" t="str">
        <f>H114</f>
        <v>Sè 31/03/2015</v>
      </c>
      <c r="I133" s="111"/>
      <c r="J133" s="110" t="str">
        <f>J114</f>
        <v>Sè 01/01/2015</v>
      </c>
      <c r="L133" s="24"/>
      <c r="M133" s="25"/>
      <c r="N133" s="25"/>
      <c r="O133" s="25"/>
      <c r="P133" s="25"/>
      <c r="Q133" s="25"/>
      <c r="R133" s="24"/>
    </row>
    <row r="134" spans="1:18" s="21" customFormat="1" ht="17.25" customHeight="1">
      <c r="B134" s="124" t="s">
        <v>352</v>
      </c>
      <c r="C134" s="114"/>
      <c r="D134" s="114"/>
      <c r="E134" s="114"/>
      <c r="F134" s="114"/>
      <c r="G134" s="114"/>
      <c r="H134" s="356">
        <v>5142378487</v>
      </c>
      <c r="I134" s="244"/>
      <c r="J134" s="357">
        <v>6584757405</v>
      </c>
      <c r="L134" s="24"/>
      <c r="M134" s="25"/>
      <c r="N134" s="25"/>
      <c r="O134" s="25"/>
      <c r="P134" s="25"/>
      <c r="Q134" s="25"/>
      <c r="R134" s="24"/>
    </row>
    <row r="135" spans="1:18" s="21" customFormat="1" ht="17.25" customHeight="1">
      <c r="B135" s="124" t="s">
        <v>353</v>
      </c>
      <c r="C135" s="114"/>
      <c r="D135" s="114"/>
      <c r="E135" s="114"/>
      <c r="F135" s="114"/>
      <c r="G135" s="114"/>
      <c r="H135" s="356">
        <v>3086640787</v>
      </c>
      <c r="I135" s="244"/>
      <c r="J135" s="357">
        <v>3740047856</v>
      </c>
      <c r="L135" s="24"/>
      <c r="M135" s="25"/>
      <c r="N135" s="25"/>
      <c r="O135" s="25"/>
      <c r="P135" s="25"/>
      <c r="Q135" s="25"/>
      <c r="R135" s="24"/>
    </row>
    <row r="136" spans="1:18" s="21" customFormat="1" ht="17.25" customHeight="1">
      <c r="B136" s="124" t="s">
        <v>354</v>
      </c>
      <c r="C136" s="114"/>
      <c r="D136" s="114"/>
      <c r="E136" s="114"/>
      <c r="F136" s="114"/>
      <c r="G136" s="114"/>
      <c r="H136" s="356">
        <f>304385339+7645592</f>
        <v>312030931</v>
      </c>
      <c r="I136" s="244"/>
      <c r="J136" s="357">
        <v>235336968</v>
      </c>
      <c r="L136" s="24"/>
      <c r="M136" s="25"/>
      <c r="N136" s="25"/>
      <c r="O136" s="25"/>
      <c r="P136" s="25"/>
      <c r="Q136" s="25"/>
      <c r="R136" s="24"/>
    </row>
    <row r="137" spans="1:18" s="21" customFormat="1" ht="17.25" customHeight="1">
      <c r="B137" s="124" t="s">
        <v>355</v>
      </c>
      <c r="C137" s="114"/>
      <c r="D137" s="114"/>
      <c r="E137" s="114"/>
      <c r="F137" s="114"/>
      <c r="G137" s="114"/>
      <c r="H137" s="356">
        <v>43428500</v>
      </c>
      <c r="I137" s="244"/>
      <c r="J137" s="357">
        <v>43428500</v>
      </c>
      <c r="L137" s="24"/>
      <c r="M137" s="25"/>
      <c r="N137" s="25"/>
      <c r="O137" s="25"/>
      <c r="P137" s="25"/>
      <c r="Q137" s="25"/>
      <c r="R137" s="24"/>
    </row>
    <row r="138" spans="1:18" s="21" customFormat="1" ht="17.25" customHeight="1">
      <c r="B138" s="358" t="s">
        <v>356</v>
      </c>
      <c r="C138" s="114"/>
      <c r="D138" s="114"/>
      <c r="E138" s="114"/>
      <c r="F138" s="114"/>
      <c r="G138" s="114"/>
      <c r="H138" s="356">
        <v>11338271</v>
      </c>
      <c r="I138" s="244"/>
      <c r="J138" s="357">
        <v>105902424</v>
      </c>
      <c r="L138" s="24"/>
      <c r="M138" s="25"/>
      <c r="N138" s="25"/>
      <c r="O138" s="25"/>
      <c r="P138" s="25"/>
      <c r="Q138" s="25"/>
      <c r="R138" s="24"/>
    </row>
    <row r="139" spans="1:18" s="21" customFormat="1" ht="17.25" customHeight="1">
      <c r="B139" s="359" t="s">
        <v>357</v>
      </c>
      <c r="C139" s="114"/>
      <c r="D139" s="114"/>
      <c r="E139" s="114"/>
      <c r="F139" s="114"/>
      <c r="G139" s="114"/>
      <c r="H139" s="356">
        <v>859164715</v>
      </c>
      <c r="I139" s="244"/>
      <c r="J139" s="357">
        <v>859164715</v>
      </c>
      <c r="L139" s="24"/>
      <c r="M139" s="25"/>
      <c r="N139" s="25"/>
      <c r="O139" s="25"/>
      <c r="P139" s="25"/>
      <c r="Q139" s="25"/>
      <c r="R139" s="24"/>
    </row>
    <row r="140" spans="1:18" s="21" customFormat="1" ht="15" customHeight="1">
      <c r="A140" s="114"/>
      <c r="B140" s="359" t="s">
        <v>358</v>
      </c>
      <c r="C140" s="114"/>
      <c r="D140" s="114"/>
      <c r="E140" s="114"/>
      <c r="F140" s="114"/>
      <c r="G140" s="114"/>
      <c r="H140" s="306">
        <v>6558367</v>
      </c>
      <c r="I140" s="306"/>
      <c r="J140" s="306">
        <v>36510737</v>
      </c>
      <c r="L140" s="24"/>
      <c r="M140" s="25"/>
      <c r="N140" s="25"/>
      <c r="O140" s="25"/>
      <c r="P140" s="25"/>
      <c r="Q140" s="25"/>
      <c r="R140" s="24"/>
    </row>
    <row r="141" spans="1:18" s="21" customFormat="1" ht="17.25" customHeight="1" thickBot="1">
      <c r="A141" s="127"/>
      <c r="B141" s="304" t="s">
        <v>116</v>
      </c>
      <c r="C141" s="305"/>
      <c r="D141" s="305"/>
      <c r="E141" s="305"/>
      <c r="F141" s="305"/>
      <c r="G141" s="127"/>
      <c r="H141" s="325">
        <f>SUM(H134:H140)</f>
        <v>9461540058</v>
      </c>
      <c r="I141" s="314"/>
      <c r="J141" s="325">
        <f>SUM(J134:J140)</f>
        <v>11605148605</v>
      </c>
      <c r="L141" s="24"/>
      <c r="M141" s="25"/>
      <c r="N141" s="355"/>
      <c r="O141" s="25"/>
      <c r="P141" s="25"/>
      <c r="Q141" s="25"/>
      <c r="R141" s="24"/>
    </row>
    <row r="142" spans="1:18" ht="8.25" customHeight="1" thickTop="1">
      <c r="A142" s="104"/>
      <c r="B142" s="340"/>
      <c r="C142" s="336"/>
      <c r="D142" s="336"/>
      <c r="E142" s="336"/>
      <c r="F142" s="336"/>
      <c r="G142" s="336"/>
      <c r="H142" s="335"/>
      <c r="I142" s="335"/>
      <c r="J142" s="335"/>
      <c r="L142" s="106"/>
      <c r="M142" s="107"/>
      <c r="N142" s="107"/>
      <c r="R142" s="106"/>
    </row>
    <row r="143" spans="1:18" s="21" customFormat="1" ht="17.25" customHeight="1">
      <c r="A143" s="108" t="s">
        <v>708</v>
      </c>
      <c r="B143" s="30" t="s">
        <v>957</v>
      </c>
      <c r="C143" s="31"/>
      <c r="D143" s="31"/>
      <c r="E143" s="31"/>
      <c r="F143" s="31"/>
      <c r="G143" s="31"/>
      <c r="H143" s="110" t="str">
        <f>H133</f>
        <v>Sè 31/03/2015</v>
      </c>
      <c r="I143" s="111"/>
      <c r="J143" s="110" t="str">
        <f>J133</f>
        <v>Sè 01/01/2015</v>
      </c>
      <c r="L143" s="24"/>
      <c r="M143" s="25"/>
      <c r="N143" s="25"/>
      <c r="O143" s="25"/>
      <c r="P143" s="25"/>
      <c r="Q143" s="25"/>
      <c r="R143" s="24"/>
    </row>
    <row r="144" spans="1:18" s="21" customFormat="1" ht="17.25" customHeight="1">
      <c r="A144" s="108" t="s">
        <v>993</v>
      </c>
      <c r="B144" s="30" t="s">
        <v>958</v>
      </c>
      <c r="C144" s="31"/>
      <c r="D144" s="31"/>
      <c r="E144" s="31"/>
      <c r="F144" s="31"/>
      <c r="G144" s="31"/>
      <c r="H144" s="113">
        <f>H145+H153</f>
        <v>39185455753</v>
      </c>
      <c r="I144" s="113">
        <f>I145+I153</f>
        <v>0</v>
      </c>
      <c r="J144" s="113">
        <f>J145+J153</f>
        <v>57738921634</v>
      </c>
      <c r="L144" s="24"/>
      <c r="M144" s="25"/>
      <c r="N144" s="25"/>
      <c r="O144" s="25"/>
      <c r="P144" s="25"/>
      <c r="Q144" s="25"/>
      <c r="R144" s="24"/>
    </row>
    <row r="145" spans="1:18" s="21" customFormat="1" ht="17.25" customHeight="1">
      <c r="A145" s="63"/>
      <c r="B145" s="984" t="s">
        <v>108</v>
      </c>
      <c r="C145" s="984"/>
      <c r="D145" s="63"/>
      <c r="E145" s="63"/>
      <c r="F145" s="63"/>
      <c r="G145" s="63"/>
      <c r="H145" s="244">
        <f>H146+H149+H150+H151+H152</f>
        <v>39185455753</v>
      </c>
      <c r="I145" s="293"/>
      <c r="J145" s="244">
        <f>J146+J149+J150+J151+J152</f>
        <v>57738921634</v>
      </c>
      <c r="L145" s="24"/>
      <c r="M145" s="25"/>
      <c r="N145" s="25"/>
      <c r="O145" s="25"/>
      <c r="P145" s="25"/>
      <c r="Q145" s="25"/>
      <c r="R145" s="24"/>
    </row>
    <row r="146" spans="1:18" s="158" customFormat="1" ht="17.25" customHeight="1">
      <c r="A146" s="63"/>
      <c r="B146" s="950" t="s">
        <v>359</v>
      </c>
      <c r="C146" s="950"/>
      <c r="D146" s="950"/>
      <c r="E146" s="63"/>
      <c r="F146" s="63"/>
      <c r="G146" s="63"/>
      <c r="H146" s="360">
        <f>H147+H148</f>
        <v>28823325583</v>
      </c>
      <c r="I146" s="293"/>
      <c r="J146" s="295">
        <f>J147+J148</f>
        <v>28823325583</v>
      </c>
      <c r="L146" s="122"/>
      <c r="M146" s="162"/>
      <c r="N146" s="162"/>
      <c r="O146" s="162"/>
      <c r="P146" s="162"/>
      <c r="Q146" s="162"/>
      <c r="R146" s="122"/>
    </row>
    <row r="147" spans="1:18" s="158" customFormat="1" ht="17.25" customHeight="1">
      <c r="A147" s="63"/>
      <c r="B147" s="294" t="s">
        <v>360</v>
      </c>
      <c r="C147" s="119"/>
      <c r="D147" s="119"/>
      <c r="E147" s="63"/>
      <c r="F147" s="63"/>
      <c r="G147" s="63"/>
      <c r="H147" s="295">
        <v>28600413390</v>
      </c>
      <c r="I147" s="293"/>
      <c r="J147" s="295">
        <v>28600413390</v>
      </c>
      <c r="L147" s="122"/>
      <c r="M147" s="162"/>
      <c r="N147" s="162"/>
      <c r="O147" s="162"/>
      <c r="P147" s="162"/>
      <c r="Q147" s="162"/>
      <c r="R147" s="122"/>
    </row>
    <row r="148" spans="1:18" s="158" customFormat="1" ht="17.25" customHeight="1">
      <c r="A148" s="63"/>
      <c r="B148" s="294" t="s">
        <v>361</v>
      </c>
      <c r="C148" s="119"/>
      <c r="D148" s="119"/>
      <c r="E148" s="63"/>
      <c r="F148" s="63"/>
      <c r="G148" s="63"/>
      <c r="H148" s="295">
        <v>222912193</v>
      </c>
      <c r="I148" s="293"/>
      <c r="J148" s="295">
        <v>222912193</v>
      </c>
      <c r="L148" s="122"/>
      <c r="M148" s="162"/>
      <c r="N148" s="162"/>
      <c r="O148" s="162"/>
      <c r="P148" s="162"/>
      <c r="Q148" s="162"/>
      <c r="R148" s="122"/>
    </row>
    <row r="149" spans="1:18" s="158" customFormat="1" ht="17.25" customHeight="1">
      <c r="A149" s="63"/>
      <c r="B149" s="982" t="s">
        <v>362</v>
      </c>
      <c r="C149" s="982"/>
      <c r="D149" s="982"/>
      <c r="E149" s="63"/>
      <c r="F149" s="63"/>
      <c r="G149" s="63"/>
      <c r="H149" s="360">
        <f>692109220+1646973899+255093678+468633120-535768579</f>
        <v>2527041338</v>
      </c>
      <c r="I149" s="293"/>
      <c r="J149" s="295">
        <v>3565549968</v>
      </c>
      <c r="L149" s="122"/>
      <c r="M149" s="162"/>
      <c r="N149" s="162"/>
      <c r="O149" s="162"/>
      <c r="P149" s="162"/>
      <c r="Q149" s="162"/>
      <c r="R149" s="122"/>
    </row>
    <row r="150" spans="1:18" s="158" customFormat="1" ht="17.25" customHeight="1">
      <c r="A150" s="63"/>
      <c r="B150" s="950" t="s">
        <v>363</v>
      </c>
      <c r="C150" s="950"/>
      <c r="D150" s="950"/>
      <c r="E150" s="63"/>
      <c r="F150" s="63"/>
      <c r="G150" s="63"/>
      <c r="H150" s="360">
        <v>4741939990</v>
      </c>
      <c r="I150" s="293"/>
      <c r="J150" s="295">
        <v>9601532903</v>
      </c>
      <c r="L150" s="122"/>
      <c r="M150" s="162"/>
      <c r="N150" s="162"/>
      <c r="O150" s="162"/>
      <c r="P150" s="162"/>
      <c r="Q150" s="162"/>
      <c r="R150" s="122"/>
    </row>
    <row r="151" spans="1:18" s="158" customFormat="1" ht="17.25" customHeight="1">
      <c r="A151" s="63"/>
      <c r="B151" s="294" t="s">
        <v>364</v>
      </c>
      <c r="C151" s="294"/>
      <c r="D151" s="294"/>
      <c r="E151" s="63"/>
      <c r="F151" s="63"/>
      <c r="G151" s="63"/>
      <c r="H151" s="360">
        <v>535768579</v>
      </c>
      <c r="I151" s="293"/>
      <c r="J151" s="295">
        <v>15246201919</v>
      </c>
      <c r="L151" s="122"/>
      <c r="M151" s="162"/>
      <c r="N151" s="162"/>
      <c r="O151" s="162"/>
      <c r="P151" s="162"/>
      <c r="Q151" s="162"/>
      <c r="R151" s="122"/>
    </row>
    <row r="152" spans="1:18" s="158" customFormat="1" ht="17.25" customHeight="1">
      <c r="A152" s="63"/>
      <c r="B152" s="950" t="s">
        <v>365</v>
      </c>
      <c r="C152" s="950"/>
      <c r="D152" s="950"/>
      <c r="E152" s="63"/>
      <c r="F152" s="63"/>
      <c r="G152" s="63"/>
      <c r="H152" s="360">
        <f>65764315+94112162+422435000+340849501+104400000+1529819285</f>
        <v>2557380263</v>
      </c>
      <c r="I152" s="293"/>
      <c r="J152" s="295">
        <v>502311261</v>
      </c>
      <c r="L152" s="122"/>
      <c r="M152" s="162"/>
      <c r="N152" s="162"/>
      <c r="O152" s="162"/>
      <c r="P152" s="162"/>
      <c r="Q152" s="162"/>
      <c r="R152" s="122"/>
    </row>
    <row r="153" spans="1:18" s="21" customFormat="1" ht="14.25">
      <c r="B153" s="984" t="s">
        <v>269</v>
      </c>
      <c r="C153" s="984"/>
      <c r="H153" s="244">
        <v>0</v>
      </c>
      <c r="I153" s="244"/>
      <c r="J153" s="244">
        <v>0</v>
      </c>
      <c r="L153" s="24"/>
      <c r="M153" s="25"/>
      <c r="N153" s="25"/>
      <c r="O153" s="25"/>
      <c r="P153" s="25"/>
      <c r="Q153" s="25"/>
      <c r="R153" s="24"/>
    </row>
    <row r="154" spans="1:18" s="21" customFormat="1" ht="17.25" customHeight="1">
      <c r="A154" s="108" t="s">
        <v>995</v>
      </c>
      <c r="B154" s="30" t="s">
        <v>959</v>
      </c>
      <c r="C154" s="31"/>
      <c r="D154" s="31"/>
      <c r="E154" s="31"/>
      <c r="F154" s="31"/>
      <c r="G154" s="31"/>
      <c r="H154" s="113"/>
      <c r="I154" s="111"/>
      <c r="J154" s="299"/>
      <c r="L154" s="24"/>
      <c r="M154" s="25"/>
      <c r="N154" s="25"/>
      <c r="O154" s="25"/>
      <c r="P154" s="25"/>
      <c r="Q154" s="25"/>
      <c r="R154" s="24"/>
    </row>
    <row r="155" spans="1:18" ht="5.25" customHeight="1">
      <c r="A155" s="334"/>
      <c r="B155" s="341"/>
      <c r="C155" s="342"/>
      <c r="D155" s="342"/>
      <c r="E155" s="342"/>
      <c r="F155" s="342"/>
      <c r="G155" s="342"/>
      <c r="H155" s="157"/>
      <c r="I155" s="343"/>
      <c r="J155" s="157"/>
      <c r="L155" s="106"/>
      <c r="M155" s="107"/>
      <c r="N155" s="107"/>
      <c r="R155" s="106"/>
    </row>
    <row r="156" spans="1:18" s="21" customFormat="1" ht="17.25" customHeight="1" thickBot="1">
      <c r="A156" s="127"/>
      <c r="B156" s="304" t="s">
        <v>116</v>
      </c>
      <c r="C156" s="305"/>
      <c r="D156" s="305"/>
      <c r="E156" s="305"/>
      <c r="F156" s="305"/>
      <c r="G156" s="127"/>
      <c r="H156" s="325">
        <f>H144+H154</f>
        <v>39185455753</v>
      </c>
      <c r="I156" s="314"/>
      <c r="J156" s="325">
        <f>J145+J153</f>
        <v>57738921634</v>
      </c>
      <c r="L156" s="24"/>
      <c r="M156" s="25"/>
      <c r="N156" s="355"/>
      <c r="O156" s="25"/>
      <c r="P156" s="25"/>
      <c r="Q156" s="25"/>
      <c r="R156" s="24"/>
    </row>
    <row r="157" spans="1:18" ht="7.5" customHeight="1" thickTop="1">
      <c r="A157" s="104"/>
      <c r="B157" s="337"/>
      <c r="C157" s="334"/>
      <c r="D157" s="334"/>
      <c r="E157" s="334"/>
      <c r="F157" s="334"/>
      <c r="G157" s="334"/>
      <c r="H157" s="324"/>
      <c r="I157" s="324"/>
      <c r="J157" s="324"/>
      <c r="L157" s="106"/>
      <c r="M157" s="107"/>
      <c r="N157" s="107"/>
      <c r="R157" s="106"/>
    </row>
    <row r="158" spans="1:18" s="127" customFormat="1" ht="18" customHeight="1">
      <c r="A158" s="127" t="s">
        <v>95</v>
      </c>
      <c r="B158" s="301" t="s">
        <v>960</v>
      </c>
      <c r="H158" s="110" t="str">
        <f>H143</f>
        <v>Sè 31/03/2015</v>
      </c>
      <c r="I158" s="111"/>
      <c r="J158" s="110" t="str">
        <f>J143</f>
        <v>Sè 01/01/2015</v>
      </c>
      <c r="K158" s="31"/>
      <c r="L158" s="33"/>
      <c r="M158" s="34"/>
      <c r="N158" s="302"/>
      <c r="O158" s="34"/>
      <c r="P158" s="34"/>
      <c r="Q158" s="34"/>
      <c r="R158" s="33"/>
    </row>
    <row r="159" spans="1:18" s="127" customFormat="1" ht="18" customHeight="1">
      <c r="A159" s="127" t="s">
        <v>295</v>
      </c>
      <c r="B159" s="301" t="s">
        <v>961</v>
      </c>
      <c r="H159" s="113">
        <f>H160+H166</f>
        <v>9306685551</v>
      </c>
      <c r="I159" s="113">
        <f>I160+I166</f>
        <v>0</v>
      </c>
      <c r="J159" s="113">
        <f>J160+J166</f>
        <v>11691259929</v>
      </c>
      <c r="K159" s="31"/>
      <c r="L159" s="33"/>
      <c r="M159" s="34"/>
      <c r="N159" s="302"/>
      <c r="O159" s="34"/>
      <c r="P159" s="34"/>
      <c r="Q159" s="34"/>
      <c r="R159" s="33"/>
    </row>
    <row r="160" spans="1:18" s="31" customFormat="1" ht="17.25" customHeight="1">
      <c r="B160" s="938" t="s">
        <v>108</v>
      </c>
      <c r="C160" s="938"/>
      <c r="D160" s="938"/>
      <c r="E160" s="938"/>
      <c r="F160" s="938"/>
      <c r="H160" s="293">
        <f>SUM(H161:H165)</f>
        <v>7827038291</v>
      </c>
      <c r="I160" s="243"/>
      <c r="J160" s="293">
        <f>SUM(J161:J165)</f>
        <v>10211612669</v>
      </c>
      <c r="L160" s="33"/>
      <c r="M160" s="34"/>
      <c r="N160" s="302"/>
      <c r="O160" s="34"/>
      <c r="P160" s="34"/>
      <c r="Q160" s="34"/>
      <c r="R160" s="33"/>
    </row>
    <row r="161" spans="1:18" s="31" customFormat="1" ht="17.25" customHeight="1">
      <c r="B161" s="361" t="s">
        <v>366</v>
      </c>
      <c r="C161" s="115"/>
      <c r="D161" s="115"/>
      <c r="E161" s="115"/>
      <c r="F161" s="115"/>
      <c r="H161" s="244">
        <v>663414705</v>
      </c>
      <c r="I161" s="243"/>
      <c r="J161" s="244">
        <v>777062149</v>
      </c>
      <c r="L161" s="33"/>
      <c r="M161" s="34"/>
      <c r="N161" s="34"/>
      <c r="O161" s="34"/>
      <c r="P161" s="34"/>
      <c r="Q161" s="34"/>
      <c r="R161" s="33"/>
    </row>
    <row r="162" spans="1:18" s="31" customFormat="1" ht="17.25" customHeight="1">
      <c r="B162" s="361" t="s">
        <v>367</v>
      </c>
      <c r="C162" s="115"/>
      <c r="D162" s="115"/>
      <c r="E162" s="115"/>
      <c r="F162" s="115"/>
      <c r="H162" s="244">
        <v>250607478</v>
      </c>
      <c r="I162" s="243"/>
      <c r="J162" s="244">
        <v>269583319</v>
      </c>
      <c r="L162" s="33"/>
      <c r="M162" s="34"/>
      <c r="N162" s="302"/>
      <c r="O162" s="34"/>
      <c r="P162" s="34"/>
      <c r="Q162" s="34"/>
      <c r="R162" s="33"/>
    </row>
    <row r="163" spans="1:18" s="31" customFormat="1" ht="17.25" customHeight="1">
      <c r="B163" s="362" t="s">
        <v>368</v>
      </c>
      <c r="C163" s="115"/>
      <c r="D163" s="115"/>
      <c r="E163" s="115"/>
      <c r="F163" s="115"/>
      <c r="H163" s="244">
        <v>139818773</v>
      </c>
      <c r="I163" s="243"/>
      <c r="J163" s="244">
        <v>145089429</v>
      </c>
      <c r="L163" s="33"/>
      <c r="M163" s="34"/>
      <c r="N163" s="34"/>
      <c r="O163" s="34"/>
      <c r="P163" s="34"/>
      <c r="Q163" s="34"/>
      <c r="R163" s="33"/>
    </row>
    <row r="164" spans="1:18" s="31" customFormat="1" ht="17.25" customHeight="1">
      <c r="B164" s="362" t="s">
        <v>369</v>
      </c>
      <c r="C164" s="115"/>
      <c r="D164" s="115"/>
      <c r="E164" s="115"/>
      <c r="F164" s="115"/>
      <c r="H164" s="244">
        <v>0</v>
      </c>
      <c r="I164" s="243"/>
      <c r="J164" s="244">
        <v>0</v>
      </c>
      <c r="L164" s="33"/>
      <c r="M164" s="34"/>
      <c r="N164" s="34"/>
      <c r="O164" s="34"/>
      <c r="P164" s="34"/>
      <c r="Q164" s="34"/>
      <c r="R164" s="33"/>
    </row>
    <row r="165" spans="1:18" s="31" customFormat="1" ht="17.25" customHeight="1">
      <c r="B165" s="362" t="s">
        <v>370</v>
      </c>
      <c r="C165" s="115"/>
      <c r="D165" s="115"/>
      <c r="E165" s="115"/>
      <c r="F165" s="115"/>
      <c r="H165" s="244">
        <v>6773197335</v>
      </c>
      <c r="I165" s="243"/>
      <c r="J165" s="244">
        <v>9019877772</v>
      </c>
      <c r="L165" s="33"/>
      <c r="M165" s="34"/>
      <c r="N165" s="34"/>
      <c r="O165" s="34"/>
      <c r="P165" s="34"/>
      <c r="Q165" s="34"/>
      <c r="R165" s="33"/>
    </row>
    <row r="166" spans="1:18" s="31" customFormat="1" ht="19.5" customHeight="1">
      <c r="B166" s="938" t="s">
        <v>269</v>
      </c>
      <c r="C166" s="938"/>
      <c r="D166" s="938"/>
      <c r="E166" s="938"/>
      <c r="F166" s="938"/>
      <c r="G166" s="127"/>
      <c r="H166" s="293">
        <f>H167+H168</f>
        <v>1479647260</v>
      </c>
      <c r="I166" s="243"/>
      <c r="J166" s="293">
        <f>J167+J168</f>
        <v>1479647260</v>
      </c>
      <c r="L166" s="33"/>
      <c r="M166" s="34"/>
      <c r="N166" s="34"/>
      <c r="O166" s="34"/>
      <c r="P166" s="34"/>
      <c r="Q166" s="34"/>
      <c r="R166" s="33"/>
    </row>
    <row r="167" spans="1:18" s="31" customFormat="1" ht="19.5" customHeight="1">
      <c r="B167" s="362" t="s">
        <v>369</v>
      </c>
      <c r="C167" s="167"/>
      <c r="D167" s="167"/>
      <c r="E167" s="167"/>
      <c r="F167" s="167"/>
      <c r="G167" s="127"/>
      <c r="H167" s="244">
        <v>0</v>
      </c>
      <c r="I167" s="243"/>
      <c r="J167" s="244"/>
      <c r="L167" s="33"/>
      <c r="M167" s="34"/>
      <c r="N167" s="34"/>
      <c r="O167" s="34"/>
      <c r="P167" s="34"/>
      <c r="Q167" s="34"/>
      <c r="R167" s="33"/>
    </row>
    <row r="168" spans="1:18" s="31" customFormat="1" ht="19.5" customHeight="1">
      <c r="B168" s="362" t="s">
        <v>371</v>
      </c>
      <c r="C168" s="167"/>
      <c r="D168" s="167"/>
      <c r="E168" s="167"/>
      <c r="F168" s="167"/>
      <c r="G168" s="127"/>
      <c r="H168" s="244">
        <v>1479647260</v>
      </c>
      <c r="I168" s="243"/>
      <c r="J168" s="244">
        <v>1479647260</v>
      </c>
      <c r="L168" s="33"/>
      <c r="M168" s="34"/>
      <c r="N168" s="34"/>
      <c r="O168" s="34"/>
      <c r="P168" s="34"/>
      <c r="Q168" s="34"/>
      <c r="R168" s="33"/>
    </row>
    <row r="169" spans="1:18" s="127" customFormat="1" ht="18" customHeight="1">
      <c r="A169" s="127" t="s">
        <v>301</v>
      </c>
      <c r="B169" s="301" t="s">
        <v>962</v>
      </c>
      <c r="H169" s="113"/>
      <c r="I169" s="111"/>
      <c r="J169" s="113"/>
      <c r="K169" s="31"/>
      <c r="L169" s="33"/>
      <c r="M169" s="34"/>
      <c r="N169" s="302"/>
      <c r="O169" s="34"/>
      <c r="P169" s="34"/>
      <c r="Q169" s="34"/>
      <c r="R169" s="33"/>
    </row>
    <row r="170" spans="1:18" ht="6" customHeight="1">
      <c r="A170" s="104"/>
      <c r="B170" s="337"/>
      <c r="C170" s="334"/>
      <c r="D170" s="334"/>
      <c r="E170" s="334"/>
      <c r="F170" s="334"/>
      <c r="G170" s="334"/>
      <c r="H170" s="324"/>
      <c r="I170" s="324"/>
      <c r="J170" s="324"/>
      <c r="L170" s="106"/>
      <c r="M170" s="107"/>
      <c r="N170" s="107"/>
      <c r="R170" s="106"/>
    </row>
    <row r="171" spans="1:18" s="332" customFormat="1" ht="18" customHeight="1" thickBot="1">
      <c r="B171" s="338" t="s">
        <v>116</v>
      </c>
      <c r="C171" s="339"/>
      <c r="D171" s="339"/>
      <c r="E171" s="339"/>
      <c r="F171" s="339"/>
      <c r="H171" s="325">
        <f>H159+H169</f>
        <v>9306685551</v>
      </c>
      <c r="I171" s="325">
        <f>I159+I169</f>
        <v>0</v>
      </c>
      <c r="J171" s="325">
        <f>J159+J169</f>
        <v>11691259929</v>
      </c>
      <c r="K171" s="334"/>
      <c r="L171" s="37"/>
      <c r="M171" s="37"/>
      <c r="N171" s="333"/>
      <c r="O171" s="344"/>
      <c r="P171" s="106"/>
      <c r="Q171" s="107"/>
      <c r="R171" s="37"/>
    </row>
    <row r="172" spans="1:18" s="127" customFormat="1" ht="23.25" customHeight="1" thickTop="1">
      <c r="A172" s="127" t="s">
        <v>99</v>
      </c>
      <c r="B172" s="301" t="s">
        <v>91</v>
      </c>
      <c r="H172" s="110" t="str">
        <f>H158</f>
        <v>Sè 31/03/2015</v>
      </c>
      <c r="I172" s="111"/>
      <c r="J172" s="110" t="str">
        <f>J158</f>
        <v>Sè 01/01/2015</v>
      </c>
      <c r="K172" s="31"/>
      <c r="L172" s="33"/>
      <c r="M172" s="34"/>
      <c r="N172" s="302"/>
      <c r="O172" s="34"/>
      <c r="P172" s="34"/>
      <c r="Q172" s="34"/>
      <c r="R172" s="33"/>
    </row>
    <row r="173" spans="1:18" s="127" customFormat="1" ht="18" customHeight="1">
      <c r="A173" s="127" t="s">
        <v>295</v>
      </c>
      <c r="B173" s="301" t="s">
        <v>961</v>
      </c>
      <c r="H173" s="113">
        <f>H174</f>
        <v>3725766927</v>
      </c>
      <c r="I173" s="113" t="e">
        <f>#REF!+#REF!</f>
        <v>#REF!</v>
      </c>
      <c r="J173" s="113">
        <f>J174</f>
        <v>3509851682</v>
      </c>
      <c r="K173" s="31"/>
      <c r="L173" s="33"/>
      <c r="M173" s="34"/>
      <c r="N173" s="302"/>
      <c r="O173" s="34"/>
      <c r="P173" s="34"/>
      <c r="Q173" s="34"/>
      <c r="R173" s="33"/>
    </row>
    <row r="174" spans="1:18" s="31" customFormat="1" ht="17.25" customHeight="1">
      <c r="B174" s="985" t="s">
        <v>963</v>
      </c>
      <c r="C174" s="985"/>
      <c r="D174" s="985"/>
      <c r="E174" s="985"/>
      <c r="F174" s="985"/>
      <c r="H174" s="244">
        <v>3725766927</v>
      </c>
      <c r="I174" s="243"/>
      <c r="J174" s="244">
        <v>3509851682</v>
      </c>
      <c r="L174" s="33"/>
      <c r="M174" s="34"/>
      <c r="N174" s="34"/>
      <c r="O174" s="34"/>
      <c r="P174" s="34"/>
      <c r="Q174" s="34"/>
      <c r="R174" s="33"/>
    </row>
    <row r="175" spans="1:18" s="127" customFormat="1" ht="18" customHeight="1">
      <c r="A175" s="127" t="s">
        <v>301</v>
      </c>
      <c r="B175" s="301" t="s">
        <v>964</v>
      </c>
      <c r="H175" s="113">
        <f>H176</f>
        <v>3988750839</v>
      </c>
      <c r="I175" s="113" t="e">
        <f>#REF!+#REF!</f>
        <v>#REF!</v>
      </c>
      <c r="J175" s="113">
        <f>J176</f>
        <v>4121538132</v>
      </c>
      <c r="K175" s="31"/>
      <c r="L175" s="33"/>
      <c r="M175" s="34"/>
      <c r="N175" s="302"/>
      <c r="O175" s="34"/>
      <c r="P175" s="34"/>
      <c r="Q175" s="34"/>
      <c r="R175" s="33"/>
    </row>
    <row r="176" spans="1:18" s="31" customFormat="1" ht="17.25" customHeight="1">
      <c r="B176" s="985" t="s">
        <v>963</v>
      </c>
      <c r="C176" s="985"/>
      <c r="D176" s="985"/>
      <c r="E176" s="985"/>
      <c r="F176" s="985"/>
      <c r="H176" s="244">
        <v>3988750839</v>
      </c>
      <c r="I176" s="243"/>
      <c r="J176" s="244">
        <v>4121538132</v>
      </c>
      <c r="L176" s="33"/>
      <c r="M176" s="34"/>
      <c r="N176" s="34"/>
      <c r="O176" s="34"/>
      <c r="P176" s="34"/>
      <c r="Q176" s="34"/>
      <c r="R176" s="33"/>
    </row>
    <row r="177" spans="1:18" s="332" customFormat="1" ht="18" customHeight="1" thickBot="1">
      <c r="B177" s="338" t="s">
        <v>951</v>
      </c>
      <c r="C177" s="339"/>
      <c r="D177" s="339"/>
      <c r="E177" s="339"/>
      <c r="F177" s="339"/>
      <c r="H177" s="325">
        <f>H175+H173</f>
        <v>7714517766</v>
      </c>
      <c r="I177" s="325"/>
      <c r="J177" s="325">
        <f>J175+J173</f>
        <v>7631389814</v>
      </c>
      <c r="K177" s="334"/>
      <c r="L177" s="37"/>
      <c r="M177" s="37"/>
      <c r="N177" s="333"/>
      <c r="O177" s="344"/>
      <c r="P177" s="106"/>
      <c r="Q177" s="107"/>
      <c r="R177" s="37"/>
    </row>
    <row r="178" spans="1:18" s="38" customFormat="1" ht="3" customHeight="1" thickTop="1">
      <c r="B178" s="346"/>
      <c r="H178" s="345"/>
      <c r="I178" s="347"/>
      <c r="J178" s="345"/>
      <c r="K178" s="107"/>
      <c r="L178" s="37"/>
      <c r="O178" s="107"/>
      <c r="P178" s="107"/>
      <c r="Q178" s="107"/>
      <c r="R178" s="37"/>
    </row>
    <row r="179" spans="1:18" s="38" customFormat="1" ht="20.25" hidden="1" customHeight="1">
      <c r="A179" s="38" t="s">
        <v>383</v>
      </c>
      <c r="B179" s="346" t="s">
        <v>384</v>
      </c>
      <c r="H179" s="345"/>
      <c r="I179" s="347"/>
      <c r="J179" s="345"/>
      <c r="L179" s="37"/>
      <c r="R179" s="37"/>
    </row>
    <row r="180" spans="1:18" s="38" customFormat="1" ht="26.25" hidden="1" customHeight="1">
      <c r="A180" s="313" t="s">
        <v>385</v>
      </c>
      <c r="B180" s="346" t="s">
        <v>386</v>
      </c>
      <c r="H180" s="345"/>
      <c r="I180" s="347"/>
      <c r="J180" s="345"/>
      <c r="L180" s="37"/>
      <c r="R180" s="37"/>
    </row>
    <row r="181" spans="1:18" s="36" customFormat="1" ht="18" hidden="1" customHeight="1">
      <c r="A181" s="38" t="s">
        <v>295</v>
      </c>
      <c r="B181" s="307" t="s">
        <v>387</v>
      </c>
      <c r="H181" s="348" t="s">
        <v>388</v>
      </c>
      <c r="I181" s="349"/>
      <c r="J181" s="348" t="s">
        <v>106</v>
      </c>
      <c r="L181" s="37"/>
      <c r="M181" s="38"/>
      <c r="N181" s="38"/>
      <c r="O181" s="38"/>
      <c r="P181" s="38"/>
      <c r="Q181" s="38"/>
      <c r="R181" s="37"/>
    </row>
    <row r="182" spans="1:18" ht="18" hidden="1" customHeight="1">
      <c r="H182" s="324"/>
      <c r="I182" s="324"/>
      <c r="J182" s="324"/>
    </row>
    <row r="183" spans="1:18" s="136" customFormat="1" ht="34.5" hidden="1" customHeight="1">
      <c r="A183" s="308"/>
      <c r="B183" s="983" t="s">
        <v>389</v>
      </c>
      <c r="C183" s="983"/>
      <c r="D183" s="983"/>
      <c r="E183" s="983"/>
      <c r="F183" s="983"/>
      <c r="G183" s="983"/>
      <c r="H183" s="350">
        <v>0</v>
      </c>
      <c r="I183" s="350"/>
      <c r="J183" s="350">
        <v>0</v>
      </c>
      <c r="L183" s="309"/>
      <c r="M183" s="310"/>
      <c r="N183" s="310"/>
      <c r="O183" s="311"/>
      <c r="P183" s="311"/>
      <c r="Q183" s="311"/>
      <c r="R183" s="309"/>
    </row>
    <row r="184" spans="1:18" s="136" customFormat="1" ht="34.5" hidden="1" customHeight="1">
      <c r="A184" s="308"/>
      <c r="B184" s="983" t="s">
        <v>390</v>
      </c>
      <c r="C184" s="983"/>
      <c r="D184" s="983"/>
      <c r="E184" s="983"/>
      <c r="F184" s="983"/>
      <c r="G184" s="983"/>
      <c r="H184" s="350">
        <v>0</v>
      </c>
      <c r="I184" s="350"/>
      <c r="J184" s="350">
        <v>0</v>
      </c>
      <c r="L184" s="309"/>
      <c r="M184" s="310"/>
      <c r="N184" s="310"/>
      <c r="O184" s="311"/>
      <c r="P184" s="311"/>
      <c r="Q184" s="311"/>
      <c r="R184" s="309"/>
    </row>
    <row r="185" spans="1:18" s="136" customFormat="1" ht="34.5" hidden="1" customHeight="1">
      <c r="A185" s="308"/>
      <c r="B185" s="983" t="s">
        <v>391</v>
      </c>
      <c r="C185" s="983"/>
      <c r="D185" s="983"/>
      <c r="E185" s="983"/>
      <c r="F185" s="983"/>
      <c r="G185" s="983"/>
      <c r="H185" s="350">
        <v>0</v>
      </c>
      <c r="I185" s="350"/>
      <c r="J185" s="350">
        <v>0</v>
      </c>
      <c r="L185" s="309"/>
      <c r="M185" s="310"/>
      <c r="N185" s="310"/>
      <c r="O185" s="311"/>
      <c r="P185" s="311"/>
      <c r="Q185" s="311"/>
      <c r="R185" s="309"/>
    </row>
    <row r="186" spans="1:18" s="136" customFormat="1" ht="34.5" hidden="1" customHeight="1">
      <c r="A186" s="308"/>
      <c r="B186" s="983" t="s">
        <v>392</v>
      </c>
      <c r="C186" s="983"/>
      <c r="D186" s="983"/>
      <c r="E186" s="983"/>
      <c r="F186" s="983"/>
      <c r="G186" s="983"/>
      <c r="H186" s="350">
        <v>0</v>
      </c>
      <c r="I186" s="350"/>
      <c r="J186" s="350">
        <v>0</v>
      </c>
      <c r="L186" s="309"/>
      <c r="M186" s="310"/>
      <c r="N186" s="310"/>
      <c r="O186" s="311"/>
      <c r="P186" s="311"/>
      <c r="Q186" s="311"/>
      <c r="R186" s="309"/>
    </row>
    <row r="187" spans="1:18" s="36" customFormat="1" ht="18" hidden="1" customHeight="1">
      <c r="A187" s="312"/>
      <c r="B187" s="307" t="s">
        <v>393</v>
      </c>
      <c r="F187" s="307"/>
      <c r="H187" s="314"/>
      <c r="I187" s="314"/>
      <c r="J187" s="314"/>
      <c r="L187" s="37"/>
      <c r="M187" s="38"/>
      <c r="N187" s="38"/>
      <c r="O187" s="38"/>
      <c r="P187" s="38"/>
      <c r="Q187" s="38"/>
      <c r="R187" s="37"/>
    </row>
    <row r="188" spans="1:18" ht="18" hidden="1" customHeight="1">
      <c r="F188" s="307"/>
      <c r="H188" s="324"/>
      <c r="I188" s="324"/>
      <c r="J188" s="324"/>
    </row>
    <row r="189" spans="1:18" ht="18" hidden="1" customHeight="1">
      <c r="A189" s="38" t="s">
        <v>301</v>
      </c>
      <c r="B189" s="307" t="s">
        <v>394</v>
      </c>
      <c r="F189" s="307"/>
      <c r="H189" s="348" t="s">
        <v>388</v>
      </c>
      <c r="I189" s="349"/>
      <c r="J189" s="348" t="s">
        <v>106</v>
      </c>
    </row>
    <row r="190" spans="1:18" ht="33.75" hidden="1" customHeight="1">
      <c r="B190" s="983" t="s">
        <v>395</v>
      </c>
      <c r="C190" s="983"/>
      <c r="D190" s="983"/>
      <c r="E190" s="983"/>
      <c r="F190" s="983"/>
      <c r="G190" s="983"/>
      <c r="H190" s="324">
        <v>0</v>
      </c>
      <c r="I190" s="324"/>
      <c r="J190" s="324">
        <v>0</v>
      </c>
    </row>
    <row r="191" spans="1:18" ht="33.75" hidden="1" customHeight="1">
      <c r="B191" s="983" t="s">
        <v>396</v>
      </c>
      <c r="C191" s="983"/>
      <c r="D191" s="983"/>
      <c r="E191" s="983"/>
      <c r="F191" s="983"/>
      <c r="G191" s="983"/>
      <c r="H191" s="324">
        <v>0</v>
      </c>
      <c r="I191" s="324"/>
      <c r="J191" s="324">
        <v>0</v>
      </c>
    </row>
    <row r="192" spans="1:18" ht="19.5" hidden="1" customHeight="1">
      <c r="B192" s="983" t="s">
        <v>397</v>
      </c>
      <c r="C192" s="983"/>
      <c r="D192" s="983"/>
      <c r="E192" s="983"/>
      <c r="F192" s="983"/>
      <c r="G192" s="983"/>
      <c r="H192" s="324">
        <v>0</v>
      </c>
      <c r="I192" s="324"/>
      <c r="J192" s="324">
        <v>0</v>
      </c>
    </row>
    <row r="193" spans="8:10" ht="18" customHeight="1">
      <c r="H193" s="324"/>
      <c r="I193" s="324"/>
      <c r="J193" s="324"/>
    </row>
    <row r="194" spans="8:10" ht="18" customHeight="1">
      <c r="H194" s="324"/>
      <c r="I194" s="324"/>
      <c r="J194" s="324"/>
    </row>
    <row r="195" spans="8:10" ht="18" customHeight="1">
      <c r="H195" s="324"/>
      <c r="I195" s="324"/>
      <c r="J195" s="324"/>
    </row>
    <row r="196" spans="8:10" ht="18" customHeight="1">
      <c r="H196" s="324"/>
      <c r="I196" s="324"/>
      <c r="J196" s="324"/>
    </row>
    <row r="197" spans="8:10" ht="18" customHeight="1">
      <c r="H197" s="324"/>
      <c r="I197" s="324"/>
      <c r="J197" s="324"/>
    </row>
    <row r="198" spans="8:10" ht="18" customHeight="1">
      <c r="H198" s="324"/>
      <c r="I198" s="324"/>
      <c r="J198" s="324"/>
    </row>
    <row r="199" spans="8:10" ht="18" customHeight="1">
      <c r="H199" s="324"/>
      <c r="I199" s="324"/>
      <c r="J199" s="324"/>
    </row>
  </sheetData>
  <mergeCells count="40">
    <mergeCell ref="D7:F7"/>
    <mergeCell ref="D8:F8"/>
    <mergeCell ref="D9:F9"/>
    <mergeCell ref="D10:F10"/>
    <mergeCell ref="D17:F17"/>
    <mergeCell ref="D19:F19"/>
    <mergeCell ref="D20:F20"/>
    <mergeCell ref="D11:F11"/>
    <mergeCell ref="D14:F14"/>
    <mergeCell ref="D15:F15"/>
    <mergeCell ref="D16:F16"/>
    <mergeCell ref="D18:F18"/>
    <mergeCell ref="D25:F25"/>
    <mergeCell ref="D26:F26"/>
    <mergeCell ref="D27:F27"/>
    <mergeCell ref="D28:F28"/>
    <mergeCell ref="D21:F21"/>
    <mergeCell ref="D22:F22"/>
    <mergeCell ref="D23:F23"/>
    <mergeCell ref="D24:F24"/>
    <mergeCell ref="D46:E46"/>
    <mergeCell ref="D39:E39"/>
    <mergeCell ref="B174:F174"/>
    <mergeCell ref="B176:F176"/>
    <mergeCell ref="B150:D150"/>
    <mergeCell ref="B152:D152"/>
    <mergeCell ref="B153:C153"/>
    <mergeCell ref="B49:J49"/>
    <mergeCell ref="B145:C145"/>
    <mergeCell ref="B146:D146"/>
    <mergeCell ref="B149:D149"/>
    <mergeCell ref="B192:G192"/>
    <mergeCell ref="B184:G184"/>
    <mergeCell ref="B185:G185"/>
    <mergeCell ref="B186:G186"/>
    <mergeCell ref="B190:G190"/>
    <mergeCell ref="B160:F160"/>
    <mergeCell ref="B166:F166"/>
    <mergeCell ref="B183:G183"/>
    <mergeCell ref="B191:G191"/>
  </mergeCells>
  <phoneticPr fontId="36" type="noConversion"/>
  <pageMargins left="0.75" right="0.55000000000000004" top="0.24" bottom="0.32" header="0.16" footer="0.34"/>
  <pageSetup firstPageNumber="12" orientation="portrait" useFirstPageNumber="1" verticalDpi="0" r:id="rId1"/>
  <headerFooter alignWithMargins="0">
    <oddFooter>Page &amp;P</oddFooter>
  </headerFooter>
</worksheet>
</file>

<file path=xl/worksheets/sheet8.xml><?xml version="1.0" encoding="utf-8"?>
<worksheet xmlns="http://schemas.openxmlformats.org/spreadsheetml/2006/main" xmlns:r="http://schemas.openxmlformats.org/officeDocument/2006/relationships">
  <dimension ref="A1:S327"/>
  <sheetViews>
    <sheetView topLeftCell="A3" workbookViewId="0">
      <selection activeCell="K4" sqref="K4"/>
    </sheetView>
  </sheetViews>
  <sheetFormatPr defaultRowHeight="15"/>
  <cols>
    <col min="1" max="1" width="26.7109375" style="433" customWidth="1"/>
    <col min="2" max="2" width="18.140625" style="442" customWidth="1"/>
    <col min="3" max="3" width="17.140625" style="442" customWidth="1"/>
    <col min="4" max="4" width="15.140625" style="442" hidden="1" customWidth="1"/>
    <col min="5" max="5" width="14.5703125" style="442" hidden="1" customWidth="1"/>
    <col min="6" max="6" width="16.7109375" style="442" customWidth="1"/>
    <col min="7" max="7" width="16.42578125" style="437" customWidth="1"/>
    <col min="8" max="8" width="15" style="437" customWidth="1"/>
    <col min="9" max="9" width="17.85546875" style="437" customWidth="1"/>
    <col min="10" max="10" width="0.5703125" style="437" hidden="1" customWidth="1"/>
    <col min="11" max="11" width="17.7109375" style="437" customWidth="1"/>
    <col min="12" max="12" width="22.5703125" style="437" bestFit="1" customWidth="1"/>
    <col min="13" max="13" width="36.5703125" style="433" customWidth="1"/>
    <col min="14" max="14" width="0.85546875" style="433" customWidth="1"/>
    <col min="15" max="15" width="18" style="433" customWidth="1"/>
    <col min="16" max="16" width="1.42578125" style="433" customWidth="1"/>
    <col min="17" max="17" width="17.7109375" style="433" bestFit="1" customWidth="1"/>
    <col min="18" max="16384" width="9.140625" style="433"/>
  </cols>
  <sheetData>
    <row r="1" spans="1:19" s="200" customFormat="1" ht="21" customHeight="1">
      <c r="A1" s="16" t="str">
        <f>[4]BS!A1</f>
        <v>C«ng ty Cæ phÇn §Çu t­ &amp; Th­¬ng m¹i DÇu KhÝ S«ng §µ</v>
      </c>
      <c r="I1" s="201"/>
      <c r="M1" s="202"/>
      <c r="N1" s="203"/>
      <c r="O1" s="203"/>
      <c r="P1" s="203"/>
      <c r="Q1" s="203"/>
      <c r="R1" s="203"/>
      <c r="S1" s="202"/>
    </row>
    <row r="2" spans="1:19" s="204" customFormat="1" ht="15.75" customHeight="1">
      <c r="A2" s="12" t="str">
        <f>[4]BS!A2</f>
        <v>§Þa chØ: TÇng 4, CT3, tßa nhµ Fodacon, ®­êng TrÇn Phó</v>
      </c>
      <c r="B2" s="207"/>
      <c r="I2" s="205"/>
      <c r="K2" s="23" t="s">
        <v>967</v>
      </c>
      <c r="M2" s="206"/>
      <c r="N2" s="207"/>
      <c r="O2" s="207"/>
      <c r="P2" s="207"/>
      <c r="Q2" s="207"/>
      <c r="R2" s="207"/>
      <c r="S2" s="206"/>
    </row>
    <row r="3" spans="1:19" s="204" customFormat="1" ht="15.75" customHeight="1">
      <c r="A3" s="14" t="s">
        <v>682</v>
      </c>
      <c r="B3" s="208"/>
      <c r="C3" s="208"/>
      <c r="D3" s="208"/>
      <c r="E3" s="208"/>
      <c r="F3" s="208"/>
      <c r="G3" s="208"/>
      <c r="H3" s="208"/>
      <c r="I3" s="209"/>
      <c r="J3" s="208"/>
      <c r="K3" s="28" t="str">
        <f>'Note 9'!J3</f>
        <v>Cho n¨m tµi chÝnh kÕ thóc ngµy 31/03/2015</v>
      </c>
      <c r="M3" s="206"/>
      <c r="N3" s="207"/>
      <c r="O3" s="207"/>
      <c r="P3" s="207"/>
      <c r="Q3" s="207"/>
      <c r="R3" s="207"/>
      <c r="S3" s="206"/>
    </row>
    <row r="4" spans="1:19" s="204" customFormat="1" ht="18" customHeight="1">
      <c r="A4" s="366"/>
      <c r="B4" s="207"/>
      <c r="C4" s="207"/>
      <c r="D4" s="207"/>
      <c r="E4" s="207"/>
      <c r="F4" s="207"/>
      <c r="G4" s="207"/>
      <c r="H4" s="207"/>
      <c r="I4" s="356"/>
      <c r="J4" s="207"/>
      <c r="K4" s="356"/>
      <c r="M4" s="206"/>
      <c r="N4" s="207"/>
      <c r="O4" s="207"/>
      <c r="P4" s="207"/>
      <c r="Q4" s="207"/>
      <c r="R4" s="207"/>
      <c r="S4" s="206"/>
    </row>
    <row r="5" spans="1:19" s="200" customFormat="1" ht="18" customHeight="1">
      <c r="A5" s="367" t="s">
        <v>92</v>
      </c>
      <c r="B5" s="203"/>
      <c r="C5" s="203"/>
      <c r="D5" s="203"/>
      <c r="E5" s="203"/>
      <c r="F5" s="203"/>
      <c r="G5" s="203"/>
      <c r="H5" s="203"/>
      <c r="I5" s="368"/>
      <c r="J5" s="368"/>
      <c r="M5" s="202"/>
      <c r="N5" s="203"/>
      <c r="O5" s="203"/>
      <c r="P5" s="203"/>
      <c r="Q5" s="203"/>
      <c r="R5" s="203"/>
      <c r="S5" s="202"/>
    </row>
    <row r="6" spans="1:19" s="373" customFormat="1" ht="17.25" customHeight="1">
      <c r="A6" s="369" t="s">
        <v>709</v>
      </c>
      <c r="B6" s="370"/>
      <c r="C6" s="371"/>
      <c r="D6" s="371"/>
      <c r="E6" s="371"/>
      <c r="F6" s="371"/>
      <c r="G6" s="371"/>
      <c r="H6" s="371"/>
      <c r="I6" s="371"/>
      <c r="J6" s="371"/>
      <c r="K6" s="371"/>
      <c r="L6" s="372"/>
    </row>
    <row r="7" spans="1:19" s="373" customFormat="1" ht="4.5" customHeight="1" thickBot="1">
      <c r="A7" s="374"/>
      <c r="B7" s="375"/>
      <c r="C7" s="376"/>
      <c r="D7" s="376"/>
      <c r="E7" s="376"/>
      <c r="F7" s="376"/>
      <c r="G7" s="372"/>
      <c r="H7" s="372"/>
      <c r="I7" s="372"/>
      <c r="J7" s="372"/>
      <c r="K7" s="377"/>
      <c r="L7" s="372"/>
    </row>
    <row r="8" spans="1:19" s="383" customFormat="1" ht="48" customHeight="1" thickTop="1">
      <c r="A8" s="378" t="s">
        <v>677</v>
      </c>
      <c r="B8" s="379" t="s">
        <v>710</v>
      </c>
      <c r="C8" s="380" t="s">
        <v>711</v>
      </c>
      <c r="D8" s="380" t="s">
        <v>712</v>
      </c>
      <c r="E8" s="380" t="s">
        <v>713</v>
      </c>
      <c r="F8" s="380" t="s">
        <v>714</v>
      </c>
      <c r="G8" s="380" t="s">
        <v>715</v>
      </c>
      <c r="H8" s="380" t="s">
        <v>716</v>
      </c>
      <c r="I8" s="380" t="s">
        <v>717</v>
      </c>
      <c r="J8" s="381" t="s">
        <v>718</v>
      </c>
      <c r="K8" s="382" t="s">
        <v>228</v>
      </c>
      <c r="M8" s="384"/>
      <c r="N8" s="385"/>
    </row>
    <row r="9" spans="1:19" s="391" customFormat="1">
      <c r="A9" s="386"/>
      <c r="B9" s="387"/>
      <c r="C9" s="388"/>
      <c r="D9" s="388"/>
      <c r="E9" s="388"/>
      <c r="F9" s="388"/>
      <c r="G9" s="388"/>
      <c r="H9" s="388"/>
      <c r="I9" s="388"/>
      <c r="J9" s="389"/>
      <c r="K9" s="390"/>
      <c r="M9" s="384"/>
      <c r="N9" s="385"/>
    </row>
    <row r="10" spans="1:19" s="391" customFormat="1" ht="17.25" customHeight="1">
      <c r="A10" s="392" t="s">
        <v>719</v>
      </c>
      <c r="B10" s="387">
        <v>111144720000</v>
      </c>
      <c r="C10" s="393">
        <v>25412622500</v>
      </c>
      <c r="D10" s="393">
        <v>0</v>
      </c>
      <c r="E10" s="394">
        <v>0</v>
      </c>
      <c r="F10" s="393">
        <v>7209778043</v>
      </c>
      <c r="G10" s="388"/>
      <c r="H10" s="388">
        <v>213538854</v>
      </c>
      <c r="I10" s="388">
        <v>7871062638</v>
      </c>
      <c r="J10" s="389"/>
      <c r="K10" s="395">
        <f t="shared" ref="K10:K17" si="0">SUM(B10:J10)</f>
        <v>151851722035</v>
      </c>
      <c r="M10" s="396"/>
      <c r="N10" s="397"/>
    </row>
    <row r="11" spans="1:19" s="391" customFormat="1" ht="17.25" customHeight="1">
      <c r="A11" s="398" t="s">
        <v>720</v>
      </c>
      <c r="B11" s="399">
        <v>0</v>
      </c>
      <c r="C11" s="399"/>
      <c r="D11" s="399"/>
      <c r="E11" s="399"/>
      <c r="F11" s="399"/>
      <c r="G11" s="399">
        <v>1133167243</v>
      </c>
      <c r="H11" s="399"/>
      <c r="I11" s="399"/>
      <c r="J11" s="400"/>
      <c r="K11" s="401">
        <f t="shared" si="0"/>
        <v>1133167243</v>
      </c>
      <c r="M11" s="396"/>
      <c r="N11" s="397"/>
    </row>
    <row r="12" spans="1:19" s="391" customFormat="1" ht="17.25" customHeight="1">
      <c r="A12" s="398" t="s">
        <v>721</v>
      </c>
      <c r="B12" s="393"/>
      <c r="C12" s="399"/>
      <c r="D12" s="399"/>
      <c r="E12" s="399"/>
      <c r="F12" s="399"/>
      <c r="G12" s="399"/>
      <c r="H12" s="399"/>
      <c r="I12" s="399">
        <v>7806905457</v>
      </c>
      <c r="J12" s="400"/>
      <c r="K12" s="401">
        <f t="shared" si="0"/>
        <v>7806905457</v>
      </c>
      <c r="M12" s="402"/>
      <c r="N12" s="397"/>
    </row>
    <row r="13" spans="1:19" s="391" customFormat="1" ht="17.25" customHeight="1">
      <c r="A13" s="398" t="s">
        <v>246</v>
      </c>
      <c r="B13" s="403"/>
      <c r="C13" s="399">
        <v>0</v>
      </c>
      <c r="D13" s="404"/>
      <c r="E13" s="399"/>
      <c r="F13" s="399">
        <v>0</v>
      </c>
      <c r="G13" s="399"/>
      <c r="H13" s="399"/>
      <c r="I13" s="399"/>
      <c r="J13" s="400"/>
      <c r="K13" s="401">
        <f t="shared" si="0"/>
        <v>0</v>
      </c>
      <c r="L13" s="405"/>
      <c r="M13" s="406"/>
    </row>
    <row r="14" spans="1:19" s="391" customFormat="1" ht="17.25" customHeight="1">
      <c r="A14" s="398" t="s">
        <v>722</v>
      </c>
      <c r="B14" s="399"/>
      <c r="C14" s="399"/>
      <c r="D14" s="399"/>
      <c r="E14" s="399"/>
      <c r="F14" s="399"/>
      <c r="G14" s="399"/>
      <c r="H14" s="399"/>
      <c r="I14" s="659">
        <v>5557236000</v>
      </c>
      <c r="J14" s="400"/>
      <c r="K14" s="401">
        <f t="shared" si="0"/>
        <v>5557236000</v>
      </c>
      <c r="M14" s="384"/>
    </row>
    <row r="15" spans="1:19" s="391" customFormat="1" ht="17.25" customHeight="1">
      <c r="A15" s="398" t="s">
        <v>723</v>
      </c>
      <c r="B15" s="399"/>
      <c r="C15" s="399"/>
      <c r="D15" s="399"/>
      <c r="E15" s="399"/>
      <c r="F15" s="399"/>
      <c r="G15" s="399"/>
      <c r="H15" s="399"/>
      <c r="I15" s="659">
        <v>2313826638</v>
      </c>
      <c r="J15" s="400"/>
      <c r="K15" s="401">
        <f t="shared" si="0"/>
        <v>2313826638</v>
      </c>
      <c r="M15" s="407"/>
      <c r="N15" s="408"/>
    </row>
    <row r="16" spans="1:19" s="391" customFormat="1" ht="17.25" customHeight="1">
      <c r="A16" s="398" t="s">
        <v>248</v>
      </c>
      <c r="B16" s="399"/>
      <c r="C16" s="399"/>
      <c r="D16" s="404">
        <v>0</v>
      </c>
      <c r="E16" s="399"/>
      <c r="F16" s="399"/>
      <c r="G16" s="399"/>
      <c r="H16" s="399"/>
      <c r="I16" s="399"/>
      <c r="J16" s="400"/>
      <c r="K16" s="401">
        <f t="shared" si="0"/>
        <v>0</v>
      </c>
      <c r="M16" s="409"/>
      <c r="N16" s="410"/>
      <c r="O16" s="411"/>
    </row>
    <row r="17" spans="1:14" s="391" customFormat="1" ht="5.25" customHeight="1">
      <c r="A17" s="398"/>
      <c r="B17" s="412"/>
      <c r="C17" s="399"/>
      <c r="D17" s="399"/>
      <c r="E17" s="399"/>
      <c r="F17" s="399"/>
      <c r="G17" s="399"/>
      <c r="H17" s="399"/>
      <c r="I17" s="404"/>
      <c r="J17" s="413"/>
      <c r="K17" s="401">
        <f t="shared" si="0"/>
        <v>0</v>
      </c>
      <c r="N17" s="414"/>
    </row>
    <row r="18" spans="1:14" s="419" customFormat="1" ht="17.25" customHeight="1">
      <c r="A18" s="415" t="s">
        <v>724</v>
      </c>
      <c r="B18" s="416">
        <f>B10+B11+B12+B13-B14-B15-B16</f>
        <v>111144720000</v>
      </c>
      <c r="C18" s="416">
        <f t="shared" ref="C18:I18" si="1">C10+C11+C12+C13-C14-C15-C16</f>
        <v>25412622500</v>
      </c>
      <c r="D18" s="416">
        <f t="shared" si="1"/>
        <v>0</v>
      </c>
      <c r="E18" s="416">
        <f t="shared" si="1"/>
        <v>0</v>
      </c>
      <c r="F18" s="416">
        <f t="shared" si="1"/>
        <v>7209778043</v>
      </c>
      <c r="G18" s="416">
        <f t="shared" si="1"/>
        <v>1133167243</v>
      </c>
      <c r="H18" s="416">
        <f t="shared" si="1"/>
        <v>213538854</v>
      </c>
      <c r="I18" s="416">
        <f t="shared" si="1"/>
        <v>7806905457</v>
      </c>
      <c r="J18" s="416">
        <f>J10+J11+J12+J13-J14-J15-J16</f>
        <v>0</v>
      </c>
      <c r="K18" s="417">
        <f>SUM(B18:J18)</f>
        <v>152920732097</v>
      </c>
      <c r="L18" s="418"/>
    </row>
    <row r="19" spans="1:14" s="419" customFormat="1" ht="17.25" customHeight="1">
      <c r="A19" s="415" t="s">
        <v>725</v>
      </c>
      <c r="B19" s="387">
        <f>B18</f>
        <v>111144720000</v>
      </c>
      <c r="C19" s="387">
        <f t="shared" ref="C19:I19" si="2">C18</f>
        <v>25412622500</v>
      </c>
      <c r="D19" s="387">
        <f t="shared" si="2"/>
        <v>0</v>
      </c>
      <c r="E19" s="387">
        <f t="shared" si="2"/>
        <v>0</v>
      </c>
      <c r="F19" s="387">
        <f t="shared" si="2"/>
        <v>7209778043</v>
      </c>
      <c r="G19" s="387">
        <f t="shared" si="2"/>
        <v>1133167243</v>
      </c>
      <c r="H19" s="387">
        <f t="shared" si="2"/>
        <v>213538854</v>
      </c>
      <c r="I19" s="387">
        <f t="shared" si="2"/>
        <v>7806905457</v>
      </c>
      <c r="J19" s="389"/>
      <c r="K19" s="417">
        <f>SUM(B19:J19)</f>
        <v>152920732097</v>
      </c>
      <c r="L19" s="418"/>
    </row>
    <row r="20" spans="1:14" s="391" customFormat="1" ht="17.25" customHeight="1">
      <c r="A20" s="398" t="s">
        <v>726</v>
      </c>
      <c r="B20" s="399"/>
      <c r="C20" s="399"/>
      <c r="D20" s="399"/>
      <c r="E20" s="416">
        <v>0</v>
      </c>
      <c r="F20" s="416">
        <v>0</v>
      </c>
      <c r="G20" s="399"/>
      <c r="H20" s="399"/>
      <c r="I20" s="399">
        <v>0</v>
      </c>
      <c r="J20" s="400"/>
      <c r="K20" s="401">
        <f t="shared" ref="K20:K27" si="3">SUM(B20:J20)</f>
        <v>0</v>
      </c>
    </row>
    <row r="21" spans="1:14" s="391" customFormat="1" ht="17.25" customHeight="1">
      <c r="A21" s="398" t="s">
        <v>727</v>
      </c>
      <c r="B21" s="399"/>
      <c r="C21" s="399"/>
      <c r="D21" s="399"/>
      <c r="E21" s="399"/>
      <c r="F21" s="399"/>
      <c r="G21" s="399"/>
      <c r="H21" s="399"/>
      <c r="I21" s="399">
        <v>1192379482</v>
      </c>
      <c r="J21" s="399"/>
      <c r="K21" s="401">
        <f t="shared" si="3"/>
        <v>1192379482</v>
      </c>
    </row>
    <row r="22" spans="1:14" s="391" customFormat="1" ht="17.25" customHeight="1">
      <c r="A22" s="398" t="s">
        <v>246</v>
      </c>
      <c r="B22" s="399"/>
      <c r="C22" s="399"/>
      <c r="D22" s="404">
        <v>0</v>
      </c>
      <c r="E22" s="399"/>
      <c r="F22" s="399"/>
      <c r="G22" s="399">
        <v>0</v>
      </c>
      <c r="H22" s="399"/>
      <c r="I22" s="399"/>
      <c r="J22" s="400"/>
      <c r="K22" s="401">
        <f t="shared" si="3"/>
        <v>0</v>
      </c>
    </row>
    <row r="23" spans="1:14" s="391" customFormat="1" ht="17.25" customHeight="1">
      <c r="A23" s="398" t="s">
        <v>728</v>
      </c>
      <c r="B23" s="399"/>
      <c r="C23" s="399"/>
      <c r="D23" s="399"/>
      <c r="E23" s="399"/>
      <c r="F23" s="399"/>
      <c r="G23" s="399"/>
      <c r="H23" s="399"/>
      <c r="I23" s="399"/>
      <c r="J23" s="400"/>
      <c r="K23" s="401">
        <f t="shared" si="3"/>
        <v>0</v>
      </c>
    </row>
    <row r="24" spans="1:14" s="391" customFormat="1" ht="17.25" customHeight="1">
      <c r="A24" s="398" t="s">
        <v>729</v>
      </c>
      <c r="B24" s="399"/>
      <c r="C24" s="399"/>
      <c r="D24" s="399"/>
      <c r="E24" s="399"/>
      <c r="F24" s="399"/>
      <c r="G24" s="399"/>
      <c r="H24" s="399"/>
      <c r="I24" s="399"/>
      <c r="J24" s="399"/>
      <c r="K24" s="401">
        <f t="shared" si="3"/>
        <v>0</v>
      </c>
    </row>
    <row r="25" spans="1:14" s="391" customFormat="1" ht="17.25" customHeight="1">
      <c r="A25" s="398" t="s">
        <v>730</v>
      </c>
      <c r="B25" s="399"/>
      <c r="C25" s="399"/>
      <c r="D25" s="404"/>
      <c r="E25" s="399"/>
      <c r="F25" s="399"/>
      <c r="G25" s="399"/>
      <c r="H25" s="399"/>
      <c r="I25" s="399"/>
      <c r="J25" s="399">
        <v>0</v>
      </c>
      <c r="K25" s="401">
        <f t="shared" si="3"/>
        <v>0</v>
      </c>
      <c r="L25" s="420"/>
    </row>
    <row r="26" spans="1:14" s="374" customFormat="1" ht="6" hidden="1" customHeight="1">
      <c r="A26" s="421"/>
      <c r="B26" s="422"/>
      <c r="C26" s="422"/>
      <c r="D26" s="422"/>
      <c r="E26" s="422"/>
      <c r="F26" s="399"/>
      <c r="G26" s="399"/>
      <c r="H26" s="422"/>
      <c r="I26" s="423"/>
      <c r="J26" s="424"/>
      <c r="K26" s="401">
        <f t="shared" si="3"/>
        <v>0</v>
      </c>
      <c r="L26" s="425"/>
    </row>
    <row r="27" spans="1:14" s="419" customFormat="1" ht="15.75" thickBot="1">
      <c r="A27" s="426" t="s">
        <v>965</v>
      </c>
      <c r="B27" s="427">
        <f t="shared" ref="B27:J27" si="4">B19+B20+B21+B22-B23-B24-B25</f>
        <v>111144720000</v>
      </c>
      <c r="C27" s="427">
        <f>C19+C20+C21+C22-C23-C24-C25</f>
        <v>25412622500</v>
      </c>
      <c r="D27" s="427">
        <f t="shared" si="4"/>
        <v>0</v>
      </c>
      <c r="E27" s="427">
        <f t="shared" si="4"/>
        <v>0</v>
      </c>
      <c r="F27" s="427">
        <f t="shared" si="4"/>
        <v>7209778043</v>
      </c>
      <c r="G27" s="427">
        <f t="shared" si="4"/>
        <v>1133167243</v>
      </c>
      <c r="H27" s="427">
        <f t="shared" si="4"/>
        <v>213538854</v>
      </c>
      <c r="I27" s="427">
        <f>I19+I20+I21+I22-I24-I25-I23</f>
        <v>8999284939</v>
      </c>
      <c r="J27" s="427">
        <f t="shared" si="4"/>
        <v>0</v>
      </c>
      <c r="K27" s="428">
        <f t="shared" si="3"/>
        <v>154113111579</v>
      </c>
      <c r="L27" s="429"/>
    </row>
    <row r="28" spans="1:14" s="431" customFormat="1" ht="13.5" customHeight="1" thickTop="1">
      <c r="A28" s="430"/>
      <c r="B28" s="430"/>
      <c r="C28" s="430"/>
      <c r="D28" s="430"/>
      <c r="E28" s="430"/>
      <c r="F28" s="430"/>
      <c r="G28" s="430"/>
      <c r="H28" s="430"/>
      <c r="L28" s="432"/>
    </row>
    <row r="29" spans="1:14" ht="30.75" hidden="1" customHeight="1">
      <c r="A29" s="992" t="s">
        <v>731</v>
      </c>
      <c r="B29" s="993"/>
      <c r="C29" s="993"/>
      <c r="D29" s="993"/>
      <c r="E29" s="993"/>
      <c r="F29" s="993"/>
      <c r="G29" s="993"/>
      <c r="H29" s="993"/>
      <c r="I29" s="993"/>
      <c r="J29" s="993"/>
      <c r="K29" s="993"/>
      <c r="L29" s="432"/>
    </row>
    <row r="30" spans="1:14" ht="16.5" customHeight="1">
      <c r="A30" s="434"/>
      <c r="B30" s="435"/>
      <c r="C30" s="435"/>
      <c r="D30" s="435"/>
      <c r="E30" s="435"/>
      <c r="F30" s="435"/>
      <c r="G30" s="436"/>
      <c r="H30" s="436"/>
    </row>
    <row r="31" spans="1:14" ht="34.5" customHeight="1">
      <c r="A31" s="994"/>
      <c r="B31" s="994"/>
      <c r="C31" s="994"/>
      <c r="D31" s="994"/>
      <c r="E31" s="994"/>
      <c r="F31" s="994"/>
      <c r="G31" s="994"/>
      <c r="H31" s="994"/>
      <c r="I31" s="994"/>
      <c r="J31" s="994"/>
      <c r="K31" s="994"/>
    </row>
    <row r="32" spans="1:14">
      <c r="A32" s="434"/>
      <c r="B32" s="435"/>
      <c r="C32" s="435"/>
      <c r="D32" s="435"/>
      <c r="E32" s="435"/>
      <c r="F32" s="435"/>
      <c r="G32" s="436"/>
      <c r="H32" s="436"/>
    </row>
    <row r="33" spans="1:12">
      <c r="A33" s="434"/>
      <c r="B33" s="435"/>
      <c r="C33" s="435"/>
      <c r="D33" s="435"/>
      <c r="E33" s="435"/>
      <c r="F33" s="435"/>
      <c r="G33" s="436"/>
      <c r="H33" s="436"/>
    </row>
    <row r="34" spans="1:12">
      <c r="A34" s="434"/>
      <c r="B34" s="435"/>
      <c r="C34" s="435"/>
      <c r="D34" s="435"/>
      <c r="E34" s="435"/>
      <c r="F34" s="435"/>
      <c r="G34" s="436"/>
      <c r="H34" s="436"/>
    </row>
    <row r="35" spans="1:12">
      <c r="A35" s="434"/>
      <c r="B35" s="435"/>
      <c r="C35" s="435"/>
      <c r="D35" s="435"/>
      <c r="E35" s="435"/>
      <c r="F35" s="435"/>
      <c r="G35" s="436"/>
      <c r="H35" s="436"/>
    </row>
    <row r="36" spans="1:12">
      <c r="A36" s="434"/>
      <c r="B36" s="435"/>
      <c r="C36" s="435"/>
      <c r="D36" s="435"/>
      <c r="E36" s="435"/>
      <c r="F36" s="435"/>
      <c r="G36" s="436"/>
      <c r="H36" s="436"/>
    </row>
    <row r="37" spans="1:12">
      <c r="A37" s="434"/>
      <c r="B37" s="435"/>
      <c r="C37" s="435"/>
      <c r="D37" s="435"/>
      <c r="E37" s="435"/>
      <c r="F37" s="435"/>
      <c r="G37" s="436"/>
      <c r="H37" s="436"/>
    </row>
    <row r="38" spans="1:12">
      <c r="A38" s="434"/>
      <c r="B38" s="435"/>
      <c r="C38" s="435"/>
      <c r="D38" s="435"/>
      <c r="E38" s="435"/>
      <c r="F38" s="435"/>
      <c r="G38" s="436"/>
      <c r="H38" s="436"/>
    </row>
    <row r="39" spans="1:12">
      <c r="A39" s="434"/>
      <c r="B39" s="435"/>
      <c r="C39" s="435"/>
      <c r="D39" s="435"/>
      <c r="E39" s="435"/>
      <c r="F39" s="435"/>
      <c r="G39" s="436"/>
      <c r="H39" s="436"/>
    </row>
    <row r="40" spans="1:12">
      <c r="A40" s="434"/>
      <c r="B40" s="435"/>
      <c r="C40" s="435"/>
      <c r="D40" s="435"/>
      <c r="E40" s="435"/>
      <c r="F40" s="435"/>
      <c r="G40" s="436"/>
      <c r="H40" s="436"/>
    </row>
    <row r="41" spans="1:12">
      <c r="A41" s="434"/>
      <c r="B41" s="435"/>
      <c r="C41" s="435"/>
      <c r="D41" s="435"/>
      <c r="E41" s="435"/>
      <c r="F41" s="435"/>
      <c r="G41" s="436"/>
      <c r="H41" s="436"/>
    </row>
    <row r="42" spans="1:12">
      <c r="A42" s="434"/>
      <c r="B42" s="435"/>
      <c r="C42" s="435"/>
      <c r="D42" s="435"/>
      <c r="E42" s="435"/>
      <c r="F42" s="435"/>
      <c r="G42" s="436"/>
      <c r="H42" s="436"/>
    </row>
    <row r="43" spans="1:12" ht="15.75">
      <c r="A43" s="438"/>
      <c r="B43" s="435"/>
      <c r="C43" s="435"/>
      <c r="D43" s="435"/>
      <c r="E43" s="435"/>
      <c r="F43" s="435"/>
      <c r="G43" s="436"/>
      <c r="H43" s="436"/>
    </row>
    <row r="44" spans="1:12">
      <c r="A44" s="434"/>
      <c r="B44" s="435"/>
      <c r="C44" s="435"/>
      <c r="D44" s="435"/>
      <c r="E44" s="435"/>
      <c r="F44" s="435"/>
      <c r="G44" s="436"/>
      <c r="H44" s="436"/>
    </row>
    <row r="45" spans="1:12" s="441" customFormat="1" ht="15.75">
      <c r="A45" s="438"/>
      <c r="B45" s="439"/>
      <c r="C45" s="439"/>
      <c r="D45" s="439"/>
      <c r="E45" s="439"/>
      <c r="F45" s="439"/>
      <c r="G45" s="440"/>
      <c r="H45" s="440"/>
      <c r="I45" s="440"/>
      <c r="J45" s="440"/>
      <c r="K45" s="440"/>
      <c r="L45" s="440"/>
    </row>
    <row r="51" spans="1:12" s="441" customFormat="1" ht="15.75">
      <c r="B51" s="443"/>
      <c r="C51" s="443"/>
      <c r="D51" s="443"/>
      <c r="E51" s="443"/>
      <c r="F51" s="443"/>
      <c r="G51" s="440"/>
      <c r="H51" s="440"/>
      <c r="I51" s="440"/>
      <c r="J51" s="440"/>
      <c r="K51" s="440"/>
      <c r="L51" s="440"/>
    </row>
    <row r="52" spans="1:12" s="441" customFormat="1" ht="15.75">
      <c r="B52" s="443"/>
      <c r="C52" s="443"/>
      <c r="D52" s="443"/>
      <c r="E52" s="443"/>
      <c r="F52" s="443"/>
      <c r="G52" s="440"/>
      <c r="H52" s="440"/>
      <c r="I52" s="440"/>
      <c r="J52" s="440"/>
      <c r="K52" s="440"/>
      <c r="L52" s="440"/>
    </row>
    <row r="54" spans="1:12" s="441" customFormat="1" ht="15.75">
      <c r="A54" s="438"/>
      <c r="B54" s="439"/>
      <c r="C54" s="439"/>
      <c r="D54" s="439"/>
      <c r="E54" s="439"/>
      <c r="F54" s="439"/>
      <c r="G54" s="440"/>
      <c r="H54" s="440"/>
      <c r="I54" s="440"/>
      <c r="J54" s="440"/>
      <c r="K54" s="440"/>
      <c r="L54" s="440"/>
    </row>
    <row r="55" spans="1:12" s="441" customFormat="1" ht="15.75">
      <c r="A55" s="438"/>
      <c r="B55" s="439"/>
      <c r="C55" s="439"/>
      <c r="D55" s="439"/>
      <c r="E55" s="439"/>
      <c r="F55" s="439"/>
      <c r="G55" s="440"/>
      <c r="H55" s="440"/>
      <c r="I55" s="440"/>
      <c r="J55" s="440"/>
      <c r="K55" s="440"/>
      <c r="L55" s="440"/>
    </row>
    <row r="56" spans="1:12">
      <c r="A56" s="434"/>
      <c r="B56" s="435"/>
    </row>
    <row r="57" spans="1:12">
      <c r="A57" s="434"/>
      <c r="B57" s="435"/>
    </row>
    <row r="58" spans="1:12">
      <c r="A58" s="434"/>
      <c r="B58" s="435"/>
    </row>
    <row r="59" spans="1:12">
      <c r="A59" s="434"/>
      <c r="B59" s="435"/>
    </row>
    <row r="60" spans="1:12">
      <c r="A60" s="434"/>
      <c r="B60" s="435"/>
    </row>
    <row r="61" spans="1:12">
      <c r="A61" s="444"/>
      <c r="B61" s="435"/>
    </row>
    <row r="62" spans="1:12">
      <c r="A62" s="444"/>
      <c r="B62" s="435"/>
    </row>
    <row r="63" spans="1:12">
      <c r="A63" s="444"/>
      <c r="B63" s="435"/>
    </row>
    <row r="64" spans="1:12">
      <c r="A64" s="444"/>
      <c r="B64" s="435"/>
    </row>
    <row r="65" spans="1:12">
      <c r="A65" s="434"/>
      <c r="B65" s="435"/>
    </row>
    <row r="66" spans="1:12">
      <c r="A66" s="434"/>
      <c r="B66" s="435"/>
    </row>
    <row r="67" spans="1:12">
      <c r="A67" s="434"/>
      <c r="B67" s="435"/>
    </row>
    <row r="68" spans="1:12" ht="15.75">
      <c r="A68" s="445"/>
      <c r="B68" s="446"/>
      <c r="C68" s="446"/>
      <c r="D68" s="446"/>
      <c r="E68" s="446"/>
      <c r="F68" s="446"/>
    </row>
    <row r="70" spans="1:12" s="441" customFormat="1" ht="15.75">
      <c r="A70" s="438"/>
      <c r="B70" s="439"/>
      <c r="C70" s="439"/>
      <c r="D70" s="439"/>
      <c r="E70" s="439"/>
      <c r="F70" s="439"/>
      <c r="G70" s="440"/>
      <c r="H70" s="440"/>
      <c r="I70" s="440"/>
      <c r="J70" s="440"/>
      <c r="K70" s="440"/>
      <c r="L70" s="440"/>
    </row>
    <row r="71" spans="1:12" s="441" customFormat="1" ht="15.75">
      <c r="A71" s="438"/>
      <c r="B71" s="439"/>
      <c r="C71" s="439"/>
      <c r="D71" s="439"/>
      <c r="E71" s="439"/>
      <c r="F71" s="439"/>
      <c r="G71" s="440"/>
      <c r="H71" s="440"/>
      <c r="I71" s="440"/>
      <c r="J71" s="440"/>
      <c r="K71" s="440"/>
      <c r="L71" s="440"/>
    </row>
    <row r="73" spans="1:12">
      <c r="A73" s="434"/>
      <c r="B73" s="435"/>
    </row>
    <row r="74" spans="1:12">
      <c r="A74" s="434"/>
      <c r="B74" s="435"/>
    </row>
    <row r="75" spans="1:12">
      <c r="A75" s="434"/>
      <c r="B75" s="435"/>
    </row>
    <row r="76" spans="1:12">
      <c r="A76" s="434"/>
      <c r="B76" s="435"/>
    </row>
    <row r="77" spans="1:12">
      <c r="A77" s="434"/>
      <c r="B77" s="435"/>
    </row>
    <row r="78" spans="1:12">
      <c r="A78" s="434"/>
      <c r="B78" s="435"/>
    </row>
    <row r="79" spans="1:12">
      <c r="A79" s="434"/>
      <c r="B79" s="435"/>
    </row>
    <row r="80" spans="1:12" s="441" customFormat="1" ht="15.75">
      <c r="A80" s="438"/>
      <c r="B80" s="446"/>
      <c r="C80" s="443"/>
      <c r="D80" s="443"/>
      <c r="E80" s="443"/>
      <c r="F80" s="443"/>
      <c r="G80" s="440"/>
      <c r="H80" s="440"/>
      <c r="I80" s="440"/>
      <c r="J80" s="440"/>
      <c r="K80" s="440"/>
      <c r="L80" s="440"/>
    </row>
    <row r="81" spans="1:12" ht="15.75">
      <c r="A81" s="434"/>
      <c r="B81" s="446"/>
    </row>
    <row r="82" spans="1:12" s="441" customFormat="1" ht="15.75">
      <c r="A82" s="438"/>
      <c r="B82" s="446"/>
      <c r="C82" s="443"/>
      <c r="D82" s="443"/>
      <c r="E82" s="443"/>
      <c r="F82" s="443"/>
      <c r="G82" s="440"/>
      <c r="H82" s="440"/>
      <c r="I82" s="440"/>
      <c r="J82" s="440"/>
      <c r="K82" s="440"/>
      <c r="L82" s="440"/>
    </row>
    <row r="83" spans="1:12">
      <c r="A83" s="434"/>
      <c r="B83" s="435"/>
    </row>
    <row r="84" spans="1:12">
      <c r="A84" s="447"/>
    </row>
    <row r="88" spans="1:12" s="441" customFormat="1" ht="15.75">
      <c r="A88" s="438"/>
      <c r="B88" s="439"/>
      <c r="C88" s="439"/>
      <c r="D88" s="439"/>
      <c r="E88" s="439"/>
      <c r="F88" s="439"/>
      <c r="G88" s="440"/>
      <c r="H88" s="440"/>
      <c r="I88" s="440"/>
      <c r="J88" s="440"/>
      <c r="K88" s="440"/>
      <c r="L88" s="440"/>
    </row>
    <row r="92" spans="1:12">
      <c r="A92" s="448"/>
    </row>
    <row r="94" spans="1:12" s="441" customFormat="1" ht="15.75">
      <c r="B94" s="443"/>
      <c r="C94" s="443"/>
      <c r="D94" s="443"/>
      <c r="E94" s="443"/>
      <c r="F94" s="443"/>
      <c r="G94" s="440"/>
      <c r="H94" s="440"/>
      <c r="I94" s="440"/>
      <c r="J94" s="440"/>
      <c r="K94" s="440"/>
      <c r="L94" s="440"/>
    </row>
    <row r="96" spans="1:12" s="441" customFormat="1" ht="15.75">
      <c r="A96" s="438"/>
      <c r="B96" s="439"/>
      <c r="C96" s="439"/>
      <c r="D96" s="439"/>
      <c r="E96" s="439"/>
      <c r="F96" s="439"/>
      <c r="G96" s="440"/>
      <c r="H96" s="440"/>
      <c r="I96" s="440"/>
      <c r="J96" s="440"/>
      <c r="K96" s="440"/>
      <c r="L96" s="440"/>
    </row>
    <row r="100" spans="1:12">
      <c r="A100" s="449"/>
    </row>
    <row r="101" spans="1:12">
      <c r="A101" s="449"/>
    </row>
    <row r="102" spans="1:12">
      <c r="A102" s="449"/>
    </row>
    <row r="103" spans="1:12">
      <c r="A103" s="450"/>
    </row>
    <row r="104" spans="1:12">
      <c r="A104" s="450"/>
    </row>
    <row r="105" spans="1:12">
      <c r="A105" s="450"/>
    </row>
    <row r="107" spans="1:12" s="441" customFormat="1" ht="15.75">
      <c r="A107" s="451"/>
      <c r="B107" s="443"/>
      <c r="C107" s="443"/>
      <c r="D107" s="443"/>
      <c r="E107" s="443"/>
      <c r="F107" s="443"/>
      <c r="G107" s="440"/>
      <c r="H107" s="440"/>
      <c r="I107" s="440"/>
      <c r="J107" s="440"/>
      <c r="K107" s="440"/>
      <c r="L107" s="440"/>
    </row>
    <row r="109" spans="1:12" s="441" customFormat="1" ht="15.75">
      <c r="B109" s="443"/>
      <c r="C109" s="443"/>
      <c r="D109" s="443"/>
      <c r="E109" s="443"/>
      <c r="F109" s="443"/>
      <c r="G109" s="440"/>
      <c r="H109" s="440"/>
      <c r="I109" s="440"/>
      <c r="J109" s="440"/>
      <c r="K109" s="440"/>
      <c r="L109" s="440"/>
    </row>
    <row r="110" spans="1:12" s="441" customFormat="1" ht="15.75">
      <c r="B110" s="443"/>
      <c r="C110" s="443"/>
      <c r="D110" s="443"/>
      <c r="E110" s="443"/>
      <c r="F110" s="443"/>
      <c r="G110" s="440"/>
      <c r="H110" s="440"/>
      <c r="I110" s="440"/>
      <c r="J110" s="440"/>
      <c r="K110" s="440"/>
      <c r="L110" s="440"/>
    </row>
    <row r="112" spans="1:12" ht="15.75">
      <c r="A112" s="441"/>
    </row>
    <row r="115" spans="1:12" ht="15.75">
      <c r="A115" s="441"/>
    </row>
    <row r="117" spans="1:12" s="441" customFormat="1" ht="15.75">
      <c r="A117" s="438"/>
      <c r="B117" s="439"/>
      <c r="C117" s="439"/>
      <c r="D117" s="439"/>
      <c r="E117" s="439"/>
      <c r="F117" s="439"/>
      <c r="G117" s="440"/>
      <c r="H117" s="440"/>
      <c r="I117" s="440"/>
      <c r="J117" s="440"/>
      <c r="K117" s="440"/>
      <c r="L117" s="440"/>
    </row>
    <row r="121" spans="1:12">
      <c r="A121" s="448"/>
    </row>
    <row r="122" spans="1:12">
      <c r="A122" s="448"/>
    </row>
    <row r="123" spans="1:12" ht="15.75">
      <c r="A123" s="441"/>
    </row>
    <row r="125" spans="1:12" s="441" customFormat="1" ht="15.75">
      <c r="B125" s="443"/>
      <c r="C125" s="443"/>
      <c r="D125" s="443"/>
      <c r="E125" s="443"/>
      <c r="F125" s="443"/>
      <c r="G125" s="440"/>
      <c r="H125" s="440"/>
      <c r="I125" s="440"/>
      <c r="J125" s="440"/>
      <c r="K125" s="440"/>
      <c r="L125" s="440"/>
    </row>
    <row r="126" spans="1:12" s="441" customFormat="1" ht="15.75">
      <c r="B126" s="443"/>
      <c r="C126" s="443"/>
      <c r="D126" s="443"/>
      <c r="E126" s="443"/>
      <c r="F126" s="443"/>
      <c r="G126" s="440"/>
      <c r="H126" s="440"/>
      <c r="I126" s="440"/>
      <c r="J126" s="440"/>
      <c r="K126" s="440"/>
      <c r="L126" s="440"/>
    </row>
    <row r="127" spans="1:12" s="441" customFormat="1" ht="15.75">
      <c r="B127" s="443"/>
      <c r="C127" s="443"/>
      <c r="D127" s="443"/>
      <c r="E127" s="443"/>
      <c r="F127" s="443"/>
      <c r="G127" s="440"/>
      <c r="H127" s="440"/>
      <c r="I127" s="440"/>
      <c r="J127" s="440"/>
      <c r="K127" s="440"/>
      <c r="L127" s="440"/>
    </row>
    <row r="129" spans="2:12" s="441" customFormat="1" ht="15.75">
      <c r="B129" s="443"/>
      <c r="C129" s="443"/>
      <c r="D129" s="443"/>
      <c r="E129" s="443"/>
      <c r="F129" s="443"/>
      <c r="G129" s="440"/>
      <c r="H129" s="440"/>
      <c r="I129" s="440"/>
      <c r="J129" s="440"/>
      <c r="K129" s="440"/>
      <c r="L129" s="440"/>
    </row>
    <row r="131" spans="2:12" s="441" customFormat="1" ht="15.75">
      <c r="B131" s="439"/>
      <c r="C131" s="439"/>
      <c r="D131" s="439"/>
      <c r="E131" s="439"/>
      <c r="F131" s="439"/>
      <c r="G131" s="440"/>
      <c r="H131" s="440"/>
      <c r="I131" s="440"/>
      <c r="J131" s="440"/>
      <c r="K131" s="440"/>
      <c r="L131" s="440"/>
    </row>
    <row r="139" spans="2:12" s="441" customFormat="1" ht="15.75">
      <c r="B139" s="439"/>
      <c r="C139" s="439"/>
      <c r="D139" s="439"/>
      <c r="E139" s="439"/>
      <c r="F139" s="439"/>
      <c r="G139" s="440"/>
      <c r="H139" s="440"/>
      <c r="I139" s="440"/>
      <c r="J139" s="440"/>
      <c r="K139" s="440"/>
      <c r="L139" s="440"/>
    </row>
    <row r="146" spans="2:12" s="441" customFormat="1" ht="15.75">
      <c r="B146" s="443"/>
      <c r="C146" s="443"/>
      <c r="D146" s="443"/>
      <c r="E146" s="443"/>
      <c r="F146" s="443"/>
      <c r="G146" s="440"/>
      <c r="H146" s="440"/>
      <c r="I146" s="440"/>
      <c r="J146" s="440"/>
      <c r="K146" s="440"/>
      <c r="L146" s="440"/>
    </row>
    <row r="148" spans="2:12" s="441" customFormat="1" ht="15.75">
      <c r="B148" s="439"/>
      <c r="C148" s="439"/>
      <c r="D148" s="439"/>
      <c r="E148" s="439"/>
      <c r="F148" s="439"/>
      <c r="G148" s="440"/>
      <c r="H148" s="440"/>
      <c r="I148" s="440"/>
      <c r="J148" s="440"/>
      <c r="K148" s="440"/>
      <c r="L148" s="440"/>
    </row>
    <row r="151" spans="2:12">
      <c r="H151" s="437">
        <v>10843009</v>
      </c>
    </row>
    <row r="152" spans="2:12">
      <c r="H152" s="437">
        <v>29961315</v>
      </c>
    </row>
    <row r="153" spans="2:12" s="441" customFormat="1" ht="15.75">
      <c r="B153" s="443"/>
      <c r="C153" s="443"/>
      <c r="D153" s="443"/>
      <c r="E153" s="443"/>
      <c r="F153" s="443"/>
      <c r="G153" s="440"/>
      <c r="H153" s="440">
        <v>10085465</v>
      </c>
      <c r="I153" s="440"/>
      <c r="J153" s="440"/>
      <c r="K153" s="440"/>
      <c r="L153" s="440"/>
    </row>
    <row r="154" spans="2:12">
      <c r="H154" s="437">
        <v>322394</v>
      </c>
    </row>
    <row r="155" spans="2:12" s="441" customFormat="1" ht="15.75">
      <c r="B155" s="439"/>
      <c r="C155" s="439"/>
      <c r="D155" s="439"/>
      <c r="E155" s="439"/>
      <c r="F155" s="439"/>
      <c r="G155" s="440"/>
      <c r="H155" s="440">
        <v>14433261</v>
      </c>
      <c r="I155" s="440"/>
      <c r="J155" s="440"/>
      <c r="K155" s="440"/>
      <c r="L155" s="440"/>
    </row>
    <row r="156" spans="2:12" s="441" customFormat="1" ht="15.75">
      <c r="B156" s="443"/>
      <c r="C156" s="443"/>
      <c r="D156" s="443"/>
      <c r="E156" s="443"/>
      <c r="F156" s="443"/>
      <c r="G156" s="440"/>
      <c r="H156" s="440"/>
      <c r="I156" s="440"/>
      <c r="J156" s="440"/>
      <c r="K156" s="440"/>
      <c r="L156" s="440"/>
    </row>
    <row r="157" spans="2:12" s="441" customFormat="1" ht="15.75">
      <c r="B157" s="443"/>
      <c r="C157" s="443"/>
      <c r="D157" s="443"/>
      <c r="E157" s="443"/>
      <c r="F157" s="443"/>
      <c r="G157" s="440"/>
      <c r="H157" s="440"/>
      <c r="I157" s="440"/>
      <c r="J157" s="440"/>
      <c r="K157" s="440"/>
      <c r="L157" s="440"/>
    </row>
    <row r="167" spans="2:12" s="441" customFormat="1" ht="15.75">
      <c r="B167" s="439"/>
      <c r="C167" s="439"/>
      <c r="D167" s="439"/>
      <c r="E167" s="439"/>
      <c r="F167" s="439"/>
      <c r="G167" s="440"/>
      <c r="H167" s="440"/>
      <c r="I167" s="440"/>
      <c r="J167" s="440"/>
      <c r="K167" s="440"/>
      <c r="L167" s="440"/>
    </row>
    <row r="168" spans="2:12" s="441" customFormat="1" ht="15.75">
      <c r="B168" s="443"/>
      <c r="C168" s="443"/>
      <c r="D168" s="443"/>
      <c r="E168" s="443"/>
      <c r="F168" s="443"/>
      <c r="G168" s="440"/>
      <c r="H168" s="440"/>
      <c r="I168" s="440"/>
      <c r="J168" s="440"/>
      <c r="K168" s="440"/>
      <c r="L168" s="440"/>
    </row>
    <row r="172" spans="2:12" s="441" customFormat="1" ht="15.75">
      <c r="B172" s="443"/>
      <c r="C172" s="443"/>
      <c r="D172" s="443"/>
      <c r="E172" s="443"/>
      <c r="F172" s="443"/>
      <c r="G172" s="440"/>
      <c r="H172" s="440"/>
      <c r="I172" s="440"/>
      <c r="J172" s="440"/>
      <c r="K172" s="440"/>
      <c r="L172" s="440"/>
    </row>
    <row r="174" spans="2:12" s="441" customFormat="1" ht="15.75">
      <c r="B174" s="439"/>
      <c r="C174" s="439"/>
      <c r="D174" s="439"/>
      <c r="E174" s="439"/>
      <c r="F174" s="439"/>
      <c r="G174" s="440"/>
      <c r="H174" s="440"/>
      <c r="I174" s="440"/>
      <c r="J174" s="440"/>
      <c r="K174" s="440"/>
      <c r="L174" s="440"/>
    </row>
    <row r="179" spans="2:12" s="441" customFormat="1" ht="15.75">
      <c r="B179" s="443"/>
      <c r="C179" s="443"/>
      <c r="D179" s="443"/>
      <c r="E179" s="443"/>
      <c r="F179" s="443"/>
      <c r="G179" s="440"/>
      <c r="H179" s="440"/>
      <c r="I179" s="440"/>
      <c r="J179" s="440"/>
      <c r="K179" s="440"/>
      <c r="L179" s="440"/>
    </row>
    <row r="181" spans="2:12" s="441" customFormat="1" ht="15.75">
      <c r="B181" s="439"/>
      <c r="C181" s="439"/>
      <c r="D181" s="439"/>
      <c r="E181" s="439"/>
      <c r="F181" s="439"/>
      <c r="G181" s="440"/>
      <c r="H181" s="440"/>
      <c r="I181" s="440"/>
      <c r="J181" s="440"/>
      <c r="K181" s="440"/>
      <c r="L181" s="440"/>
    </row>
    <row r="192" spans="2:12" s="441" customFormat="1" ht="15.75">
      <c r="B192" s="443"/>
      <c r="C192" s="443"/>
      <c r="D192" s="443"/>
      <c r="E192" s="443"/>
      <c r="F192" s="443"/>
      <c r="G192" s="440"/>
      <c r="H192" s="440"/>
      <c r="I192" s="440"/>
      <c r="J192" s="440"/>
      <c r="K192" s="440"/>
      <c r="L192" s="440"/>
    </row>
    <row r="194" spans="2:12" s="441" customFormat="1" ht="15.75">
      <c r="B194" s="439"/>
      <c r="C194" s="439"/>
      <c r="D194" s="439"/>
      <c r="E194" s="439"/>
      <c r="F194" s="439"/>
      <c r="G194" s="440"/>
      <c r="H194" s="440"/>
      <c r="I194" s="440"/>
      <c r="J194" s="440"/>
      <c r="K194" s="440"/>
      <c r="L194" s="440"/>
    </row>
    <row r="200" spans="2:12" ht="15.75">
      <c r="B200" s="443"/>
      <c r="C200" s="443"/>
      <c r="D200" s="443"/>
      <c r="E200" s="443"/>
      <c r="F200" s="443"/>
    </row>
    <row r="202" spans="2:12" s="441" customFormat="1" ht="15.75">
      <c r="B202" s="439"/>
      <c r="C202" s="439"/>
      <c r="D202" s="439"/>
      <c r="E202" s="439"/>
      <c r="F202" s="439"/>
      <c r="G202" s="440"/>
      <c r="H202" s="440"/>
      <c r="I202" s="440"/>
      <c r="J202" s="440"/>
      <c r="K202" s="440"/>
      <c r="L202" s="440"/>
    </row>
    <row r="203" spans="2:12" s="441" customFormat="1" ht="15.75">
      <c r="B203" s="439"/>
      <c r="C203" s="439"/>
      <c r="D203" s="439"/>
      <c r="E203" s="439"/>
      <c r="F203" s="439"/>
      <c r="G203" s="440"/>
      <c r="H203" s="440"/>
      <c r="I203" s="440"/>
      <c r="J203" s="440"/>
      <c r="K203" s="440"/>
      <c r="L203" s="440"/>
    </row>
    <row r="204" spans="2:12" s="441" customFormat="1" ht="15.75">
      <c r="B204" s="443"/>
      <c r="C204" s="443"/>
      <c r="D204" s="443"/>
      <c r="E204" s="443"/>
      <c r="F204" s="443"/>
      <c r="G204" s="440"/>
      <c r="H204" s="440"/>
      <c r="I204" s="440"/>
      <c r="J204" s="440"/>
      <c r="K204" s="440"/>
      <c r="L204" s="440"/>
    </row>
    <row r="209" spans="1:12" s="441" customFormat="1" ht="15.75">
      <c r="B209" s="443"/>
      <c r="C209" s="443"/>
      <c r="D209" s="443"/>
      <c r="E209" s="443"/>
      <c r="F209" s="443"/>
      <c r="G209" s="440"/>
      <c r="H209" s="440"/>
      <c r="I209" s="440"/>
      <c r="J209" s="440"/>
      <c r="K209" s="440"/>
      <c r="L209" s="440"/>
    </row>
    <row r="215" spans="1:12" s="441" customFormat="1" ht="15.75">
      <c r="B215" s="443"/>
      <c r="C215" s="443"/>
      <c r="D215" s="443"/>
      <c r="E215" s="443"/>
      <c r="F215" s="443"/>
      <c r="G215" s="440"/>
      <c r="H215" s="440"/>
      <c r="I215" s="440"/>
      <c r="J215" s="440"/>
      <c r="K215" s="440"/>
      <c r="L215" s="440"/>
    </row>
    <row r="217" spans="1:12">
      <c r="A217" s="449"/>
    </row>
    <row r="218" spans="1:12">
      <c r="A218" s="449"/>
    </row>
    <row r="219" spans="1:12">
      <c r="A219" s="449"/>
    </row>
    <row r="220" spans="1:12" s="441" customFormat="1" ht="15.75">
      <c r="B220" s="443"/>
      <c r="C220" s="443"/>
      <c r="D220" s="443"/>
      <c r="E220" s="443"/>
      <c r="F220" s="443"/>
      <c r="G220" s="440"/>
      <c r="H220" s="440"/>
      <c r="I220" s="440"/>
      <c r="J220" s="440"/>
      <c r="K220" s="440"/>
      <c r="L220" s="440"/>
    </row>
    <row r="221" spans="1:12" s="441" customFormat="1" ht="15.75">
      <c r="B221" s="443"/>
      <c r="C221" s="443"/>
      <c r="D221" s="443"/>
      <c r="E221" s="443"/>
      <c r="F221" s="443"/>
      <c r="G221" s="440"/>
      <c r="H221" s="440"/>
      <c r="I221" s="440"/>
      <c r="J221" s="440"/>
      <c r="K221" s="440"/>
      <c r="L221" s="440"/>
    </row>
    <row r="222" spans="1:12" s="441" customFormat="1" ht="15.75">
      <c r="B222" s="443"/>
      <c r="C222" s="443"/>
      <c r="D222" s="443"/>
      <c r="E222" s="443"/>
      <c r="F222" s="443"/>
      <c r="G222" s="440"/>
      <c r="H222" s="440"/>
      <c r="I222" s="440"/>
      <c r="J222" s="440"/>
      <c r="K222" s="440"/>
      <c r="L222" s="440"/>
    </row>
    <row r="223" spans="1:12" s="441" customFormat="1" ht="15.75">
      <c r="B223" s="443"/>
      <c r="C223" s="443"/>
      <c r="D223" s="443"/>
      <c r="E223" s="443"/>
      <c r="F223" s="443"/>
      <c r="G223" s="440"/>
      <c r="H223" s="440"/>
      <c r="I223" s="440"/>
      <c r="J223" s="440"/>
      <c r="K223" s="440"/>
      <c r="L223" s="440"/>
    </row>
    <row r="224" spans="1:12" s="441" customFormat="1" ht="15.75">
      <c r="B224" s="443"/>
      <c r="C224" s="443"/>
      <c r="D224" s="443"/>
      <c r="E224" s="443"/>
      <c r="F224" s="443"/>
      <c r="G224" s="440"/>
      <c r="H224" s="440"/>
      <c r="I224" s="440"/>
      <c r="J224" s="440"/>
      <c r="K224" s="440"/>
      <c r="L224" s="440"/>
    </row>
    <row r="225" spans="1:12" s="441" customFormat="1" ht="15.75">
      <c r="B225" s="443"/>
      <c r="C225" s="443"/>
      <c r="D225" s="443"/>
      <c r="E225" s="443"/>
      <c r="F225" s="443"/>
      <c r="G225" s="440"/>
      <c r="H225" s="440"/>
      <c r="I225" s="440"/>
      <c r="J225" s="440"/>
      <c r="K225" s="440"/>
      <c r="L225" s="440"/>
    </row>
    <row r="227" spans="1:12" s="441" customFormat="1" ht="30" customHeight="1">
      <c r="B227" s="439"/>
      <c r="C227" s="439"/>
      <c r="D227" s="439"/>
      <c r="E227" s="439"/>
      <c r="F227" s="439"/>
      <c r="G227" s="440"/>
      <c r="H227" s="440"/>
      <c r="I227" s="440"/>
      <c r="J227" s="440"/>
      <c r="K227" s="440"/>
      <c r="L227" s="440"/>
    </row>
    <row r="230" spans="1:12">
      <c r="A230" s="449"/>
    </row>
    <row r="231" spans="1:12">
      <c r="A231" s="449"/>
    </row>
    <row r="232" spans="1:12">
      <c r="A232" s="449"/>
    </row>
    <row r="233" spans="1:12">
      <c r="A233" s="449"/>
    </row>
    <row r="236" spans="1:12" s="441" customFormat="1" ht="15.75">
      <c r="B236" s="439"/>
      <c r="C236" s="439"/>
      <c r="D236" s="439"/>
      <c r="E236" s="439"/>
      <c r="F236" s="439"/>
      <c r="G236" s="440"/>
      <c r="H236" s="440"/>
      <c r="I236" s="440"/>
      <c r="J236" s="440"/>
      <c r="K236" s="440"/>
      <c r="L236" s="440"/>
    </row>
    <row r="240" spans="1:12">
      <c r="A240" s="449"/>
    </row>
    <row r="241" spans="1:12">
      <c r="A241" s="449"/>
    </row>
    <row r="243" spans="1:12">
      <c r="A243" s="449"/>
    </row>
    <row r="244" spans="1:12">
      <c r="A244" s="449"/>
    </row>
    <row r="246" spans="1:12">
      <c r="A246" s="449"/>
    </row>
    <row r="247" spans="1:12">
      <c r="A247" s="449"/>
    </row>
    <row r="249" spans="1:12">
      <c r="A249" s="449"/>
    </row>
    <row r="251" spans="1:12" s="441" customFormat="1" ht="15.75">
      <c r="B251" s="439"/>
      <c r="C251" s="439"/>
      <c r="D251" s="439"/>
      <c r="E251" s="439"/>
      <c r="F251" s="439"/>
      <c r="G251" s="440"/>
      <c r="H251" s="440"/>
      <c r="I251" s="440"/>
      <c r="J251" s="440"/>
      <c r="K251" s="440"/>
      <c r="L251" s="440"/>
    </row>
    <row r="252" spans="1:12" s="441" customFormat="1" ht="15.75">
      <c r="B252" s="443"/>
      <c r="C252" s="443"/>
      <c r="D252" s="443"/>
      <c r="E252" s="443"/>
      <c r="F252" s="443"/>
      <c r="G252" s="440"/>
      <c r="H252" s="440"/>
      <c r="I252" s="440"/>
      <c r="J252" s="440"/>
      <c r="K252" s="440"/>
      <c r="L252" s="440"/>
    </row>
    <row r="253" spans="1:12" s="441" customFormat="1" ht="15.75">
      <c r="B253" s="439"/>
      <c r="C253" s="439"/>
      <c r="D253" s="439"/>
      <c r="E253" s="439"/>
      <c r="F253" s="439"/>
      <c r="G253" s="440"/>
      <c r="H253" s="440"/>
      <c r="I253" s="440"/>
      <c r="J253" s="440"/>
      <c r="K253" s="440"/>
      <c r="L253" s="440"/>
    </row>
    <row r="255" spans="1:12" s="452" customFormat="1">
      <c r="B255" s="453"/>
      <c r="C255" s="453"/>
      <c r="D255" s="453"/>
      <c r="E255" s="453"/>
      <c r="F255" s="453"/>
      <c r="G255" s="454"/>
      <c r="H255" s="454"/>
      <c r="I255" s="454"/>
      <c r="J255" s="454"/>
      <c r="K255" s="454"/>
      <c r="L255" s="454"/>
    </row>
    <row r="256" spans="1:12">
      <c r="A256" s="449"/>
    </row>
    <row r="257" spans="1:12">
      <c r="A257" s="449"/>
    </row>
    <row r="258" spans="1:12" s="452" customFormat="1">
      <c r="B258" s="453"/>
      <c r="C258" s="453"/>
      <c r="D258" s="453"/>
      <c r="E258" s="453"/>
      <c r="F258" s="453"/>
      <c r="G258" s="454"/>
      <c r="H258" s="454"/>
      <c r="I258" s="454"/>
      <c r="J258" s="454"/>
      <c r="K258" s="454"/>
      <c r="L258" s="454"/>
    </row>
    <row r="259" spans="1:12">
      <c r="A259" s="449"/>
    </row>
    <row r="260" spans="1:12">
      <c r="A260" s="449"/>
    </row>
    <row r="261" spans="1:12">
      <c r="A261" s="449"/>
    </row>
    <row r="262" spans="1:12">
      <c r="A262" s="449"/>
    </row>
    <row r="263" spans="1:12">
      <c r="A263" s="449"/>
    </row>
    <row r="264" spans="1:12">
      <c r="A264" s="449"/>
    </row>
    <row r="265" spans="1:12" s="452" customFormat="1">
      <c r="B265" s="453"/>
      <c r="C265" s="453"/>
      <c r="D265" s="453"/>
      <c r="E265" s="453"/>
      <c r="F265" s="453"/>
      <c r="G265" s="454"/>
      <c r="H265" s="454"/>
      <c r="I265" s="454"/>
      <c r="J265" s="454"/>
      <c r="K265" s="454"/>
      <c r="L265" s="454"/>
    </row>
    <row r="266" spans="1:12">
      <c r="A266" s="449"/>
    </row>
    <row r="267" spans="1:12">
      <c r="A267" s="449"/>
    </row>
    <row r="269" spans="1:12" s="441" customFormat="1" ht="15.75">
      <c r="B269" s="439"/>
      <c r="C269" s="439"/>
      <c r="D269" s="439"/>
      <c r="E269" s="439"/>
      <c r="F269" s="439"/>
      <c r="G269" s="440"/>
      <c r="H269" s="440"/>
      <c r="I269" s="440"/>
      <c r="J269" s="440"/>
      <c r="K269" s="440"/>
      <c r="L269" s="440"/>
    </row>
    <row r="279" spans="2:12" s="441" customFormat="1" ht="15.75">
      <c r="B279" s="443"/>
      <c r="C279" s="443"/>
      <c r="D279" s="443"/>
      <c r="E279" s="443"/>
      <c r="F279" s="443"/>
      <c r="G279" s="440"/>
      <c r="H279" s="440"/>
      <c r="I279" s="440"/>
      <c r="J279" s="440"/>
      <c r="K279" s="440"/>
      <c r="L279" s="440"/>
    </row>
    <row r="281" spans="2:12" s="441" customFormat="1" ht="15.75">
      <c r="B281" s="439"/>
      <c r="C281" s="439"/>
      <c r="D281" s="439"/>
      <c r="E281" s="439"/>
      <c r="F281" s="439"/>
      <c r="G281" s="440"/>
      <c r="H281" s="440"/>
      <c r="I281" s="440"/>
      <c r="J281" s="440"/>
      <c r="K281" s="440"/>
      <c r="L281" s="440"/>
    </row>
    <row r="284" spans="2:12" ht="15.75" customHeight="1"/>
    <row r="288" spans="2:12" s="441" customFormat="1" ht="15.75">
      <c r="B288" s="443"/>
      <c r="C288" s="443"/>
      <c r="D288" s="443"/>
      <c r="E288" s="443"/>
      <c r="F288" s="443"/>
      <c r="G288" s="440"/>
      <c r="H288" s="440"/>
      <c r="I288" s="440"/>
      <c r="J288" s="440"/>
      <c r="K288" s="440"/>
      <c r="L288" s="440"/>
    </row>
    <row r="290" spans="2:12" s="441" customFormat="1" ht="15.75">
      <c r="B290" s="439"/>
      <c r="C290" s="439"/>
      <c r="D290" s="439"/>
      <c r="E290" s="439"/>
      <c r="F290" s="439"/>
      <c r="G290" s="440"/>
      <c r="H290" s="440"/>
      <c r="I290" s="440"/>
      <c r="J290" s="440"/>
      <c r="K290" s="440"/>
      <c r="L290" s="440"/>
    </row>
    <row r="296" spans="2:12" s="441" customFormat="1" ht="15.75">
      <c r="B296" s="443"/>
      <c r="C296" s="443"/>
      <c r="D296" s="443"/>
      <c r="E296" s="443"/>
      <c r="F296" s="443"/>
      <c r="G296" s="440"/>
      <c r="H296" s="440"/>
      <c r="I296" s="440"/>
      <c r="J296" s="440"/>
      <c r="K296" s="440"/>
      <c r="L296" s="440"/>
    </row>
    <row r="298" spans="2:12" s="441" customFormat="1" ht="15.75">
      <c r="B298" s="439"/>
      <c r="C298" s="439"/>
      <c r="D298" s="439"/>
      <c r="E298" s="439"/>
      <c r="F298" s="439"/>
      <c r="G298" s="440"/>
      <c r="H298" s="440"/>
      <c r="I298" s="440"/>
      <c r="J298" s="440"/>
      <c r="K298" s="440"/>
      <c r="L298" s="440"/>
    </row>
    <row r="304" spans="2:12" s="441" customFormat="1" ht="15.75">
      <c r="B304" s="443"/>
      <c r="C304" s="443"/>
      <c r="D304" s="443"/>
      <c r="E304" s="443"/>
      <c r="F304" s="443"/>
      <c r="G304" s="440"/>
      <c r="H304" s="440"/>
      <c r="I304" s="440"/>
      <c r="J304" s="440"/>
      <c r="K304" s="440"/>
      <c r="L304" s="440"/>
    </row>
    <row r="306" spans="1:12" s="441" customFormat="1" ht="15.75">
      <c r="B306" s="439"/>
      <c r="C306" s="439"/>
      <c r="D306" s="439"/>
      <c r="E306" s="439"/>
      <c r="F306" s="439"/>
      <c r="G306" s="440"/>
      <c r="H306" s="440"/>
      <c r="I306" s="440"/>
      <c r="J306" s="440"/>
      <c r="K306" s="440"/>
      <c r="L306" s="440"/>
    </row>
    <row r="309" spans="1:12">
      <c r="A309" s="449"/>
    </row>
    <row r="310" spans="1:12">
      <c r="A310" s="449"/>
    </row>
    <row r="311" spans="1:12">
      <c r="A311" s="449"/>
    </row>
    <row r="313" spans="1:12">
      <c r="A313" s="449"/>
    </row>
    <row r="314" spans="1:12">
      <c r="A314" s="449"/>
    </row>
    <row r="315" spans="1:12">
      <c r="A315" s="449"/>
    </row>
    <row r="320" spans="1:12" s="441" customFormat="1" ht="15.75">
      <c r="B320" s="443"/>
      <c r="C320" s="443"/>
      <c r="D320" s="443"/>
      <c r="E320" s="443"/>
      <c r="F320" s="443"/>
      <c r="G320" s="440"/>
      <c r="H320" s="440"/>
      <c r="I320" s="440"/>
      <c r="J320" s="440"/>
      <c r="K320" s="440"/>
      <c r="L320" s="440"/>
    </row>
    <row r="322" spans="1:12" s="441" customFormat="1" ht="15.75">
      <c r="B322" s="439"/>
      <c r="C322" s="439"/>
      <c r="D322" s="439"/>
      <c r="E322" s="439"/>
      <c r="F322" s="439"/>
      <c r="G322" s="440"/>
      <c r="H322" s="440"/>
      <c r="I322" s="440"/>
      <c r="J322" s="440"/>
      <c r="K322" s="440"/>
      <c r="L322" s="440"/>
    </row>
    <row r="326" spans="1:12">
      <c r="A326" s="449"/>
    </row>
    <row r="327" spans="1:12">
      <c r="A327" s="449"/>
    </row>
  </sheetData>
  <mergeCells count="2">
    <mergeCell ref="A29:K29"/>
    <mergeCell ref="A31:K31"/>
  </mergeCells>
  <phoneticPr fontId="36" type="noConversion"/>
  <pageMargins left="0.24" right="0.17" top="0.33" bottom="0.16" header="0.22" footer="0.16"/>
  <pageSetup paperSize="9" firstPageNumber="16" orientation="landscape" useFirstPageNumber="1" verticalDpi="0"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dimension ref="A1:R272"/>
  <sheetViews>
    <sheetView workbookViewId="0">
      <selection activeCell="N265" sqref="N265"/>
    </sheetView>
  </sheetViews>
  <sheetFormatPr defaultRowHeight="18" customHeight="1"/>
  <cols>
    <col min="1" max="1" width="4.5703125" style="627" customWidth="1"/>
    <col min="2" max="2" width="22" style="467" customWidth="1"/>
    <col min="3" max="3" width="1" style="466" customWidth="1"/>
    <col min="4" max="4" width="10.85546875" style="466" customWidth="1"/>
    <col min="5" max="5" width="1.42578125" style="466" customWidth="1"/>
    <col min="6" max="6" width="14.42578125" style="466" customWidth="1"/>
    <col min="7" max="7" width="1.42578125" style="466" customWidth="1"/>
    <col min="8" max="8" width="18" style="356" customWidth="1"/>
    <col min="9" max="9" width="1.5703125" style="356" customWidth="1"/>
    <col min="10" max="10" width="21.140625" style="356" customWidth="1"/>
    <col min="11" max="11" width="1" style="466" customWidth="1"/>
    <col min="12" max="12" width="23.7109375" style="470" bestFit="1" customWidth="1"/>
    <col min="13" max="13" width="1.140625" style="499" customWidth="1"/>
    <col min="14" max="14" width="23.7109375" style="470" bestFit="1" customWidth="1"/>
    <col min="15" max="15" width="20.42578125" style="466" bestFit="1" customWidth="1"/>
    <col min="16" max="16" width="16.5703125" style="466" bestFit="1" customWidth="1"/>
    <col min="17" max="17" width="16.28515625" style="466" bestFit="1" customWidth="1"/>
    <col min="18" max="18" width="16.28515625" style="470" bestFit="1" customWidth="1"/>
    <col min="19" max="19" width="21.140625" style="466" customWidth="1"/>
    <col min="20" max="16384" width="9.140625" style="466"/>
  </cols>
  <sheetData>
    <row r="1" spans="1:18" s="203" customFormat="1" ht="15" customHeight="1">
      <c r="A1" s="16" t="str">
        <f>[4]BS!A1</f>
        <v>C«ng ty Cæ phÇn §Çu t­ &amp; Th­¬ng m¹i DÇu KhÝ S«ng §µ</v>
      </c>
      <c r="H1" s="368"/>
      <c r="I1" s="368"/>
      <c r="L1" s="202"/>
      <c r="N1" s="202"/>
      <c r="R1" s="202"/>
    </row>
    <row r="2" spans="1:18" s="207" customFormat="1" ht="15" customHeight="1">
      <c r="A2" s="12" t="str">
        <f>[4]BS!A2</f>
        <v>§Þa chØ: TÇng 4, CT3, tßa nhµ Fodacon, ®­êng TrÇn Phó</v>
      </c>
      <c r="H2" s="356"/>
      <c r="I2" s="356"/>
      <c r="J2" s="455" t="s">
        <v>967</v>
      </c>
      <c r="L2" s="206"/>
      <c r="N2" s="206"/>
      <c r="R2" s="206"/>
    </row>
    <row r="3" spans="1:18" s="207" customFormat="1" ht="15" customHeight="1">
      <c r="A3" s="14" t="s">
        <v>682</v>
      </c>
      <c r="B3" s="208"/>
      <c r="C3" s="208"/>
      <c r="D3" s="208"/>
      <c r="E3" s="208"/>
      <c r="F3" s="208"/>
      <c r="G3" s="208"/>
      <c r="H3" s="209"/>
      <c r="I3" s="209"/>
      <c r="J3" s="28" t="str">
        <f>'Note 22_NV'!K3</f>
        <v>Cho n¨m tµi chÝnh kÕ thóc ngµy 31/03/2015</v>
      </c>
      <c r="L3" s="206"/>
      <c r="N3" s="206"/>
      <c r="R3" s="206"/>
    </row>
    <row r="4" spans="1:18" s="207" customFormat="1" ht="9.75" customHeight="1">
      <c r="B4" s="456"/>
      <c r="H4" s="356"/>
      <c r="I4" s="356"/>
      <c r="J4" s="356"/>
      <c r="L4" s="219"/>
      <c r="M4" s="220"/>
      <c r="N4" s="219"/>
      <c r="O4" s="220"/>
      <c r="P4" s="220"/>
      <c r="Q4" s="220"/>
      <c r="R4" s="202"/>
    </row>
    <row r="5" spans="1:18" s="207" customFormat="1" ht="15.75">
      <c r="A5" s="203" t="s">
        <v>732</v>
      </c>
      <c r="B5" s="457" t="s">
        <v>733</v>
      </c>
      <c r="C5" s="208"/>
      <c r="D5" s="208"/>
      <c r="E5" s="208"/>
      <c r="F5" s="208"/>
      <c r="H5" s="110" t="s">
        <v>402</v>
      </c>
      <c r="I5" s="111"/>
      <c r="J5" s="112" t="s">
        <v>934</v>
      </c>
      <c r="L5" s="219"/>
      <c r="M5" s="220"/>
      <c r="N5" s="219"/>
      <c r="O5" s="220"/>
      <c r="P5" s="220"/>
      <c r="Q5" s="220"/>
      <c r="R5" s="202"/>
    </row>
    <row r="6" spans="1:18" s="207" customFormat="1" ht="19.5" customHeight="1">
      <c r="A6" s="203"/>
      <c r="B6" s="458" t="s">
        <v>734</v>
      </c>
      <c r="H6" s="356">
        <f>J6</f>
        <v>0</v>
      </c>
      <c r="I6" s="459"/>
      <c r="J6" s="356"/>
      <c r="L6" s="460"/>
      <c r="M6" s="220"/>
      <c r="N6" s="219"/>
      <c r="O6" s="219"/>
      <c r="P6" s="220"/>
      <c r="Q6" s="220"/>
      <c r="R6" s="202"/>
    </row>
    <row r="7" spans="1:18" s="207" customFormat="1" ht="19.5" customHeight="1">
      <c r="A7" s="203"/>
      <c r="B7" s="458" t="s">
        <v>735</v>
      </c>
      <c r="H7" s="459">
        <f>J7</f>
        <v>111144720000</v>
      </c>
      <c r="I7" s="459"/>
      <c r="J7" s="459">
        <f>80394720000+30750000000</f>
        <v>111144720000</v>
      </c>
      <c r="L7" s="219"/>
      <c r="M7" s="220"/>
      <c r="N7" s="219"/>
      <c r="O7" s="219"/>
      <c r="P7" s="220"/>
      <c r="Q7" s="220"/>
      <c r="R7" s="202"/>
    </row>
    <row r="8" spans="1:18" s="207" customFormat="1" ht="7.5" customHeight="1">
      <c r="B8" s="461"/>
      <c r="H8" s="411"/>
      <c r="I8" s="411"/>
      <c r="J8" s="411"/>
      <c r="L8" s="219"/>
      <c r="M8" s="220"/>
      <c r="N8" s="219"/>
      <c r="O8" s="220"/>
      <c r="P8" s="220"/>
      <c r="Q8" s="220"/>
      <c r="R8" s="202"/>
    </row>
    <row r="9" spans="1:18" s="207" customFormat="1" ht="19.5" customHeight="1" thickBot="1">
      <c r="B9" s="462" t="s">
        <v>116</v>
      </c>
      <c r="C9" s="463"/>
      <c r="D9" s="463"/>
      <c r="E9" s="463"/>
      <c r="F9" s="463"/>
      <c r="G9" s="203"/>
      <c r="H9" s="464">
        <f>SUM(H6:H8)</f>
        <v>111144720000</v>
      </c>
      <c r="I9" s="368"/>
      <c r="J9" s="464">
        <f>SUM(J6:J8)</f>
        <v>111144720000</v>
      </c>
      <c r="L9" s="219">
        <f>H9-[4]BS!L102</f>
        <v>0</v>
      </c>
      <c r="M9" s="220"/>
      <c r="N9" s="219">
        <f>J9-[4]BS!N102</f>
        <v>0</v>
      </c>
      <c r="O9" s="465">
        <f>SUM(O6:O7)</f>
        <v>0</v>
      </c>
      <c r="P9" s="220"/>
      <c r="Q9" s="220"/>
      <c r="R9" s="202"/>
    </row>
    <row r="10" spans="1:18" ht="16.5" thickTop="1">
      <c r="A10" s="466"/>
      <c r="L10" s="468"/>
      <c r="M10" s="469"/>
      <c r="N10" s="468"/>
      <c r="O10" s="469"/>
      <c r="P10" s="469"/>
      <c r="Q10" s="469"/>
    </row>
    <row r="11" spans="1:18" s="207" customFormat="1" ht="15.75" hidden="1">
      <c r="B11" s="456" t="s">
        <v>736</v>
      </c>
      <c r="H11" s="356"/>
      <c r="I11" s="356"/>
      <c r="J11" s="356"/>
      <c r="L11" s="219"/>
      <c r="M11" s="220"/>
      <c r="N11" s="219"/>
      <c r="O11" s="220"/>
      <c r="P11" s="220"/>
      <c r="Q11" s="220"/>
      <c r="R11" s="202"/>
    </row>
    <row r="12" spans="1:18" s="207" customFormat="1" ht="15.75" hidden="1">
      <c r="B12" s="471"/>
      <c r="H12" s="356"/>
      <c r="I12" s="356"/>
      <c r="J12" s="356"/>
      <c r="L12" s="219"/>
      <c r="M12" s="220"/>
      <c r="N12" s="219"/>
      <c r="O12" s="220"/>
      <c r="P12" s="220"/>
      <c r="Q12" s="220"/>
      <c r="R12" s="202"/>
    </row>
    <row r="13" spans="1:18" s="207" customFormat="1" ht="15.75" hidden="1">
      <c r="B13" s="472"/>
      <c r="H13" s="356"/>
      <c r="I13" s="356"/>
      <c r="J13" s="356"/>
      <c r="L13" s="219"/>
      <c r="M13" s="220"/>
      <c r="N13" s="219"/>
      <c r="O13" s="220"/>
      <c r="P13" s="220"/>
      <c r="Q13" s="220"/>
      <c r="R13" s="202"/>
    </row>
    <row r="14" spans="1:18" s="207" customFormat="1" ht="15.75">
      <c r="A14" s="203" t="s">
        <v>737</v>
      </c>
      <c r="B14" s="473" t="s">
        <v>738</v>
      </c>
      <c r="H14" s="356"/>
      <c r="I14" s="356"/>
      <c r="J14" s="356"/>
      <c r="L14" s="219"/>
      <c r="M14" s="220"/>
      <c r="N14" s="219"/>
      <c r="O14" s="220"/>
      <c r="P14" s="220"/>
      <c r="Q14" s="220"/>
      <c r="R14" s="202"/>
    </row>
    <row r="15" spans="1:18" s="207" customFormat="1" ht="15.75">
      <c r="B15" s="456"/>
      <c r="H15" s="110" t="str">
        <f>H5</f>
        <v>Sè 31/03/2015</v>
      </c>
      <c r="I15" s="111"/>
      <c r="J15" s="110" t="str">
        <f>J5</f>
        <v>Sè 01/01/2015</v>
      </c>
      <c r="L15" s="474"/>
      <c r="M15" s="474"/>
      <c r="N15" s="474"/>
      <c r="O15" s="220"/>
      <c r="P15" s="220"/>
      <c r="Q15" s="220"/>
      <c r="R15" s="202"/>
    </row>
    <row r="16" spans="1:18" s="203" customFormat="1" ht="15.75">
      <c r="B16" s="473" t="s">
        <v>739</v>
      </c>
      <c r="H16" s="368"/>
      <c r="I16" s="368"/>
      <c r="J16" s="368"/>
      <c r="L16" s="219"/>
      <c r="M16" s="220"/>
      <c r="N16" s="219"/>
      <c r="O16" s="220"/>
      <c r="P16" s="220"/>
      <c r="Q16" s="220"/>
      <c r="R16" s="202"/>
    </row>
    <row r="17" spans="1:18" s="207" customFormat="1" ht="15.75">
      <c r="B17" s="456" t="s">
        <v>740</v>
      </c>
      <c r="H17" s="356">
        <f>H9</f>
        <v>111144720000</v>
      </c>
      <c r="I17" s="356"/>
      <c r="J17" s="356">
        <f>J20</f>
        <v>111144720000</v>
      </c>
      <c r="L17" s="219"/>
      <c r="M17" s="220"/>
      <c r="N17" s="219">
        <f>H17-[4]BS!N102</f>
        <v>0</v>
      </c>
      <c r="O17" s="220"/>
      <c r="P17" s="220"/>
      <c r="Q17" s="220"/>
      <c r="R17" s="202"/>
    </row>
    <row r="18" spans="1:18" s="207" customFormat="1" ht="15.75">
      <c r="B18" s="456" t="s">
        <v>741</v>
      </c>
      <c r="H18" s="356"/>
      <c r="I18" s="356"/>
      <c r="J18" s="356">
        <f>'[4]Note 22_NV'!B11</f>
        <v>0</v>
      </c>
      <c r="L18" s="219"/>
      <c r="M18" s="220"/>
      <c r="N18" s="219"/>
      <c r="O18" s="220"/>
      <c r="P18" s="220"/>
      <c r="Q18" s="220"/>
      <c r="R18" s="202"/>
    </row>
    <row r="19" spans="1:18" s="207" customFormat="1" ht="15.75">
      <c r="B19" s="456" t="s">
        <v>742</v>
      </c>
      <c r="H19" s="356">
        <v>0</v>
      </c>
      <c r="I19" s="356"/>
      <c r="J19" s="356">
        <v>0</v>
      </c>
      <c r="L19" s="219"/>
      <c r="M19" s="220"/>
      <c r="N19" s="219"/>
      <c r="O19" s="220"/>
      <c r="P19" s="220"/>
      <c r="Q19" s="220"/>
      <c r="R19" s="202"/>
    </row>
    <row r="20" spans="1:18" s="207" customFormat="1" ht="15.75">
      <c r="B20" s="456" t="s">
        <v>743</v>
      </c>
      <c r="H20" s="356">
        <f>H17+H18-H19</f>
        <v>111144720000</v>
      </c>
      <c r="I20" s="356"/>
      <c r="J20" s="356">
        <v>111144720000</v>
      </c>
      <c r="L20" s="219"/>
      <c r="M20" s="220"/>
      <c r="N20" s="219">
        <f>H20-[4]BS!L102</f>
        <v>0</v>
      </c>
      <c r="O20" s="220"/>
      <c r="P20" s="220"/>
      <c r="Q20" s="220"/>
      <c r="R20" s="202"/>
    </row>
    <row r="21" spans="1:18" s="203" customFormat="1" ht="15.75">
      <c r="B21" s="473" t="s">
        <v>744</v>
      </c>
      <c r="H21" s="368"/>
      <c r="I21" s="368"/>
      <c r="J21" s="368">
        <f>'[4]Note 22_NV'!I14</f>
        <v>0</v>
      </c>
      <c r="L21" s="460"/>
      <c r="M21" s="220"/>
      <c r="N21" s="219"/>
      <c r="O21" s="220"/>
      <c r="P21" s="220"/>
      <c r="Q21" s="220"/>
      <c r="R21" s="202"/>
    </row>
    <row r="22" spans="1:18" s="207" customFormat="1" ht="7.5" customHeight="1">
      <c r="B22" s="456"/>
      <c r="H22" s="356"/>
      <c r="I22" s="356"/>
      <c r="J22" s="356"/>
      <c r="L22" s="219"/>
      <c r="M22" s="220"/>
      <c r="N22" s="219"/>
      <c r="O22" s="220"/>
      <c r="P22" s="220"/>
      <c r="Q22" s="220"/>
      <c r="R22" s="202"/>
    </row>
    <row r="23" spans="1:18" s="203" customFormat="1" ht="15.75" hidden="1">
      <c r="A23" s="203" t="s">
        <v>745</v>
      </c>
      <c r="B23" s="473" t="s">
        <v>746</v>
      </c>
      <c r="H23" s="475" t="s">
        <v>747</v>
      </c>
      <c r="I23" s="476"/>
      <c r="J23" s="475" t="s">
        <v>748</v>
      </c>
      <c r="L23" s="219"/>
      <c r="M23" s="220"/>
      <c r="N23" s="219"/>
      <c r="O23" s="220"/>
      <c r="P23" s="220"/>
      <c r="Q23" s="220"/>
      <c r="R23" s="202"/>
    </row>
    <row r="24" spans="1:18" s="203" customFormat="1" ht="15.75" hidden="1">
      <c r="B24" s="473" t="s">
        <v>749</v>
      </c>
      <c r="H24" s="368"/>
      <c r="I24" s="368"/>
      <c r="J24" s="368"/>
      <c r="L24" s="219"/>
      <c r="M24" s="220"/>
      <c r="N24" s="219"/>
      <c r="O24" s="220"/>
      <c r="P24" s="220"/>
      <c r="Q24" s="220"/>
      <c r="R24" s="202"/>
    </row>
    <row r="25" spans="1:18" s="220" customFormat="1" ht="15" hidden="1">
      <c r="B25" s="477" t="s">
        <v>750</v>
      </c>
      <c r="H25" s="455"/>
      <c r="I25" s="455"/>
      <c r="J25" s="455"/>
      <c r="L25" s="460"/>
      <c r="N25" s="219"/>
      <c r="R25" s="219"/>
    </row>
    <row r="26" spans="1:18" s="220" customFormat="1" ht="15" hidden="1">
      <c r="B26" s="477" t="s">
        <v>751</v>
      </c>
      <c r="H26" s="455"/>
      <c r="I26" s="455"/>
      <c r="J26" s="455"/>
      <c r="L26" s="219"/>
      <c r="N26" s="219"/>
      <c r="R26" s="219"/>
    </row>
    <row r="27" spans="1:18" s="203" customFormat="1" ht="15.75" hidden="1">
      <c r="B27" s="473" t="s">
        <v>752</v>
      </c>
      <c r="H27" s="368"/>
      <c r="I27" s="368"/>
      <c r="J27" s="368"/>
      <c r="L27" s="219"/>
      <c r="M27" s="220"/>
      <c r="N27" s="219"/>
      <c r="O27" s="220"/>
      <c r="P27" s="220"/>
      <c r="Q27" s="220"/>
      <c r="R27" s="202"/>
    </row>
    <row r="28" spans="1:18" s="207" customFormat="1" ht="6.75" hidden="1" customHeight="1">
      <c r="B28" s="456"/>
      <c r="H28" s="356"/>
      <c r="I28" s="356"/>
      <c r="J28" s="356"/>
      <c r="L28" s="219"/>
      <c r="M28" s="220"/>
      <c r="N28" s="219"/>
      <c r="O28" s="220"/>
      <c r="P28" s="220"/>
      <c r="Q28" s="220"/>
      <c r="R28" s="202"/>
    </row>
    <row r="29" spans="1:18" s="203" customFormat="1" ht="15.75">
      <c r="A29" s="203" t="s">
        <v>745</v>
      </c>
      <c r="B29" s="473" t="s">
        <v>753</v>
      </c>
      <c r="H29" s="110" t="str">
        <f>H15</f>
        <v>Sè 31/03/2015</v>
      </c>
      <c r="I29" s="111"/>
      <c r="J29" s="110" t="str">
        <f>J15</f>
        <v>Sè 01/01/2015</v>
      </c>
      <c r="L29" s="219"/>
      <c r="M29" s="220"/>
      <c r="N29" s="219"/>
      <c r="O29" s="220"/>
      <c r="P29" s="220"/>
      <c r="Q29" s="220"/>
      <c r="R29" s="202"/>
    </row>
    <row r="30" spans="1:18" s="207" customFormat="1" ht="15.75">
      <c r="B30" s="456" t="s">
        <v>754</v>
      </c>
      <c r="H30" s="356">
        <f>H20/10000</f>
        <v>11114472</v>
      </c>
      <c r="I30" s="356"/>
      <c r="J30" s="356">
        <v>11114472</v>
      </c>
      <c r="L30" s="219"/>
      <c r="M30" s="220"/>
      <c r="N30" s="219"/>
      <c r="O30" s="220"/>
      <c r="P30" s="220"/>
      <c r="Q30" s="220"/>
      <c r="R30" s="202"/>
    </row>
    <row r="31" spans="1:18" s="207" customFormat="1" ht="15.75">
      <c r="B31" s="456" t="s">
        <v>755</v>
      </c>
      <c r="H31" s="356">
        <f>H32+H33</f>
        <v>11114472</v>
      </c>
      <c r="I31" s="356"/>
      <c r="J31" s="356">
        <f>J32+J33</f>
        <v>11114472</v>
      </c>
      <c r="L31" s="219"/>
      <c r="M31" s="220"/>
      <c r="N31" s="219"/>
      <c r="O31" s="220"/>
      <c r="P31" s="220"/>
      <c r="Q31" s="220"/>
      <c r="R31" s="202"/>
    </row>
    <row r="32" spans="1:18" s="478" customFormat="1" ht="15.75">
      <c r="B32" s="479" t="s">
        <v>756</v>
      </c>
      <c r="H32" s="360">
        <f>H20/10000</f>
        <v>11114472</v>
      </c>
      <c r="I32" s="360"/>
      <c r="J32" s="360">
        <v>11114472</v>
      </c>
      <c r="L32" s="219"/>
      <c r="M32" s="220"/>
      <c r="N32" s="219"/>
      <c r="O32" s="220"/>
      <c r="P32" s="220"/>
      <c r="Q32" s="220"/>
      <c r="R32" s="219"/>
    </row>
    <row r="33" spans="1:18" s="478" customFormat="1" ht="15.75">
      <c r="B33" s="479" t="s">
        <v>757</v>
      </c>
      <c r="H33" s="360">
        <v>0</v>
      </c>
      <c r="I33" s="360"/>
      <c r="J33" s="360">
        <v>0</v>
      </c>
      <c r="L33" s="219"/>
      <c r="M33" s="220"/>
      <c r="N33" s="219"/>
      <c r="O33" s="220"/>
      <c r="P33" s="220"/>
      <c r="Q33" s="220"/>
      <c r="R33" s="219"/>
    </row>
    <row r="34" spans="1:18" s="207" customFormat="1" ht="15.75">
      <c r="B34" s="456" t="s">
        <v>758</v>
      </c>
      <c r="H34" s="356">
        <f>SUM(H35:H36)</f>
        <v>0</v>
      </c>
      <c r="I34" s="356"/>
      <c r="J34" s="356">
        <v>0</v>
      </c>
      <c r="L34" s="219"/>
      <c r="M34" s="220"/>
      <c r="N34" s="219"/>
      <c r="O34" s="220"/>
      <c r="P34" s="220"/>
      <c r="Q34" s="220"/>
      <c r="R34" s="202"/>
    </row>
    <row r="35" spans="1:18" s="478" customFormat="1" ht="15.75" hidden="1">
      <c r="B35" s="479" t="s">
        <v>756</v>
      </c>
      <c r="H35" s="360"/>
      <c r="I35" s="360"/>
      <c r="J35" s="360"/>
      <c r="L35" s="219"/>
      <c r="M35" s="220"/>
      <c r="N35" s="219"/>
      <c r="O35" s="220"/>
      <c r="P35" s="220"/>
      <c r="Q35" s="220"/>
      <c r="R35" s="219"/>
    </row>
    <row r="36" spans="1:18" s="478" customFormat="1" ht="15.75" hidden="1">
      <c r="B36" s="479" t="s">
        <v>757</v>
      </c>
      <c r="H36" s="360"/>
      <c r="I36" s="360"/>
      <c r="J36" s="360"/>
      <c r="L36" s="219"/>
      <c r="M36" s="220"/>
      <c r="N36" s="219"/>
      <c r="O36" s="220"/>
      <c r="P36" s="220"/>
      <c r="Q36" s="220"/>
      <c r="R36" s="219"/>
    </row>
    <row r="37" spans="1:18" s="207" customFormat="1" ht="15.75">
      <c r="B37" s="456" t="s">
        <v>759</v>
      </c>
      <c r="H37" s="356">
        <f>SUM(H38:H39)</f>
        <v>11114472</v>
      </c>
      <c r="I37" s="356"/>
      <c r="J37" s="356">
        <f>SUM(J38:J39)</f>
        <v>11114472</v>
      </c>
      <c r="L37" s="219"/>
      <c r="M37" s="220"/>
      <c r="N37" s="219"/>
      <c r="O37" s="220"/>
      <c r="P37" s="220"/>
      <c r="Q37" s="220"/>
      <c r="R37" s="202"/>
    </row>
    <row r="38" spans="1:18" s="478" customFormat="1" ht="15.75">
      <c r="B38" s="479" t="s">
        <v>756</v>
      </c>
      <c r="H38" s="360">
        <f>H32</f>
        <v>11114472</v>
      </c>
      <c r="I38" s="360"/>
      <c r="J38" s="360">
        <f>J32</f>
        <v>11114472</v>
      </c>
      <c r="L38" s="219"/>
      <c r="M38" s="220"/>
      <c r="N38" s="219"/>
      <c r="O38" s="220"/>
      <c r="P38" s="220"/>
      <c r="Q38" s="220"/>
      <c r="R38" s="219"/>
    </row>
    <row r="39" spans="1:18" s="478" customFormat="1" ht="15.75">
      <c r="B39" s="479" t="s">
        <v>757</v>
      </c>
      <c r="H39" s="360"/>
      <c r="I39" s="360"/>
      <c r="J39" s="360"/>
      <c r="L39" s="219"/>
      <c r="M39" s="220"/>
      <c r="N39" s="219"/>
      <c r="O39" s="220"/>
      <c r="P39" s="220"/>
      <c r="Q39" s="220"/>
      <c r="R39" s="219"/>
    </row>
    <row r="40" spans="1:18" s="207" customFormat="1" ht="15.75">
      <c r="B40" s="456" t="s">
        <v>760</v>
      </c>
      <c r="H40" s="356">
        <v>10000</v>
      </c>
      <c r="I40" s="356"/>
      <c r="J40" s="356">
        <v>10000</v>
      </c>
      <c r="L40" s="219"/>
      <c r="M40" s="220"/>
      <c r="N40" s="219"/>
      <c r="O40" s="220"/>
      <c r="P40" s="220"/>
      <c r="Q40" s="220"/>
      <c r="R40" s="202"/>
    </row>
    <row r="41" spans="1:18" s="203" customFormat="1" ht="15.75">
      <c r="A41" s="203" t="s">
        <v>761</v>
      </c>
      <c r="B41" s="473" t="s">
        <v>762</v>
      </c>
      <c r="H41" s="110" t="str">
        <f>H29</f>
        <v>Sè 31/03/2015</v>
      </c>
      <c r="I41" s="111"/>
      <c r="J41" s="110" t="str">
        <f>J29</f>
        <v>Sè 01/01/2015</v>
      </c>
      <c r="L41" s="219"/>
      <c r="M41" s="220"/>
      <c r="N41" s="219"/>
      <c r="O41" s="220"/>
      <c r="P41" s="220"/>
      <c r="Q41" s="220"/>
      <c r="R41" s="202"/>
    </row>
    <row r="42" spans="1:18" s="207" customFormat="1" ht="15.75">
      <c r="B42" s="456" t="s">
        <v>714</v>
      </c>
      <c r="H42" s="356">
        <f>'[4]Note 22_NV'!F27</f>
        <v>7209778043</v>
      </c>
      <c r="I42" s="356"/>
      <c r="J42" s="356">
        <f>'[4]Note 22_NV'!F19</f>
        <v>7209778043</v>
      </c>
      <c r="L42" s="219"/>
      <c r="M42" s="220"/>
      <c r="N42" s="219"/>
      <c r="O42" s="220"/>
      <c r="P42" s="220"/>
      <c r="Q42" s="220"/>
      <c r="R42" s="202"/>
    </row>
    <row r="43" spans="1:18" s="207" customFormat="1" ht="15.75">
      <c r="B43" s="456" t="s">
        <v>763</v>
      </c>
      <c r="H43" s="356">
        <f>'[4]Note 22_NV'!G27</f>
        <v>1133167243</v>
      </c>
      <c r="I43" s="356"/>
      <c r="J43" s="356">
        <f>'[4]Note 22_NV'!G19</f>
        <v>0</v>
      </c>
      <c r="L43" s="219"/>
      <c r="M43" s="220"/>
      <c r="N43" s="219"/>
      <c r="O43" s="220"/>
      <c r="P43" s="220"/>
      <c r="Q43" s="220"/>
      <c r="R43" s="202"/>
    </row>
    <row r="44" spans="1:18" s="207" customFormat="1" ht="15.75" hidden="1">
      <c r="B44" s="456"/>
      <c r="H44" s="356"/>
      <c r="I44" s="356"/>
      <c r="J44" s="356"/>
      <c r="L44" s="219"/>
      <c r="M44" s="220"/>
      <c r="N44" s="219"/>
      <c r="O44" s="220"/>
      <c r="P44" s="220"/>
      <c r="Q44" s="220"/>
      <c r="R44" s="202"/>
    </row>
    <row r="45" spans="1:18" s="220" customFormat="1" ht="15" hidden="1">
      <c r="A45" s="220" t="s">
        <v>764</v>
      </c>
      <c r="B45" s="477" t="s">
        <v>765</v>
      </c>
      <c r="H45" s="455"/>
      <c r="I45" s="455"/>
      <c r="J45" s="455"/>
      <c r="L45" s="219"/>
      <c r="N45" s="219"/>
      <c r="R45" s="219"/>
    </row>
    <row r="46" spans="1:18" s="207" customFormat="1" ht="15.75" hidden="1">
      <c r="B46" s="1044" t="s">
        <v>766</v>
      </c>
      <c r="C46" s="1044"/>
      <c r="D46" s="1044"/>
      <c r="E46" s="1044"/>
      <c r="F46" s="1044"/>
      <c r="G46" s="1044"/>
      <c r="H46" s="1044"/>
      <c r="I46" s="1044"/>
      <c r="J46" s="1044"/>
      <c r="L46" s="219"/>
      <c r="M46" s="220"/>
      <c r="N46" s="219"/>
      <c r="O46" s="220"/>
      <c r="P46" s="220"/>
      <c r="Q46" s="220"/>
      <c r="R46" s="202"/>
    </row>
    <row r="47" spans="1:18" s="207" customFormat="1" ht="15.75" hidden="1">
      <c r="B47" s="1044" t="s">
        <v>767</v>
      </c>
      <c r="C47" s="1044"/>
      <c r="D47" s="1044"/>
      <c r="E47" s="1044"/>
      <c r="F47" s="1044"/>
      <c r="G47" s="1044"/>
      <c r="H47" s="1044"/>
      <c r="I47" s="1044"/>
      <c r="J47" s="1044"/>
      <c r="L47" s="460" t="s">
        <v>768</v>
      </c>
      <c r="M47" s="220"/>
      <c r="N47" s="219"/>
      <c r="O47" s="220"/>
      <c r="P47" s="220"/>
      <c r="Q47" s="220"/>
      <c r="R47" s="202"/>
    </row>
    <row r="48" spans="1:18" s="207" customFormat="1" ht="15.75" hidden="1">
      <c r="B48" s="456"/>
      <c r="H48" s="356"/>
      <c r="I48" s="356"/>
      <c r="J48" s="356"/>
      <c r="L48" s="219"/>
      <c r="M48" s="220"/>
      <c r="N48" s="219"/>
      <c r="O48" s="220"/>
      <c r="P48" s="220"/>
      <c r="Q48" s="220"/>
      <c r="R48" s="202"/>
    </row>
    <row r="49" spans="1:18" s="207" customFormat="1" ht="15.75" hidden="1">
      <c r="A49" s="203" t="s">
        <v>769</v>
      </c>
      <c r="B49" s="480" t="s">
        <v>770</v>
      </c>
      <c r="H49" s="481"/>
      <c r="I49" s="356"/>
      <c r="J49" s="481"/>
      <c r="L49" s="202"/>
      <c r="M49" s="203"/>
      <c r="N49" s="202"/>
      <c r="R49" s="206"/>
    </row>
    <row r="50" spans="1:18" s="203" customFormat="1" ht="18" hidden="1" customHeight="1">
      <c r="B50" s="480" t="s">
        <v>771</v>
      </c>
      <c r="H50" s="368" t="e">
        <f>[4]BS!N117</f>
        <v>#REF!</v>
      </c>
      <c r="I50" s="368"/>
      <c r="J50" s="368"/>
      <c r="L50" s="202"/>
      <c r="N50" s="202"/>
      <c r="O50" s="482"/>
      <c r="R50" s="202"/>
    </row>
    <row r="51" spans="1:18" s="207" customFormat="1" ht="18" hidden="1" customHeight="1">
      <c r="B51" s="461" t="s">
        <v>772</v>
      </c>
      <c r="H51" s="356"/>
      <c r="I51" s="356"/>
      <c r="J51" s="356"/>
      <c r="L51" s="202"/>
      <c r="M51" s="203"/>
      <c r="N51" s="202"/>
      <c r="R51" s="206"/>
    </row>
    <row r="52" spans="1:18" s="207" customFormat="1" ht="18" hidden="1" customHeight="1">
      <c r="B52" s="461" t="s">
        <v>773</v>
      </c>
      <c r="H52" s="356"/>
      <c r="I52" s="356"/>
      <c r="J52" s="356"/>
      <c r="L52" s="202"/>
      <c r="M52" s="203"/>
      <c r="N52" s="202"/>
      <c r="R52" s="206"/>
    </row>
    <row r="53" spans="1:18" s="207" customFormat="1" ht="18" hidden="1" customHeight="1">
      <c r="B53" s="461" t="s">
        <v>774</v>
      </c>
      <c r="H53" s="356"/>
      <c r="I53" s="356"/>
      <c r="J53" s="356"/>
      <c r="L53" s="202"/>
      <c r="M53" s="203"/>
      <c r="N53" s="202"/>
      <c r="O53" s="483"/>
      <c r="R53" s="206"/>
    </row>
    <row r="54" spans="1:18" s="203" customFormat="1" ht="18" hidden="1" customHeight="1">
      <c r="B54" s="480" t="s">
        <v>775</v>
      </c>
      <c r="H54" s="368" t="e">
        <f>H50+H51-H53-H52</f>
        <v>#REF!</v>
      </c>
      <c r="I54" s="368"/>
      <c r="J54" s="368">
        <f>J50+J51-J53</f>
        <v>0</v>
      </c>
      <c r="L54" s="202" t="e">
        <f>H54-[4]BS!L117</f>
        <v>#REF!</v>
      </c>
      <c r="N54" s="202"/>
      <c r="R54" s="202"/>
    </row>
    <row r="55" spans="1:18" s="207" customFormat="1" ht="15.75" hidden="1">
      <c r="B55" s="484"/>
      <c r="H55" s="356"/>
      <c r="I55" s="356"/>
      <c r="J55" s="356"/>
      <c r="L55" s="202"/>
      <c r="M55" s="203"/>
      <c r="N55" s="202"/>
      <c r="O55" s="483"/>
      <c r="R55" s="206"/>
    </row>
    <row r="56" spans="1:18" s="207" customFormat="1" ht="18" hidden="1" customHeight="1">
      <c r="A56" s="203" t="s">
        <v>776</v>
      </c>
      <c r="B56" s="473" t="s">
        <v>777</v>
      </c>
      <c r="H56" s="356"/>
      <c r="I56" s="356"/>
      <c r="J56" s="356"/>
      <c r="L56" s="202"/>
      <c r="M56" s="203"/>
      <c r="N56" s="202"/>
      <c r="O56" s="485"/>
      <c r="R56" s="206"/>
    </row>
    <row r="57" spans="1:18" ht="7.5" customHeight="1">
      <c r="A57" s="466"/>
      <c r="L57" s="486"/>
      <c r="M57" s="466"/>
      <c r="N57" s="486"/>
      <c r="O57" s="487"/>
      <c r="R57" s="486"/>
    </row>
    <row r="58" spans="1:18" s="207" customFormat="1" ht="38.25" customHeight="1">
      <c r="A58" s="203" t="s">
        <v>778</v>
      </c>
      <c r="B58" s="1045" t="s">
        <v>779</v>
      </c>
      <c r="C58" s="1045"/>
      <c r="D58" s="1045"/>
      <c r="E58" s="1045"/>
      <c r="F58" s="1045"/>
      <c r="G58" s="1045"/>
      <c r="H58" s="1045"/>
      <c r="I58" s="1045"/>
      <c r="J58" s="1045"/>
      <c r="L58" s="206"/>
      <c r="N58" s="206"/>
      <c r="O58" s="488"/>
      <c r="R58" s="206"/>
    </row>
    <row r="59" spans="1:18" s="207" customFormat="1" ht="6.75" customHeight="1">
      <c r="A59" s="203"/>
      <c r="B59" s="441"/>
      <c r="C59" s="441"/>
      <c r="D59" s="441"/>
      <c r="E59" s="441"/>
      <c r="F59" s="441"/>
      <c r="G59" s="441"/>
      <c r="H59" s="1046"/>
      <c r="I59" s="1046"/>
      <c r="J59" s="1046"/>
      <c r="L59" s="206"/>
      <c r="N59" s="206"/>
      <c r="O59" s="488"/>
      <c r="R59" s="206"/>
    </row>
    <row r="60" spans="1:18" s="207" customFormat="1" ht="27.75" customHeight="1">
      <c r="A60" s="489" t="s">
        <v>305</v>
      </c>
      <c r="B60" s="490" t="s">
        <v>780</v>
      </c>
      <c r="C60" s="203"/>
      <c r="D60" s="203"/>
      <c r="E60" s="203"/>
      <c r="F60" s="203"/>
      <c r="G60" s="203"/>
      <c r="H60" s="110" t="s">
        <v>690</v>
      </c>
      <c r="I60" s="111"/>
      <c r="J60" s="112" t="s">
        <v>691</v>
      </c>
      <c r="K60" s="220"/>
      <c r="L60" s="202"/>
      <c r="M60" s="202"/>
      <c r="N60" s="202"/>
      <c r="O60" s="202"/>
      <c r="P60" s="202"/>
      <c r="Q60" s="203"/>
      <c r="R60" s="202"/>
    </row>
    <row r="61" spans="1:18" s="207" customFormat="1" ht="17.25" customHeight="1">
      <c r="B61" s="490"/>
      <c r="C61" s="203"/>
      <c r="D61" s="203"/>
      <c r="E61" s="203"/>
      <c r="F61" s="203"/>
      <c r="G61" s="203"/>
      <c r="H61" s="110">
        <f>SUM(H62:H65)</f>
        <v>163649351909</v>
      </c>
      <c r="I61" s="111"/>
      <c r="J61" s="110">
        <f>SUM(J62:J65)</f>
        <v>125106396383</v>
      </c>
      <c r="L61" s="202"/>
      <c r="M61" s="482"/>
      <c r="N61" s="202"/>
      <c r="R61" s="202"/>
    </row>
    <row r="62" spans="1:18" s="207" customFormat="1" ht="18" customHeight="1">
      <c r="B62" s="492" t="s">
        <v>781</v>
      </c>
      <c r="C62" s="203"/>
      <c r="D62" s="203"/>
      <c r="E62" s="203"/>
      <c r="F62" s="203"/>
      <c r="G62" s="203"/>
      <c r="H62" s="356">
        <f>151302186049-149798796</f>
        <v>151152387253</v>
      </c>
      <c r="I62" s="368"/>
      <c r="J62" s="356">
        <v>111855686523</v>
      </c>
      <c r="L62" s="202"/>
      <c r="M62" s="482"/>
      <c r="N62" s="202"/>
      <c r="R62" s="202"/>
    </row>
    <row r="63" spans="1:18" s="493" customFormat="1" ht="15.75">
      <c r="B63" s="11" t="s">
        <v>782</v>
      </c>
      <c r="C63" s="207"/>
      <c r="D63" s="207"/>
      <c r="E63" s="207"/>
      <c r="F63" s="207"/>
      <c r="G63" s="207"/>
      <c r="H63" s="494">
        <v>1001697503</v>
      </c>
      <c r="I63" s="494"/>
      <c r="J63" s="494">
        <v>2040000000</v>
      </c>
      <c r="K63" s="203"/>
      <c r="L63" s="202"/>
      <c r="M63" s="202"/>
      <c r="N63" s="202"/>
      <c r="O63" s="207"/>
      <c r="P63" s="207"/>
      <c r="Q63" s="207"/>
      <c r="R63" s="202"/>
    </row>
    <row r="64" spans="1:18" s="493" customFormat="1" ht="15.75">
      <c r="B64" s="11" t="s">
        <v>783</v>
      </c>
      <c r="C64" s="207"/>
      <c r="D64" s="207"/>
      <c r="E64" s="207"/>
      <c r="F64" s="207"/>
      <c r="G64" s="207"/>
      <c r="H64" s="494">
        <v>11495267153</v>
      </c>
      <c r="I64" s="494"/>
      <c r="J64" s="494">
        <v>11210709860</v>
      </c>
      <c r="K64" s="203"/>
      <c r="L64" s="202"/>
      <c r="M64" s="202"/>
      <c r="N64" s="202"/>
      <c r="O64" s="207"/>
      <c r="P64" s="207"/>
      <c r="Q64" s="207"/>
      <c r="R64" s="202"/>
    </row>
    <row r="65" spans="1:18" s="493" customFormat="1" ht="15.75">
      <c r="B65" s="11" t="s">
        <v>784</v>
      </c>
      <c r="C65" s="207"/>
      <c r="D65" s="207"/>
      <c r="E65" s="207"/>
      <c r="F65" s="207"/>
      <c r="G65" s="207"/>
      <c r="H65" s="494"/>
      <c r="I65" s="494"/>
      <c r="J65" s="494"/>
      <c r="K65" s="203"/>
      <c r="L65" s="202"/>
      <c r="M65" s="202"/>
      <c r="N65" s="202"/>
      <c r="O65" s="207"/>
      <c r="P65" s="207"/>
      <c r="Q65" s="207"/>
      <c r="R65" s="202"/>
    </row>
    <row r="66" spans="1:18" s="203" customFormat="1" ht="18" customHeight="1" thickBot="1">
      <c r="B66" s="462" t="s">
        <v>116</v>
      </c>
      <c r="C66" s="463"/>
      <c r="D66" s="463"/>
      <c r="E66" s="463"/>
      <c r="F66" s="463"/>
      <c r="H66" s="464">
        <f>SUM(H62:H65)</f>
        <v>163649351909</v>
      </c>
      <c r="I66" s="464">
        <f>SUM(I62:I65)</f>
        <v>0</v>
      </c>
      <c r="J66" s="464">
        <f>SUM(J62:J65)</f>
        <v>125106396383</v>
      </c>
      <c r="L66" s="202"/>
      <c r="N66" s="202"/>
      <c r="R66" s="202"/>
    </row>
    <row r="67" spans="1:18" s="203" customFormat="1" ht="18" customHeight="1" thickTop="1">
      <c r="B67" s="517"/>
      <c r="H67" s="368"/>
      <c r="I67" s="368"/>
      <c r="J67" s="368"/>
      <c r="L67" s="202"/>
      <c r="N67" s="202"/>
      <c r="R67" s="202"/>
    </row>
    <row r="68" spans="1:18" s="203" customFormat="1" ht="18" customHeight="1">
      <c r="B68" s="517"/>
      <c r="H68" s="368"/>
      <c r="I68" s="368"/>
      <c r="J68" s="368"/>
      <c r="L68" s="202"/>
      <c r="N68" s="202"/>
      <c r="R68" s="202"/>
    </row>
    <row r="69" spans="1:18" s="493" customFormat="1" ht="15.75">
      <c r="A69" s="489" t="s">
        <v>306</v>
      </c>
      <c r="B69" s="490" t="s">
        <v>785</v>
      </c>
      <c r="C69" s="203"/>
      <c r="D69" s="203"/>
      <c r="E69" s="203"/>
      <c r="F69" s="203"/>
      <c r="G69" s="203"/>
      <c r="H69" s="368" t="str">
        <f>H60</f>
        <v>Quý 1/2015</v>
      </c>
      <c r="I69" s="368"/>
      <c r="J69" s="368" t="str">
        <f>J60</f>
        <v>Quý 1/2014</v>
      </c>
      <c r="K69" s="203"/>
      <c r="L69" s="202"/>
      <c r="M69" s="202"/>
      <c r="N69" s="202"/>
      <c r="O69" s="207"/>
      <c r="P69" s="207"/>
      <c r="Q69" s="207"/>
      <c r="R69" s="202"/>
    </row>
    <row r="70" spans="1:18" s="493" customFormat="1" ht="15.75">
      <c r="B70" s="492" t="s">
        <v>786</v>
      </c>
      <c r="C70" s="207"/>
      <c r="D70" s="207"/>
      <c r="E70" s="207"/>
      <c r="F70" s="207"/>
      <c r="G70" s="207"/>
      <c r="H70" s="356">
        <v>0</v>
      </c>
      <c r="I70" s="356"/>
      <c r="J70" s="356">
        <v>0</v>
      </c>
      <c r="K70" s="203"/>
      <c r="L70" s="202"/>
      <c r="M70" s="202"/>
      <c r="N70" s="202"/>
      <c r="O70" s="207"/>
      <c r="P70" s="207"/>
      <c r="Q70" s="207"/>
      <c r="R70" s="202"/>
    </row>
    <row r="71" spans="1:18" s="493" customFormat="1" ht="15.75">
      <c r="B71" s="492" t="s">
        <v>787</v>
      </c>
      <c r="C71" s="207"/>
      <c r="D71" s="207"/>
      <c r="E71" s="207"/>
      <c r="F71" s="207"/>
      <c r="G71" s="207"/>
      <c r="H71" s="356">
        <v>368272136</v>
      </c>
      <c r="I71" s="356"/>
      <c r="J71" s="356">
        <v>63592875</v>
      </c>
      <c r="K71" s="203"/>
      <c r="L71" s="202"/>
      <c r="M71" s="202"/>
      <c r="N71" s="202"/>
      <c r="O71" s="207"/>
      <c r="P71" s="207"/>
      <c r="Q71" s="207"/>
      <c r="R71" s="202"/>
    </row>
    <row r="72" spans="1:18" s="203" customFormat="1" ht="18" customHeight="1" thickBot="1">
      <c r="B72" s="462" t="s">
        <v>116</v>
      </c>
      <c r="C72" s="463"/>
      <c r="D72" s="463"/>
      <c r="E72" s="463"/>
      <c r="F72" s="463"/>
      <c r="H72" s="464">
        <f>SUM(H70:H71)</f>
        <v>368272136</v>
      </c>
      <c r="I72" s="464">
        <f>SUM(I70:I71)</f>
        <v>0</v>
      </c>
      <c r="J72" s="464">
        <f>SUM(J70:J71)</f>
        <v>63592875</v>
      </c>
      <c r="L72" s="202"/>
      <c r="N72" s="202"/>
      <c r="R72" s="202"/>
    </row>
    <row r="73" spans="1:18" s="493" customFormat="1" ht="4.5" customHeight="1" thickTop="1">
      <c r="B73" s="492"/>
      <c r="C73" s="207"/>
      <c r="D73" s="207"/>
      <c r="E73" s="207"/>
      <c r="F73" s="207"/>
      <c r="G73" s="207"/>
      <c r="H73" s="356"/>
      <c r="I73" s="356"/>
      <c r="J73" s="356"/>
      <c r="K73" s="203"/>
      <c r="L73" s="202"/>
      <c r="M73" s="202"/>
      <c r="N73" s="202"/>
      <c r="O73" s="207"/>
      <c r="P73" s="207"/>
      <c r="Q73" s="207"/>
      <c r="R73" s="202"/>
    </row>
    <row r="74" spans="1:18" s="493" customFormat="1" ht="5.25" customHeight="1">
      <c r="B74" s="495"/>
      <c r="C74" s="496"/>
      <c r="D74" s="496"/>
      <c r="E74" s="496"/>
      <c r="F74" s="496"/>
      <c r="G74" s="496"/>
      <c r="H74" s="368"/>
      <c r="I74" s="368"/>
      <c r="J74" s="368"/>
      <c r="K74" s="203"/>
      <c r="L74" s="202"/>
      <c r="M74" s="202"/>
      <c r="N74" s="202"/>
      <c r="O74" s="207"/>
      <c r="P74" s="207"/>
      <c r="Q74" s="207"/>
      <c r="R74" s="202"/>
    </row>
    <row r="75" spans="1:18" s="493" customFormat="1" ht="18" customHeight="1">
      <c r="A75" s="489" t="s">
        <v>372</v>
      </c>
      <c r="B75" s="490" t="s">
        <v>789</v>
      </c>
      <c r="C75" s="497"/>
      <c r="D75" s="203"/>
      <c r="E75" s="203"/>
      <c r="F75" s="203"/>
      <c r="G75" s="203"/>
      <c r="H75" s="368" t="str">
        <f>H69</f>
        <v>Quý 1/2015</v>
      </c>
      <c r="I75" s="368"/>
      <c r="J75" s="368" t="str">
        <f>J69</f>
        <v>Quý 1/2014</v>
      </c>
      <c r="K75" s="207"/>
      <c r="L75" s="498"/>
      <c r="M75" s="203"/>
      <c r="N75" s="498"/>
      <c r="O75" s="207"/>
      <c r="P75" s="207"/>
      <c r="Q75" s="207"/>
      <c r="R75" s="202"/>
    </row>
    <row r="76" spans="1:18" s="493" customFormat="1" ht="15" customHeight="1">
      <c r="A76" s="489"/>
      <c r="B76" s="492" t="s">
        <v>790</v>
      </c>
      <c r="C76" s="497"/>
      <c r="D76" s="203"/>
      <c r="E76" s="203"/>
      <c r="F76" s="203"/>
      <c r="G76" s="203"/>
      <c r="H76" s="356">
        <f>H62</f>
        <v>151152387253</v>
      </c>
      <c r="I76" s="368"/>
      <c r="J76" s="356">
        <f>J62-J71</f>
        <v>111792093648</v>
      </c>
      <c r="K76" s="207"/>
      <c r="L76" s="490"/>
      <c r="M76" s="203"/>
      <c r="N76" s="498"/>
      <c r="O76" s="207"/>
      <c r="P76" s="207"/>
      <c r="Q76" s="207"/>
      <c r="R76" s="202"/>
    </row>
    <row r="77" spans="1:18" s="493" customFormat="1" ht="15.75" customHeight="1">
      <c r="A77" s="489"/>
      <c r="B77" s="210" t="s">
        <v>791</v>
      </c>
      <c r="C77" s="497"/>
      <c r="D77" s="203"/>
      <c r="E77" s="203"/>
      <c r="F77" s="203"/>
      <c r="G77" s="203"/>
      <c r="H77" s="356">
        <f>H63</f>
        <v>1001697503</v>
      </c>
      <c r="I77" s="368"/>
      <c r="J77" s="356">
        <f>J63</f>
        <v>2040000000</v>
      </c>
      <c r="K77" s="207"/>
      <c r="L77" s="498"/>
      <c r="M77" s="203"/>
      <c r="N77" s="498"/>
      <c r="O77" s="207"/>
      <c r="P77" s="207"/>
      <c r="Q77" s="207"/>
      <c r="R77" s="202"/>
    </row>
    <row r="78" spans="1:18" s="493" customFormat="1" ht="18" customHeight="1">
      <c r="A78" s="489"/>
      <c r="B78" s="210" t="s">
        <v>792</v>
      </c>
      <c r="C78" s="497"/>
      <c r="D78" s="203"/>
      <c r="E78" s="203"/>
      <c r="F78" s="203"/>
      <c r="G78" s="203"/>
      <c r="H78" s="356">
        <f>H64-H71</f>
        <v>11126995017</v>
      </c>
      <c r="I78" s="368"/>
      <c r="J78" s="356">
        <f>J64</f>
        <v>11210709860</v>
      </c>
      <c r="K78" s="207"/>
      <c r="L78" s="498"/>
      <c r="M78" s="203"/>
      <c r="N78" s="498"/>
      <c r="O78" s="207"/>
      <c r="P78" s="207"/>
      <c r="Q78" s="207"/>
      <c r="R78" s="202"/>
    </row>
    <row r="79" spans="1:18" s="493" customFormat="1" ht="18" hidden="1" customHeight="1">
      <c r="A79" s="489"/>
      <c r="B79" s="210" t="s">
        <v>793</v>
      </c>
      <c r="C79" s="497"/>
      <c r="D79" s="203"/>
      <c r="E79" s="203"/>
      <c r="F79" s="203"/>
      <c r="G79" s="203"/>
      <c r="H79" s="356">
        <f>H65</f>
        <v>0</v>
      </c>
      <c r="I79" s="368"/>
      <c r="J79" s="356"/>
      <c r="K79" s="207"/>
      <c r="L79" s="498"/>
      <c r="M79" s="203"/>
      <c r="N79" s="498"/>
      <c r="O79" s="207"/>
      <c r="P79" s="207"/>
      <c r="Q79" s="207"/>
      <c r="R79" s="202"/>
    </row>
    <row r="80" spans="1:18" s="203" customFormat="1" ht="18" customHeight="1" thickBot="1">
      <c r="B80" s="462"/>
      <c r="C80" s="463"/>
      <c r="D80" s="463"/>
      <c r="E80" s="463"/>
      <c r="F80" s="463"/>
      <c r="H80" s="464">
        <f>SUM(H76:H78)</f>
        <v>163281079773</v>
      </c>
      <c r="I80" s="368"/>
      <c r="J80" s="464">
        <f>SUM(J76:J78)</f>
        <v>125042803508</v>
      </c>
      <c r="L80" s="202"/>
      <c r="N80" s="202"/>
      <c r="R80" s="202"/>
    </row>
    <row r="81" spans="1:18" s="207" customFormat="1" ht="22.5" customHeight="1" thickTop="1">
      <c r="A81" s="489" t="s">
        <v>788</v>
      </c>
      <c r="B81" s="490" t="s">
        <v>302</v>
      </c>
      <c r="C81" s="203"/>
      <c r="D81" s="203"/>
      <c r="E81" s="203"/>
      <c r="F81" s="203"/>
      <c r="G81" s="203"/>
      <c r="H81" s="660" t="str">
        <f>H75</f>
        <v>Quý 1/2015</v>
      </c>
      <c r="I81" s="491"/>
      <c r="J81" s="660" t="str">
        <f>J75</f>
        <v>Quý 1/2014</v>
      </c>
      <c r="K81" s="220"/>
      <c r="L81" s="498"/>
      <c r="M81" s="202"/>
      <c r="N81" s="202"/>
      <c r="O81" s="202"/>
      <c r="P81" s="202"/>
      <c r="Q81" s="203"/>
      <c r="R81" s="202"/>
    </row>
    <row r="82" spans="1:18" s="207" customFormat="1" ht="8.25" customHeight="1">
      <c r="A82" s="489"/>
      <c r="B82" s="490"/>
      <c r="C82" s="203"/>
      <c r="D82" s="203"/>
      <c r="E82" s="203"/>
      <c r="F82" s="203"/>
      <c r="G82" s="203"/>
      <c r="H82" s="481"/>
      <c r="I82" s="491"/>
      <c r="J82" s="481"/>
      <c r="K82" s="220"/>
      <c r="L82" s="498"/>
      <c r="M82" s="202"/>
      <c r="N82" s="202"/>
      <c r="O82" s="202"/>
      <c r="P82" s="202"/>
      <c r="Q82" s="203"/>
      <c r="R82" s="202"/>
    </row>
    <row r="83" spans="1:18" s="207" customFormat="1" ht="15.75">
      <c r="A83" s="489"/>
      <c r="B83" s="492" t="s">
        <v>302</v>
      </c>
      <c r="C83" s="203"/>
      <c r="D83" s="203"/>
      <c r="E83" s="203"/>
      <c r="F83" s="203"/>
      <c r="G83" s="203"/>
      <c r="H83" s="500">
        <v>141471072588</v>
      </c>
      <c r="I83" s="500"/>
      <c r="J83" s="500">
        <v>99123770441</v>
      </c>
      <c r="K83" s="220"/>
      <c r="L83" s="498"/>
      <c r="M83" s="202"/>
      <c r="N83" s="202"/>
      <c r="O83" s="202"/>
      <c r="P83" s="202"/>
      <c r="Q83" s="203"/>
      <c r="R83" s="202"/>
    </row>
    <row r="84" spans="1:18" s="207" customFormat="1" ht="15.75">
      <c r="A84" s="489"/>
      <c r="B84" s="11" t="s">
        <v>794</v>
      </c>
      <c r="C84" s="203"/>
      <c r="D84" s="203"/>
      <c r="E84" s="203"/>
      <c r="F84" s="203"/>
      <c r="G84" s="203"/>
      <c r="H84" s="500">
        <v>1215814722</v>
      </c>
      <c r="I84" s="500"/>
      <c r="J84" s="500">
        <v>1940000000</v>
      </c>
      <c r="K84" s="220"/>
      <c r="L84" s="498"/>
      <c r="M84" s="202"/>
      <c r="N84" s="202"/>
      <c r="O84" s="202"/>
      <c r="P84" s="202"/>
      <c r="Q84" s="203"/>
      <c r="R84" s="202"/>
    </row>
    <row r="85" spans="1:18" s="207" customFormat="1" ht="15.75">
      <c r="A85" s="489"/>
      <c r="B85" s="11" t="s">
        <v>795</v>
      </c>
      <c r="C85" s="203"/>
      <c r="D85" s="203"/>
      <c r="E85" s="203"/>
      <c r="F85" s="203"/>
      <c r="G85" s="203"/>
      <c r="H85" s="500">
        <v>9686306750</v>
      </c>
      <c r="I85" s="500"/>
      <c r="J85" s="500">
        <v>10124781829</v>
      </c>
      <c r="K85" s="220"/>
      <c r="L85" s="498"/>
      <c r="M85" s="202"/>
      <c r="N85" s="202"/>
      <c r="O85" s="202"/>
      <c r="P85" s="202"/>
      <c r="Q85" s="203"/>
      <c r="R85" s="202"/>
    </row>
    <row r="86" spans="1:18" s="207" customFormat="1" ht="19.5" hidden="1" customHeight="1">
      <c r="A86" s="489"/>
      <c r="B86" s="501" t="s">
        <v>796</v>
      </c>
      <c r="C86" s="502"/>
      <c r="D86" s="502"/>
      <c r="E86" s="502"/>
      <c r="F86" s="502"/>
      <c r="G86" s="502"/>
      <c r="H86" s="503">
        <v>0</v>
      </c>
      <c r="I86" s="504"/>
      <c r="J86" s="503"/>
      <c r="K86" s="220"/>
      <c r="L86" s="490"/>
      <c r="M86" s="505"/>
      <c r="N86" s="505"/>
      <c r="O86" s="202"/>
      <c r="P86" s="202"/>
      <c r="Q86" s="203"/>
      <c r="R86" s="202"/>
    </row>
    <row r="87" spans="1:18" s="203" customFormat="1" ht="18" customHeight="1" thickBot="1">
      <c r="B87" s="462" t="s">
        <v>116</v>
      </c>
      <c r="C87" s="463"/>
      <c r="D87" s="463"/>
      <c r="E87" s="463"/>
      <c r="F87" s="463"/>
      <c r="H87" s="464">
        <f>SUM(H83:H86)</f>
        <v>152373194060</v>
      </c>
      <c r="I87" s="368"/>
      <c r="J87" s="464">
        <f>SUM(J83:J86)</f>
        <v>111188552270</v>
      </c>
      <c r="L87" s="202"/>
      <c r="N87" s="202"/>
      <c r="R87" s="202"/>
    </row>
    <row r="88" spans="1:18" s="207" customFormat="1" ht="8.25" customHeight="1" thickTop="1">
      <c r="B88" s="456"/>
      <c r="H88" s="356"/>
      <c r="I88" s="356"/>
      <c r="J88" s="356"/>
      <c r="K88" s="203"/>
      <c r="L88" s="202"/>
      <c r="M88" s="203"/>
      <c r="N88" s="202"/>
      <c r="R88" s="202"/>
    </row>
    <row r="89" spans="1:18" s="207" customFormat="1" ht="21" customHeight="1">
      <c r="A89" s="489" t="s">
        <v>385</v>
      </c>
      <c r="B89" s="473" t="s">
        <v>798</v>
      </c>
      <c r="C89" s="492"/>
      <c r="D89" s="492"/>
      <c r="E89" s="492"/>
      <c r="F89" s="492"/>
      <c r="H89" s="660" t="str">
        <f>H81</f>
        <v>Quý 1/2015</v>
      </c>
      <c r="I89" s="491"/>
      <c r="J89" s="660" t="str">
        <f>J81</f>
        <v>Quý 1/2014</v>
      </c>
      <c r="K89" s="220"/>
      <c r="L89" s="202"/>
      <c r="M89" s="202"/>
      <c r="N89" s="202"/>
      <c r="O89" s="202"/>
      <c r="P89" s="202"/>
      <c r="Q89" s="203"/>
      <c r="R89" s="202"/>
    </row>
    <row r="90" spans="1:18" s="207" customFormat="1" ht="18" customHeight="1">
      <c r="A90" s="489"/>
      <c r="B90" s="124" t="s">
        <v>799</v>
      </c>
      <c r="C90" s="492"/>
      <c r="D90" s="492"/>
      <c r="E90" s="492"/>
      <c r="F90" s="492"/>
      <c r="H90" s="506">
        <v>71045222</v>
      </c>
      <c r="I90" s="491"/>
      <c r="J90" s="507">
        <v>55272844</v>
      </c>
      <c r="K90" s="220"/>
      <c r="L90" s="202"/>
      <c r="M90" s="202"/>
      <c r="N90" s="202"/>
      <c r="O90" s="202"/>
      <c r="P90" s="202"/>
      <c r="Q90" s="203"/>
      <c r="R90" s="202"/>
    </row>
    <row r="91" spans="1:18" s="508" customFormat="1" ht="18" customHeight="1">
      <c r="B91" s="509" t="s">
        <v>800</v>
      </c>
      <c r="H91" s="510"/>
      <c r="I91" s="13"/>
      <c r="J91" s="507">
        <v>180530000</v>
      </c>
      <c r="K91" s="220"/>
      <c r="L91" s="219"/>
      <c r="M91" s="220"/>
      <c r="N91" s="219"/>
      <c r="O91" s="220"/>
      <c r="P91" s="220"/>
      <c r="Q91" s="220"/>
      <c r="R91" s="219"/>
    </row>
    <row r="92" spans="1:18" s="508" customFormat="1" ht="18" customHeight="1">
      <c r="B92" s="511" t="s">
        <v>801</v>
      </c>
      <c r="H92" s="510"/>
      <c r="I92" s="13"/>
      <c r="J92" s="507">
        <v>14952000</v>
      </c>
      <c r="K92" s="220"/>
      <c r="L92" s="219"/>
      <c r="M92" s="220"/>
      <c r="N92" s="219"/>
      <c r="O92" s="220"/>
      <c r="P92" s="220"/>
      <c r="Q92" s="220"/>
      <c r="R92" s="219"/>
    </row>
    <row r="93" spans="1:18" s="21" customFormat="1" ht="18" customHeight="1" thickBot="1">
      <c r="B93" s="359" t="s">
        <v>802</v>
      </c>
      <c r="H93" s="244"/>
      <c r="I93" s="244"/>
      <c r="J93" s="244">
        <v>28893600</v>
      </c>
      <c r="L93" s="160"/>
      <c r="M93" s="161"/>
      <c r="N93" s="160"/>
      <c r="O93" s="161"/>
      <c r="P93" s="161"/>
      <c r="Q93" s="161"/>
      <c r="R93" s="33"/>
    </row>
    <row r="94" spans="1:18" s="512" customFormat="1" ht="18" customHeight="1" thickBot="1">
      <c r="B94" s="462" t="s">
        <v>116</v>
      </c>
      <c r="C94" s="513"/>
      <c r="D94" s="513"/>
      <c r="E94" s="513"/>
      <c r="F94" s="513"/>
      <c r="H94" s="514">
        <f>SUM(H90:H93)</f>
        <v>71045222</v>
      </c>
      <c r="I94" s="368"/>
      <c r="J94" s="514">
        <f>SUM(J90:J93)</f>
        <v>279648444</v>
      </c>
      <c r="K94" s="493"/>
      <c r="L94" s="202"/>
      <c r="M94" s="203"/>
      <c r="N94" s="202"/>
      <c r="O94" s="207"/>
      <c r="P94" s="207"/>
      <c r="Q94" s="207"/>
      <c r="R94" s="202"/>
    </row>
    <row r="95" spans="1:18" s="207" customFormat="1" ht="9.75" customHeight="1" thickTop="1">
      <c r="B95" s="456"/>
      <c r="H95" s="515"/>
      <c r="I95" s="356"/>
      <c r="J95" s="515"/>
      <c r="L95" s="202"/>
      <c r="M95" s="203"/>
      <c r="N95" s="202"/>
      <c r="R95" s="202"/>
    </row>
    <row r="96" spans="1:18" s="207" customFormat="1" ht="34.5" customHeight="1">
      <c r="A96" s="489" t="s">
        <v>797</v>
      </c>
      <c r="B96" s="473" t="s">
        <v>803</v>
      </c>
      <c r="H96" s="660" t="str">
        <f>H89</f>
        <v>Quý 1/2015</v>
      </c>
      <c r="I96" s="491"/>
      <c r="J96" s="660" t="str">
        <f>J89</f>
        <v>Quý 1/2014</v>
      </c>
      <c r="K96" s="220"/>
      <c r="L96" s="202"/>
      <c r="M96" s="202"/>
      <c r="N96" s="202"/>
      <c r="O96" s="202"/>
      <c r="P96" s="202"/>
      <c r="Q96" s="203"/>
      <c r="R96" s="202"/>
    </row>
    <row r="97" spans="1:18" s="21" customFormat="1" ht="15">
      <c r="B97" s="359" t="s">
        <v>804</v>
      </c>
      <c r="H97" s="22">
        <f>4533037842-7706758</f>
        <v>4525331084</v>
      </c>
      <c r="I97" s="244"/>
      <c r="J97" s="22">
        <v>5993787826</v>
      </c>
      <c r="L97" s="160"/>
      <c r="M97" s="161"/>
      <c r="N97" s="160"/>
      <c r="O97" s="161"/>
      <c r="P97" s="161"/>
      <c r="Q97" s="161"/>
      <c r="R97" s="33"/>
    </row>
    <row r="98" spans="1:18" s="493" customFormat="1" ht="15.75">
      <c r="B98" s="456" t="s">
        <v>805</v>
      </c>
      <c r="H98" s="356">
        <v>7706758</v>
      </c>
      <c r="I98" s="356"/>
      <c r="J98" s="356">
        <v>78629963</v>
      </c>
      <c r="K98" s="203"/>
      <c r="L98" s="202"/>
      <c r="M98" s="203"/>
      <c r="N98" s="202"/>
      <c r="O98" s="207"/>
      <c r="P98" s="207"/>
      <c r="Q98" s="207"/>
      <c r="R98" s="202"/>
    </row>
    <row r="99" spans="1:18" s="493" customFormat="1" ht="15.75">
      <c r="B99" s="456" t="s">
        <v>806</v>
      </c>
      <c r="H99" s="356"/>
      <c r="I99" s="356"/>
      <c r="J99" s="356">
        <v>77182986</v>
      </c>
      <c r="K99" s="203"/>
      <c r="L99" s="202"/>
      <c r="M99" s="203"/>
      <c r="N99" s="202"/>
      <c r="O99" s="207"/>
      <c r="P99" s="207"/>
      <c r="Q99" s="207"/>
      <c r="R99" s="202"/>
    </row>
    <row r="100" spans="1:18" s="493" customFormat="1" ht="15.75">
      <c r="B100" s="456" t="s">
        <v>807</v>
      </c>
      <c r="H100" s="356"/>
      <c r="I100" s="356"/>
      <c r="J100" s="356"/>
      <c r="K100" s="203"/>
      <c r="L100" s="202"/>
      <c r="M100" s="203"/>
      <c r="N100" s="202"/>
      <c r="O100" s="207"/>
      <c r="P100" s="207"/>
      <c r="Q100" s="207"/>
      <c r="R100" s="202"/>
    </row>
    <row r="101" spans="1:18" s="493" customFormat="1" ht="5.25" customHeight="1">
      <c r="B101" s="516"/>
      <c r="H101" s="356"/>
      <c r="I101" s="356"/>
      <c r="J101" s="356"/>
      <c r="K101" s="207"/>
      <c r="L101" s="202"/>
      <c r="M101" s="203"/>
      <c r="N101" s="202"/>
      <c r="O101" s="207"/>
      <c r="P101" s="207"/>
      <c r="Q101" s="207"/>
      <c r="R101" s="202"/>
    </row>
    <row r="102" spans="1:18" s="512" customFormat="1" ht="18" customHeight="1" thickBot="1">
      <c r="B102" s="462" t="s">
        <v>116</v>
      </c>
      <c r="C102" s="513"/>
      <c r="D102" s="513"/>
      <c r="E102" s="513"/>
      <c r="F102" s="513"/>
      <c r="H102" s="464">
        <f>H97+H98+H99-H100</f>
        <v>4533037842</v>
      </c>
      <c r="I102" s="368"/>
      <c r="J102" s="464">
        <f>J97+J98+J99-J100</f>
        <v>6149600775</v>
      </c>
      <c r="K102" s="493"/>
      <c r="L102" s="202"/>
      <c r="M102" s="203"/>
      <c r="N102" s="202"/>
      <c r="O102" s="207"/>
      <c r="P102" s="207"/>
      <c r="Q102" s="207"/>
      <c r="R102" s="202"/>
    </row>
    <row r="103" spans="1:18" s="512" customFormat="1" ht="15" customHeight="1" thickTop="1">
      <c r="B103" s="517"/>
      <c r="H103" s="368"/>
      <c r="I103" s="368"/>
      <c r="J103" s="368"/>
      <c r="K103" s="493"/>
      <c r="L103" s="202"/>
      <c r="M103" s="203"/>
      <c r="N103" s="202"/>
      <c r="O103" s="207"/>
      <c r="P103" s="207"/>
      <c r="Q103" s="207"/>
      <c r="R103" s="202"/>
    </row>
    <row r="104" spans="1:18" s="512" customFormat="1" ht="15.75" customHeight="1">
      <c r="A104" s="518" t="s">
        <v>769</v>
      </c>
      <c r="B104" s="519" t="s">
        <v>303</v>
      </c>
      <c r="H104" s="660" t="str">
        <f>H96</f>
        <v>Quý 1/2015</v>
      </c>
      <c r="I104" s="368"/>
      <c r="J104" s="660" t="str">
        <f>J96</f>
        <v>Quý 1/2014</v>
      </c>
      <c r="K104" s="493"/>
      <c r="L104" s="202"/>
      <c r="M104" s="203"/>
      <c r="N104" s="202"/>
      <c r="O104" s="207"/>
      <c r="P104" s="207"/>
      <c r="Q104" s="207"/>
      <c r="R104" s="202"/>
    </row>
    <row r="105" spans="1:18" s="512" customFormat="1" ht="17.25" customHeight="1">
      <c r="A105" s="518"/>
      <c r="B105" s="461" t="s">
        <v>808</v>
      </c>
      <c r="H105" s="316"/>
      <c r="I105" s="368"/>
      <c r="J105" s="206">
        <v>2590909095</v>
      </c>
      <c r="K105" s="493"/>
      <c r="L105" s="202"/>
      <c r="M105" s="203"/>
      <c r="N105" s="316"/>
      <c r="O105" s="207"/>
      <c r="P105" s="207"/>
      <c r="Q105" s="207"/>
      <c r="R105" s="202"/>
    </row>
    <row r="106" spans="1:18" s="512" customFormat="1" ht="17.25" customHeight="1">
      <c r="A106" s="518"/>
      <c r="B106" s="484" t="s">
        <v>303</v>
      </c>
      <c r="H106" s="520">
        <v>8156000</v>
      </c>
      <c r="I106" s="368"/>
      <c r="J106" s="663">
        <v>200000000</v>
      </c>
      <c r="K106" s="493"/>
      <c r="L106" s="202"/>
      <c r="M106" s="203"/>
      <c r="N106" s="202"/>
      <c r="O106" s="207"/>
      <c r="P106" s="207"/>
      <c r="Q106" s="207"/>
      <c r="R106" s="202"/>
    </row>
    <row r="107" spans="1:18" s="512" customFormat="1" ht="18" hidden="1" customHeight="1">
      <c r="B107" s="517"/>
      <c r="H107" s="368"/>
      <c r="I107" s="368"/>
      <c r="J107" s="368"/>
      <c r="K107" s="493"/>
      <c r="L107" s="202"/>
      <c r="M107" s="203"/>
      <c r="N107" s="202"/>
      <c r="O107" s="207"/>
      <c r="P107" s="207"/>
      <c r="Q107" s="207"/>
      <c r="R107" s="202"/>
    </row>
    <row r="108" spans="1:18" s="512" customFormat="1" ht="18" customHeight="1" thickBot="1">
      <c r="B108" s="462" t="s">
        <v>116</v>
      </c>
      <c r="C108" s="513"/>
      <c r="D108" s="513"/>
      <c r="E108" s="513"/>
      <c r="F108" s="513"/>
      <c r="H108" s="464">
        <f>SUM(H105:H106)</f>
        <v>8156000</v>
      </c>
      <c r="I108" s="464">
        <f>SUM(I105:I106)</f>
        <v>0</v>
      </c>
      <c r="J108" s="464">
        <f>SUM(J105:J106)</f>
        <v>2790909095</v>
      </c>
      <c r="K108" s="493"/>
      <c r="L108" s="202"/>
      <c r="M108" s="203"/>
      <c r="N108" s="202"/>
      <c r="O108" s="207"/>
      <c r="P108" s="207"/>
      <c r="Q108" s="207"/>
      <c r="R108" s="202"/>
    </row>
    <row r="109" spans="1:18" s="512" customFormat="1" ht="12" hidden="1" customHeight="1" thickTop="1">
      <c r="B109" s="517"/>
      <c r="H109" s="368"/>
      <c r="I109" s="368"/>
      <c r="J109" s="368"/>
      <c r="K109" s="493"/>
      <c r="L109" s="202"/>
      <c r="M109" s="203"/>
      <c r="N109" s="202"/>
      <c r="O109" s="207"/>
      <c r="P109" s="207"/>
      <c r="Q109" s="207"/>
      <c r="R109" s="202"/>
    </row>
    <row r="110" spans="1:18" s="512" customFormat="1" ht="21.75" customHeight="1" thickTop="1">
      <c r="A110" s="518" t="s">
        <v>776</v>
      </c>
      <c r="B110" s="519" t="s">
        <v>304</v>
      </c>
      <c r="H110" s="660" t="str">
        <f>H104</f>
        <v>Quý 1/2015</v>
      </c>
      <c r="I110" s="368"/>
      <c r="J110" s="660" t="str">
        <f>J104</f>
        <v>Quý 1/2014</v>
      </c>
      <c r="K110" s="493"/>
      <c r="L110" s="202"/>
      <c r="M110" s="203"/>
      <c r="N110" s="202"/>
      <c r="O110" s="207"/>
      <c r="P110" s="207"/>
      <c r="Q110" s="207"/>
      <c r="R110" s="202"/>
    </row>
    <row r="111" spans="1:18" s="512" customFormat="1" ht="15.75">
      <c r="A111" s="518"/>
      <c r="B111" s="461" t="s">
        <v>810</v>
      </c>
      <c r="H111" s="663"/>
      <c r="I111" s="368"/>
      <c r="J111" s="206">
        <v>3139995320</v>
      </c>
      <c r="K111" s="493"/>
      <c r="L111" s="202"/>
      <c r="M111" s="203"/>
      <c r="N111" s="202"/>
      <c r="O111" s="207"/>
      <c r="P111" s="207"/>
      <c r="Q111" s="207"/>
      <c r="R111" s="202"/>
    </row>
    <row r="112" spans="1:18" s="512" customFormat="1" ht="15.75">
      <c r="A112" s="518"/>
      <c r="B112" s="484" t="s">
        <v>304</v>
      </c>
      <c r="H112" s="520">
        <v>8156002</v>
      </c>
      <c r="I112" s="368"/>
      <c r="J112" s="663">
        <v>4800000</v>
      </c>
      <c r="K112" s="493"/>
      <c r="L112" s="202"/>
      <c r="M112" s="203"/>
      <c r="N112" s="521"/>
      <c r="O112" s="207"/>
      <c r="P112" s="207"/>
      <c r="Q112" s="207"/>
      <c r="R112" s="202"/>
    </row>
    <row r="113" spans="1:18" s="512" customFormat="1" ht="18" customHeight="1" thickBot="1">
      <c r="B113" s="462" t="s">
        <v>116</v>
      </c>
      <c r="C113" s="513"/>
      <c r="D113" s="513"/>
      <c r="E113" s="513"/>
      <c r="F113" s="513"/>
      <c r="H113" s="464">
        <f>SUM(H111:H112)</f>
        <v>8156002</v>
      </c>
      <c r="I113" s="464">
        <f>SUM(I111:I112)</f>
        <v>0</v>
      </c>
      <c r="J113" s="464">
        <f>SUM(J111:J112)</f>
        <v>3144795320</v>
      </c>
      <c r="K113" s="493"/>
      <c r="L113" s="202"/>
      <c r="M113" s="203"/>
      <c r="N113" s="202"/>
      <c r="O113" s="207"/>
      <c r="P113" s="207"/>
      <c r="Q113" s="207"/>
      <c r="R113" s="202"/>
    </row>
    <row r="114" spans="1:18" s="207" customFormat="1" ht="9" customHeight="1" thickTop="1">
      <c r="B114" s="456"/>
      <c r="H114" s="515"/>
      <c r="I114" s="356"/>
      <c r="J114" s="515"/>
      <c r="L114" s="202"/>
      <c r="M114" s="203"/>
      <c r="N114" s="202"/>
      <c r="R114" s="202"/>
    </row>
    <row r="115" spans="1:18" s="207" customFormat="1" ht="35.25" customHeight="1">
      <c r="A115" s="489" t="s">
        <v>809</v>
      </c>
      <c r="B115" s="473" t="s">
        <v>812</v>
      </c>
      <c r="C115" s="492"/>
      <c r="D115" s="492"/>
      <c r="E115" s="492"/>
      <c r="F115" s="492"/>
      <c r="H115" s="660" t="str">
        <f>H110</f>
        <v>Quý 1/2015</v>
      </c>
      <c r="I115" s="491"/>
      <c r="J115" s="660" t="str">
        <f>J110</f>
        <v>Quý 1/2014</v>
      </c>
      <c r="K115" s="478"/>
      <c r="L115" s="202"/>
      <c r="M115" s="202"/>
      <c r="N115" s="202"/>
      <c r="O115" s="206"/>
      <c r="P115" s="206"/>
      <c r="R115" s="206"/>
    </row>
    <row r="116" spans="1:18" s="207" customFormat="1" ht="39" customHeight="1">
      <c r="A116" s="522" t="s">
        <v>681</v>
      </c>
      <c r="B116" s="1042" t="s">
        <v>813</v>
      </c>
      <c r="C116" s="1042"/>
      <c r="D116" s="1042"/>
      <c r="E116" s="1042"/>
      <c r="F116" s="1042"/>
      <c r="H116" s="356">
        <v>346592931</v>
      </c>
      <c r="I116" s="523"/>
      <c r="J116" s="356">
        <v>410997357</v>
      </c>
      <c r="L116" s="202"/>
      <c r="M116" s="203"/>
      <c r="N116" s="202"/>
      <c r="R116" s="206"/>
    </row>
    <row r="117" spans="1:18" s="493" customFormat="1" ht="15.75">
      <c r="A117" s="522" t="s">
        <v>681</v>
      </c>
      <c r="B117" s="1043" t="s">
        <v>814</v>
      </c>
      <c r="C117" s="1043"/>
      <c r="D117" s="1043"/>
      <c r="E117" s="1043"/>
      <c r="F117" s="1043"/>
      <c r="H117" s="356"/>
      <c r="I117" s="523"/>
      <c r="J117" s="356"/>
      <c r="K117" s="207"/>
      <c r="L117" s="202"/>
      <c r="M117" s="203"/>
      <c r="N117" s="202"/>
      <c r="O117" s="207"/>
      <c r="P117" s="207"/>
      <c r="Q117" s="207"/>
      <c r="R117" s="206"/>
    </row>
    <row r="118" spans="1:18" s="493" customFormat="1" ht="15.75">
      <c r="A118" s="522" t="s">
        <v>681</v>
      </c>
      <c r="B118" s="1043" t="s">
        <v>815</v>
      </c>
      <c r="C118" s="1043"/>
      <c r="D118" s="1043"/>
      <c r="E118" s="1043"/>
      <c r="F118" s="1043"/>
      <c r="H118" s="356"/>
      <c r="I118" s="523"/>
      <c r="J118" s="356"/>
      <c r="K118" s="207"/>
      <c r="L118" s="202"/>
      <c r="M118" s="203"/>
      <c r="N118" s="202"/>
      <c r="O118" s="207"/>
      <c r="P118" s="207"/>
      <c r="Q118" s="207"/>
      <c r="R118" s="206"/>
    </row>
    <row r="119" spans="1:18" s="493" customFormat="1" ht="9" customHeight="1">
      <c r="A119" s="522"/>
      <c r="B119" s="524"/>
      <c r="C119" s="524"/>
      <c r="D119" s="524"/>
      <c r="E119" s="524"/>
      <c r="F119" s="524"/>
      <c r="H119" s="356"/>
      <c r="I119" s="523"/>
      <c r="J119" s="356"/>
      <c r="K119" s="207"/>
      <c r="L119" s="202"/>
      <c r="M119" s="203"/>
      <c r="N119" s="202"/>
      <c r="O119" s="207"/>
      <c r="P119" s="207"/>
      <c r="Q119" s="207"/>
      <c r="R119" s="206"/>
    </row>
    <row r="120" spans="1:18" s="530" customFormat="1" ht="15.75">
      <c r="A120" s="525"/>
      <c r="B120" s="1039" t="s">
        <v>816</v>
      </c>
      <c r="C120" s="1039"/>
      <c r="D120" s="1039"/>
      <c r="E120" s="1039"/>
      <c r="F120" s="1039"/>
      <c r="G120" s="1039"/>
      <c r="H120" s="1039"/>
      <c r="I120" s="1039"/>
      <c r="J120" s="1039"/>
      <c r="K120" s="526"/>
      <c r="L120" s="527"/>
      <c r="M120" s="528"/>
      <c r="N120" s="527"/>
      <c r="O120" s="526"/>
      <c r="P120" s="526"/>
      <c r="Q120" s="526"/>
      <c r="R120" s="529"/>
    </row>
    <row r="121" spans="1:18" s="530" customFormat="1" ht="24.75" customHeight="1">
      <c r="A121" s="525"/>
      <c r="B121" s="1040" t="s">
        <v>817</v>
      </c>
      <c r="C121" s="1040"/>
      <c r="D121" s="1040"/>
      <c r="E121" s="1040"/>
      <c r="F121" s="1040"/>
      <c r="H121" s="531">
        <v>1538972413</v>
      </c>
      <c r="I121" s="532"/>
      <c r="J121" s="494">
        <v>1995899804</v>
      </c>
      <c r="K121" s="526"/>
      <c r="L121" s="527"/>
      <c r="M121" s="528"/>
      <c r="N121" s="527"/>
      <c r="O121" s="526"/>
      <c r="P121" s="526"/>
      <c r="Q121" s="526"/>
      <c r="R121" s="529"/>
    </row>
    <row r="122" spans="1:18" s="534" customFormat="1" ht="15.75">
      <c r="A122" s="533"/>
      <c r="B122" s="1041" t="s">
        <v>818</v>
      </c>
      <c r="C122" s="1041"/>
      <c r="D122" s="1041"/>
      <c r="E122" s="1041"/>
      <c r="F122" s="1041"/>
      <c r="H122" s="535">
        <v>0</v>
      </c>
      <c r="I122" s="536"/>
      <c r="J122" s="535"/>
      <c r="K122" s="537"/>
      <c r="L122" s="538"/>
      <c r="M122" s="539"/>
      <c r="N122" s="538"/>
      <c r="O122" s="537"/>
      <c r="P122" s="537"/>
      <c r="Q122" s="537"/>
      <c r="R122" s="540"/>
    </row>
    <row r="123" spans="1:18" s="534" customFormat="1" ht="34.5" customHeight="1">
      <c r="A123" s="533"/>
      <c r="B123" s="1041" t="s">
        <v>819</v>
      </c>
      <c r="C123" s="1041"/>
      <c r="D123" s="1041"/>
      <c r="E123" s="1041"/>
      <c r="F123" s="1041"/>
      <c r="H123" s="535"/>
      <c r="I123" s="536"/>
      <c r="J123" s="535"/>
      <c r="K123" s="537"/>
      <c r="L123" s="538"/>
      <c r="M123" s="539"/>
      <c r="N123" s="538"/>
      <c r="O123" s="537"/>
      <c r="P123" s="537"/>
      <c r="Q123" s="537"/>
      <c r="R123" s="540"/>
    </row>
    <row r="124" spans="1:18" s="530" customFormat="1" ht="23.25" customHeight="1">
      <c r="A124" s="525"/>
      <c r="B124" s="1036" t="s">
        <v>820</v>
      </c>
      <c r="C124" s="1036"/>
      <c r="D124" s="1036"/>
      <c r="E124" s="1036"/>
      <c r="F124" s="1036"/>
      <c r="G124" s="541"/>
      <c r="H124" s="542"/>
      <c r="I124" s="541"/>
      <c r="J124" s="543">
        <v>180530000</v>
      </c>
      <c r="K124" s="541"/>
      <c r="L124" s="541"/>
      <c r="M124" s="541"/>
      <c r="N124" s="527"/>
      <c r="O124" s="526"/>
      <c r="P124" s="526"/>
      <c r="Q124" s="526"/>
      <c r="R124" s="529"/>
    </row>
    <row r="125" spans="1:18" s="530" customFormat="1" ht="30" customHeight="1">
      <c r="A125" s="525"/>
      <c r="B125" s="1037" t="s">
        <v>821</v>
      </c>
      <c r="C125" s="1037"/>
      <c r="D125" s="1037"/>
      <c r="E125" s="1037"/>
      <c r="F125" s="1037"/>
      <c r="G125" s="541"/>
      <c r="H125" s="543">
        <v>36450000</v>
      </c>
      <c r="I125" s="541"/>
      <c r="J125" s="543">
        <v>52800000</v>
      </c>
      <c r="K125" s="541"/>
      <c r="L125" s="541"/>
      <c r="M125" s="541"/>
      <c r="N125" s="527"/>
      <c r="O125" s="526"/>
      <c r="P125" s="526"/>
      <c r="Q125" s="526"/>
      <c r="R125" s="529"/>
    </row>
    <row r="126" spans="1:18" s="530" customFormat="1" ht="32.25" customHeight="1">
      <c r="A126" s="525"/>
      <c r="B126" s="1038" t="s">
        <v>822</v>
      </c>
      <c r="C126" s="1038"/>
      <c r="D126" s="1038"/>
      <c r="E126" s="1038"/>
      <c r="F126" s="1038"/>
      <c r="G126" s="544"/>
      <c r="H126" s="543"/>
      <c r="I126" s="544"/>
      <c r="J126" s="543"/>
      <c r="K126" s="544"/>
      <c r="L126" s="544"/>
      <c r="M126" s="544"/>
      <c r="N126" s="527"/>
      <c r="O126" s="526"/>
      <c r="P126" s="526"/>
      <c r="Q126" s="526"/>
      <c r="R126" s="529"/>
    </row>
    <row r="127" spans="1:18" s="530" customFormat="1" ht="32.25" customHeight="1">
      <c r="A127" s="525"/>
      <c r="B127" s="1034" t="s">
        <v>823</v>
      </c>
      <c r="C127" s="1034"/>
      <c r="D127" s="1034"/>
      <c r="E127" s="1034"/>
      <c r="F127" s="1034"/>
      <c r="G127" s="544"/>
      <c r="H127" s="494">
        <f>H121-H124+H126+H125</f>
        <v>1575422413</v>
      </c>
      <c r="I127" s="494">
        <f>I121-I124+I126+I125</f>
        <v>0</v>
      </c>
      <c r="J127" s="494">
        <f>J121-J124+J126+J125</f>
        <v>1868169804</v>
      </c>
      <c r="K127" s="544"/>
      <c r="L127" s="544"/>
      <c r="M127" s="544"/>
      <c r="N127" s="527"/>
      <c r="O127" s="526"/>
      <c r="P127" s="526"/>
      <c r="Q127" s="526"/>
      <c r="R127" s="529"/>
    </row>
    <row r="128" spans="1:18" s="530" customFormat="1" ht="33.75" customHeight="1">
      <c r="A128" s="525"/>
      <c r="B128" s="1034" t="s">
        <v>824</v>
      </c>
      <c r="C128" s="1034"/>
      <c r="D128" s="1034"/>
      <c r="E128" s="1034"/>
      <c r="F128" s="1034"/>
      <c r="G128" s="541"/>
      <c r="H128" s="545">
        <f>H127*22%</f>
        <v>346592930.86000001</v>
      </c>
      <c r="I128" s="545">
        <f>I127*22%</f>
        <v>0</v>
      </c>
      <c r="J128" s="545">
        <f>J127*22%</f>
        <v>410997356.88</v>
      </c>
      <c r="K128" s="541"/>
      <c r="L128" s="541"/>
      <c r="M128" s="541"/>
      <c r="N128" s="527"/>
      <c r="O128" s="526"/>
      <c r="P128" s="526"/>
      <c r="Q128" s="526"/>
      <c r="R128" s="529"/>
    </row>
    <row r="129" spans="1:18" s="530" customFormat="1" ht="19.5" customHeight="1">
      <c r="A129" s="525"/>
      <c r="B129" s="1034" t="s">
        <v>825</v>
      </c>
      <c r="C129" s="1034"/>
      <c r="D129" s="1034"/>
      <c r="E129" s="1034"/>
      <c r="F129" s="1034"/>
      <c r="G129" s="541"/>
      <c r="H129" s="545"/>
      <c r="I129" s="541"/>
      <c r="J129" s="543"/>
      <c r="K129" s="541"/>
      <c r="L129" s="541"/>
      <c r="M129" s="541"/>
      <c r="N129" s="527"/>
      <c r="O129" s="526"/>
      <c r="P129" s="526"/>
      <c r="Q129" s="526"/>
      <c r="R129" s="529"/>
    </row>
    <row r="130" spans="1:18" s="530" customFormat="1" ht="15.75" customHeight="1">
      <c r="A130" s="525"/>
      <c r="B130" s="1034" t="s">
        <v>826</v>
      </c>
      <c r="C130" s="1034"/>
      <c r="D130" s="1034"/>
      <c r="E130" s="1034"/>
      <c r="F130" s="1034"/>
      <c r="G130" s="541"/>
      <c r="H130" s="664">
        <f>H128+H129</f>
        <v>346592930.86000001</v>
      </c>
      <c r="I130" s="664">
        <f>I128+I129</f>
        <v>0</v>
      </c>
      <c r="J130" s="664">
        <f>J128+J129</f>
        <v>410997356.88</v>
      </c>
      <c r="K130" s="541"/>
      <c r="L130" s="541"/>
      <c r="M130" s="541"/>
      <c r="N130" s="527"/>
      <c r="O130" s="526"/>
      <c r="P130" s="526"/>
      <c r="Q130" s="526"/>
      <c r="R130" s="529"/>
    </row>
    <row r="131" spans="1:18" s="493" customFormat="1" ht="9.75" customHeight="1">
      <c r="B131" s="524"/>
      <c r="C131" s="524"/>
      <c r="D131" s="524"/>
      <c r="E131" s="524"/>
      <c r="F131" s="524"/>
      <c r="H131" s="356"/>
      <c r="I131" s="523"/>
      <c r="J131" s="356"/>
      <c r="K131" s="207"/>
      <c r="L131" s="202"/>
      <c r="M131" s="203"/>
      <c r="N131" s="202"/>
      <c r="O131" s="207"/>
      <c r="P131" s="207"/>
      <c r="Q131" s="207"/>
      <c r="R131" s="206"/>
    </row>
    <row r="132" spans="1:18" s="207" customFormat="1" ht="15.75" hidden="1">
      <c r="A132" s="489" t="s">
        <v>827</v>
      </c>
      <c r="B132" s="473" t="s">
        <v>828</v>
      </c>
      <c r="C132" s="492"/>
      <c r="D132" s="492"/>
      <c r="E132" s="492"/>
      <c r="F132" s="492"/>
      <c r="H132" s="481"/>
      <c r="I132" s="491"/>
      <c r="J132" s="481"/>
      <c r="K132" s="478"/>
      <c r="L132" s="202"/>
      <c r="M132" s="202"/>
      <c r="N132" s="202"/>
      <c r="O132" s="206"/>
      <c r="P132" s="206"/>
      <c r="R132" s="206"/>
    </row>
    <row r="133" spans="1:18" s="547" customFormat="1" ht="15" hidden="1">
      <c r="A133" s="546" t="s">
        <v>681</v>
      </c>
      <c r="B133" s="1035" t="s">
        <v>829</v>
      </c>
      <c r="C133" s="1035"/>
      <c r="D133" s="1035"/>
      <c r="E133" s="1035"/>
      <c r="F133" s="1035"/>
      <c r="H133" s="548"/>
      <c r="I133" s="549">
        <v>0</v>
      </c>
      <c r="J133" s="548"/>
      <c r="K133" s="550"/>
      <c r="L133" s="551"/>
      <c r="M133" s="20"/>
      <c r="N133" s="19"/>
      <c r="O133" s="550"/>
      <c r="P133" s="550"/>
      <c r="Q133" s="550"/>
      <c r="R133" s="552"/>
    </row>
    <row r="134" spans="1:18" s="547" customFormat="1" ht="15" hidden="1">
      <c r="A134" s="546" t="s">
        <v>681</v>
      </c>
      <c r="B134" s="1031" t="s">
        <v>830</v>
      </c>
      <c r="C134" s="1031"/>
      <c r="D134" s="1031"/>
      <c r="E134" s="1031"/>
      <c r="F134" s="1031"/>
      <c r="H134" s="548"/>
      <c r="I134" s="549">
        <v>0</v>
      </c>
      <c r="J134" s="548"/>
      <c r="K134" s="550"/>
      <c r="L134" s="551"/>
      <c r="M134" s="20"/>
      <c r="N134" s="19"/>
      <c r="O134" s="550"/>
      <c r="P134" s="550"/>
      <c r="Q134" s="550"/>
      <c r="R134" s="552"/>
    </row>
    <row r="135" spans="1:18" s="547" customFormat="1" ht="15" hidden="1">
      <c r="A135" s="546" t="s">
        <v>681</v>
      </c>
      <c r="B135" s="1031" t="s">
        <v>831</v>
      </c>
      <c r="C135" s="1031"/>
      <c r="D135" s="1031"/>
      <c r="E135" s="1031"/>
      <c r="F135" s="1031"/>
      <c r="H135" s="548"/>
      <c r="I135" s="549">
        <v>0</v>
      </c>
      <c r="J135" s="548"/>
      <c r="K135" s="550"/>
      <c r="L135" s="551"/>
      <c r="M135" s="20"/>
      <c r="N135" s="19"/>
      <c r="O135" s="550"/>
      <c r="P135" s="550"/>
      <c r="Q135" s="550"/>
      <c r="R135" s="552"/>
    </row>
    <row r="136" spans="1:18" s="547" customFormat="1" ht="15" hidden="1">
      <c r="A136" s="546" t="s">
        <v>681</v>
      </c>
      <c r="B136" s="1031" t="s">
        <v>833</v>
      </c>
      <c r="C136" s="1031"/>
      <c r="D136" s="1031"/>
      <c r="E136" s="1031"/>
      <c r="F136" s="1031"/>
      <c r="H136" s="548"/>
      <c r="I136" s="549">
        <v>0</v>
      </c>
      <c r="J136" s="548"/>
      <c r="K136" s="550"/>
      <c r="L136" s="551"/>
      <c r="M136" s="20"/>
      <c r="N136" s="19"/>
      <c r="O136" s="550"/>
      <c r="P136" s="550"/>
      <c r="Q136" s="550"/>
      <c r="R136" s="552"/>
    </row>
    <row r="137" spans="1:18" s="547" customFormat="1" ht="15" hidden="1">
      <c r="A137" s="546" t="s">
        <v>681</v>
      </c>
      <c r="B137" s="1031" t="s">
        <v>834</v>
      </c>
      <c r="C137" s="1031"/>
      <c r="D137" s="1031"/>
      <c r="E137" s="1031"/>
      <c r="F137" s="1031"/>
      <c r="H137" s="548"/>
      <c r="I137" s="549">
        <v>0</v>
      </c>
      <c r="J137" s="548"/>
      <c r="K137" s="550"/>
      <c r="L137" s="551"/>
      <c r="M137" s="20"/>
      <c r="N137" s="19"/>
      <c r="O137" s="550"/>
      <c r="P137" s="550"/>
      <c r="Q137" s="550"/>
      <c r="R137" s="552"/>
    </row>
    <row r="138" spans="1:18" s="547" customFormat="1" ht="15" hidden="1">
      <c r="A138" s="546" t="s">
        <v>681</v>
      </c>
      <c r="B138" s="1031" t="s">
        <v>835</v>
      </c>
      <c r="C138" s="1031"/>
      <c r="D138" s="1031"/>
      <c r="E138" s="1031"/>
      <c r="F138" s="1031"/>
      <c r="H138" s="548"/>
      <c r="I138" s="549">
        <v>0</v>
      </c>
      <c r="J138" s="548"/>
      <c r="K138" s="550"/>
      <c r="L138" s="553"/>
      <c r="M138" s="20"/>
      <c r="N138" s="19"/>
      <c r="O138" s="550"/>
      <c r="P138" s="550"/>
      <c r="Q138" s="550"/>
      <c r="R138" s="552"/>
    </row>
    <row r="139" spans="1:18" s="207" customFormat="1" ht="15.75">
      <c r="A139" s="489" t="s">
        <v>811</v>
      </c>
      <c r="B139" s="505" t="s">
        <v>836</v>
      </c>
      <c r="C139" s="505"/>
      <c r="D139" s="505"/>
      <c r="E139" s="505"/>
      <c r="F139" s="505"/>
      <c r="G139" s="498"/>
      <c r="H139" s="660" t="str">
        <f>H115</f>
        <v>Quý 1/2015</v>
      </c>
      <c r="I139" s="491"/>
      <c r="J139" s="660" t="str">
        <f>J115</f>
        <v>Quý 1/2014</v>
      </c>
      <c r="L139" s="202"/>
      <c r="M139" s="203"/>
      <c r="N139" s="202"/>
      <c r="R139" s="202"/>
    </row>
    <row r="140" spans="1:18" s="207" customFormat="1" ht="3.75" customHeight="1">
      <c r="A140" s="489"/>
      <c r="B140" s="505"/>
      <c r="C140" s="505"/>
      <c r="D140" s="505"/>
      <c r="E140" s="505"/>
      <c r="F140" s="505"/>
      <c r="G140" s="498"/>
      <c r="H140" s="481"/>
      <c r="I140" s="491"/>
      <c r="J140" s="481"/>
      <c r="L140" s="202"/>
      <c r="M140" s="203"/>
      <c r="N140" s="202"/>
      <c r="R140" s="202"/>
    </row>
    <row r="141" spans="1:18" s="207" customFormat="1" ht="18.75" customHeight="1">
      <c r="B141" s="210" t="s">
        <v>837</v>
      </c>
      <c r="C141" s="206"/>
      <c r="D141" s="206"/>
      <c r="E141" s="206"/>
      <c r="F141" s="554" t="s">
        <v>838</v>
      </c>
      <c r="G141" s="206"/>
      <c r="H141" s="356">
        <v>5269939823</v>
      </c>
      <c r="I141" s="523"/>
      <c r="J141" s="356">
        <v>5645245500</v>
      </c>
      <c r="L141" s="202"/>
      <c r="M141" s="203"/>
      <c r="N141" s="202"/>
      <c r="O141" s="483"/>
      <c r="R141" s="202"/>
    </row>
    <row r="142" spans="1:18" s="207" customFormat="1" ht="18.75" customHeight="1">
      <c r="B142" s="210" t="s">
        <v>839</v>
      </c>
      <c r="C142" s="206"/>
      <c r="D142" s="206"/>
      <c r="E142" s="206"/>
      <c r="F142" s="206"/>
      <c r="G142" s="206"/>
      <c r="H142" s="356">
        <v>2048458162</v>
      </c>
      <c r="I142" s="523"/>
      <c r="J142" s="356"/>
      <c r="L142" s="505"/>
      <c r="M142" s="203"/>
      <c r="N142" s="202"/>
      <c r="O142" s="483"/>
      <c r="R142" s="202"/>
    </row>
    <row r="143" spans="1:18" s="207" customFormat="1" ht="18.75" hidden="1" customHeight="1">
      <c r="B143" s="210" t="s">
        <v>840</v>
      </c>
      <c r="C143" s="206"/>
      <c r="D143" s="206"/>
      <c r="E143" s="206"/>
      <c r="F143" s="206"/>
      <c r="G143" s="206"/>
      <c r="H143" s="356"/>
      <c r="I143" s="523"/>
      <c r="J143" s="356"/>
      <c r="L143" s="505"/>
      <c r="M143" s="203"/>
      <c r="N143" s="202"/>
      <c r="O143" s="483"/>
      <c r="R143" s="202"/>
    </row>
    <row r="144" spans="1:18" s="207" customFormat="1" ht="18.75" customHeight="1">
      <c r="B144" s="210" t="s">
        <v>683</v>
      </c>
      <c r="C144" s="206"/>
      <c r="D144" s="206"/>
      <c r="E144" s="206"/>
      <c r="F144" s="206"/>
      <c r="G144" s="206"/>
      <c r="H144" s="356">
        <v>817492968</v>
      </c>
      <c r="I144" s="523"/>
      <c r="J144" s="356">
        <v>356425222</v>
      </c>
      <c r="L144" s="202"/>
      <c r="M144" s="203"/>
      <c r="N144" s="202"/>
      <c r="O144" s="483"/>
      <c r="R144" s="202"/>
    </row>
    <row r="145" spans="1:18" s="207" customFormat="1" ht="18.75" customHeight="1">
      <c r="B145" s="210" t="s">
        <v>841</v>
      </c>
      <c r="C145" s="206"/>
      <c r="D145" s="206"/>
      <c r="E145" s="206"/>
      <c r="F145" s="206"/>
      <c r="G145" s="206"/>
      <c r="H145" s="356">
        <f>399552249+590666596</f>
        <v>990218845</v>
      </c>
      <c r="I145" s="523"/>
      <c r="J145" s="356">
        <v>954856425</v>
      </c>
      <c r="L145" s="202"/>
      <c r="M145" s="203"/>
      <c r="N145" s="202"/>
      <c r="O145" s="483"/>
      <c r="R145" s="202"/>
    </row>
    <row r="146" spans="1:18" s="207" customFormat="1" ht="18.75" customHeight="1">
      <c r="B146" s="210" t="s">
        <v>842</v>
      </c>
      <c r="C146" s="206"/>
      <c r="D146" s="206"/>
      <c r="E146" s="206"/>
      <c r="F146" s="206"/>
      <c r="G146" s="206"/>
      <c r="H146" s="356">
        <v>1623982507</v>
      </c>
      <c r="I146" s="523"/>
      <c r="J146" s="356">
        <v>258462444</v>
      </c>
      <c r="L146" s="202"/>
      <c r="M146" s="203"/>
      <c r="N146" s="202"/>
      <c r="O146" s="483"/>
      <c r="R146" s="202"/>
    </row>
    <row r="147" spans="1:18" s="207" customFormat="1" ht="21" hidden="1" customHeight="1">
      <c r="B147" s="555" t="s">
        <v>843</v>
      </c>
      <c r="C147" s="206"/>
      <c r="D147" s="206"/>
      <c r="E147" s="206"/>
      <c r="F147" s="206"/>
      <c r="G147" s="206"/>
      <c r="H147" s="356"/>
      <c r="I147" s="523"/>
      <c r="J147" s="356">
        <v>0</v>
      </c>
      <c r="L147" s="202"/>
      <c r="M147" s="203"/>
      <c r="N147" s="202"/>
      <c r="R147" s="202"/>
    </row>
    <row r="148" spans="1:18" s="207" customFormat="1" ht="8.25" customHeight="1" thickBot="1">
      <c r="B148" s="556"/>
      <c r="C148" s="506"/>
      <c r="D148" s="506"/>
      <c r="E148" s="506"/>
      <c r="F148" s="506"/>
      <c r="G148" s="506"/>
      <c r="H148" s="557"/>
      <c r="I148" s="523"/>
      <c r="J148" s="356"/>
      <c r="L148" s="202"/>
      <c r="M148" s="203"/>
      <c r="N148" s="202"/>
      <c r="R148" s="202"/>
    </row>
    <row r="149" spans="1:18" s="207" customFormat="1" ht="18" customHeight="1" thickBot="1">
      <c r="B149" s="462" t="s">
        <v>116</v>
      </c>
      <c r="C149" s="513"/>
      <c r="D149" s="513"/>
      <c r="E149" s="513"/>
      <c r="F149" s="513"/>
      <c r="G149" s="498"/>
      <c r="H149" s="514">
        <f>SUM(H141:H148)</f>
        <v>10750092305</v>
      </c>
      <c r="I149" s="558"/>
      <c r="J149" s="514">
        <f>SUM(J141:J148)</f>
        <v>7214989591</v>
      </c>
      <c r="L149" s="470"/>
      <c r="M149" s="203"/>
      <c r="N149" s="202"/>
      <c r="O149" s="483"/>
      <c r="R149" s="202"/>
    </row>
    <row r="150" spans="1:18" s="207" customFormat="1" ht="11.25" customHeight="1" thickTop="1">
      <c r="B150" s="456"/>
      <c r="H150" s="356"/>
      <c r="I150" s="356"/>
      <c r="J150" s="356"/>
      <c r="L150" s="202"/>
      <c r="M150" s="203"/>
      <c r="N150" s="202"/>
      <c r="R150" s="202"/>
    </row>
    <row r="151" spans="1:18" s="203" customFormat="1" ht="40.5" customHeight="1">
      <c r="A151" s="203" t="s">
        <v>844</v>
      </c>
      <c r="B151" s="1032" t="s">
        <v>845</v>
      </c>
      <c r="C151" s="1032"/>
      <c r="D151" s="1032"/>
      <c r="E151" s="1032"/>
      <c r="F151" s="1032"/>
      <c r="G151" s="1032"/>
      <c r="H151" s="1032"/>
      <c r="I151" s="1032"/>
      <c r="J151" s="1032"/>
      <c r="L151" s="202"/>
      <c r="N151" s="202"/>
      <c r="R151" s="202"/>
    </row>
    <row r="152" spans="1:18" s="207" customFormat="1" ht="36" customHeight="1">
      <c r="B152" s="456"/>
      <c r="H152" s="481"/>
      <c r="I152" s="491"/>
      <c r="J152" s="559" t="s">
        <v>684</v>
      </c>
      <c r="L152" s="202"/>
      <c r="M152" s="203"/>
      <c r="N152" s="202"/>
      <c r="R152" s="202"/>
    </row>
    <row r="153" spans="1:18" s="207" customFormat="1" ht="20.25" customHeight="1">
      <c r="A153" s="560" t="s">
        <v>295</v>
      </c>
      <c r="B153" s="1033" t="s">
        <v>846</v>
      </c>
      <c r="C153" s="1033"/>
      <c r="D153" s="1033"/>
      <c r="E153" s="1033"/>
      <c r="F153" s="1033"/>
      <c r="G153" s="1033"/>
      <c r="H153" s="1033"/>
      <c r="I153" s="368"/>
      <c r="J153" s="368">
        <f>J154+J155</f>
        <v>177721374002</v>
      </c>
      <c r="L153" s="202"/>
      <c r="M153" s="203"/>
      <c r="N153" s="202"/>
      <c r="R153" s="202"/>
    </row>
    <row r="154" spans="1:18" s="207" customFormat="1" ht="17.25" customHeight="1">
      <c r="A154" s="561" t="s">
        <v>87</v>
      </c>
      <c r="B154" s="1025" t="s">
        <v>847</v>
      </c>
      <c r="C154" s="1025"/>
      <c r="D154" s="1025"/>
      <c r="E154" s="1025"/>
      <c r="F154" s="1025"/>
      <c r="H154" s="356"/>
      <c r="I154" s="356"/>
      <c r="J154" s="356">
        <v>107839702890</v>
      </c>
      <c r="L154" s="202"/>
      <c r="M154" s="203"/>
      <c r="N154" s="202"/>
      <c r="R154" s="202"/>
    </row>
    <row r="155" spans="1:18" s="207" customFormat="1" ht="17.25" customHeight="1">
      <c r="A155" s="563" t="s">
        <v>681</v>
      </c>
      <c r="B155" s="1025" t="s">
        <v>848</v>
      </c>
      <c r="C155" s="1025"/>
      <c r="D155" s="1025"/>
      <c r="E155" s="1025"/>
      <c r="F155" s="1025"/>
      <c r="H155" s="356"/>
      <c r="I155" s="356"/>
      <c r="J155" s="356">
        <f>177721374002-J154</f>
        <v>69881671112</v>
      </c>
      <c r="L155" s="202"/>
      <c r="M155" s="203"/>
      <c r="N155" s="202"/>
      <c r="R155" s="202"/>
    </row>
    <row r="156" spans="1:18" s="207" customFormat="1" ht="18" customHeight="1">
      <c r="A156" s="560" t="s">
        <v>301</v>
      </c>
      <c r="B156" s="1030" t="s">
        <v>849</v>
      </c>
      <c r="C156" s="1030"/>
      <c r="D156" s="1030"/>
      <c r="E156" s="1030"/>
      <c r="F156" s="1030"/>
      <c r="G156" s="1030"/>
      <c r="H156" s="1030"/>
      <c r="I156" s="368"/>
      <c r="J156" s="368">
        <f>J157+J158</f>
        <v>58918194090</v>
      </c>
      <c r="L156" s="202"/>
      <c r="M156" s="203"/>
      <c r="N156" s="202"/>
      <c r="R156" s="202"/>
    </row>
    <row r="157" spans="1:18" s="207" customFormat="1" ht="17.25" customHeight="1">
      <c r="A157" s="561" t="s">
        <v>87</v>
      </c>
      <c r="B157" s="1025" t="s">
        <v>850</v>
      </c>
      <c r="C157" s="1025"/>
      <c r="D157" s="1025"/>
      <c r="E157" s="1025"/>
      <c r="F157" s="1025"/>
      <c r="H157" s="356"/>
      <c r="I157" s="356"/>
      <c r="J157" s="356">
        <v>51246854500</v>
      </c>
      <c r="L157" s="202"/>
      <c r="M157" s="203"/>
      <c r="N157" s="202"/>
      <c r="R157" s="202"/>
    </row>
    <row r="158" spans="1:18" s="207" customFormat="1" ht="18.75" customHeight="1">
      <c r="A158" s="563" t="s">
        <v>681</v>
      </c>
      <c r="B158" s="1025" t="s">
        <v>851</v>
      </c>
      <c r="C158" s="1025"/>
      <c r="D158" s="1025"/>
      <c r="E158" s="1025"/>
      <c r="F158" s="1025"/>
      <c r="H158" s="356"/>
      <c r="I158" s="356"/>
      <c r="J158" s="356">
        <f>58918194090-J157</f>
        <v>7671339590</v>
      </c>
      <c r="L158" s="202"/>
      <c r="M158" s="203"/>
      <c r="N158" s="202"/>
      <c r="R158" s="202"/>
    </row>
    <row r="159" spans="1:18" s="203" customFormat="1" ht="18.75" customHeight="1">
      <c r="A159" s="203" t="s">
        <v>383</v>
      </c>
      <c r="B159" s="1027" t="s">
        <v>852</v>
      </c>
      <c r="C159" s="1027"/>
      <c r="D159" s="1027"/>
      <c r="E159" s="1027"/>
      <c r="F159" s="1027"/>
      <c r="H159" s="368"/>
      <c r="I159" s="368"/>
      <c r="J159" s="368">
        <f>SUM(J160)</f>
        <v>4525331084</v>
      </c>
      <c r="L159" s="202"/>
      <c r="N159" s="202"/>
      <c r="R159" s="202"/>
    </row>
    <row r="160" spans="1:18" s="207" customFormat="1" ht="18.75" customHeight="1">
      <c r="A160" s="565" t="s">
        <v>681</v>
      </c>
      <c r="B160" s="1025" t="s">
        <v>853</v>
      </c>
      <c r="C160" s="1025"/>
      <c r="D160" s="1025"/>
      <c r="E160" s="1025"/>
      <c r="F160" s="1025"/>
      <c r="H160" s="356"/>
      <c r="I160" s="356"/>
      <c r="J160" s="356">
        <v>4525331084</v>
      </c>
      <c r="L160" s="202"/>
      <c r="M160" s="203"/>
      <c r="N160" s="202"/>
      <c r="R160" s="202"/>
    </row>
    <row r="161" spans="1:18" s="207" customFormat="1" ht="16.5" customHeight="1">
      <c r="A161" s="207" t="s">
        <v>681</v>
      </c>
      <c r="B161" s="1028" t="s">
        <v>854</v>
      </c>
      <c r="C161" s="1028"/>
      <c r="D161" s="1028"/>
      <c r="E161" s="1028"/>
      <c r="F161" s="1028"/>
      <c r="H161" s="356"/>
      <c r="I161" s="356"/>
      <c r="J161" s="356">
        <f>J160</f>
        <v>4525331084</v>
      </c>
      <c r="L161" s="202"/>
      <c r="M161" s="203"/>
      <c r="N161" s="202"/>
      <c r="R161" s="202"/>
    </row>
    <row r="162" spans="1:18" s="207" customFormat="1" ht="18" customHeight="1">
      <c r="A162" s="566" t="s">
        <v>681</v>
      </c>
      <c r="B162" s="562" t="s">
        <v>855</v>
      </c>
      <c r="C162" s="562"/>
      <c r="D162" s="562"/>
      <c r="E162" s="562"/>
      <c r="F162" s="562"/>
      <c r="H162" s="356"/>
      <c r="I162" s="356"/>
      <c r="J162" s="356">
        <v>0</v>
      </c>
      <c r="L162" s="202"/>
      <c r="M162" s="203"/>
      <c r="N162" s="202"/>
      <c r="R162" s="202"/>
    </row>
    <row r="163" spans="1:18" s="203" customFormat="1" ht="20.25" hidden="1" customHeight="1">
      <c r="A163" s="203" t="s">
        <v>764</v>
      </c>
      <c r="B163" s="1029" t="s">
        <v>856</v>
      </c>
      <c r="C163" s="1029"/>
      <c r="D163" s="1029"/>
      <c r="E163" s="1029"/>
      <c r="F163" s="1029"/>
      <c r="G163" s="1029"/>
      <c r="H163" s="1029"/>
      <c r="I163" s="368"/>
      <c r="J163" s="368"/>
      <c r="L163" s="202"/>
      <c r="N163" s="202"/>
      <c r="R163" s="202"/>
    </row>
    <row r="164" spans="1:18" s="207" customFormat="1" ht="18.75" hidden="1" customHeight="1">
      <c r="A164" s="207" t="s">
        <v>681</v>
      </c>
      <c r="B164" s="562" t="s">
        <v>857</v>
      </c>
      <c r="C164" s="562"/>
      <c r="D164" s="562"/>
      <c r="E164" s="562"/>
      <c r="F164" s="562"/>
      <c r="H164" s="356"/>
      <c r="I164" s="356"/>
      <c r="J164" s="356"/>
      <c r="L164" s="202"/>
      <c r="M164" s="203"/>
      <c r="N164" s="202"/>
      <c r="R164" s="202"/>
    </row>
    <row r="165" spans="1:18" s="207" customFormat="1" ht="22.5" hidden="1" customHeight="1">
      <c r="A165" s="207" t="s">
        <v>681</v>
      </c>
      <c r="B165" s="1025" t="s">
        <v>858</v>
      </c>
      <c r="C165" s="1025"/>
      <c r="D165" s="1025"/>
      <c r="E165" s="1025"/>
      <c r="F165" s="1025"/>
      <c r="H165" s="356"/>
      <c r="I165" s="356"/>
      <c r="J165" s="356"/>
      <c r="L165" s="202"/>
      <c r="M165" s="203"/>
      <c r="N165" s="202"/>
      <c r="R165" s="202"/>
    </row>
    <row r="166" spans="1:18" s="203" customFormat="1" ht="18.75" hidden="1" customHeight="1">
      <c r="A166" s="203" t="s">
        <v>764</v>
      </c>
      <c r="B166" s="564" t="s">
        <v>859</v>
      </c>
      <c r="C166" s="567"/>
      <c r="D166" s="567"/>
      <c r="E166" s="567"/>
      <c r="F166" s="567"/>
      <c r="H166" s="368"/>
      <c r="I166" s="368"/>
      <c r="J166" s="368"/>
      <c r="L166" s="202"/>
      <c r="N166" s="202"/>
      <c r="R166" s="202"/>
    </row>
    <row r="167" spans="1:18" s="207" customFormat="1" ht="20.25" hidden="1" customHeight="1">
      <c r="A167" s="566" t="s">
        <v>681</v>
      </c>
      <c r="B167" s="562" t="s">
        <v>296</v>
      </c>
      <c r="C167" s="562"/>
      <c r="D167" s="562"/>
      <c r="E167" s="562"/>
      <c r="F167" s="562"/>
      <c r="H167" s="356"/>
      <c r="I167" s="356"/>
      <c r="J167" s="356"/>
      <c r="L167" s="202"/>
      <c r="M167" s="203"/>
      <c r="N167" s="202"/>
      <c r="R167" s="202"/>
    </row>
    <row r="168" spans="1:18" s="207" customFormat="1" ht="16.5" hidden="1" customHeight="1">
      <c r="A168" s="207" t="s">
        <v>681</v>
      </c>
      <c r="B168" s="1026" t="s">
        <v>373</v>
      </c>
      <c r="C168" s="1026"/>
      <c r="D168" s="1026"/>
      <c r="E168" s="1026"/>
      <c r="F168" s="1026"/>
      <c r="G168" s="1026"/>
      <c r="H168" s="1026"/>
      <c r="I168" s="356"/>
      <c r="J168" s="356"/>
      <c r="L168" s="202"/>
      <c r="M168" s="203"/>
      <c r="N168" s="202"/>
      <c r="R168" s="202"/>
    </row>
    <row r="169" spans="1:18" s="207" customFormat="1" ht="17.25">
      <c r="A169" s="203" t="s">
        <v>860</v>
      </c>
      <c r="B169" s="568" t="s">
        <v>861</v>
      </c>
      <c r="C169" s="473"/>
      <c r="D169" s="473"/>
      <c r="E169" s="473"/>
      <c r="F169" s="473"/>
      <c r="G169" s="473"/>
      <c r="H169" s="473"/>
      <c r="I169" s="473"/>
      <c r="J169" s="473"/>
      <c r="L169" s="202"/>
      <c r="M169" s="203"/>
      <c r="N169" s="202"/>
      <c r="R169" s="202"/>
    </row>
    <row r="170" spans="1:18" s="207" customFormat="1" ht="15.75">
      <c r="A170" s="203">
        <v>1</v>
      </c>
      <c r="B170" s="473" t="s">
        <v>862</v>
      </c>
      <c r="C170" s="473"/>
      <c r="D170" s="473"/>
      <c r="E170" s="473"/>
      <c r="F170" s="473"/>
      <c r="G170" s="473"/>
      <c r="H170" s="473"/>
      <c r="I170" s="473"/>
      <c r="J170" s="473"/>
      <c r="L170" s="202"/>
      <c r="M170" s="203"/>
      <c r="N170" s="202"/>
      <c r="R170" s="202"/>
    </row>
    <row r="171" spans="1:18" s="207" customFormat="1" ht="15.75">
      <c r="A171" s="203" t="s">
        <v>863</v>
      </c>
      <c r="B171" s="473" t="s">
        <v>864</v>
      </c>
      <c r="C171" s="473"/>
      <c r="D171" s="473"/>
      <c r="E171" s="473"/>
      <c r="F171" s="473"/>
      <c r="G171" s="473"/>
      <c r="H171" s="473"/>
      <c r="I171" s="473"/>
      <c r="J171" s="473"/>
      <c r="L171" s="202"/>
      <c r="M171" s="203"/>
      <c r="N171" s="202"/>
      <c r="R171" s="202"/>
    </row>
    <row r="172" spans="1:18" s="207" customFormat="1" ht="36" customHeight="1">
      <c r="B172" s="999" t="s">
        <v>865</v>
      </c>
      <c r="C172" s="999"/>
      <c r="D172" s="999"/>
      <c r="E172" s="999"/>
      <c r="F172" s="999"/>
      <c r="G172" s="999"/>
      <c r="H172" s="999"/>
      <c r="I172" s="999"/>
      <c r="J172" s="999"/>
      <c r="L172" s="206"/>
      <c r="N172" s="206"/>
      <c r="R172" s="206"/>
    </row>
    <row r="173" spans="1:18" s="207" customFormat="1" ht="19.5" customHeight="1">
      <c r="B173" s="999" t="s">
        <v>866</v>
      </c>
      <c r="C173" s="999"/>
      <c r="D173" s="999"/>
      <c r="E173" s="999"/>
      <c r="F173" s="999"/>
      <c r="G173" s="999"/>
      <c r="H173" s="999"/>
      <c r="I173" s="999"/>
      <c r="J173" s="999"/>
      <c r="L173" s="206"/>
      <c r="N173" s="206"/>
      <c r="R173" s="206"/>
    </row>
    <row r="174" spans="1:18" s="207" customFormat="1" ht="15.75">
      <c r="B174" s="473" t="s">
        <v>867</v>
      </c>
      <c r="C174" s="456"/>
      <c r="D174" s="456"/>
      <c r="E174" s="456"/>
      <c r="F174" s="456"/>
      <c r="G174" s="456"/>
      <c r="H174" s="456"/>
      <c r="I174" s="456"/>
      <c r="J174" s="456"/>
      <c r="L174" s="206"/>
      <c r="N174" s="206"/>
      <c r="R174" s="206"/>
    </row>
    <row r="175" spans="1:18" s="207" customFormat="1" ht="35.25" customHeight="1">
      <c r="B175" s="999" t="s">
        <v>868</v>
      </c>
      <c r="C175" s="999"/>
      <c r="D175" s="999"/>
      <c r="E175" s="999"/>
      <c r="F175" s="999"/>
      <c r="G175" s="999"/>
      <c r="H175" s="999"/>
      <c r="I175" s="999"/>
      <c r="J175" s="999"/>
      <c r="L175" s="206"/>
      <c r="N175" s="206"/>
      <c r="R175" s="206"/>
    </row>
    <row r="176" spans="1:18" s="207" customFormat="1" ht="15.75">
      <c r="B176" s="456"/>
      <c r="C176" s="456"/>
      <c r="D176" s="456"/>
      <c r="E176" s="456"/>
      <c r="F176" s="456"/>
      <c r="G176" s="456"/>
      <c r="H176" s="569" t="s">
        <v>869</v>
      </c>
      <c r="I176" s="473"/>
      <c r="J176" s="569" t="s">
        <v>870</v>
      </c>
      <c r="L176" s="206"/>
      <c r="N176" s="206"/>
      <c r="R176" s="206"/>
    </row>
    <row r="177" spans="1:18" s="207" customFormat="1" ht="9.75" customHeight="1">
      <c r="B177" s="456"/>
      <c r="C177" s="456"/>
      <c r="D177" s="456"/>
      <c r="E177" s="456"/>
      <c r="F177" s="456"/>
      <c r="G177" s="456"/>
      <c r="H177" s="473"/>
      <c r="I177" s="473"/>
      <c r="J177" s="473"/>
      <c r="L177" s="206"/>
      <c r="N177" s="206"/>
      <c r="R177" s="206"/>
    </row>
    <row r="178" spans="1:18" s="207" customFormat="1" ht="16.5" customHeight="1">
      <c r="B178" s="570" t="s">
        <v>871</v>
      </c>
      <c r="C178" s="456"/>
      <c r="D178" s="456"/>
      <c r="E178" s="456"/>
      <c r="F178" s="456"/>
      <c r="G178" s="456"/>
      <c r="H178" s="356">
        <v>29508250208</v>
      </c>
      <c r="I178" s="456"/>
      <c r="J178" s="356">
        <f>H178</f>
        <v>29508250208</v>
      </c>
      <c r="L178" s="206"/>
      <c r="N178" s="206"/>
      <c r="R178" s="206"/>
    </row>
    <row r="179" spans="1:18" s="207" customFormat="1" ht="16.5" customHeight="1">
      <c r="B179" s="570" t="s">
        <v>872</v>
      </c>
      <c r="C179" s="456"/>
      <c r="D179" s="456"/>
      <c r="E179" s="456"/>
      <c r="F179" s="456"/>
      <c r="G179" s="456"/>
      <c r="H179" s="356"/>
      <c r="I179" s="356"/>
      <c r="J179" s="356">
        <f>H179</f>
        <v>0</v>
      </c>
      <c r="L179" s="206"/>
      <c r="N179" s="206"/>
      <c r="R179" s="206"/>
    </row>
    <row r="180" spans="1:18" s="207" customFormat="1" ht="16.5" customHeight="1">
      <c r="B180" s="570" t="s">
        <v>873</v>
      </c>
      <c r="C180" s="456"/>
      <c r="D180" s="456"/>
      <c r="E180" s="456"/>
      <c r="F180" s="456"/>
      <c r="G180" s="456"/>
      <c r="H180" s="356">
        <v>4587295304</v>
      </c>
      <c r="I180" s="356"/>
      <c r="J180" s="356">
        <f>H180</f>
        <v>4587295304</v>
      </c>
      <c r="L180" s="206"/>
      <c r="N180" s="206"/>
      <c r="R180" s="206"/>
    </row>
    <row r="181" spans="1:18" s="207" customFormat="1" ht="16.5" customHeight="1">
      <c r="B181" s="570" t="s">
        <v>874</v>
      </c>
      <c r="C181" s="456"/>
      <c r="D181" s="456"/>
      <c r="E181" s="456"/>
      <c r="F181" s="456"/>
      <c r="G181" s="456"/>
      <c r="H181" s="356">
        <v>381223723215</v>
      </c>
      <c r="I181" s="356"/>
      <c r="J181" s="356">
        <f>H181</f>
        <v>381223723215</v>
      </c>
      <c r="L181" s="206"/>
      <c r="N181" s="206"/>
      <c r="R181" s="206"/>
    </row>
    <row r="182" spans="1:18" s="207" customFormat="1" ht="5.25" customHeight="1">
      <c r="B182" s="570"/>
      <c r="C182" s="456"/>
      <c r="D182" s="456"/>
      <c r="E182" s="456"/>
      <c r="F182" s="456"/>
      <c r="G182" s="456"/>
      <c r="H182" s="356"/>
      <c r="I182" s="356"/>
      <c r="J182" s="356"/>
      <c r="L182" s="206"/>
      <c r="N182" s="206"/>
      <c r="R182" s="206"/>
    </row>
    <row r="183" spans="1:18" s="203" customFormat="1" ht="15.75">
      <c r="A183" s="203" t="s">
        <v>875</v>
      </c>
      <c r="B183" s="571" t="s">
        <v>876</v>
      </c>
      <c r="C183" s="473"/>
      <c r="D183" s="473"/>
      <c r="E183" s="473"/>
      <c r="F183" s="473"/>
      <c r="G183" s="473"/>
      <c r="H183" s="368"/>
      <c r="I183" s="368"/>
      <c r="J183" s="368"/>
      <c r="L183" s="202"/>
      <c r="N183" s="202"/>
      <c r="R183" s="202"/>
    </row>
    <row r="184" spans="1:18" s="207" customFormat="1" ht="69.75" customHeight="1">
      <c r="B184" s="999" t="s">
        <v>877</v>
      </c>
      <c r="C184" s="999"/>
      <c r="D184" s="999"/>
      <c r="E184" s="999"/>
      <c r="F184" s="999"/>
      <c r="G184" s="999"/>
      <c r="H184" s="999"/>
      <c r="I184" s="999"/>
      <c r="J184" s="999"/>
      <c r="L184" s="206"/>
      <c r="N184" s="206"/>
      <c r="R184" s="206"/>
    </row>
    <row r="185" spans="1:18" s="207" customFormat="1" ht="15.75">
      <c r="B185" s="570"/>
      <c r="C185" s="456"/>
      <c r="D185" s="456"/>
      <c r="E185" s="456"/>
      <c r="F185" s="456"/>
      <c r="G185" s="456"/>
      <c r="H185" s="356"/>
      <c r="I185" s="356"/>
      <c r="J185" s="368" t="s">
        <v>685</v>
      </c>
      <c r="L185" s="206"/>
      <c r="N185" s="206"/>
      <c r="R185" s="206"/>
    </row>
    <row r="186" spans="1:18" s="207" customFormat="1" ht="17.25" customHeight="1">
      <c r="B186" s="570" t="s">
        <v>878</v>
      </c>
      <c r="C186" s="456"/>
      <c r="D186" s="456"/>
      <c r="E186" s="456"/>
      <c r="F186" s="456"/>
      <c r="G186" s="456"/>
      <c r="H186" s="356"/>
      <c r="I186" s="356"/>
      <c r="J186" s="356">
        <f>'Note 9'!H74</f>
        <v>245093679934</v>
      </c>
      <c r="L186" s="206"/>
      <c r="N186" s="206"/>
      <c r="R186" s="206"/>
    </row>
    <row r="187" spans="1:18" s="207" customFormat="1" ht="17.25" customHeight="1">
      <c r="B187" s="570" t="s">
        <v>879</v>
      </c>
      <c r="C187" s="456"/>
      <c r="D187" s="456"/>
      <c r="E187" s="456"/>
      <c r="F187" s="456"/>
      <c r="G187" s="456"/>
      <c r="H187" s="356"/>
      <c r="I187" s="356"/>
      <c r="J187" s="356">
        <v>177322714954</v>
      </c>
      <c r="L187" s="206"/>
      <c r="N187" s="206"/>
      <c r="R187" s="206"/>
    </row>
    <row r="188" spans="1:18" s="207" customFormat="1" ht="15.75">
      <c r="A188" s="203" t="s">
        <v>880</v>
      </c>
      <c r="B188" s="571" t="s">
        <v>881</v>
      </c>
      <c r="C188" s="456"/>
      <c r="D188" s="456"/>
      <c r="E188" s="456"/>
      <c r="F188" s="456"/>
      <c r="G188" s="456"/>
      <c r="H188" s="356"/>
      <c r="I188" s="356"/>
      <c r="J188" s="356"/>
      <c r="L188" s="206"/>
      <c r="N188" s="206"/>
      <c r="R188" s="206"/>
    </row>
    <row r="189" spans="1:18" s="207" customFormat="1" ht="51.75" customHeight="1">
      <c r="B189" s="999" t="s">
        <v>882</v>
      </c>
      <c r="C189" s="999"/>
      <c r="D189" s="999"/>
      <c r="E189" s="999"/>
      <c r="F189" s="999"/>
      <c r="G189" s="999"/>
      <c r="H189" s="999"/>
      <c r="I189" s="999"/>
      <c r="J189" s="999"/>
      <c r="L189" s="206"/>
      <c r="N189" s="206"/>
      <c r="R189" s="206"/>
    </row>
    <row r="190" spans="1:18" s="207" customFormat="1" ht="82.5" customHeight="1">
      <c r="B190" s="999" t="s">
        <v>883</v>
      </c>
      <c r="C190" s="999"/>
      <c r="D190" s="999"/>
      <c r="E190" s="999"/>
      <c r="F190" s="999"/>
      <c r="G190" s="999"/>
      <c r="H190" s="999"/>
      <c r="I190" s="999"/>
      <c r="J190" s="999"/>
      <c r="L190" s="206"/>
      <c r="N190" s="206"/>
      <c r="R190" s="206"/>
    </row>
    <row r="191" spans="1:18" s="207" customFormat="1" ht="82.5" customHeight="1">
      <c r="B191" s="999" t="s">
        <v>884</v>
      </c>
      <c r="C191" s="999"/>
      <c r="D191" s="999"/>
      <c r="E191" s="999"/>
      <c r="F191" s="999"/>
      <c r="G191" s="999"/>
      <c r="H191" s="999"/>
      <c r="I191" s="999"/>
      <c r="J191" s="999"/>
      <c r="L191" s="206"/>
      <c r="N191" s="206"/>
      <c r="R191" s="206"/>
    </row>
    <row r="192" spans="1:18" s="207" customFormat="1" ht="15.75">
      <c r="B192" s="1019" t="s">
        <v>885</v>
      </c>
      <c r="C192" s="1020"/>
      <c r="D192" s="1020"/>
      <c r="E192" s="1021" t="s">
        <v>886</v>
      </c>
      <c r="F192" s="1022"/>
      <c r="G192" s="572"/>
      <c r="H192" s="573" t="s">
        <v>887</v>
      </c>
      <c r="I192" s="574"/>
      <c r="J192" s="573" t="s">
        <v>228</v>
      </c>
      <c r="L192" s="206"/>
      <c r="N192" s="206"/>
      <c r="R192" s="206"/>
    </row>
    <row r="193" spans="1:18" s="207" customFormat="1" ht="15">
      <c r="B193" s="575" t="s">
        <v>879</v>
      </c>
      <c r="C193" s="456"/>
      <c r="D193" s="456"/>
      <c r="E193" s="1023">
        <f>J187</f>
        <v>177322714954</v>
      </c>
      <c r="F193" s="1024"/>
      <c r="G193" s="456"/>
      <c r="H193" s="665"/>
      <c r="I193" s="548"/>
      <c r="J193" s="665">
        <f>E193+H193</f>
        <v>177322714954</v>
      </c>
      <c r="L193" s="206"/>
      <c r="N193" s="206"/>
      <c r="R193" s="206"/>
    </row>
    <row r="194" spans="1:18" s="207" customFormat="1" ht="15">
      <c r="B194" s="575" t="s">
        <v>686</v>
      </c>
      <c r="C194" s="456"/>
      <c r="D194" s="456"/>
      <c r="E194" s="1012">
        <v>208299176124</v>
      </c>
      <c r="F194" s="1013"/>
      <c r="G194" s="456"/>
      <c r="H194" s="665"/>
      <c r="I194" s="548"/>
      <c r="J194" s="665">
        <f>E194+H194</f>
        <v>208299176124</v>
      </c>
      <c r="L194" s="206"/>
      <c r="N194" s="206"/>
      <c r="R194" s="206"/>
    </row>
    <row r="195" spans="1:18" s="207" customFormat="1" ht="15">
      <c r="B195" s="575" t="s">
        <v>687</v>
      </c>
      <c r="C195" s="456"/>
      <c r="D195" s="456"/>
      <c r="E195" s="1014"/>
      <c r="F195" s="1015"/>
      <c r="G195" s="456"/>
      <c r="H195" s="665">
        <v>36794503810</v>
      </c>
      <c r="I195" s="548"/>
      <c r="J195" s="665">
        <f>E195+H195</f>
        <v>36794503810</v>
      </c>
      <c r="L195" s="206"/>
      <c r="N195" s="206"/>
      <c r="R195" s="206"/>
    </row>
    <row r="196" spans="1:18" s="207" customFormat="1" ht="15">
      <c r="B196" s="576"/>
      <c r="C196" s="577"/>
      <c r="D196" s="577"/>
      <c r="E196" s="1016"/>
      <c r="F196" s="1017"/>
      <c r="G196" s="577"/>
      <c r="H196" s="666"/>
      <c r="I196" s="667"/>
      <c r="J196" s="666"/>
      <c r="L196" s="206"/>
      <c r="N196" s="206"/>
      <c r="R196" s="206"/>
    </row>
    <row r="197" spans="1:18" s="207" customFormat="1" ht="15.75">
      <c r="A197" s="203" t="s">
        <v>888</v>
      </c>
      <c r="B197" s="571" t="s">
        <v>889</v>
      </c>
      <c r="C197" s="456"/>
      <c r="D197" s="456"/>
      <c r="E197" s="456"/>
      <c r="F197" s="456"/>
      <c r="G197" s="456"/>
      <c r="H197" s="356"/>
      <c r="I197" s="356"/>
      <c r="J197" s="356"/>
      <c r="L197" s="206"/>
      <c r="N197" s="206"/>
      <c r="R197" s="206"/>
    </row>
    <row r="198" spans="1:18" s="207" customFormat="1" ht="19.5" customHeight="1">
      <c r="A198" s="578"/>
      <c r="B198" s="1018" t="s">
        <v>890</v>
      </c>
      <c r="C198" s="1018"/>
      <c r="D198" s="1018"/>
      <c r="E198" s="1018"/>
      <c r="F198" s="1018"/>
      <c r="G198" s="1018"/>
      <c r="H198" s="1018"/>
      <c r="I198" s="1018"/>
      <c r="J198" s="1018"/>
      <c r="K198" s="579"/>
      <c r="L198" s="206"/>
      <c r="N198" s="206"/>
      <c r="R198" s="206"/>
    </row>
    <row r="199" spans="1:18" s="207" customFormat="1" ht="80.25" customHeight="1">
      <c r="A199" s="578"/>
      <c r="B199" s="1008" t="s">
        <v>891</v>
      </c>
      <c r="C199" s="1009"/>
      <c r="D199" s="1009"/>
      <c r="E199" s="1009"/>
      <c r="F199" s="1009"/>
      <c r="G199" s="1009"/>
      <c r="H199" s="1009"/>
      <c r="I199" s="1009"/>
      <c r="J199" s="1009"/>
      <c r="K199" s="579"/>
      <c r="L199" s="206"/>
      <c r="N199" s="206"/>
      <c r="R199" s="206"/>
    </row>
    <row r="200" spans="1:18" s="207" customFormat="1" ht="7.5" hidden="1" customHeight="1">
      <c r="A200" s="578"/>
      <c r="B200" s="580"/>
      <c r="C200" s="581"/>
      <c r="D200" s="581"/>
      <c r="E200" s="581"/>
      <c r="F200" s="581"/>
      <c r="G200" s="581"/>
      <c r="H200" s="582"/>
      <c r="I200" s="582"/>
      <c r="J200" s="582"/>
      <c r="K200" s="579"/>
      <c r="L200" s="206"/>
      <c r="N200" s="206"/>
      <c r="R200" s="206"/>
    </row>
    <row r="201" spans="1:18" s="207" customFormat="1" ht="52.5" customHeight="1">
      <c r="A201" s="578"/>
      <c r="B201" s="1010" t="s">
        <v>892</v>
      </c>
      <c r="C201" s="1011"/>
      <c r="D201" s="1011"/>
      <c r="E201" s="1011"/>
      <c r="F201" s="1011"/>
      <c r="G201" s="1011"/>
      <c r="H201" s="1011"/>
      <c r="I201" s="1011"/>
      <c r="J201" s="1011"/>
      <c r="K201" s="579"/>
      <c r="L201" s="206"/>
      <c r="N201" s="206"/>
      <c r="R201" s="206"/>
    </row>
    <row r="202" spans="1:18" s="207" customFormat="1" ht="0.75" customHeight="1">
      <c r="A202" s="578"/>
      <c r="B202" s="580"/>
      <c r="C202" s="581"/>
      <c r="D202" s="581"/>
      <c r="E202" s="581"/>
      <c r="F202" s="581"/>
      <c r="G202" s="581"/>
      <c r="H202" s="582"/>
      <c r="I202" s="582"/>
      <c r="J202" s="582"/>
      <c r="K202" s="579"/>
      <c r="L202" s="206"/>
      <c r="N202" s="206"/>
      <c r="R202" s="206"/>
    </row>
    <row r="203" spans="1:18" s="207" customFormat="1" ht="30.75" hidden="1" customHeight="1">
      <c r="A203" s="578"/>
      <c r="B203" s="1003" t="s">
        <v>893</v>
      </c>
      <c r="C203" s="1004"/>
      <c r="D203" s="1004"/>
      <c r="E203" s="1004"/>
      <c r="F203" s="1004"/>
      <c r="G203" s="1004"/>
      <c r="H203" s="1004"/>
      <c r="I203" s="1004"/>
      <c r="J203" s="1004"/>
      <c r="K203" s="579"/>
      <c r="L203" s="206"/>
      <c r="N203" s="206"/>
      <c r="R203" s="206"/>
    </row>
    <row r="204" spans="1:18" s="207" customFormat="1" ht="5.25" hidden="1" customHeight="1">
      <c r="A204" s="578"/>
      <c r="B204" s="580"/>
      <c r="C204" s="581"/>
      <c r="D204" s="581"/>
      <c r="E204" s="581"/>
      <c r="F204" s="581"/>
      <c r="G204" s="581"/>
      <c r="H204" s="582"/>
      <c r="I204" s="582"/>
      <c r="J204" s="582"/>
      <c r="K204" s="579"/>
      <c r="L204" s="206"/>
      <c r="N204" s="206"/>
      <c r="R204" s="206"/>
    </row>
    <row r="205" spans="1:18" s="207" customFormat="1" ht="65.25" customHeight="1">
      <c r="A205" s="578"/>
      <c r="B205" s="1010" t="s">
        <v>894</v>
      </c>
      <c r="C205" s="1011"/>
      <c r="D205" s="1011"/>
      <c r="E205" s="1011"/>
      <c r="F205" s="1011"/>
      <c r="G205" s="1011"/>
      <c r="H205" s="1011"/>
      <c r="I205" s="1011"/>
      <c r="J205" s="1011"/>
      <c r="K205" s="579"/>
      <c r="L205" s="206"/>
      <c r="N205" s="206"/>
      <c r="R205" s="206"/>
    </row>
    <row r="206" spans="1:18" s="207" customFormat="1" ht="33" customHeight="1">
      <c r="A206" s="578"/>
      <c r="B206" s="1003" t="s">
        <v>895</v>
      </c>
      <c r="C206" s="1004"/>
      <c r="D206" s="1004"/>
      <c r="E206" s="1004"/>
      <c r="F206" s="1004"/>
      <c r="G206" s="1004"/>
      <c r="H206" s="1004"/>
      <c r="I206" s="1004"/>
      <c r="J206" s="1004"/>
      <c r="K206" s="579"/>
      <c r="L206" s="206"/>
      <c r="N206" s="206"/>
      <c r="R206" s="206"/>
    </row>
    <row r="207" spans="1:18" s="207" customFormat="1" ht="15.75">
      <c r="A207" s="203" t="s">
        <v>679</v>
      </c>
      <c r="B207" s="473" t="s">
        <v>896</v>
      </c>
      <c r="C207" s="473"/>
      <c r="D207" s="473"/>
      <c r="E207" s="473"/>
      <c r="F207" s="473"/>
      <c r="G207" s="473"/>
      <c r="H207" s="473"/>
      <c r="I207" s="473"/>
      <c r="J207" s="473"/>
      <c r="L207" s="202"/>
      <c r="M207" s="203"/>
      <c r="N207" s="202"/>
      <c r="R207" s="202"/>
    </row>
    <row r="208" spans="1:18" s="207" customFormat="1" ht="15.75">
      <c r="A208" s="203" t="s">
        <v>214</v>
      </c>
      <c r="B208" s="583" t="s">
        <v>897</v>
      </c>
      <c r="C208" s="473"/>
      <c r="D208" s="473"/>
      <c r="E208" s="473"/>
      <c r="F208" s="473"/>
      <c r="G208" s="473"/>
      <c r="H208" s="584" t="s">
        <v>898</v>
      </c>
      <c r="I208" s="473"/>
      <c r="J208" s="473"/>
      <c r="L208" s="202"/>
      <c r="M208" s="203"/>
      <c r="N208" s="202"/>
      <c r="R208" s="202"/>
    </row>
    <row r="209" spans="1:18" s="207" customFormat="1" ht="15.75">
      <c r="A209" s="203"/>
      <c r="B209" s="456" t="s">
        <v>899</v>
      </c>
      <c r="C209" s="473"/>
      <c r="D209" s="473"/>
      <c r="E209" s="473"/>
      <c r="F209" s="473"/>
      <c r="G209" s="473"/>
      <c r="H209" s="456" t="s">
        <v>707</v>
      </c>
      <c r="I209" s="473"/>
      <c r="J209" s="473"/>
      <c r="L209" s="202"/>
      <c r="M209" s="203"/>
      <c r="N209" s="202"/>
      <c r="R209" s="202"/>
    </row>
    <row r="210" spans="1:18" s="207" customFormat="1" ht="31.5">
      <c r="A210" s="203" t="s">
        <v>217</v>
      </c>
      <c r="B210" s="583" t="s">
        <v>900</v>
      </c>
      <c r="C210" s="583"/>
      <c r="D210" s="583"/>
      <c r="E210" s="473"/>
      <c r="F210" s="585" t="s">
        <v>901</v>
      </c>
      <c r="G210" s="473"/>
      <c r="H210" s="585" t="s">
        <v>902</v>
      </c>
      <c r="I210" s="473"/>
      <c r="J210" s="585" t="s">
        <v>903</v>
      </c>
      <c r="L210" s="202"/>
      <c r="M210" s="203"/>
      <c r="N210" s="202"/>
      <c r="R210" s="202"/>
    </row>
    <row r="211" spans="1:18" s="207" customFormat="1" ht="15.75">
      <c r="A211" s="203"/>
      <c r="B211" s="473" t="s">
        <v>271</v>
      </c>
      <c r="C211" s="473"/>
      <c r="D211" s="473"/>
      <c r="E211" s="473"/>
      <c r="F211" s="473"/>
      <c r="G211" s="473"/>
      <c r="H211" s="473"/>
      <c r="I211" s="473"/>
      <c r="J211" s="473"/>
      <c r="L211" s="202"/>
      <c r="M211" s="203"/>
      <c r="N211" s="202"/>
      <c r="R211" s="202"/>
    </row>
    <row r="212" spans="1:18" s="207" customFormat="1" ht="27" customHeight="1">
      <c r="A212" s="203"/>
      <c r="B212" s="997" t="s">
        <v>899</v>
      </c>
      <c r="C212" s="1005"/>
      <c r="D212" s="1005"/>
      <c r="E212" s="473"/>
      <c r="F212" s="1006" t="s">
        <v>707</v>
      </c>
      <c r="G212" s="473"/>
      <c r="H212" s="997" t="s">
        <v>271</v>
      </c>
      <c r="I212" s="473"/>
      <c r="J212" s="1007">
        <f>[4]BS!L61</f>
        <v>33626484267</v>
      </c>
      <c r="L212" s="202"/>
      <c r="M212" s="203"/>
      <c r="N212" s="202"/>
      <c r="R212" s="202"/>
    </row>
    <row r="213" spans="1:18" s="207" customFormat="1" ht="10.5" customHeight="1">
      <c r="A213" s="203"/>
      <c r="B213" s="1005"/>
      <c r="C213" s="1005"/>
      <c r="D213" s="1005"/>
      <c r="E213" s="473"/>
      <c r="F213" s="1006"/>
      <c r="G213" s="473"/>
      <c r="H213" s="997"/>
      <c r="I213" s="473"/>
      <c r="J213" s="1007"/>
      <c r="L213" s="202"/>
      <c r="M213" s="203"/>
      <c r="N213" s="202"/>
      <c r="R213" s="202"/>
    </row>
    <row r="214" spans="1:18" s="207" customFormat="1" ht="21" hidden="1" customHeight="1">
      <c r="A214" s="203"/>
      <c r="B214" s="587" t="s">
        <v>209</v>
      </c>
      <c r="C214" s="588"/>
      <c r="D214" s="588"/>
      <c r="E214" s="473"/>
      <c r="F214" s="589"/>
      <c r="G214" s="473"/>
      <c r="H214" s="586"/>
      <c r="I214" s="473"/>
      <c r="J214" s="459"/>
      <c r="L214" s="202"/>
      <c r="M214" s="203"/>
      <c r="N214" s="202"/>
      <c r="R214" s="202"/>
    </row>
    <row r="215" spans="1:18" s="207" customFormat="1" ht="21" hidden="1" customHeight="1">
      <c r="A215" s="203"/>
      <c r="B215" s="997" t="s">
        <v>899</v>
      </c>
      <c r="C215" s="998"/>
      <c r="D215" s="998"/>
      <c r="E215" s="473"/>
      <c r="F215" s="456" t="s">
        <v>707</v>
      </c>
      <c r="G215" s="473"/>
      <c r="H215" s="997" t="s">
        <v>904</v>
      </c>
      <c r="I215" s="473"/>
      <c r="J215" s="459" t="e">
        <f>[4]BS!L22+[4]BS!L41</f>
        <v>#REF!</v>
      </c>
      <c r="L215" s="202"/>
      <c r="M215" s="203"/>
      <c r="N215" s="202"/>
      <c r="R215" s="202"/>
    </row>
    <row r="216" spans="1:18" s="207" customFormat="1" ht="21" hidden="1" customHeight="1">
      <c r="A216" s="203"/>
      <c r="B216" s="998"/>
      <c r="C216" s="998"/>
      <c r="D216" s="998"/>
      <c r="E216" s="473"/>
      <c r="F216" s="589"/>
      <c r="G216" s="473"/>
      <c r="H216" s="997"/>
      <c r="I216" s="473"/>
      <c r="J216" s="459"/>
      <c r="L216" s="202"/>
      <c r="M216" s="203"/>
      <c r="N216" s="202"/>
      <c r="R216" s="202"/>
    </row>
    <row r="217" spans="1:18" s="207" customFormat="1" ht="15.75" hidden="1">
      <c r="A217" s="203"/>
      <c r="B217" s="586"/>
      <c r="C217" s="586"/>
      <c r="D217" s="586"/>
      <c r="E217" s="473"/>
      <c r="F217" s="590"/>
      <c r="G217" s="473"/>
      <c r="H217" s="591"/>
      <c r="I217" s="473"/>
      <c r="J217" s="473"/>
      <c r="L217" s="202"/>
      <c r="M217" s="203"/>
      <c r="N217" s="202"/>
      <c r="R217" s="202"/>
    </row>
    <row r="218" spans="1:18" s="207" customFormat="1" ht="31.5">
      <c r="A218" s="559" t="s">
        <v>191</v>
      </c>
      <c r="B218" s="1002" t="s">
        <v>905</v>
      </c>
      <c r="C218" s="1002"/>
      <c r="D218" s="1002"/>
      <c r="E218" s="473"/>
      <c r="F218" s="585" t="s">
        <v>901</v>
      </c>
      <c r="G218" s="473"/>
      <c r="H218" s="585" t="s">
        <v>402</v>
      </c>
      <c r="I218" s="476"/>
      <c r="J218" s="585" t="s">
        <v>934</v>
      </c>
      <c r="L218" s="202"/>
      <c r="M218" s="203"/>
      <c r="N218" s="202"/>
      <c r="R218" s="202"/>
    </row>
    <row r="219" spans="1:18" s="207" customFormat="1" ht="15.75" hidden="1">
      <c r="A219" s="499"/>
      <c r="B219" s="592"/>
      <c r="C219" s="592"/>
      <c r="D219" s="592"/>
      <c r="E219" s="592"/>
      <c r="F219" s="592"/>
      <c r="G219" s="592"/>
      <c r="H219" s="555"/>
      <c r="I219" s="555"/>
      <c r="J219" s="555"/>
      <c r="L219" s="202"/>
      <c r="M219" s="203"/>
      <c r="N219" s="202"/>
      <c r="R219" s="202"/>
    </row>
    <row r="220" spans="1:18" s="207" customFormat="1" ht="20.25" hidden="1" customHeight="1">
      <c r="A220" s="203" t="s">
        <v>764</v>
      </c>
      <c r="B220" s="473" t="s">
        <v>906</v>
      </c>
      <c r="C220" s="473"/>
      <c r="D220" s="473"/>
      <c r="E220" s="473"/>
      <c r="F220" s="473"/>
      <c r="G220" s="473"/>
      <c r="H220" s="505">
        <f>H221</f>
        <v>24541910937</v>
      </c>
      <c r="I220" s="505"/>
      <c r="J220" s="505">
        <f>J221</f>
        <v>53731958034</v>
      </c>
      <c r="L220" s="202">
        <f>H220-[4]BS!L22</f>
        <v>7027049011</v>
      </c>
      <c r="M220" s="203"/>
      <c r="N220" s="202">
        <f>J220-[4]BS!N22</f>
        <v>43673707584</v>
      </c>
      <c r="R220" s="202"/>
    </row>
    <row r="221" spans="1:18" s="207" customFormat="1" ht="27" hidden="1" customHeight="1">
      <c r="A221" s="203"/>
      <c r="B221" s="997" t="s">
        <v>899</v>
      </c>
      <c r="C221" s="998"/>
      <c r="D221" s="998"/>
      <c r="E221" s="473"/>
      <c r="F221" s="456" t="s">
        <v>707</v>
      </c>
      <c r="G221" s="473"/>
      <c r="H221" s="593">
        <v>24541910937</v>
      </c>
      <c r="I221" s="505"/>
      <c r="J221" s="593">
        <v>53731958034</v>
      </c>
      <c r="L221" s="202">
        <f>L220-N212</f>
        <v>7027049011</v>
      </c>
      <c r="M221" s="203"/>
      <c r="N221" s="202"/>
      <c r="R221" s="202"/>
    </row>
    <row r="222" spans="1:18" s="207" customFormat="1" ht="27" hidden="1" customHeight="1">
      <c r="A222" s="203"/>
      <c r="B222" s="998"/>
      <c r="C222" s="998"/>
      <c r="D222" s="998"/>
      <c r="E222" s="473"/>
      <c r="F222" s="456"/>
      <c r="G222" s="473"/>
      <c r="H222" s="555"/>
      <c r="I222" s="505"/>
      <c r="J222" s="555"/>
      <c r="L222" s="202"/>
      <c r="M222" s="203"/>
      <c r="N222" s="202"/>
      <c r="R222" s="202"/>
    </row>
    <row r="223" spans="1:18" s="478" customFormat="1" ht="20.25" customHeight="1">
      <c r="A223" s="203" t="s">
        <v>764</v>
      </c>
      <c r="B223" s="473" t="s">
        <v>209</v>
      </c>
      <c r="C223" s="477"/>
      <c r="D223" s="477"/>
      <c r="E223" s="477"/>
      <c r="F223" s="594"/>
      <c r="G223" s="477"/>
      <c r="H223" s="595"/>
      <c r="I223" s="460"/>
      <c r="J223" s="595"/>
      <c r="L223" s="219"/>
      <c r="M223" s="220"/>
      <c r="N223" s="219"/>
      <c r="R223" s="219"/>
    </row>
    <row r="224" spans="1:18" s="478" customFormat="1" ht="17.25" customHeight="1">
      <c r="A224" s="203"/>
      <c r="B224" s="997" t="s">
        <v>899</v>
      </c>
      <c r="C224" s="998"/>
      <c r="D224" s="998"/>
      <c r="E224" s="477"/>
      <c r="F224" s="590" t="s">
        <v>707</v>
      </c>
      <c r="G224" s="477"/>
      <c r="H224" s="555">
        <f>H226</f>
        <v>17514861926</v>
      </c>
      <c r="I224" s="460"/>
      <c r="J224" s="555">
        <f>SUM(J226:J227)</f>
        <v>17514861926</v>
      </c>
      <c r="L224" s="219"/>
      <c r="M224" s="220"/>
      <c r="N224" s="219"/>
      <c r="R224" s="219"/>
    </row>
    <row r="225" spans="1:18" s="478" customFormat="1" ht="15.75" customHeight="1">
      <c r="A225" s="203"/>
      <c r="B225" s="998"/>
      <c r="C225" s="998"/>
      <c r="D225" s="998"/>
      <c r="E225" s="477"/>
      <c r="F225" s="594"/>
      <c r="G225" s="477"/>
      <c r="H225" s="595"/>
      <c r="I225" s="460"/>
      <c r="J225" s="595"/>
      <c r="L225" s="219"/>
      <c r="M225" s="220"/>
      <c r="N225" s="219"/>
      <c r="R225" s="219"/>
    </row>
    <row r="226" spans="1:18" s="478" customFormat="1" ht="17.25" customHeight="1">
      <c r="A226" s="220"/>
      <c r="B226" s="596" t="s">
        <v>907</v>
      </c>
      <c r="C226" s="596"/>
      <c r="D226" s="596"/>
      <c r="E226" s="477"/>
      <c r="F226" s="594"/>
      <c r="G226" s="477"/>
      <c r="H226" s="595">
        <f>[4]BS!L22</f>
        <v>17514861926</v>
      </c>
      <c r="I226" s="460"/>
      <c r="J226" s="595">
        <v>17514861926</v>
      </c>
      <c r="L226" s="219"/>
      <c r="M226" s="220"/>
      <c r="N226" s="219"/>
      <c r="R226" s="219"/>
    </row>
    <row r="227" spans="1:18" s="478" customFormat="1" ht="17.25" customHeight="1">
      <c r="A227" s="220"/>
      <c r="B227" s="596" t="s">
        <v>908</v>
      </c>
      <c r="C227" s="477"/>
      <c r="D227" s="477"/>
      <c r="E227" s="477"/>
      <c r="F227" s="594"/>
      <c r="G227" s="477"/>
      <c r="H227" s="595"/>
      <c r="I227" s="460"/>
      <c r="J227" s="595"/>
      <c r="L227" s="219"/>
      <c r="M227" s="220"/>
      <c r="N227" s="219"/>
      <c r="R227" s="219"/>
    </row>
    <row r="228" spans="1:18" s="203" customFormat="1" ht="20.25" customHeight="1">
      <c r="A228" s="203" t="s">
        <v>680</v>
      </c>
      <c r="B228" s="473" t="s">
        <v>909</v>
      </c>
      <c r="H228" s="368"/>
      <c r="I228" s="368"/>
      <c r="J228" s="368"/>
      <c r="L228" s="202"/>
      <c r="N228" s="202"/>
      <c r="R228" s="202"/>
    </row>
    <row r="229" spans="1:18" s="203" customFormat="1" ht="6.75" customHeight="1">
      <c r="B229" s="473"/>
      <c r="H229" s="368"/>
      <c r="I229" s="368"/>
      <c r="J229" s="368"/>
      <c r="L229" s="202"/>
      <c r="N229" s="202"/>
      <c r="R229" s="202"/>
    </row>
    <row r="230" spans="1:18" s="207" customFormat="1" ht="63.75" customHeight="1">
      <c r="B230" s="999" t="s">
        <v>688</v>
      </c>
      <c r="C230" s="999"/>
      <c r="D230" s="999"/>
      <c r="E230" s="999"/>
      <c r="F230" s="999"/>
      <c r="G230" s="999"/>
      <c r="H230" s="999"/>
      <c r="I230" s="999"/>
      <c r="J230" s="999"/>
      <c r="L230" s="202"/>
      <c r="M230" s="203"/>
      <c r="N230" s="202"/>
      <c r="R230" s="202"/>
    </row>
    <row r="231" spans="1:18" s="207" customFormat="1" ht="9" customHeight="1">
      <c r="B231" s="597"/>
      <c r="C231" s="597"/>
      <c r="D231" s="597"/>
      <c r="E231" s="597"/>
      <c r="F231" s="597"/>
      <c r="G231" s="597"/>
      <c r="H231" s="597"/>
      <c r="I231" s="597"/>
      <c r="J231" s="597"/>
      <c r="L231" s="202"/>
      <c r="M231" s="203"/>
      <c r="N231" s="202"/>
      <c r="R231" s="202"/>
    </row>
    <row r="232" spans="1:18" s="207" customFormat="1" ht="9" customHeight="1">
      <c r="B232" s="597"/>
      <c r="C232" s="597"/>
      <c r="D232" s="597"/>
      <c r="E232" s="597"/>
      <c r="F232" s="597"/>
      <c r="G232" s="597"/>
      <c r="H232" s="597"/>
      <c r="I232" s="597"/>
      <c r="J232" s="597"/>
      <c r="L232" s="202"/>
      <c r="M232" s="203"/>
      <c r="N232" s="202"/>
      <c r="R232" s="202"/>
    </row>
    <row r="233" spans="1:18" s="203" customFormat="1" ht="14.25" customHeight="1">
      <c r="A233" s="203" t="s">
        <v>1</v>
      </c>
      <c r="B233" s="473" t="s">
        <v>910</v>
      </c>
      <c r="H233" s="368"/>
      <c r="I233" s="368"/>
      <c r="J233" s="368"/>
      <c r="L233" s="202"/>
      <c r="N233" s="202"/>
      <c r="R233" s="202"/>
    </row>
    <row r="234" spans="1:18" s="203" customFormat="1" ht="21.75" customHeight="1">
      <c r="B234" s="1000" t="s">
        <v>911</v>
      </c>
      <c r="C234" s="1000"/>
      <c r="D234" s="1000"/>
      <c r="E234" s="1000"/>
      <c r="F234" s="1000"/>
      <c r="G234" s="1000"/>
      <c r="H234" s="1000"/>
      <c r="I234" s="1000"/>
      <c r="J234" s="1000"/>
      <c r="L234" s="202"/>
      <c r="N234" s="202"/>
      <c r="R234" s="202"/>
    </row>
    <row r="235" spans="1:18" s="203" customFormat="1" ht="3.75" customHeight="1">
      <c r="A235" s="499"/>
      <c r="B235" s="598"/>
      <c r="C235" s="598"/>
      <c r="D235" s="598"/>
      <c r="E235" s="598"/>
      <c r="F235" s="598"/>
      <c r="G235" s="598"/>
      <c r="H235" s="597"/>
      <c r="I235" s="597"/>
      <c r="J235" s="597"/>
      <c r="L235" s="202"/>
      <c r="N235" s="202"/>
      <c r="R235" s="202"/>
    </row>
    <row r="236" spans="1:18" s="203" customFormat="1" ht="21" hidden="1" customHeight="1">
      <c r="A236" s="203" t="s">
        <v>21</v>
      </c>
      <c r="B236" s="473" t="s">
        <v>861</v>
      </c>
      <c r="H236" s="368"/>
      <c r="I236" s="368"/>
      <c r="J236" s="368"/>
      <c r="L236" s="202"/>
      <c r="N236" s="202"/>
      <c r="R236" s="202"/>
    </row>
    <row r="237" spans="1:18" s="203" customFormat="1" ht="6" hidden="1" customHeight="1">
      <c r="B237" s="473"/>
      <c r="H237" s="368"/>
      <c r="I237" s="368"/>
      <c r="J237" s="368"/>
      <c r="L237" s="202"/>
      <c r="N237" s="202"/>
      <c r="R237" s="202"/>
    </row>
    <row r="238" spans="1:18" s="203" customFormat="1" ht="76.5" hidden="1" customHeight="1">
      <c r="B238" s="999" t="s">
        <v>912</v>
      </c>
      <c r="C238" s="999"/>
      <c r="D238" s="999"/>
      <c r="E238" s="999"/>
      <c r="F238" s="999"/>
      <c r="G238" s="999"/>
      <c r="H238" s="999"/>
      <c r="I238" s="999"/>
      <c r="J238" s="999"/>
      <c r="L238" s="202"/>
      <c r="N238" s="202"/>
      <c r="R238" s="202"/>
    </row>
    <row r="239" spans="1:18" s="203" customFormat="1" ht="9.75" customHeight="1">
      <c r="B239" s="597"/>
      <c r="C239" s="597"/>
      <c r="D239" s="597"/>
      <c r="E239" s="597"/>
      <c r="F239" s="597"/>
      <c r="G239" s="597"/>
      <c r="H239" s="597"/>
      <c r="I239" s="597"/>
      <c r="J239" s="597"/>
      <c r="L239" s="202"/>
      <c r="N239" s="202"/>
      <c r="R239" s="202"/>
    </row>
    <row r="240" spans="1:18" s="203" customFormat="1" ht="27" customHeight="1">
      <c r="A240" s="203" t="s">
        <v>21</v>
      </c>
      <c r="B240" s="473" t="s">
        <v>913</v>
      </c>
      <c r="C240" s="597"/>
      <c r="D240" s="597"/>
      <c r="E240" s="597"/>
      <c r="F240" s="597"/>
      <c r="G240" s="597"/>
      <c r="H240" s="597"/>
      <c r="I240" s="597"/>
      <c r="J240" s="597"/>
      <c r="L240" s="202"/>
      <c r="N240" s="202"/>
      <c r="R240" s="202"/>
    </row>
    <row r="241" spans="1:18" s="528" customFormat="1" ht="15.75">
      <c r="A241" s="995" t="s">
        <v>117</v>
      </c>
      <c r="B241" s="995"/>
      <c r="C241" s="995"/>
      <c r="D241" s="995"/>
      <c r="E241" s="995"/>
      <c r="F241" s="995"/>
      <c r="G241" s="599"/>
      <c r="H241" s="661" t="s">
        <v>690</v>
      </c>
      <c r="I241" s="600"/>
      <c r="J241" s="661" t="s">
        <v>691</v>
      </c>
      <c r="L241" s="527"/>
      <c r="N241" s="527"/>
      <c r="R241" s="527"/>
    </row>
    <row r="242" spans="1:18" s="528" customFormat="1" ht="15.75">
      <c r="A242" s="601"/>
      <c r="B242" s="602"/>
      <c r="C242" s="602"/>
      <c r="D242" s="602"/>
      <c r="E242" s="602"/>
      <c r="F242" s="602"/>
      <c r="G242" s="602"/>
      <c r="H242" s="603"/>
      <c r="I242" s="604"/>
      <c r="J242" s="604"/>
      <c r="L242" s="527" t="s">
        <v>692</v>
      </c>
      <c r="N242" s="529">
        <v>504836436155</v>
      </c>
      <c r="R242" s="527"/>
    </row>
    <row r="243" spans="1:18" s="528" customFormat="1" ht="18" customHeight="1">
      <c r="A243" s="605">
        <v>1</v>
      </c>
      <c r="B243" s="606" t="s">
        <v>914</v>
      </c>
      <c r="C243" s="606"/>
      <c r="D243" s="606"/>
      <c r="E243" s="606"/>
      <c r="F243" s="606"/>
      <c r="G243" s="606"/>
      <c r="H243" s="607"/>
      <c r="I243" s="604"/>
      <c r="J243" s="604"/>
      <c r="L243" s="527" t="s">
        <v>693</v>
      </c>
      <c r="N243" s="529">
        <v>181749629100</v>
      </c>
      <c r="R243" s="527"/>
    </row>
    <row r="244" spans="1:18" s="528" customFormat="1" ht="18" customHeight="1">
      <c r="A244" s="608" t="s">
        <v>863</v>
      </c>
      <c r="B244" s="609" t="s">
        <v>915</v>
      </c>
      <c r="C244" s="609"/>
      <c r="D244" s="609"/>
      <c r="E244" s="609"/>
      <c r="F244" s="609"/>
      <c r="G244" s="609"/>
      <c r="H244" s="610"/>
      <c r="I244" s="611"/>
      <c r="J244" s="611"/>
      <c r="L244" s="527" t="s">
        <v>694</v>
      </c>
      <c r="N244" s="527">
        <f>N242+N243</f>
        <v>686586065255</v>
      </c>
      <c r="R244" s="527"/>
    </row>
    <row r="245" spans="1:18" s="528" customFormat="1" ht="18" customHeight="1">
      <c r="A245" s="612" t="s">
        <v>681</v>
      </c>
      <c r="B245" s="613" t="s">
        <v>916</v>
      </c>
      <c r="C245" s="613"/>
      <c r="D245" s="613"/>
      <c r="E245" s="613"/>
      <c r="F245" s="613"/>
      <c r="G245" s="613"/>
      <c r="H245" s="614">
        <f>N243/N244</f>
        <v>0.26471499830468842</v>
      </c>
      <c r="I245" s="614"/>
      <c r="J245" s="614">
        <v>0.2286</v>
      </c>
      <c r="L245" s="527" t="s">
        <v>695</v>
      </c>
      <c r="N245" s="529">
        <v>532472953676</v>
      </c>
      <c r="R245" s="527"/>
    </row>
    <row r="246" spans="1:18" s="528" customFormat="1" ht="18" customHeight="1">
      <c r="A246" s="612" t="s">
        <v>681</v>
      </c>
      <c r="B246" s="613" t="s">
        <v>917</v>
      </c>
      <c r="C246" s="613"/>
      <c r="D246" s="613"/>
      <c r="E246" s="613"/>
      <c r="F246" s="613"/>
      <c r="G246" s="613"/>
      <c r="H246" s="615">
        <f>100%-H245</f>
        <v>0.73528500169531164</v>
      </c>
      <c r="I246" s="614"/>
      <c r="J246" s="615">
        <f>100%-J245</f>
        <v>0.77139999999999997</v>
      </c>
      <c r="L246" s="527" t="s">
        <v>696</v>
      </c>
      <c r="N246" s="529">
        <v>154113111579</v>
      </c>
      <c r="R246" s="527"/>
    </row>
    <row r="247" spans="1:18" s="528" customFormat="1" ht="18" customHeight="1">
      <c r="A247" s="608" t="s">
        <v>875</v>
      </c>
      <c r="B247" s="609" t="s">
        <v>918</v>
      </c>
      <c r="C247" s="609"/>
      <c r="D247" s="609"/>
      <c r="E247" s="609"/>
      <c r="F247" s="609"/>
      <c r="G247" s="609"/>
      <c r="H247" s="616"/>
      <c r="I247" s="617"/>
      <c r="J247" s="617"/>
      <c r="L247" s="527" t="s">
        <v>697</v>
      </c>
      <c r="N247" s="527">
        <f>N245+N246</f>
        <v>686586065255</v>
      </c>
      <c r="R247" s="527"/>
    </row>
    <row r="248" spans="1:18" s="528" customFormat="1" ht="18" customHeight="1">
      <c r="A248" s="612" t="s">
        <v>681</v>
      </c>
      <c r="B248" s="613" t="s">
        <v>919</v>
      </c>
      <c r="C248" s="613"/>
      <c r="D248" s="613"/>
      <c r="E248" s="613"/>
      <c r="F248" s="613"/>
      <c r="G248" s="613"/>
      <c r="H248" s="614">
        <f>N245/N247</f>
        <v>0.77553708212565897</v>
      </c>
      <c r="I248" s="614"/>
      <c r="J248" s="614">
        <v>0.78690000000000004</v>
      </c>
      <c r="L248" s="527" t="s">
        <v>698</v>
      </c>
      <c r="N248" s="529">
        <v>1538972413</v>
      </c>
      <c r="R248" s="527"/>
    </row>
    <row r="249" spans="1:18" s="528" customFormat="1" ht="18" customHeight="1">
      <c r="A249" s="612" t="s">
        <v>681</v>
      </c>
      <c r="B249" s="613" t="s">
        <v>920</v>
      </c>
      <c r="C249" s="613"/>
      <c r="D249" s="613"/>
      <c r="E249" s="613"/>
      <c r="F249" s="613"/>
      <c r="G249" s="613"/>
      <c r="H249" s="615">
        <f>100%-H248</f>
        <v>0.22446291787434103</v>
      </c>
      <c r="I249" s="614"/>
      <c r="J249" s="615">
        <f>100%-J248</f>
        <v>0.21309999999999996</v>
      </c>
      <c r="L249" s="527" t="s">
        <v>699</v>
      </c>
      <c r="N249" s="529">
        <v>346592931</v>
      </c>
      <c r="R249" s="527"/>
    </row>
    <row r="250" spans="1:18" s="528" customFormat="1" ht="3.75" customHeight="1">
      <c r="A250" s="618"/>
      <c r="B250" s="613"/>
      <c r="C250" s="613"/>
      <c r="D250" s="613"/>
      <c r="E250" s="613"/>
      <c r="F250" s="613"/>
      <c r="G250" s="613"/>
      <c r="H250" s="614"/>
      <c r="I250" s="614"/>
      <c r="J250" s="614"/>
      <c r="L250" s="527"/>
      <c r="N250" s="527"/>
      <c r="R250" s="527"/>
    </row>
    <row r="251" spans="1:18" s="528" customFormat="1" ht="18" customHeight="1">
      <c r="A251" s="605">
        <v>2</v>
      </c>
      <c r="B251" s="606" t="s">
        <v>921</v>
      </c>
      <c r="C251" s="606"/>
      <c r="D251" s="606"/>
      <c r="E251" s="606"/>
      <c r="F251" s="606"/>
      <c r="G251" s="606"/>
      <c r="H251" s="607"/>
      <c r="I251" s="604"/>
      <c r="J251" s="604"/>
      <c r="L251" s="527" t="s">
        <v>700</v>
      </c>
      <c r="N251" s="527">
        <f>N248-N249</f>
        <v>1192379482</v>
      </c>
      <c r="R251" s="527"/>
    </row>
    <row r="252" spans="1:18" s="528" customFormat="1" ht="18" customHeight="1">
      <c r="A252" s="618" t="s">
        <v>1024</v>
      </c>
      <c r="B252" s="613" t="s">
        <v>922</v>
      </c>
      <c r="C252" s="613"/>
      <c r="D252" s="613"/>
      <c r="E252" s="613"/>
      <c r="F252" s="613"/>
      <c r="G252" s="613"/>
      <c r="H252" s="662">
        <f>N247/N245</f>
        <v>1.289428994496451</v>
      </c>
      <c r="I252" s="662"/>
      <c r="J252" s="662">
        <v>1.2709999999999999</v>
      </c>
      <c r="K252" s="620"/>
      <c r="L252" s="527" t="s">
        <v>701</v>
      </c>
      <c r="N252" s="527">
        <v>163281079773</v>
      </c>
      <c r="R252" s="527"/>
    </row>
    <row r="253" spans="1:18" s="528" customFormat="1" ht="18" customHeight="1">
      <c r="A253" s="618" t="s">
        <v>1034</v>
      </c>
      <c r="B253" s="613" t="s">
        <v>923</v>
      </c>
      <c r="C253" s="613"/>
      <c r="D253" s="613"/>
      <c r="E253" s="613"/>
      <c r="F253" s="613"/>
      <c r="G253" s="613"/>
      <c r="H253" s="662">
        <f>(N242-N253)/N254</f>
        <v>0.99918828422928163</v>
      </c>
      <c r="I253" s="662"/>
      <c r="J253" s="662">
        <v>1.0089999999999999</v>
      </c>
      <c r="K253" s="620"/>
      <c r="L253" s="527" t="s">
        <v>702</v>
      </c>
      <c r="N253" s="527">
        <v>13545849411</v>
      </c>
      <c r="R253" s="527"/>
    </row>
    <row r="254" spans="1:18" s="528" customFormat="1" ht="18" customHeight="1">
      <c r="A254" s="618" t="s">
        <v>1036</v>
      </c>
      <c r="B254" s="613" t="s">
        <v>924</v>
      </c>
      <c r="C254" s="613"/>
      <c r="D254" s="613"/>
      <c r="E254" s="613"/>
      <c r="F254" s="613"/>
      <c r="G254" s="613"/>
      <c r="H254" s="662">
        <f>(N242-N253-N256)/N254</f>
        <v>0.84415739245171328</v>
      </c>
      <c r="I254" s="662"/>
      <c r="J254" s="662">
        <v>0.84</v>
      </c>
      <c r="K254" s="620"/>
      <c r="L254" s="527" t="s">
        <v>703</v>
      </c>
      <c r="N254" s="527">
        <v>491689699027</v>
      </c>
      <c r="R254" s="527"/>
    </row>
    <row r="255" spans="1:18" s="528" customFormat="1" ht="7.5" customHeight="1">
      <c r="A255" s="618"/>
      <c r="B255" s="613"/>
      <c r="C255" s="613"/>
      <c r="D255" s="613"/>
      <c r="E255" s="613"/>
      <c r="F255" s="613"/>
      <c r="G255" s="613"/>
      <c r="H255" s="621"/>
      <c r="I255" s="619"/>
      <c r="J255" s="619"/>
      <c r="K255" s="620"/>
      <c r="L255" s="527"/>
      <c r="N255" s="527"/>
      <c r="R255" s="527"/>
    </row>
    <row r="256" spans="1:18" s="528" customFormat="1" ht="18" customHeight="1">
      <c r="A256" s="605">
        <v>3</v>
      </c>
      <c r="B256" s="606" t="s">
        <v>925</v>
      </c>
      <c r="C256" s="606"/>
      <c r="D256" s="606"/>
      <c r="E256" s="606"/>
      <c r="F256" s="606"/>
      <c r="G256" s="606"/>
      <c r="H256" s="607"/>
      <c r="I256" s="604"/>
      <c r="J256" s="604"/>
      <c r="L256" s="527" t="s">
        <v>172</v>
      </c>
      <c r="N256" s="527">
        <v>76227092518</v>
      </c>
      <c r="R256" s="527"/>
    </row>
    <row r="257" spans="1:18" s="528" customFormat="1" ht="18" customHeight="1">
      <c r="A257" s="608" t="s">
        <v>1039</v>
      </c>
      <c r="B257" s="609" t="s">
        <v>926</v>
      </c>
      <c r="C257" s="609"/>
      <c r="D257" s="609"/>
      <c r="E257" s="609"/>
      <c r="F257" s="609"/>
      <c r="G257" s="609"/>
      <c r="H257" s="622"/>
      <c r="I257" s="604"/>
      <c r="J257" s="604"/>
      <c r="L257" s="527"/>
      <c r="N257" s="527"/>
      <c r="R257" s="527"/>
    </row>
    <row r="258" spans="1:18" s="528" customFormat="1" ht="18" customHeight="1">
      <c r="A258" s="612" t="s">
        <v>681</v>
      </c>
      <c r="B258" s="613" t="s">
        <v>927</v>
      </c>
      <c r="C258" s="613"/>
      <c r="D258" s="613"/>
      <c r="E258" s="613"/>
      <c r="F258" s="613"/>
      <c r="G258" s="613"/>
      <c r="H258" s="614">
        <f>N248/N252</f>
        <v>9.4252954178129025E-3</v>
      </c>
      <c r="I258" s="614"/>
      <c r="J258" s="614">
        <v>1.6E-2</v>
      </c>
      <c r="L258" s="527"/>
      <c r="N258" s="527"/>
      <c r="R258" s="527"/>
    </row>
    <row r="259" spans="1:18" s="528" customFormat="1" ht="18" customHeight="1">
      <c r="A259" s="612" t="s">
        <v>681</v>
      </c>
      <c r="B259" s="613" t="s">
        <v>928</v>
      </c>
      <c r="C259" s="613"/>
      <c r="D259" s="613"/>
      <c r="E259" s="613"/>
      <c r="F259" s="613"/>
      <c r="G259" s="613"/>
      <c r="H259" s="614">
        <f>N251/N252</f>
        <v>7.3026187948885104E-3</v>
      </c>
      <c r="I259" s="614"/>
      <c r="J259" s="614">
        <v>1.2699999999999999E-2</v>
      </c>
      <c r="L259" s="527"/>
      <c r="N259" s="527"/>
      <c r="R259" s="527"/>
    </row>
    <row r="260" spans="1:18" s="528" customFormat="1" ht="18" customHeight="1">
      <c r="A260" s="608" t="s">
        <v>1043</v>
      </c>
      <c r="B260" s="609" t="s">
        <v>929</v>
      </c>
      <c r="C260" s="609"/>
      <c r="D260" s="609"/>
      <c r="E260" s="609"/>
      <c r="F260" s="609"/>
      <c r="G260" s="609"/>
      <c r="H260" s="610"/>
      <c r="I260" s="611"/>
      <c r="J260" s="611"/>
      <c r="L260" s="527"/>
      <c r="N260" s="527"/>
      <c r="R260" s="527"/>
    </row>
    <row r="261" spans="1:18" s="528" customFormat="1" ht="18" customHeight="1">
      <c r="A261" s="612" t="s">
        <v>681</v>
      </c>
      <c r="B261" s="613" t="s">
        <v>931</v>
      </c>
      <c r="C261" s="613"/>
      <c r="D261" s="613"/>
      <c r="E261" s="613"/>
      <c r="F261" s="613"/>
      <c r="G261" s="613"/>
      <c r="H261" s="614">
        <f>N248/N244</f>
        <v>2.2414850677582878E-3</v>
      </c>
      <c r="I261" s="614"/>
      <c r="J261" s="614">
        <v>2.8E-3</v>
      </c>
      <c r="L261" s="527"/>
      <c r="N261" s="527"/>
      <c r="R261" s="527"/>
    </row>
    <row r="262" spans="1:18" s="528" customFormat="1" ht="18" customHeight="1">
      <c r="A262" s="612" t="s">
        <v>681</v>
      </c>
      <c r="B262" s="613" t="s">
        <v>932</v>
      </c>
      <c r="C262" s="613"/>
      <c r="D262" s="613"/>
      <c r="E262" s="613"/>
      <c r="F262" s="613"/>
      <c r="G262" s="613"/>
      <c r="H262" s="614">
        <f>N251/N244</f>
        <v>1.7366788263568193E-3</v>
      </c>
      <c r="I262" s="614"/>
      <c r="J262" s="614">
        <v>2.2000000000000001E-3</v>
      </c>
      <c r="L262" s="527"/>
      <c r="N262" s="527"/>
      <c r="R262" s="527"/>
    </row>
    <row r="263" spans="1:18" s="528" customFormat="1" ht="15.75">
      <c r="B263" s="604"/>
      <c r="C263" s="604"/>
      <c r="D263" s="604"/>
      <c r="E263" s="604"/>
      <c r="F263" s="604"/>
      <c r="G263" s="604"/>
      <c r="H263" s="611"/>
      <c r="I263" s="611"/>
      <c r="J263" s="611"/>
      <c r="L263" s="527"/>
      <c r="N263" s="527"/>
      <c r="R263" s="527"/>
    </row>
    <row r="264" spans="1:18" s="207" customFormat="1" ht="20.25" customHeight="1">
      <c r="B264" s="623"/>
      <c r="C264" s="623"/>
      <c r="D264" s="623"/>
      <c r="H264" s="317" t="s">
        <v>689</v>
      </c>
      <c r="I264" s="356"/>
      <c r="J264" s="360"/>
      <c r="L264" s="202"/>
      <c r="M264" s="203"/>
      <c r="N264" s="202"/>
      <c r="R264" s="202"/>
    </row>
    <row r="265" spans="1:18" s="203" customFormat="1" ht="20.25" customHeight="1">
      <c r="B265" s="623" t="s">
        <v>307</v>
      </c>
      <c r="C265" s="623"/>
      <c r="D265" s="623"/>
      <c r="F265" s="203" t="s">
        <v>308</v>
      </c>
      <c r="H265" s="996" t="str">
        <f>'[4]Ten '!B14</f>
        <v>Tæng Gi¸m ®èc</v>
      </c>
      <c r="I265" s="996"/>
      <c r="J265" s="996"/>
      <c r="L265" s="202"/>
      <c r="N265" s="202"/>
      <c r="R265" s="202"/>
    </row>
    <row r="266" spans="1:18" s="203" customFormat="1" ht="18" customHeight="1">
      <c r="B266" s="624"/>
      <c r="H266" s="202"/>
      <c r="I266" s="202"/>
      <c r="J266" s="202"/>
      <c r="L266" s="202"/>
      <c r="N266" s="202"/>
      <c r="R266" s="202"/>
    </row>
    <row r="267" spans="1:18" s="203" customFormat="1" ht="18" customHeight="1">
      <c r="B267" s="624"/>
      <c r="H267" s="202"/>
      <c r="I267" s="202"/>
      <c r="J267" s="202"/>
      <c r="L267" s="202"/>
      <c r="N267" s="202"/>
      <c r="R267" s="202"/>
    </row>
    <row r="268" spans="1:18" s="203" customFormat="1" ht="18" customHeight="1">
      <c r="B268" s="624"/>
      <c r="H268" s="202"/>
      <c r="I268" s="202"/>
      <c r="J268" s="202"/>
      <c r="L268" s="202"/>
      <c r="N268" s="202"/>
      <c r="R268" s="202"/>
    </row>
    <row r="269" spans="1:18" s="203" customFormat="1" ht="18" customHeight="1">
      <c r="B269" s="624"/>
      <c r="H269" s="202"/>
      <c r="I269" s="202"/>
      <c r="J269" s="202"/>
      <c r="L269" s="202"/>
      <c r="N269" s="202"/>
      <c r="R269" s="202"/>
    </row>
    <row r="270" spans="1:18" s="203" customFormat="1" ht="18" customHeight="1">
      <c r="B270" s="624"/>
      <c r="H270" s="202"/>
      <c r="I270" s="202"/>
      <c r="J270" s="202"/>
      <c r="L270" s="202"/>
      <c r="N270" s="202"/>
      <c r="R270" s="202"/>
    </row>
    <row r="271" spans="1:18" s="203" customFormat="1" ht="20.25" customHeight="1">
      <c r="B271" s="625"/>
      <c r="C271" s="625"/>
      <c r="D271" s="1001" t="s">
        <v>309</v>
      </c>
      <c r="E271" s="1001"/>
      <c r="F271" s="1001"/>
      <c r="H271" s="996" t="str">
        <f>[4]BS!$H$135</f>
        <v>Hoµng V¨n To¶n</v>
      </c>
      <c r="I271" s="996"/>
      <c r="J271" s="996"/>
      <c r="L271" s="202"/>
      <c r="N271" s="202"/>
      <c r="R271" s="202"/>
    </row>
    <row r="272" spans="1:18" s="207" customFormat="1" ht="18" customHeight="1">
      <c r="A272" s="626"/>
      <c r="B272" s="456"/>
      <c r="H272" s="356"/>
      <c r="I272" s="356"/>
      <c r="J272" s="356"/>
      <c r="L272" s="202"/>
      <c r="M272" s="203"/>
      <c r="N272" s="202"/>
      <c r="R272" s="202"/>
    </row>
  </sheetData>
  <mergeCells count="72">
    <mergeCell ref="B116:F116"/>
    <mergeCell ref="B117:F117"/>
    <mergeCell ref="B118:F118"/>
    <mergeCell ref="B46:J46"/>
    <mergeCell ref="B47:J47"/>
    <mergeCell ref="B58:J58"/>
    <mergeCell ref="H59:J59"/>
    <mergeCell ref="B124:F124"/>
    <mergeCell ref="B125:F125"/>
    <mergeCell ref="B126:F126"/>
    <mergeCell ref="B127:F127"/>
    <mergeCell ref="B120:J120"/>
    <mergeCell ref="B121:F121"/>
    <mergeCell ref="B122:F122"/>
    <mergeCell ref="B123:F123"/>
    <mergeCell ref="B134:F134"/>
    <mergeCell ref="B135:F135"/>
    <mergeCell ref="B136:F136"/>
    <mergeCell ref="B137:F137"/>
    <mergeCell ref="B128:F128"/>
    <mergeCell ref="B129:F129"/>
    <mergeCell ref="B130:F130"/>
    <mergeCell ref="B133:F133"/>
    <mergeCell ref="B155:F155"/>
    <mergeCell ref="B156:H156"/>
    <mergeCell ref="B157:F157"/>
    <mergeCell ref="B158:F158"/>
    <mergeCell ref="B138:F138"/>
    <mergeCell ref="B151:J151"/>
    <mergeCell ref="B153:H153"/>
    <mergeCell ref="B154:F154"/>
    <mergeCell ref="B165:F165"/>
    <mergeCell ref="B168:H168"/>
    <mergeCell ref="B172:J172"/>
    <mergeCell ref="B173:J173"/>
    <mergeCell ref="B159:F159"/>
    <mergeCell ref="B160:F160"/>
    <mergeCell ref="B161:F161"/>
    <mergeCell ref="B163:H163"/>
    <mergeCell ref="B191:J191"/>
    <mergeCell ref="B192:D192"/>
    <mergeCell ref="E192:F192"/>
    <mergeCell ref="E193:F193"/>
    <mergeCell ref="B175:J175"/>
    <mergeCell ref="B184:J184"/>
    <mergeCell ref="B189:J189"/>
    <mergeCell ref="B190:J190"/>
    <mergeCell ref="B199:J199"/>
    <mergeCell ref="B201:J201"/>
    <mergeCell ref="B203:J203"/>
    <mergeCell ref="B205:J205"/>
    <mergeCell ref="E194:F194"/>
    <mergeCell ref="E195:F195"/>
    <mergeCell ref="E196:F196"/>
    <mergeCell ref="B198:J198"/>
    <mergeCell ref="B215:D216"/>
    <mergeCell ref="H215:H216"/>
    <mergeCell ref="B218:D218"/>
    <mergeCell ref="B221:D222"/>
    <mergeCell ref="B206:J206"/>
    <mergeCell ref="B212:D213"/>
    <mergeCell ref="F212:F213"/>
    <mergeCell ref="H212:H213"/>
    <mergeCell ref="J212:J213"/>
    <mergeCell ref="A241:F241"/>
    <mergeCell ref="H265:J265"/>
    <mergeCell ref="H271:J271"/>
    <mergeCell ref="B224:D225"/>
    <mergeCell ref="B230:J230"/>
    <mergeCell ref="B234:J234"/>
    <mergeCell ref="B238:J238"/>
    <mergeCell ref="D271:F271"/>
  </mergeCells>
  <phoneticPr fontId="36" type="noConversion"/>
  <pageMargins left="0.75" right="0.33" top="0.34" bottom="0.59" header="0.33" footer="0.56999999999999995"/>
  <pageSetup firstPageNumber="17" orientation="portrait" useFirstPageNumber="1" verticalDpi="0" r:id="rId1"/>
  <headerFooter alignWithMargins="0">
    <oddFooter>Page &amp;P</odd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/K4lh4p8CGJcYbVQ3QICl5hm1o8=</DigestValue>
    </Reference>
    <Reference URI="#idOfficeObject" Type="http://www.w3.org/2000/09/xmldsig#Object">
      <DigestMethod Algorithm="http://www.w3.org/2000/09/xmldsig#sha1"/>
      <DigestValue>sFLZSpDfcx7KLFlJ1vzbOerhw4c=</DigestValue>
    </Reference>
  </SignedInfo>
  <SignatureValue>
    rwOf3jPwyFtIuo9OIurfnXJcmTRVk0NK3R3DH3l6QIfCDHluoACJKrRvriuq7omQcvzrnipv
    SvY5sylLprIR+Lg3fnRPVVomaXD+ycE/IkOxR8RFe+2uZSMhNT4s9uNOtDqA6QqNWa6q/XLa
    +6EQdVG7+xzX9ve/WeT+XiA6OX0=
  </SignatureValue>
  <KeyInfo>
    <KeyValue>
      <RSAKeyValue>
        <Modulus>
            ySlTeMLZ6Axo32h+Kt2+IiKT8mjm9RquNIUobDYAG95V9FArMkHiZYgifu1JkLM6yUkrjpzR
            Nk3qTX77wUv+Max1Kgmc4GME3nKLzQiik1A16i/mRtArfiPVI2FrnEc12B+1QyP6VtKDZjTY
            vjD5DDBUYg37/m8lsUq/z7ps89M=
          </Modulus>
        <Exponent>AQAB</Exponent>
      </RSAKeyValue>
    </KeyValue>
    <X509Data>
      <X509Certificate>
          MIIF6DCCA9CgAwIBAgIQVAEfdjBnvveHhrWHFPkvlTANBgkqhkiG9w0BAQUFADBpMQswCQYD
          VQQGEwJWTjETMBEGA1UEChMKVk5QVCBHcm91cDEeMBwGA1UECxMVVk5QVC1DQSBUcnVzdCBO
          ZXR3b3JrMSUwIwYDVQQDExxWTlBUIENlcnRpZmljYXRpb24gQXV0aG9yaXR5MB4XDTE1MDMw
          NjA4MjUwMFoXDTE5MDIxMjE0MDAwMFowgakxCzAJBgNVBAYTAlZOMRIwEAYDVQQIDAlIw6Ag
          TuG7mWkxEzARBgNVBAcMCkjDoCDEkMO0bmcxUTBPBgNVBAMMSEPDlE5HIFRZIEPhu5QgUEjh
          uqZOIMSQ4bqmVSBUxq8gVsOAIFRIxq/GoE5HIE3huqBJIEThuqZVIEtIw40gU8OUTkcgxJDD
          gDEeMBwGCgmSJomT8ixkAQEMDk1TVDowNTAwNDQ0NzcyMIGfMA0GCSqGSIb3DQEBAQUAA4GN
          ADCBiQKBgQDJKVN4wtnoDGjfaH4q3b4iIpPyaOb1Gq40hShsNgAb3lX0UCsyQeJliCJ+7UmQ
          szrJSSuOnNE2TepNfvvBS/4xrHUqCZzgYwTecovNCKKTUDXqL+ZG0Ct+I9UjYWucRzXYH7VD
          I/pW0oNmNNi+MPkMMFRiDfv+byWxSr/Pumzz0wIDAQABo4IBzTCCAckwcAYIKwYBBQUHAQEE
          ZDBiMDIGCCsGAQUFBzAChiZodHRwOi8vcHViLnZucHQtY2Eudm4vY2VydHMvdm5wdGNhLmNl
          cjAsBggrBgEFBQcwAYYgaHR0cDovL29jc3Audm5wdC1jYS52bi9yZXNwb25kZXIwHQYDVR0O
          BBYEFA4ktcT4ojwlbOGcH+iLph3DnnqSMAwGA1UdEwEB/wQCMAAwHwYDVR0jBBgwFoAUBmnA
          1dUCihWNRn3pfOJoClWsaq8waAYDVR0gBGEwXzBdBg4rBgEEAYHtAwEBAwEBAjBLMCIGCCsG
          AQUFBwICMBYeFABPAEkARAAtAFAAcgAtADEALgAwMCUGCCsGAQUFBwIBFhlodHRwOi8vcHVi
          LnZucHQtY2Eudm4vcnBhMDEGA1UdHwQqMCgwJqAkoCKGIGh0dHA6Ly9jcmwudm5wdC1jYS52
          bi92bnB0Y2EuY3JsMA4GA1UdDwEB/wQEAwIE8DA0BgNVHSUELTArBggrBgEFBQcDAgYIKwYB
          BQUHAwQGCisGAQQBgjcKAwwGCSqGSIb3LwEBBTAkBgNVHREEHTAbgRlwaHVvbmd0cmlldTE5
          ODFAZ21haWwuY29tMA0GCSqGSIb3DQEBBQUAA4ICAQB/R4IY3yPc/uzWgRztCITCzV5LyQgR
          Apk9/4IOJuEnXfBVg+t79eYdFiKa/MgQdCs8OvsvPrAI9zuANeXk22QZQVvCmg1fi6g+UFkW
          wj1tM9T4Lyzsy8jgy6IOpmGhFSqI4rF2gw/3LKq3tb9ma997sRMeVYvBeLf5vfa+p9H3VLTv
          Krnqb+7j8HO8n8tCgNYGmyA9kqbjkTyLXlNOHbTHyeQ+rc481PmiHrcHBjLSWWvZropeIvNg
          PmapylMQxaLI/OmyCGMUwLcDVrhpNaqB+Lgpjc3vYpFvdiKk+d8ptelvJhGo51TSPzieBw44
          bJhAKuPkzgB2cMk2mUdu0SBxMhQdO57H/hSDOZ/oMbAp0zPEgoFyPd4yJKO5r3JenOzJ/hZk
          5eg9WoxBUTKZiNoFmYKFzpXqT4qqIzWixZHtW3fvluQZg6F26D/o2APleYWjKY8CI1EZiNQm
          SF0TyVv+FZD+Y2WAgt3R7mt/wpuWXhFu2dMd9gCJjeD7ma0rnRhgbCdwSKXf98bAPRm5JdN3
          FLUtLmDug4Tze3SWu4JgcmHiu4eRPgclQB/wJz4vDn6QdnB1nY0mSbiaVk+RGfnMiXRRcf/c
          UC6mevBSSg14t/9yGxC56eGkLTyMaIRKg8FrQ+3B1lDYzTu72MlGpBrGunTJgQ31/0JVAEWU
          wbKgkQ==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kqi7IQLbWtxhVD5iJwSSdluAlq8=</DigestValue>
      </Reference>
      <Reference URI="/xl/calcChain.xml?ContentType=application/vnd.openxmlformats-officedocument.spreadsheetml.calcChain+xml">
        <DigestMethod Algorithm="http://www.w3.org/2000/09/xmldsig#sha1"/>
        <DigestValue>9grseFBYvVEmUxWYksg31BKoHpo=</DigestValue>
      </Reference>
      <Reference URI="/xl/comments1.xml?ContentType=application/vnd.openxmlformats-officedocument.spreadsheetml.comments+xml">
        <DigestMethod Algorithm="http://www.w3.org/2000/09/xmldsig#sha1"/>
        <DigestValue>h2ggQxO06iRSfYzT7fbfznKT5Qs=</DigestValue>
      </Reference>
      <Reference URI="/xl/comments2.xml?ContentType=application/vnd.openxmlformats-officedocument.spreadsheetml.comments+xml">
        <DigestMethod Algorithm="http://www.w3.org/2000/09/xmldsig#sha1"/>
        <DigestValue>0LTi2BMk4cZIpoWoeVL/m8chmS0=</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7WbpLhIfYWGIJm5SfAztmtI8v6k=</DigestValue>
      </Reference>
      <Reference URI="/xl/drawings/vmlDrawing1.vml?ContentType=application/vnd.openxmlformats-officedocument.vmlDrawing">
        <DigestMethod Algorithm="http://www.w3.org/2000/09/xmldsig#sha1"/>
        <DigestValue>g81fxYJoWgfkiEP1QivpTHuyWQY=</DigestValue>
      </Reference>
      <Reference URI="/xl/drawings/vmlDrawing2.vml?ContentType=application/vnd.openxmlformats-officedocument.vmlDrawing">
        <DigestMethod Algorithm="http://www.w3.org/2000/09/xmldsig#sha1"/>
        <DigestValue>03Gz3lZeSqPN+/vhZffZ6OaMBwU=</DigestValue>
      </Reference>
      <Reference URI="/xl/externalLinks/externalLink1.xml?ContentType=application/vnd.openxmlformats-officedocument.spreadsheetml.externalLink+xml">
        <DigestMethod Algorithm="http://www.w3.org/2000/09/xmldsig#sha1"/>
        <DigestValue>uKTfaSYeJR02wyOFS3ZVmO1hnGU=</DigestValue>
      </Reference>
      <Reference URI="/xl/externalLinks/externalLink2.xml?ContentType=application/vnd.openxmlformats-officedocument.spreadsheetml.externalLink+xml">
        <DigestMethod Algorithm="http://www.w3.org/2000/09/xmldsig#sha1"/>
        <DigestValue>JOgvxbgTUxHwTfL/pqlLxFQHgl4=</DigestValue>
      </Reference>
      <Reference URI="/xl/externalLinks/externalLink3.xml?ContentType=application/vnd.openxmlformats-officedocument.spreadsheetml.externalLink+xml">
        <DigestMethod Algorithm="http://www.w3.org/2000/09/xmldsig#sha1"/>
        <DigestValue>ZFXtRcQ5EHL0pR7vZcrSfd2DsCc=</DigestValue>
      </Reference>
      <Reference URI="/xl/externalLinks/externalLink4.xml?ContentType=application/vnd.openxmlformats-officedocument.spreadsheetml.externalLink+xml">
        <DigestMethod Algorithm="http://www.w3.org/2000/09/xmldsig#sha1"/>
        <DigestValue>ZZA6+O6iRk51wkAIjeRBftzHZG8=</DigestValue>
      </Reference>
      <Reference URI="/xl/externalLinks/externalLink5.xml?ContentType=application/vnd.openxmlformats-officedocument.spreadsheetml.externalLink+xml">
        <DigestMethod Algorithm="http://www.w3.org/2000/09/xmldsig#sha1"/>
        <DigestValue>u7rMLU+R20y0JwgWuQulhe4XiGo=</DigestValue>
      </Reference>
      <Reference URI="/xl/externalLinks/externalLink6.xml?ContentType=application/vnd.openxmlformats-officedocument.spreadsheetml.externalLink+xml">
        <DigestMethod Algorithm="http://www.w3.org/2000/09/xmldsig#sha1"/>
        <DigestValue>bxlwUjtXRfFf681izpTVGl/6C2M=</DigestValue>
      </Reference>
      <Reference URI="/xl/media/image1.jpeg?ContentType=image/jpeg">
        <DigestMethod Algorithm="http://www.w3.org/2000/09/xmldsig#sha1"/>
        <DigestValue>14j3yBOS/ezfGAuEpPmof3eJ8Nw=</DigestValue>
      </Reference>
      <Reference URI="/xl/printerSettings/printerSettings1.bin?ContentType=application/vnd.openxmlformats-officedocument.spreadsheetml.printerSettings">
        <DigestMethod Algorithm="http://www.w3.org/2000/09/xmldsig#sha1"/>
        <DigestValue>PklOHPbXJlmgXUzgBYNhHm96IlY=</DigestValue>
      </Reference>
      <Reference URI="/xl/printerSettings/printerSettings2.bin?ContentType=application/vnd.openxmlformats-officedocument.spreadsheetml.printerSettings">
        <DigestMethod Algorithm="http://www.w3.org/2000/09/xmldsig#sha1"/>
        <DigestValue>0uJuso+/5vxE+OA/x+vQUhUOiNY=</DigestValue>
      </Reference>
      <Reference URI="/xl/printerSettings/printerSettings3.bin?ContentType=application/vnd.openxmlformats-officedocument.spreadsheetml.printerSettings">
        <DigestMethod Algorithm="http://www.w3.org/2000/09/xmldsig#sha1"/>
        <DigestValue>XD8nzZ8+UHNiXUGMnKl4hfVkWtY=</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I7esL6KNzfjd6MknoM57orZpN+M=</DigestValue>
      </Reference>
      <Reference URI="/xl/printerSettings/printerSettings6.bin?ContentType=application/vnd.openxmlformats-officedocument.spreadsheetml.printerSettings">
        <DigestMethod Algorithm="http://www.w3.org/2000/09/xmldsig#sha1"/>
        <DigestValue>o39tp4N9Er6eQB9OHmjU3jtZd5c=</DigestValue>
      </Reference>
      <Reference URI="/xl/printerSettings/printerSettings7.bin?ContentType=application/vnd.openxmlformats-officedocument.spreadsheetml.printerSettings">
        <DigestMethod Algorithm="http://www.w3.org/2000/09/xmldsig#sha1"/>
        <DigestValue>5G3vZjdY2TKuvpfy11SKItvG3Xc=</DigestValue>
      </Reference>
      <Reference URI="/xl/printerSettings/printerSettings8.bin?ContentType=application/vnd.openxmlformats-officedocument.spreadsheetml.printerSettings">
        <DigestMethod Algorithm="http://www.w3.org/2000/09/xmldsig#sha1"/>
        <DigestValue>cgUEsIXlx5I9dBY6irgcwyA1otk=</DigestValue>
      </Reference>
      <Reference URI="/xl/printerSettings/printerSettings9.bin?ContentType=application/vnd.openxmlformats-officedocument.spreadsheetml.printerSettings">
        <DigestMethod Algorithm="http://www.w3.org/2000/09/xmldsig#sha1"/>
        <DigestValue>52JvOtuxFIzF9Pe3lX8VNhUQEZY=</DigestValue>
      </Reference>
      <Reference URI="/xl/sharedStrings.xml?ContentType=application/vnd.openxmlformats-officedocument.spreadsheetml.sharedStrings+xml">
        <DigestMethod Algorithm="http://www.w3.org/2000/09/xmldsig#sha1"/>
        <DigestValue>LF7y8DdVqkUlIQsmv0ZpJ/4oBYc=</DigestValue>
      </Reference>
      <Reference URI="/xl/styles.xml?ContentType=application/vnd.openxmlformats-officedocument.spreadsheetml.styles+xml">
        <DigestMethod Algorithm="http://www.w3.org/2000/09/xmldsig#sha1"/>
        <DigestValue>FqeusSo0jSIJrQafU3FCeRDKyyY=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k+4/NY4HIdP4lnvlZdnp2ynOUwc=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Rbp/i0bcx/AT97or5O9XsBvnAKc=</DigestValue>
      </Reference>
      <Reference URI="/xl/worksheets/sheet2.xml?ContentType=application/vnd.openxmlformats-officedocument.spreadsheetml.worksheet+xml">
        <DigestMethod Algorithm="http://www.w3.org/2000/09/xmldsig#sha1"/>
        <DigestValue>m+Sbyo0GuTTdK5qs95A4AQt7RKw=</DigestValue>
      </Reference>
      <Reference URI="/xl/worksheets/sheet3.xml?ContentType=application/vnd.openxmlformats-officedocument.spreadsheetml.worksheet+xml">
        <DigestMethod Algorithm="http://www.w3.org/2000/09/xmldsig#sha1"/>
        <DigestValue>WGY+tWmq2koh3bxgAg3RUS1Sg0o=</DigestValue>
      </Reference>
      <Reference URI="/xl/worksheets/sheet4.xml?ContentType=application/vnd.openxmlformats-officedocument.spreadsheetml.worksheet+xml">
        <DigestMethod Algorithm="http://www.w3.org/2000/09/xmldsig#sha1"/>
        <DigestValue>N07+OK6YfIswT5tKq7N8kutwvqI=</DigestValue>
      </Reference>
      <Reference URI="/xl/worksheets/sheet5.xml?ContentType=application/vnd.openxmlformats-officedocument.spreadsheetml.worksheet+xml">
        <DigestMethod Algorithm="http://www.w3.org/2000/09/xmldsig#sha1"/>
        <DigestValue>IqGV+0/vgY/7/v619/4MMrRAyMA=</DigestValue>
      </Reference>
      <Reference URI="/xl/worksheets/sheet6.xml?ContentType=application/vnd.openxmlformats-officedocument.spreadsheetml.worksheet+xml">
        <DigestMethod Algorithm="http://www.w3.org/2000/09/xmldsig#sha1"/>
        <DigestValue>YUZdCKweyrooMiYtDhBygua8yIY=</DigestValue>
      </Reference>
      <Reference URI="/xl/worksheets/sheet7.xml?ContentType=application/vnd.openxmlformats-officedocument.spreadsheetml.worksheet+xml">
        <DigestMethod Algorithm="http://www.w3.org/2000/09/xmldsig#sha1"/>
        <DigestValue>eBMMSghmf3vfr+twKvJ/xQAv8Iw=</DigestValue>
      </Reference>
      <Reference URI="/xl/worksheets/sheet8.xml?ContentType=application/vnd.openxmlformats-officedocument.spreadsheetml.worksheet+xml">
        <DigestMethod Algorithm="http://www.w3.org/2000/09/xmldsig#sha1"/>
        <DigestValue>vXGbFUK1x4zboXtX+KRczsPs6kc=</DigestValue>
      </Reference>
      <Reference URI="/xl/worksheets/sheet9.xml?ContentType=application/vnd.openxmlformats-officedocument.spreadsheetml.worksheet+xml">
        <DigestMethod Algorithm="http://www.w3.org/2000/09/xmldsig#sha1"/>
        <DigestValue>uOI21JdaSmhOn9pxYCSMOK71Ze0=</DigestValue>
      </Reference>
    </Manifest>
    <SignatureProperties>
      <SignatureProperty Id="idSignatureTime" Target="#idPackageSignature">
        <mdssi:SignatureTime>
          <mdssi:Format>YYYY-MM-DDThh:mm:ssTZD</mdssi:Format>
          <mdssi:Value>2015-05-11T08:50:25Z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q/deyVKhCr8/UpyIg1Td1LwT/RM=</DigestValue>
    </Reference>
    <Reference URI="#idOfficeObject" Type="http://www.w3.org/2000/09/xmldsig#Object">
      <DigestMethod Algorithm="http://www.w3.org/2000/09/xmldsig#sha1"/>
      <DigestValue>sFLZSpDfcx7KLFlJ1vzbOerhw4c=</DigestValue>
    </Reference>
  </SignedInfo>
  <SignatureValue>
    ZbXCEfi4t7IQGmoi7FSUlkZSv91PMduACxmVbMa1e1U2mUTf+KFPM1mLY5ED5iyWNE+pck2/
    fFZyUOfJRC2LwU8KkT8NI5kPBOJ4pAgJ8r8CjBOIRugnKT+ImLrksu1s1Q8kN02eEDrLsd6J
    AJcE7qSGsoCGdkRpraQea7HBwr4=
  </SignatureValue>
  <KeyInfo>
    <KeyValue>
      <RSAKeyValue>
        <Modulus>
            ySlTeMLZ6Axo32h+Kt2+IiKT8mjm9RquNIUobDYAG95V9FArMkHiZYgifu1JkLM6yUkrjpzR
            Nk3qTX77wUv+Max1Kgmc4GME3nKLzQiik1A16i/mRtArfiPVI2FrnEc12B+1QyP6VtKDZjTY
            vjD5DDBUYg37/m8lsUq/z7ps89M=
          </Modulus>
        <Exponent>AQAB</Exponent>
      </RSAKeyValue>
    </KeyValue>
    <X509Data>
      <X509Certificate>
          MIIF6DCCA9CgAwIBAgIQVAEfdjBnvveHhrWHFPkvlTANBgkqhkiG9w0BAQUFADBpMQswCQYD
          VQQGEwJWTjETMBEGA1UEChMKVk5QVCBHcm91cDEeMBwGA1UECxMVVk5QVC1DQSBUcnVzdCBO
          ZXR3b3JrMSUwIwYDVQQDExxWTlBUIENlcnRpZmljYXRpb24gQXV0aG9yaXR5MB4XDTE1MDMw
          NjA4MjUwMFoXDTE5MDIxMjE0MDAwMFowgakxCzAJBgNVBAYTAlZOMRIwEAYDVQQIDAlIw6Ag
          TuG7mWkxEzARBgNVBAcMCkjDoCDEkMO0bmcxUTBPBgNVBAMMSEPDlE5HIFRZIEPhu5QgUEjh
          uqZOIMSQ4bqmVSBUxq8gVsOAIFRIxq/GoE5HIE3huqBJIEThuqZVIEtIw40gU8OUTkcgxJDD
          gDEeMBwGCgmSJomT8ixkAQEMDk1TVDowNTAwNDQ0NzcyMIGfMA0GCSqGSIb3DQEBAQUAA4GN
          ADCBiQKBgQDJKVN4wtnoDGjfaH4q3b4iIpPyaOb1Gq40hShsNgAb3lX0UCsyQeJliCJ+7UmQ
          szrJSSuOnNE2TepNfvvBS/4xrHUqCZzgYwTecovNCKKTUDXqL+ZG0Ct+I9UjYWucRzXYH7VD
          I/pW0oNmNNi+MPkMMFRiDfv+byWxSr/Pumzz0wIDAQABo4IBzTCCAckwcAYIKwYBBQUHAQEE
          ZDBiMDIGCCsGAQUFBzAChiZodHRwOi8vcHViLnZucHQtY2Eudm4vY2VydHMvdm5wdGNhLmNl
          cjAsBggrBgEFBQcwAYYgaHR0cDovL29jc3Audm5wdC1jYS52bi9yZXNwb25kZXIwHQYDVR0O
          BBYEFA4ktcT4ojwlbOGcH+iLph3DnnqSMAwGA1UdEwEB/wQCMAAwHwYDVR0jBBgwFoAUBmnA
          1dUCihWNRn3pfOJoClWsaq8waAYDVR0gBGEwXzBdBg4rBgEEAYHtAwEBAwEBAjBLMCIGCCsG
          AQUFBwICMBYeFABPAEkARAAtAFAAcgAtADEALgAwMCUGCCsGAQUFBwIBFhlodHRwOi8vcHVi
          LnZucHQtY2Eudm4vcnBhMDEGA1UdHwQqMCgwJqAkoCKGIGh0dHA6Ly9jcmwudm5wdC1jYS52
          bi92bnB0Y2EuY3JsMA4GA1UdDwEB/wQEAwIE8DA0BgNVHSUELTArBggrBgEFBQcDAgYIKwYB
          BQUHAwQGCisGAQQBgjcKAwwGCSqGSIb3LwEBBTAkBgNVHREEHTAbgRlwaHVvbmd0cmlldTE5
          ODFAZ21haWwuY29tMA0GCSqGSIb3DQEBBQUAA4ICAQB/R4IY3yPc/uzWgRztCITCzV5LyQgR
          Apk9/4IOJuEnXfBVg+t79eYdFiKa/MgQdCs8OvsvPrAI9zuANeXk22QZQVvCmg1fi6g+UFkW
          wj1tM9T4Lyzsy8jgy6IOpmGhFSqI4rF2gw/3LKq3tb9ma997sRMeVYvBeLf5vfa+p9H3VLTv
          Krnqb+7j8HO8n8tCgNYGmyA9kqbjkTyLXlNOHbTHyeQ+rc481PmiHrcHBjLSWWvZropeIvNg
          PmapylMQxaLI/OmyCGMUwLcDVrhpNaqB+Lgpjc3vYpFvdiKk+d8ptelvJhGo51TSPzieBw44
          bJhAKuPkzgB2cMk2mUdu0SBxMhQdO57H/hSDOZ/oMbAp0zPEgoFyPd4yJKO5r3JenOzJ/hZk
          5eg9WoxBUTKZiNoFmYKFzpXqT4qqIzWixZHtW3fvluQZg6F26D/o2APleYWjKY8CI1EZiNQm
          SF0TyVv+FZD+Y2WAgt3R7mt/wpuWXhFu2dMd9gCJjeD7ma0rnRhgbCdwSKXf98bAPRm5JdN3
          FLUtLmDug4Tze3SWu4JgcmHiu4eRPgclQB/wJz4vDn6QdnB1nY0mSbiaVk+RGfnMiXRRcf/c
          UC6mevBSSg14t/9yGxC56eGkLTyMaIRKg8FrQ+3B1lDYzTu72MlGpBrGunTJgQ31/0JVAEWU
          wbKgkQ==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jpTCU10Mlf6skIJnsEnljN4krq4=</DigestValue>
      </Reference>
      <Reference URI="/xl/calcChain.xml?ContentType=application/vnd.openxmlformats-officedocument.spreadsheetml.calcChain+xml">
        <DigestMethod Algorithm="http://www.w3.org/2000/09/xmldsig#sha1"/>
        <DigestValue>hbdwU+5ZXvEc02bvu4wCqAY/DpE=</DigestValue>
      </Reference>
      <Reference URI="/xl/comments1.xml?ContentType=application/vnd.openxmlformats-officedocument.spreadsheetml.comments+xml">
        <DigestMethod Algorithm="http://www.w3.org/2000/09/xmldsig#sha1"/>
        <DigestValue>h2ggQxO06iRSfYzT7fbfznKT5Qs=</DigestValue>
      </Reference>
      <Reference URI="/xl/comments2.xml?ContentType=application/vnd.openxmlformats-officedocument.spreadsheetml.comments+xml">
        <DigestMethod Algorithm="http://www.w3.org/2000/09/xmldsig#sha1"/>
        <DigestValue>0LTi2BMk4cZIpoWoeVL/m8chmS0=</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7WbpLhIfYWGIJm5SfAztmtI8v6k=</DigestValue>
      </Reference>
      <Reference URI="/xl/drawings/vmlDrawing1.vml?ContentType=application/vnd.openxmlformats-officedocument.vmlDrawing">
        <DigestMethod Algorithm="http://www.w3.org/2000/09/xmldsig#sha1"/>
        <DigestValue>g81fxYJoWgfkiEP1QivpTHuyWQY=</DigestValue>
      </Reference>
      <Reference URI="/xl/drawings/vmlDrawing2.vml?ContentType=application/vnd.openxmlformats-officedocument.vmlDrawing">
        <DigestMethod Algorithm="http://www.w3.org/2000/09/xmldsig#sha1"/>
        <DigestValue>03Gz3lZeSqPN+/vhZffZ6OaMBwU=</DigestValue>
      </Reference>
      <Reference URI="/xl/externalLinks/externalLink1.xml?ContentType=application/vnd.openxmlformats-officedocument.spreadsheetml.externalLink+xml">
        <DigestMethod Algorithm="http://www.w3.org/2000/09/xmldsig#sha1"/>
        <DigestValue>bxlwUjtXRfFf681izpTVGl/6C2M=</DigestValue>
      </Reference>
      <Reference URI="/xl/externalLinks/externalLink2.xml?ContentType=application/vnd.openxmlformats-officedocument.spreadsheetml.externalLink+xml">
        <DigestMethod Algorithm="http://www.w3.org/2000/09/xmldsig#sha1"/>
        <DigestValue>ZZA6+O6iRk51wkAIjeRBftzHZG8=</DigestValue>
      </Reference>
      <Reference URI="/xl/externalLinks/externalLink3.xml?ContentType=application/vnd.openxmlformats-officedocument.spreadsheetml.externalLink+xml">
        <DigestMethod Algorithm="http://www.w3.org/2000/09/xmldsig#sha1"/>
        <DigestValue>JOgvxbgTUxHwTfL/pqlLxFQHgl4=</DigestValue>
      </Reference>
      <Reference URI="/xl/externalLinks/externalLink4.xml?ContentType=application/vnd.openxmlformats-officedocument.spreadsheetml.externalLink+xml">
        <DigestMethod Algorithm="http://www.w3.org/2000/09/xmldsig#sha1"/>
        <DigestValue>uKTfaSYeJR02wyOFS3ZVmO1hnGU=</DigestValue>
      </Reference>
      <Reference URI="/xl/media/image1.jpeg?ContentType=image/jpeg">
        <DigestMethod Algorithm="http://www.w3.org/2000/09/xmldsig#sha1"/>
        <DigestValue>14j3yBOS/ezfGAuEpPmof3eJ8Nw=</DigestValue>
      </Reference>
      <Reference URI="/xl/printerSettings/printerSettings1.bin?ContentType=application/vnd.openxmlformats-officedocument.spreadsheetml.printerSettings">
        <DigestMethod Algorithm="http://www.w3.org/2000/09/xmldsig#sha1"/>
        <DigestValue>PklOHPbXJlmgXUzgBYNhHm96IlY=</DigestValue>
      </Reference>
      <Reference URI="/xl/printerSettings/printerSettings2.bin?ContentType=application/vnd.openxmlformats-officedocument.spreadsheetml.printerSettings">
        <DigestMethod Algorithm="http://www.w3.org/2000/09/xmldsig#sha1"/>
        <DigestValue>0uJuso+/5vxE+OA/x+vQUhUOiNY=</DigestValue>
      </Reference>
      <Reference URI="/xl/printerSettings/printerSettings3.bin?ContentType=application/vnd.openxmlformats-officedocument.spreadsheetml.printerSettings">
        <DigestMethod Algorithm="http://www.w3.org/2000/09/xmldsig#sha1"/>
        <DigestValue>XD8nzZ8+UHNiXUGMnKl4hfVkWtY=</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I7esL6KNzfjd6MknoM57orZpN+M=</DigestValue>
      </Reference>
      <Reference URI="/xl/printerSettings/printerSettings6.bin?ContentType=application/vnd.openxmlformats-officedocument.spreadsheetml.printerSettings">
        <DigestMethod Algorithm="http://www.w3.org/2000/09/xmldsig#sha1"/>
        <DigestValue>o39tp4N9Er6eQB9OHmjU3jtZd5c=</DigestValue>
      </Reference>
      <Reference URI="/xl/printerSettings/printerSettings7.bin?ContentType=application/vnd.openxmlformats-officedocument.spreadsheetml.printerSettings">
        <DigestMethod Algorithm="http://www.w3.org/2000/09/xmldsig#sha1"/>
        <DigestValue>5G3vZjdY2TKuvpfy11SKItvG3Xc=</DigestValue>
      </Reference>
      <Reference URI="/xl/printerSettings/printerSettings8.bin?ContentType=application/vnd.openxmlformats-officedocument.spreadsheetml.printerSettings">
        <DigestMethod Algorithm="http://www.w3.org/2000/09/xmldsig#sha1"/>
        <DigestValue>cgUEsIXlx5I9dBY6irgcwyA1otk=</DigestValue>
      </Reference>
      <Reference URI="/xl/printerSettings/printerSettings9.bin?ContentType=application/vnd.openxmlformats-officedocument.spreadsheetml.printerSettings">
        <DigestMethod Algorithm="http://www.w3.org/2000/09/xmldsig#sha1"/>
        <DigestValue>52JvOtuxFIzF9Pe3lX8VNhUQEZY=</DigestValue>
      </Reference>
      <Reference URI="/xl/sharedStrings.xml?ContentType=application/vnd.openxmlformats-officedocument.spreadsheetml.sharedStrings+xml">
        <DigestMethod Algorithm="http://www.w3.org/2000/09/xmldsig#sha1"/>
        <DigestValue>LF7y8DdVqkUlIQsmv0ZpJ/4oBYc=</DigestValue>
      </Reference>
      <Reference URI="/xl/styles.xml?ContentType=application/vnd.openxmlformats-officedocument.spreadsheetml.styles+xml">
        <DigestMethod Algorithm="http://www.w3.org/2000/09/xmldsig#sha1"/>
        <DigestValue>F9IfhrePUAAIbJRu313r5xjdbH4=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OdQjQckHmMQE0fcVwHAMvL6sdUc=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b+7mlG4srCSGtPRwcLSA6U+ADcs=</DigestValue>
      </Reference>
      <Reference URI="/xl/worksheets/sheet2.xml?ContentType=application/vnd.openxmlformats-officedocument.spreadsheetml.worksheet+xml">
        <DigestMethod Algorithm="http://www.w3.org/2000/09/xmldsig#sha1"/>
        <DigestValue>pjhYQ+SK0Vv1maiCtC6NVhTwpNM=</DigestValue>
      </Reference>
      <Reference URI="/xl/worksheets/sheet3.xml?ContentType=application/vnd.openxmlformats-officedocument.spreadsheetml.worksheet+xml">
        <DigestMethod Algorithm="http://www.w3.org/2000/09/xmldsig#sha1"/>
        <DigestValue>WGY+tWmq2koh3bxgAg3RUS1Sg0o=</DigestValue>
      </Reference>
      <Reference URI="/xl/worksheets/sheet4.xml?ContentType=application/vnd.openxmlformats-officedocument.spreadsheetml.worksheet+xml">
        <DigestMethod Algorithm="http://www.w3.org/2000/09/xmldsig#sha1"/>
        <DigestValue>N07+OK6YfIswT5tKq7N8kutwvqI=</DigestValue>
      </Reference>
      <Reference URI="/xl/worksheets/sheet5.xml?ContentType=application/vnd.openxmlformats-officedocument.spreadsheetml.worksheet+xml">
        <DigestMethod Algorithm="http://www.w3.org/2000/09/xmldsig#sha1"/>
        <DigestValue>BfyErCnClPydaMrd46ahOoX2Cr4=</DigestValue>
      </Reference>
      <Reference URI="/xl/worksheets/sheet6.xml?ContentType=application/vnd.openxmlformats-officedocument.spreadsheetml.worksheet+xml">
        <DigestMethod Algorithm="http://www.w3.org/2000/09/xmldsig#sha1"/>
        <DigestValue>3hxHbmk5UPlsiexI5dYTjVqiFcM=</DigestValue>
      </Reference>
      <Reference URI="/xl/worksheets/sheet7.xml?ContentType=application/vnd.openxmlformats-officedocument.spreadsheetml.worksheet+xml">
        <DigestMethod Algorithm="http://www.w3.org/2000/09/xmldsig#sha1"/>
        <DigestValue>sSgNw3EGU3HO6jauFkzhGs7FebU=</DigestValue>
      </Reference>
      <Reference URI="/xl/worksheets/sheet8.xml?ContentType=application/vnd.openxmlformats-officedocument.spreadsheetml.worksheet+xml">
        <DigestMethod Algorithm="http://www.w3.org/2000/09/xmldsig#sha1"/>
        <DigestValue>KlyiWTXkJc0dLI04JHvmXxG0a5c=</DigestValue>
      </Reference>
      <Reference URI="/xl/worksheets/sheet9.xml?ContentType=application/vnd.openxmlformats-officedocument.spreadsheetml.worksheet+xml">
        <DigestMethod Algorithm="http://www.w3.org/2000/09/xmldsig#sha1"/>
        <DigestValue>q8eFogRF/lBnK4m8ieBO+/qzb3o=</DigestValue>
      </Reference>
    </Manifest>
    <SignatureProperties>
      <SignatureProperty Id="idSignatureTime" Target="#idPackageSignature">
        <mdssi:SignatureTime>
          <mdssi:Format>YYYY-MM-DDThh:mm:ssTZD</mdssi:Format>
          <mdssi:Value>2015-05-11T08:51:37Z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01Bia1</vt:lpstr>
      <vt:lpstr>CDKT Tong hop_Quy1</vt:lpstr>
      <vt:lpstr>KQKD_TH1</vt:lpstr>
      <vt:lpstr>LCTT_TH1</vt:lpstr>
      <vt:lpstr>Note 1_7</vt:lpstr>
      <vt:lpstr>Note 8_TSCD</vt:lpstr>
      <vt:lpstr>Note 9</vt:lpstr>
      <vt:lpstr>Note 22_NV</vt:lpstr>
      <vt:lpstr>Note 23</vt:lpstr>
      <vt:lpstr>LCTT_TH1!Print_Area</vt:lpstr>
      <vt:lpstr>'Note 1_7'!Print_Titles</vt:lpstr>
      <vt:lpstr>'Note 23'!Print_Titles</vt:lpstr>
      <vt:lpstr>'Note 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2015-05-11T08:36:17Z</cp:lastPrinted>
  <dcterms:created xsi:type="dcterms:W3CDTF">1996-10-14T23:33:28Z</dcterms:created>
  <dcterms:modified xsi:type="dcterms:W3CDTF">2015-05-11T08:51:22Z</dcterms:modified>
</cp:coreProperties>
</file>