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5135" windowHeight="9300"/>
  </bookViews>
  <sheets>
    <sheet name="01Bia" sheetId="13" r:id="rId1"/>
    <sheet name="CDKT_ HN1 " sheetId="14" r:id="rId2"/>
    <sheet name="KQKD_HN1" sheetId="15" r:id="rId3"/>
    <sheet name="LCTT_HN1" sheetId="16" r:id="rId4"/>
    <sheet name="Note 1_10" sheetId="4" r:id="rId5"/>
    <sheet name="Note 11_TSCD" sheetId="5" r:id="rId6"/>
    <sheet name="Note 9" sheetId="7" r:id="rId7"/>
    <sheet name="Note 22_NV" sheetId="8" r:id="rId8"/>
    <sheet name="Note 23" sheetId="9" r:id="rId9"/>
  </sheets>
  <externalReferences>
    <externalReference r:id="rId10"/>
    <externalReference r:id="rId11"/>
    <externalReference r:id="rId12"/>
    <externalReference r:id="rId13"/>
  </externalReferences>
  <definedNames>
    <definedName name="__Count">9</definedName>
    <definedName name="_1_0DATA_DATA2_L">'[1]#REF'!#REF!</definedName>
    <definedName name="_10TRÒ_GIAÙ">#REF!</definedName>
    <definedName name="_11TRÒ_GIAÙ__VAT">#REF!</definedName>
    <definedName name="_2MAÕ_HAØNG">#REF!</definedName>
    <definedName name="_3MAÕ_SOÁ_THUEÁ">#REF!</definedName>
    <definedName name="_4ÑÔN_GIAÙ">#REF!</definedName>
    <definedName name="_5SOÁ_CTÖØ">#REF!</definedName>
    <definedName name="_6SOÁ_LÖÔÏNG">#REF!</definedName>
    <definedName name="_7TEÂN_HAØNG">#REF!</definedName>
    <definedName name="_8TEÂN_KHAÙCH_HAØ">#REF!</definedName>
    <definedName name="_9THAØNH_TIEÀN">#REF!</definedName>
    <definedName name="_a1" localSheetId="2" hidden="1">{"'Sheet1'!$L$16"}</definedName>
    <definedName name="_a1" localSheetId="3" hidden="1">{"'Sheet1'!$L$16"}</definedName>
    <definedName name="_a1" hidden="1">{"'Sheet1'!$L$16"}</definedName>
    <definedName name="_b1" localSheetId="2">{"Thuxm2.xls","Sheet1"}</definedName>
    <definedName name="_b1" localSheetId="3">{"Thuxm2.xls","Sheet1"}</definedName>
    <definedName name="_b1">{"Thuxm2.xls","Sheet1"}</definedName>
    <definedName name="_Count">4</definedName>
    <definedName name="_CT250">'[2]dongia (2)'!#REF!</definedName>
    <definedName name="_dt1" localSheetId="2" hidden="1">{"'Sheet1'!$L$16"}</definedName>
    <definedName name="_dt1" localSheetId="3" hidden="1">{"'Sheet1'!$L$16"}</definedName>
    <definedName name="_dt1" hidden="1">{"'Sheet1'!$L$16"}</definedName>
    <definedName name="_f5" localSheetId="2" hidden="1">{"'Sheet1'!$L$16"}</definedName>
    <definedName name="_f5" localSheetId="3" hidden="1">{"'Sheet1'!$L$16"}</definedName>
    <definedName name="_f5" hidden="1">{"'Sheet1'!$L$16"}</definedName>
    <definedName name="_huy1" localSheetId="2" hidden="1">{"'Sheet1'!$L$16"}</definedName>
    <definedName name="_huy1" localSheetId="3" hidden="1">{"'Sheet1'!$L$16"}</definedName>
    <definedName name="_huy1" hidden="1">{"'Sheet1'!$L$16"}</definedName>
    <definedName name="_Lan1" localSheetId="2">{"Thuxm2.xls","Sheet1"}</definedName>
    <definedName name="_Lan1" localSheetId="3">{"Thuxm2.xls","Sheet1"}</definedName>
    <definedName name="_Lan1">{"Thuxm2.xls","Sheet1"}</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t1" localSheetId="2">{"Thuxm2.xls","Sheet1"}</definedName>
    <definedName name="_t1" localSheetId="3">{"Thuxm2.xls","Sheet1"}</definedName>
    <definedName name="_t1">{"Thuxm2.xls","Sheet1"}</definedName>
    <definedName name="_T2" localSheetId="2" hidden="1">{"'Sheet1'!$L$16"}</definedName>
    <definedName name="_T2" localSheetId="3" hidden="1">{"'Sheet1'!$L$16"}</definedName>
    <definedName name="_T2" hidden="1">{"'Sheet1'!$L$16"}</definedName>
    <definedName name="_tt3" localSheetId="2" hidden="1">{"'Sheet1'!$L$16"}</definedName>
    <definedName name="_tt3" localSheetId="3" hidden="1">{"'Sheet1'!$L$16"}</definedName>
    <definedName name="_tt3" hidden="1">{"'Sheet1'!$L$16"}</definedName>
    <definedName name="Antoan" localSheetId="2" hidden="1">{"'Sheet1'!$L$16"}</definedName>
    <definedName name="Antoan" localSheetId="3" hidden="1">{"'Sheet1'!$L$16"}</definedName>
    <definedName name="Antoan" hidden="1">{"'Sheet1'!$L$16"}</definedName>
    <definedName name="AS2DocOpenMode" hidden="1">"AS2DocumentEdit"</definedName>
    <definedName name="BookName">"Bao_cao_cua_NVTK_tai_NPP_bieu_mau_moi_4___Mau_moi.xls"</definedName>
    <definedName name="chuyen" localSheetId="2" hidden="1">{"'Sheet1'!$L$16"}</definedName>
    <definedName name="chuyen" localSheetId="3" hidden="1">{"'Sheet1'!$L$16"}</definedName>
    <definedName name="chuyen" hidden="1">{"'Sheet1'!$L$16"}</definedName>
    <definedName name="CLVC3">0.1</definedName>
    <definedName name="ddd" localSheetId="2" hidden="1">{"'Sheet1'!$L$16"}</definedName>
    <definedName name="ddd" localSheetId="3" hidden="1">{"'Sheet1'!$L$16"}</definedName>
    <definedName name="ddd" hidden="1">{"'Sheet1'!$L$16"}</definedName>
    <definedName name="Document_array" localSheetId="2">{"Thuxm2.xls","Sheet1"}</definedName>
    <definedName name="Document_array" localSheetId="3">{"Thuxm2.xls","Sheet1"}</definedName>
    <definedName name="Document_array">{"Thuxm2.xls","Sheet1"}</definedName>
    <definedName name="DR" localSheetId="2">{"Thuxm2.xls","Sheet1"}</definedName>
    <definedName name="DR" localSheetId="3">{"Thuxm2.xls","Sheet1"}</definedName>
    <definedName name="DR">{"Thuxm2.xls","Sheet1"}</definedName>
    <definedName name="h" localSheetId="2" hidden="1">{"'Sheet1'!$L$16"}</definedName>
    <definedName name="h" localSheetId="3" hidden="1">{"'Sheet1'!$L$16"}</definedName>
    <definedName name="h" hidden="1">{"'Sheet1'!$L$16"}</definedName>
    <definedName name="hjjkl" localSheetId="2" hidden="1">{"'Sheet1'!$L$16"}</definedName>
    <definedName name="hjjkl" localSheetId="3" hidden="1">{"'Sheet1'!$L$16"}</definedName>
    <definedName name="hjjkl" hidden="1">{"'Sheet1'!$L$16"}</definedName>
    <definedName name="HTML_CodePage" hidden="1">950</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localSheetId="2" hidden="1">{"'Sheet1'!$L$16"}</definedName>
    <definedName name="huy" localSheetId="3" hidden="1">{"'Sheet1'!$L$16"}</definedName>
    <definedName name="huy" hidden="1">{"'Sheet1'!$L$16"}</definedName>
    <definedName name="iCount">3</definedName>
    <definedName name="KhuyenmaiUPS">"AutoShape 264"</definedName>
    <definedName name="Lan" localSheetId="2">{"Thuxm2.xls","Sheet1"}</definedName>
    <definedName name="Lan" localSheetId="3">{"Thuxm2.xls","Sheet1"}</definedName>
    <definedName name="Lan">{"Thuxm2.xls","Sheet1"}</definedName>
    <definedName name="mbm" localSheetId="2" hidden="1">{"'Sheet1'!$L$16"}</definedName>
    <definedName name="mbm" localSheetId="3" hidden="1">{"'Sheet1'!$L$16"}</definedName>
    <definedName name="mbm" hidden="1">{"'Sheet1'!$L$16"}</definedName>
    <definedName name="ngan" localSheetId="2">{"Thuxm2.xls","Sheet1"}</definedName>
    <definedName name="ngan" localSheetId="3">{"Thuxm2.xls","Sheet1"}</definedName>
    <definedName name="ngan">{"Thuxm2.xls","Sheet1"}</definedName>
    <definedName name="nnn" localSheetId="2" hidden="1">{"'Sheet1'!$L$16"}</definedName>
    <definedName name="nnn" localSheetId="3" hidden="1">{"'Sheet1'!$L$16"}</definedName>
    <definedName name="nnn" hidden="1">{"'Sheet1'!$L$16"}</definedName>
    <definedName name="_xlnm.Print_Area" localSheetId="3">LCTT_HN1!$A$1:$H$53</definedName>
    <definedName name="_xlnm.Print_Area">#REF!</definedName>
    <definedName name="_xlnm.Print_Titles" localSheetId="4">'Note 1_10'!$1:$3</definedName>
    <definedName name="_xlnm.Print_Titles" localSheetId="8">'Note 23'!$1:$3</definedName>
    <definedName name="_xlnm.Print_Titles" localSheetId="6">'Note 9'!$1:$3</definedName>
    <definedName name="_xlnm.Print_Titles">#N/A</definedName>
    <definedName name="Ranhxay" localSheetId="2" hidden="1">{"'Sheet1'!$L$16"}</definedName>
    <definedName name="Ranhxay" localSheetId="3" hidden="1">{"'Sheet1'!$L$16"}</definedName>
    <definedName name="Ranhxay" hidden="1">{"'Sheet1'!$L$16"}</definedName>
    <definedName name="SheetName">"[Bao_cao_cua_NVTK_tai_NPP_bieu_mau_moi_4___Mau_moi.xls]~         "</definedName>
    <definedName name="TaxTV">10%</definedName>
    <definedName name="TaxXL">5%</definedName>
    <definedName name="tha" localSheetId="2" hidden="1">{"'Sheet1'!$L$16"}</definedName>
    <definedName name="tha" localSheetId="3" hidden="1">{"'Sheet1'!$L$16"}</definedName>
    <definedName name="tha" hidden="1">{"'Sheet1'!$L$16"}</definedName>
    <definedName name="THGT" localSheetId="2" hidden="1">{"'Sheet1'!$L$16"}</definedName>
    <definedName name="THGT" localSheetId="3" hidden="1">{"'Sheet1'!$L$16"}</definedName>
    <definedName name="THGT" hidden="1">{"'Sheet1'!$L$16"}</definedName>
    <definedName name="VAÄT_LIEÄU">"nhandongia"</definedName>
    <definedName name="XCCT">0.5</definedName>
    <definedName name="ZXzX" localSheetId="2" hidden="1">{"'Sheet1'!$L$16"}</definedName>
    <definedName name="ZXzX" localSheetId="3" hidden="1">{"'Sheet1'!$L$16"}</definedName>
    <definedName name="ZXzX" hidden="1">{"'Sheet1'!$L$16"}</definedName>
  </definedNames>
  <calcPr calcId="124519"/>
</workbook>
</file>

<file path=xl/calcChain.xml><?xml version="1.0" encoding="utf-8"?>
<calcChain xmlns="http://schemas.openxmlformats.org/spreadsheetml/2006/main">
  <c r="I20" i="16"/>
  <c r="I38" s="1"/>
  <c r="I41" s="1"/>
  <c r="I29"/>
  <c r="I37"/>
  <c r="H210"/>
  <c r="H211"/>
  <c r="G8" i="15"/>
  <c r="K10"/>
  <c r="K11" s="1"/>
  <c r="K13" s="1"/>
  <c r="K19" s="1"/>
  <c r="K23" s="1"/>
  <c r="K26" s="1"/>
  <c r="K17"/>
  <c r="K18"/>
  <c r="K22"/>
  <c r="L29"/>
  <c r="M29"/>
  <c r="N29"/>
  <c r="O29"/>
  <c r="L30"/>
  <c r="M30"/>
  <c r="M31"/>
  <c r="N30"/>
  <c r="N31" s="1"/>
  <c r="L31"/>
  <c r="O31"/>
  <c r="IV57" i="14"/>
  <c r="A1" i="13"/>
  <c r="H225" i="9"/>
  <c r="H223"/>
  <c r="I223"/>
  <c r="H275" i="4"/>
  <c r="H256" s="1"/>
  <c r="H255" s="1"/>
  <c r="H277"/>
  <c r="H290"/>
  <c r="H285"/>
  <c r="H284" s="1"/>
  <c r="L284" s="1"/>
  <c r="H291"/>
  <c r="H296"/>
  <c r="H300"/>
  <c r="H307"/>
  <c r="H304"/>
  <c r="H303" s="1"/>
  <c r="H302" s="1"/>
  <c r="H308"/>
  <c r="H311"/>
  <c r="J156" i="9"/>
  <c r="J157" s="1"/>
  <c r="J155" s="1"/>
  <c r="J153"/>
  <c r="J154"/>
  <c r="J152" s="1"/>
  <c r="L153" s="1"/>
  <c r="J141"/>
  <c r="I130"/>
  <c r="J130"/>
  <c r="I111"/>
  <c r="J111"/>
  <c r="I106"/>
  <c r="J106"/>
  <c r="L145"/>
  <c r="N145" s="1"/>
  <c r="P145" s="1"/>
  <c r="L144"/>
  <c r="L143"/>
  <c r="N143" s="1"/>
  <c r="N141"/>
  <c r="J96"/>
  <c r="J100"/>
  <c r="P141"/>
  <c r="P142"/>
  <c r="P146"/>
  <c r="L148"/>
  <c r="H127"/>
  <c r="H128"/>
  <c r="H130" s="1"/>
  <c r="J62"/>
  <c r="J74" s="1"/>
  <c r="J78" s="1"/>
  <c r="H62"/>
  <c r="H61" s="1"/>
  <c r="L62" s="1"/>
  <c r="J166" i="7"/>
  <c r="J159"/>
  <c r="J118"/>
  <c r="H118"/>
  <c r="H115"/>
  <c r="J65"/>
  <c r="H65"/>
  <c r="J275" i="4"/>
  <c r="L331"/>
  <c r="H169"/>
  <c r="H168"/>
  <c r="J164"/>
  <c r="H164"/>
  <c r="H173" s="1"/>
  <c r="H148" i="9"/>
  <c r="J159"/>
  <c r="J158"/>
  <c r="H95"/>
  <c r="H88"/>
  <c r="H92" s="1"/>
  <c r="H179" i="7"/>
  <c r="J179"/>
  <c r="H170"/>
  <c r="J155"/>
  <c r="J153"/>
  <c r="H155"/>
  <c r="H158"/>
  <c r="H154" s="1"/>
  <c r="H153" s="1"/>
  <c r="H166" s="1"/>
  <c r="H161"/>
  <c r="J143"/>
  <c r="J150"/>
  <c r="H143"/>
  <c r="H150" s="1"/>
  <c r="H145"/>
  <c r="J123"/>
  <c r="J140" s="1"/>
  <c r="J135"/>
  <c r="H134"/>
  <c r="H123"/>
  <c r="H140" s="1"/>
  <c r="H135"/>
  <c r="J81"/>
  <c r="J115"/>
  <c r="J120" s="1"/>
  <c r="L114" s="1"/>
  <c r="H81"/>
  <c r="H120"/>
  <c r="J186" i="9" s="1"/>
  <c r="E192" s="1"/>
  <c r="J192" s="1"/>
  <c r="I115" i="7"/>
  <c r="I41"/>
  <c r="J42"/>
  <c r="J41" s="1"/>
  <c r="H42"/>
  <c r="H41"/>
  <c r="I33"/>
  <c r="J38"/>
  <c r="J34" s="1"/>
  <c r="J33" s="1"/>
  <c r="H38"/>
  <c r="H34" s="1"/>
  <c r="H33" s="1"/>
  <c r="H50" s="1"/>
  <c r="J338" i="4"/>
  <c r="J335"/>
  <c r="J333" s="1"/>
  <c r="J332" s="1"/>
  <c r="J344" s="1"/>
  <c r="J340"/>
  <c r="J342"/>
  <c r="H338"/>
  <c r="H335"/>
  <c r="H333"/>
  <c r="H332" s="1"/>
  <c r="H344" s="1"/>
  <c r="H340"/>
  <c r="H342"/>
  <c r="I335"/>
  <c r="I333" s="1"/>
  <c r="I332" s="1"/>
  <c r="I344" s="1"/>
  <c r="I340"/>
  <c r="I342"/>
  <c r="I312"/>
  <c r="I311"/>
  <c r="J311"/>
  <c r="I304"/>
  <c r="I303"/>
  <c r="I302" s="1"/>
  <c r="J304"/>
  <c r="J303" s="1"/>
  <c r="J302" s="1"/>
  <c r="J308"/>
  <c r="I277"/>
  <c r="I255" s="1"/>
  <c r="I317" s="1"/>
  <c r="J256"/>
  <c r="J255" s="1"/>
  <c r="J277"/>
  <c r="I284"/>
  <c r="J296"/>
  <c r="J290"/>
  <c r="J285" s="1"/>
  <c r="J284" s="1"/>
  <c r="N284" s="1"/>
  <c r="J291"/>
  <c r="J169"/>
  <c r="H250" i="9"/>
  <c r="H249"/>
  <c r="H248"/>
  <c r="N247"/>
  <c r="N240"/>
  <c r="H258"/>
  <c r="H257"/>
  <c r="H255"/>
  <c r="H254"/>
  <c r="H244"/>
  <c r="H241"/>
  <c r="H242" s="1"/>
  <c r="H55" i="7"/>
  <c r="H53"/>
  <c r="H58"/>
  <c r="H61"/>
  <c r="H69"/>
  <c r="H68"/>
  <c r="H64" s="1"/>
  <c r="H77" s="1"/>
  <c r="J185" i="9" s="1"/>
  <c r="J179"/>
  <c r="J160"/>
  <c r="J67"/>
  <c r="J73" s="1"/>
  <c r="J79" s="1"/>
  <c r="J87" s="1"/>
  <c r="J94" s="1"/>
  <c r="J102" s="1"/>
  <c r="J108" s="1"/>
  <c r="J114" s="1"/>
  <c r="J139" s="1"/>
  <c r="H67"/>
  <c r="H73" s="1"/>
  <c r="H79" s="1"/>
  <c r="H87" s="1"/>
  <c r="H94" s="1"/>
  <c r="H102" s="1"/>
  <c r="H108" s="1"/>
  <c r="H114" s="1"/>
  <c r="H139" s="1"/>
  <c r="J75"/>
  <c r="J76"/>
  <c r="H74"/>
  <c r="H78" s="1"/>
  <c r="H75"/>
  <c r="H76"/>
  <c r="I66"/>
  <c r="J66"/>
  <c r="H66"/>
  <c r="I70"/>
  <c r="J70"/>
  <c r="H70"/>
  <c r="J15"/>
  <c r="J29" s="1"/>
  <c r="J41" s="1"/>
  <c r="H15"/>
  <c r="H29" s="1"/>
  <c r="H41" s="1"/>
  <c r="I18" i="8"/>
  <c r="I19" s="1"/>
  <c r="I27" s="1"/>
  <c r="I65" i="7"/>
  <c r="I64"/>
  <c r="I77" s="1"/>
  <c r="J55"/>
  <c r="J53" s="1"/>
  <c r="J58"/>
  <c r="J61"/>
  <c r="J69"/>
  <c r="J68" s="1"/>
  <c r="J64" s="1"/>
  <c r="J52"/>
  <c r="J79" s="1"/>
  <c r="J122" s="1"/>
  <c r="J142" s="1"/>
  <c r="J152" s="1"/>
  <c r="J168" s="1"/>
  <c r="J187" s="1"/>
  <c r="H52"/>
  <c r="H79" s="1"/>
  <c r="H122" s="1"/>
  <c r="H142" s="1"/>
  <c r="H152" s="1"/>
  <c r="H168" s="1"/>
  <c r="H187" s="1"/>
  <c r="J190"/>
  <c r="J188"/>
  <c r="J192"/>
  <c r="H190"/>
  <c r="H188"/>
  <c r="H192"/>
  <c r="I190"/>
  <c r="I188"/>
  <c r="I169"/>
  <c r="I186"/>
  <c r="J170"/>
  <c r="J169" s="1"/>
  <c r="J186" s="1"/>
  <c r="J176"/>
  <c r="H176"/>
  <c r="H169" s="1"/>
  <c r="H186" s="1"/>
  <c r="I153"/>
  <c r="I38"/>
  <c r="J254" i="4"/>
  <c r="J319" s="1"/>
  <c r="J331" s="1"/>
  <c r="H254"/>
  <c r="H319" s="1"/>
  <c r="H331" s="1"/>
  <c r="L319"/>
  <c r="I315"/>
  <c r="J300"/>
  <c r="L254"/>
  <c r="H223"/>
  <c r="J223"/>
  <c r="L223"/>
  <c r="F198"/>
  <c r="F221"/>
  <c r="G198"/>
  <c r="I198"/>
  <c r="J198"/>
  <c r="J180"/>
  <c r="J61" i="9"/>
  <c r="H266"/>
  <c r="H261"/>
  <c r="J245"/>
  <c r="H245"/>
  <c r="J242"/>
  <c r="J223"/>
  <c r="H219"/>
  <c r="L219"/>
  <c r="L220" s="1"/>
  <c r="J219"/>
  <c r="N219"/>
  <c r="J214"/>
  <c r="J211"/>
  <c r="J194"/>
  <c r="J193"/>
  <c r="J178"/>
  <c r="J177"/>
  <c r="J148"/>
  <c r="H111"/>
  <c r="H106"/>
  <c r="H100"/>
  <c r="J92"/>
  <c r="J85"/>
  <c r="H85"/>
  <c r="H77"/>
  <c r="H50"/>
  <c r="H54"/>
  <c r="L54"/>
  <c r="J54"/>
  <c r="H43"/>
  <c r="J42"/>
  <c r="H42"/>
  <c r="J38"/>
  <c r="J37" s="1"/>
  <c r="H6"/>
  <c r="H9" s="1"/>
  <c r="H17" s="1"/>
  <c r="H20" s="1"/>
  <c r="J7"/>
  <c r="H7" s="1"/>
  <c r="H34"/>
  <c r="J31"/>
  <c r="J21"/>
  <c r="J18"/>
  <c r="J17"/>
  <c r="P9"/>
  <c r="A2"/>
  <c r="A1"/>
  <c r="J27" i="8"/>
  <c r="H18"/>
  <c r="H19"/>
  <c r="H27"/>
  <c r="G18"/>
  <c r="G19" s="1"/>
  <c r="F18"/>
  <c r="F19"/>
  <c r="F27" s="1"/>
  <c r="E18"/>
  <c r="E19"/>
  <c r="E27"/>
  <c r="D18"/>
  <c r="D19" s="1"/>
  <c r="D27" s="1"/>
  <c r="C18"/>
  <c r="C19" s="1"/>
  <c r="B18"/>
  <c r="B19"/>
  <c r="B27"/>
  <c r="K26"/>
  <c r="K25"/>
  <c r="K24"/>
  <c r="K23"/>
  <c r="K22"/>
  <c r="K21"/>
  <c r="K20"/>
  <c r="J18"/>
  <c r="K17"/>
  <c r="K16"/>
  <c r="K15"/>
  <c r="K14"/>
  <c r="K13"/>
  <c r="K12"/>
  <c r="K11"/>
  <c r="K10"/>
  <c r="A2"/>
  <c r="A1"/>
  <c r="F235" i="4"/>
  <c r="J168"/>
  <c r="J173"/>
  <c r="J233"/>
  <c r="F233"/>
  <c r="F248"/>
  <c r="J242"/>
  <c r="F242"/>
  <c r="J235"/>
  <c r="N232"/>
  <c r="J231"/>
  <c r="F231"/>
  <c r="J329"/>
  <c r="H225"/>
  <c r="H10" i="7"/>
  <c r="H15"/>
  <c r="H18"/>
  <c r="H21"/>
  <c r="H24"/>
  <c r="H27" s="1"/>
  <c r="H29"/>
  <c r="J29" s="1"/>
  <c r="J28"/>
  <c r="J26"/>
  <c r="J25"/>
  <c r="J24"/>
  <c r="J23"/>
  <c r="J22"/>
  <c r="J21"/>
  <c r="J20"/>
  <c r="J19"/>
  <c r="J17"/>
  <c r="J16"/>
  <c r="J14"/>
  <c r="J13"/>
  <c r="J12"/>
  <c r="J11"/>
  <c r="J10"/>
  <c r="J9"/>
  <c r="L9"/>
  <c r="A2"/>
  <c r="A1"/>
  <c r="C23" i="5"/>
  <c r="C25"/>
  <c r="I31"/>
  <c r="I32"/>
  <c r="I33"/>
  <c r="I34"/>
  <c r="I35"/>
  <c r="I37" s="1"/>
  <c r="I36"/>
  <c r="I39"/>
  <c r="I40"/>
  <c r="I42"/>
  <c r="I43"/>
  <c r="I45" s="1"/>
  <c r="I44"/>
  <c r="I41"/>
  <c r="H37"/>
  <c r="H48" s="1"/>
  <c r="H45"/>
  <c r="G37"/>
  <c r="G48" s="1"/>
  <c r="G45"/>
  <c r="F37"/>
  <c r="F45"/>
  <c r="F48" s="1"/>
  <c r="E37"/>
  <c r="E45"/>
  <c r="E48"/>
  <c r="D37"/>
  <c r="D48" s="1"/>
  <c r="D45"/>
  <c r="C37"/>
  <c r="C48" s="1"/>
  <c r="C45"/>
  <c r="I47"/>
  <c r="H47"/>
  <c r="G47"/>
  <c r="F47"/>
  <c r="E47"/>
  <c r="D47"/>
  <c r="C47"/>
  <c r="I8"/>
  <c r="I9"/>
  <c r="I15" s="1"/>
  <c r="I10"/>
  <c r="I11"/>
  <c r="I12"/>
  <c r="I13"/>
  <c r="I14"/>
  <c r="I17"/>
  <c r="I23" s="1"/>
  <c r="I25"/>
  <c r="I18"/>
  <c r="I20"/>
  <c r="I21"/>
  <c r="I22"/>
  <c r="I19"/>
  <c r="H15"/>
  <c r="H23"/>
  <c r="H26"/>
  <c r="G15"/>
  <c r="G23"/>
  <c r="G26" s="1"/>
  <c r="F15"/>
  <c r="F26" s="1"/>
  <c r="F23"/>
  <c r="E15"/>
  <c r="E26" s="1"/>
  <c r="E23"/>
  <c r="D15"/>
  <c r="D23"/>
  <c r="D26"/>
  <c r="C15"/>
  <c r="C26"/>
  <c r="H25"/>
  <c r="G25"/>
  <c r="F25"/>
  <c r="E25"/>
  <c r="D25"/>
  <c r="A2"/>
  <c r="A1"/>
  <c r="J225" i="4"/>
  <c r="H329"/>
  <c r="N212"/>
  <c r="L198"/>
  <c r="F180"/>
  <c r="L180" s="1"/>
  <c r="A2"/>
  <c r="A1"/>
  <c r="J18" i="7"/>
  <c r="L18" s="1"/>
  <c r="J15"/>
  <c r="J9" i="9"/>
  <c r="H30" l="1"/>
  <c r="H32"/>
  <c r="J27" i="7"/>
  <c r="H30"/>
  <c r="J30" s="1"/>
  <c r="K19" i="8"/>
  <c r="C27"/>
  <c r="K27" s="1"/>
  <c r="I48" i="5"/>
  <c r="J50" i="7"/>
  <c r="H317" i="4"/>
  <c r="H180" i="9" s="1"/>
  <c r="J180" s="1"/>
  <c r="J43"/>
  <c r="G27" i="8"/>
  <c r="I26" i="5"/>
  <c r="J77" i="7"/>
  <c r="J317" i="4"/>
  <c r="P143" i="9"/>
  <c r="P148" s="1"/>
  <c r="N144"/>
  <c r="P144" s="1"/>
  <c r="K18" i="8"/>
  <c r="H31" i="9" l="1"/>
  <c r="H38"/>
  <c r="H37" s="1"/>
</calcChain>
</file>

<file path=xl/comments1.xml><?xml version="1.0" encoding="utf-8"?>
<comments xmlns="http://schemas.openxmlformats.org/spreadsheetml/2006/main">
  <authors>
    <author>Admin</author>
  </authors>
  <commentList>
    <comment ref="I28" authorId="0">
      <text>
        <r>
          <rPr>
            <b/>
            <sz val="9"/>
            <color indexed="81"/>
            <rFont val="Tahoma"/>
            <family val="2"/>
          </rPr>
          <t>Da Sơn La</t>
        </r>
        <r>
          <rPr>
            <sz val="9"/>
            <color indexed="81"/>
            <rFont val="Tahoma"/>
            <family val="2"/>
          </rPr>
          <t xml:space="preserve">
</t>
        </r>
      </text>
    </comment>
    <comment ref="B115" authorId="0">
      <text>
        <r>
          <rPr>
            <b/>
            <sz val="9"/>
            <color indexed="81"/>
            <rFont val="Tahoma"/>
            <family val="2"/>
          </rPr>
          <t>Quỹ dự phòng TC</t>
        </r>
      </text>
    </comment>
    <comment ref="K116" authorId="0">
      <text>
        <r>
          <rPr>
            <b/>
            <sz val="9"/>
            <color indexed="81"/>
            <rFont val="Tahoma"/>
            <family val="2"/>
          </rPr>
          <t>LTTM ban đầu</t>
        </r>
      </text>
    </comment>
    <comment ref="K117" authorId="0">
      <text>
        <r>
          <rPr>
            <b/>
            <sz val="9"/>
            <color indexed="81"/>
            <rFont val="Tahoma"/>
            <family val="2"/>
          </rPr>
          <t>LTMT hiện tại còn lại</t>
        </r>
        <r>
          <rPr>
            <sz val="9"/>
            <color indexed="81"/>
            <rFont val="Tahoma"/>
            <family val="2"/>
          </rPr>
          <t xml:space="preserve">
</t>
        </r>
      </text>
    </comment>
    <comment ref="K118" authorId="0">
      <text>
        <r>
          <rPr>
            <b/>
            <sz val="9"/>
            <color indexed="81"/>
            <rFont val="Tahoma"/>
            <family val="2"/>
          </rPr>
          <t>LTTM lũy kế đã phân bổ đến 31/12/2014</t>
        </r>
        <r>
          <rPr>
            <sz val="9"/>
            <color indexed="81"/>
            <rFont val="Tahoma"/>
            <family val="2"/>
          </rPr>
          <t xml:space="preserve">
</t>
        </r>
      </text>
    </comment>
    <comment ref="K119" authorId="0">
      <text>
        <r>
          <rPr>
            <b/>
            <sz val="9"/>
            <color indexed="81"/>
            <rFont val="Tahoma"/>
            <family val="2"/>
          </rPr>
          <t>LTTM 6 tháng/ lần</t>
        </r>
      </text>
    </comment>
  </commentList>
</comments>
</file>

<file path=xl/comments2.xml><?xml version="1.0" encoding="utf-8"?>
<comments xmlns="http://schemas.openxmlformats.org/spreadsheetml/2006/main">
  <authors>
    <author>Admin</author>
  </authors>
  <commentList>
    <comment ref="E29" authorId="0">
      <text>
        <r>
          <rPr>
            <sz val="9"/>
            <color indexed="81"/>
            <rFont val="Tahoma"/>
            <family val="2"/>
          </rPr>
          <t xml:space="preserve">Bao cao hop nhat ( Loi nhuan - trich cac quy) chia so luong binh quan gia quyen cua cp pho thong
</t>
        </r>
      </text>
    </comment>
  </commentList>
</comments>
</file>

<file path=xl/sharedStrings.xml><?xml version="1.0" encoding="utf-8"?>
<sst xmlns="http://schemas.openxmlformats.org/spreadsheetml/2006/main" count="1398" uniqueCount="1049">
  <si>
    <r>
      <t>Ph­¬ng ph¸p h¹ch to¸n hµng tån kho:</t>
    </r>
    <r>
      <rPr>
        <sz val="11.5"/>
        <rFont val=".VnTime"/>
        <family val="2"/>
      </rPr>
      <t xml:space="preserve"> C«ng ty ¸p dông ph­¬ng ph¸p kª khai th­êng xuyªn ®Ó h¹ch to¸n hµng tån kho.</t>
    </r>
  </si>
  <si>
    <t>Nguyªn t¾c ghi nhËn c¸c kho¶n ph¶i thu th­¬ng m¹i vµ ph¶i thu kh¸c:</t>
  </si>
  <si>
    <t>3.1</t>
  </si>
  <si>
    <r>
      <t>Nguyªn t¾c ghi nhËn:</t>
    </r>
    <r>
      <rPr>
        <sz val="11.5"/>
        <rFont val=".VnTime"/>
        <family val="2"/>
      </rPr>
      <t xml:space="preserve"> C¸c kho¶n ph¶i thu kh¸ch hµng, kho¶n tr¶ tr­íc cho ng­êi b¸n, ph¶i thu néi bé, vµ c¸c kho¶n ph¶i thu kh¸c t¹i thêi ®iÓm b¸o c¸o, nÕu:</t>
    </r>
  </si>
  <si>
    <t>Cã thêi h¹n thu håi hoÆc thanh to¸n d­íi 1 n¨m ®­îc ph©n lo¹i lµ Tµi s¶n ng¾n h¹n.</t>
  </si>
  <si>
    <t>Cã thêi h¹n thu håi hoÆc thanh to¸n trªn 1 n¨m  ®­îc ph©n lo¹i lµ Tµi s¶n dµi h¹n.</t>
  </si>
  <si>
    <t>3.2</t>
  </si>
  <si>
    <r>
      <t>LËp dù phßng ph¶i thu khã ®ßi:</t>
    </r>
    <r>
      <rPr>
        <sz val="11.5"/>
        <rFont val=".VnTime"/>
        <family val="2"/>
      </rPr>
      <t xml:space="preserve"> Dù phßng nî ph¶i thu khã ®ßi thÓ hiÖn phÇn gi¸ trÞ dù kiÕn bÞ tæn thÊt cña c¸c kho¶n nî ph¶i thu cã kh¶ n¨ng kh«ng ®­îc kh¸ch hµng thanh to¸n ®èi víi c¸c kho¶n ph¶i thu t¹i thêi ®iÓm lËp B¸o c¸o tµi chÝnh.</t>
    </r>
  </si>
  <si>
    <t>Dù phßng ph¶i thu khã ®ßi ®­îc trÝch lËp theo h­íng dÉn t¹i Th«ng t­ 228/2009/TT-BTC ngµy 07/12/2009 cña Bé Tµi chÝnh.</t>
  </si>
  <si>
    <t>4.</t>
  </si>
  <si>
    <t xml:space="preserve">Nguyªn t¾c ghi nhËn vµ khÊu hao TSC§ </t>
  </si>
  <si>
    <t>4.1</t>
  </si>
  <si>
    <t xml:space="preserve">Nguyªn t¾c ghi nhËn TSC§ h÷u h×nh, v« h×nh </t>
  </si>
  <si>
    <t xml:space="preserve">Nguyªn gi¸ cña tµi s¶n cè ®Þnh ®­îc x¸c ®Þnh lµ toµn bé chi phÝ mµ ®¬n vÞ ®· bá ra ®Ó cã ®­îc tµi s¶n ®ã tÝnh ®Õn thêi ®iÓm ®­a tµi s¶n vµo vÞ trÝ s½n sµng sö dông. </t>
  </si>
  <si>
    <t>4.2.</t>
  </si>
  <si>
    <t>Ph­¬ng ph¸p khÊu hao TSC§</t>
  </si>
  <si>
    <t xml:space="preserve">KhÊu hao ®­îc trÝch theo ph­¬ng ph¸p ®­êng th¼ng. Thêi gian khÊu hao ®­îc tÝnh phï hîp theo quy ®Þnh t¹i Th«ng t­ sè 45/2013/TT-BTC ngµy 25/04/2013 cña Bé Tµi chÝnh. Thêi gian khÊu hao ®­îc ­íc tÝnh nh­ sau: </t>
  </si>
  <si>
    <t>Lo¹i tµi s¶n</t>
  </si>
  <si>
    <t>Thêi gian KH</t>
  </si>
  <si>
    <t xml:space="preserve">               Nhµ cöa, vËt kiÕn tróc</t>
  </si>
  <si>
    <t>06 - 25 n¨m</t>
  </si>
  <si>
    <t xml:space="preserve">               M¸y mãc thiÕt bÞ</t>
  </si>
  <si>
    <t>06 - 08 n¨m</t>
  </si>
  <si>
    <t xml:space="preserve">               Ph­¬ng tiÖn vËn t¶i</t>
  </si>
  <si>
    <t>06 - 10 n¨m</t>
  </si>
  <si>
    <t xml:space="preserve">               ThiÕt bÞ qu¶n lý</t>
  </si>
  <si>
    <t>03 - 05 n¨m</t>
  </si>
  <si>
    <t xml:space="preserve">               Tµi s¶n cè ®Þnh v« h×nh</t>
  </si>
  <si>
    <t>03 n¨m</t>
  </si>
  <si>
    <t>5.</t>
  </si>
  <si>
    <t>KÕ to¸n c¸c kho¶n ®Çu t­ tµi chÝnh:</t>
  </si>
  <si>
    <t>5.1.</t>
  </si>
  <si>
    <r>
      <t>Nguyªn t¾c ghi nhËn c¸c kho¶n ®Çu t­ ng¾n h¹n:</t>
    </r>
    <r>
      <rPr>
        <sz val="11.5"/>
        <rFont val=".VnTime"/>
        <family val="2"/>
      </rPr>
      <t xml:space="preserve"> C¸c kho¶n ®Çu t­ chøng kho¸n t¹i thêi ®iÓm b¸o c¸o, nÕu:</t>
    </r>
  </si>
  <si>
    <t>Cã thêi h¹n thu håi hoÆc ®¸o h¹n kh«ng qua 3 th¸ng kÓ tõ ngµy mua kho¶n ®Çu t­ ®ã ®­îc coi lµ "t­¬ng ®­¬ng tiÒn"</t>
  </si>
  <si>
    <t>Cã thêi h¹n thu håi vèn d­íi 1 n¨m  ®­îc ph©n lo¹i lµ tµi s¶n ng¾n h¹n.</t>
  </si>
  <si>
    <t>Cã thêi h¹n thu håi vèn trªn 1 n¨m  ®­îc ph©n lo¹i lµ tµi s¶n dµi h¹n.</t>
  </si>
  <si>
    <t>5.2.</t>
  </si>
  <si>
    <r>
      <t xml:space="preserve">Nguyªn t¾c ghi nhËn c¸c kho¶n ®Çu t­ dµi h¹n: </t>
    </r>
    <r>
      <rPr>
        <sz val="11.5"/>
        <rFont val=".VnTime"/>
        <family val="2"/>
      </rPr>
      <t>bao gåm ®Çu t­ vµo C«ng ty con vµ ®Çu t­ dµi h¹n kh¸c.</t>
    </r>
  </si>
  <si>
    <t>Kho¶n ®Çu t­ vµo c«ng ty con, c«ng ty liªn kÕt ®­îc kÕ to¸n theo ph­¬ng ph¸p gi¸ gèc. Lîi nhuËn thuÇn ®­îc chia tõ c«ng ty con, c«ng ty liªn kÕt ph¸t sinh sau ngµy ®Çu t­ ghi nhËn vµo b¸o c¸o kÕt qu¶ ho¹t ®éng kinh doanh. C¸c kho¶n ®­îc chia kh¸c lµ kho¶n gi¶m trõ gi¸ gèc ®Çu t­.</t>
  </si>
  <si>
    <t>5.3.</t>
  </si>
  <si>
    <t>Ph­¬ng ph¸p lËp dù phßng gi¶m gi¸ ®Çu t­ ng¾n h¹n, dµi h¹n</t>
  </si>
  <si>
    <t>Dù phßng gi¶m gi¸ ®Çu t­ ng¾n h¹n, dµi h¹n ®­îc ¸p dông theo h­íng dÉn t¹i Th«ng t­ sè 228/2009/TT-BTC ngµy 07/12/2009 cña Bé Tµi chÝnh.</t>
  </si>
  <si>
    <t>6.</t>
  </si>
  <si>
    <t>Chi phÝ ®i vay</t>
  </si>
  <si>
    <t xml:space="preserve">Chi phÝ ®i vay liªn quan trùc tiÕp ®Õn viÖc ®Çu t­ x©y dùng hoÆc s¶n xuÊt tµi s¶n dë dang ®­îc tÝnh vµo gi¸ trÞ cña tµi s¶n ®ã (®­îc vèn ho¸), bao gåm c¸c kho¶n l·i tiÒn vay, ph©n bæ c¸c kho¶n chiÕt khÊu hoÆc phô tréi khi ph¸t hµnh tr¸i phiÕu, c¸c kho¶n chi phÝ phô ph¸t sinh liªn quan tíi qu¸ tr×nh lµm thñ tôc vay. </t>
  </si>
  <si>
    <t>ViÖc vèn ho¸ chi phÝ ®i vay sÏ ®­îc t¹m ngõng l¹i trong c¸c giai ®o¹n mµ qu¸ tr×nh ®Çu t­ x©y dùng hoÆc s¶n xuÊt tµi s¶n dë dang bÞ gi¸n ®o¹n, trõ khi sù gi¸n ®o¹n ®ã lµ cÇn thiÕt.</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</si>
  <si>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</si>
  <si>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</si>
  <si>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Chi phÝ ®i vay ®­îc vèn ho¸ trong kú kh«ng ®­îc v­ît qu¸ tæng sè chi phÝ ®i vay ph¸t sinh trong kú. C¸c kho¶n l·i tiÒn vay vµ kho¶n ph©n bæ chiÕt khÊu hoÆc phô tréi ®­îc vèn ho¸ trong tõng kú kh«ng ®­îc v­ît qu¸ sè l·i vay thùc tÕ ph¸t sinh vµ sè ph©n bæ chiÕt khÊu hoÆc phô tréi trong kú ®ã.</t>
  </si>
  <si>
    <t>7.</t>
  </si>
  <si>
    <t>Ghi nhËn chi phÝ tr¶ tr­íc</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</si>
  <si>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</si>
  <si>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</si>
  <si>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C«ng cô dông cô xuÊt dïng cã gi¸ trÞ lín.</t>
  </si>
  <si>
    <t>Chi phÝ söa ch÷a lín tµi s¶n cè ®Þnh ph¸t sinh mét lÇn qu¸ lín.</t>
  </si>
  <si>
    <t>8.</t>
  </si>
  <si>
    <t>Ghi nhËn c¸c kho¶n ph¶i tr¶ th­¬ng m¹i vµ ph¶i tr¶ kh¸c</t>
  </si>
  <si>
    <t>C¸c kho¶n ph¶i tr¶ ng­êi b¸n, ph¶i tr¶ néi bé, ph¶i tr¶ kh¸c, kho¶n vay t¹i thêi ®iÓm b¸o c¸o, nÕu:</t>
  </si>
  <si>
    <t>Cã thêi h¹n thanh to¸n d­íi 1 n¨m  ®­îc ph©n lo¹i lµ nî ng¾n h¹n.</t>
  </si>
  <si>
    <t>Cã thêi h¹n thanh to¸n trªn 1 n¨m  ®­îc ph©n lo¹i lµ nî dµi h¹n.</t>
  </si>
  <si>
    <t>B§H dù ¸n thñy ®iÖn Hña Na</t>
  </si>
  <si>
    <t>Cty CP ®Çu t­ bª t«ng CN cao</t>
  </si>
  <si>
    <t>Cty TNHH c¬ khÝ Minh Liªm</t>
  </si>
  <si>
    <t>Tµi s¶n thiÕu chê xö lý ®­îc ph©n lo¹i lµ nî ng¾n h¹n.</t>
  </si>
  <si>
    <t>ThuÕ thu nhËp ho·n l¹i ®­îc ph©n lo¹i lµ nî dµi h¹n.</t>
  </si>
  <si>
    <t>9.</t>
  </si>
  <si>
    <t xml:space="preserve">Ghi nhËn chi phÝ ph¶i tr¶, trÝch tr­íc chi phÝ söa ch÷a lín: </t>
  </si>
  <si>
    <t>C¸c kho¶n chi phÝ thùc tÕ ch­a ph¸t sinh nh­ng ®­îc trÝch tr­íc vµo chi phÝ s¶n xuÊt, kinh doanh trong kú ®Ó ®¶m b¶o khi chi phÝ ph¸t sinh thùc tÕ kh«ng g©y ®ét biÕn cho chi phÝ s¶n xuÊt kinh doanh trªn c¬ së ®¶m b¶o nguyªn t¾c phï hîp gi÷a doanh thu vµ chi phÝ. Khi c¸c chi phÝ ®ã ph¸t sinh, nÕu cã chªnh lÖch víi sè ®· trÝch, kÕ to¸n tiÕn hµnh ghi bæ sung hoÆc ghi gi¶m chi phÝ t­¬ng øng víi phÇn chªnh lÖch.</t>
  </si>
  <si>
    <t>Nguyªn t¾c ghi nhËn vèn chñ së h÷u:</t>
  </si>
  <si>
    <t>Vèn ®Çu t­ cña chñ së h÷u ®­îc ghi nhËn theo sè vèn thùc gãp cña chñ së h÷u.</t>
  </si>
  <si>
    <t>ThÆng d­ vèn cæ phÇn ®­îc ghi nhËn theo sè chªnh lÖch cao h¬n hoÆc thÊp h¬n gi÷a gi¸ trÞ thùc tÕ ph¸t hµnh vµ mÖnh gi¸ cæ phÇn trong c¸c ®ît ph¸t hµnh.</t>
  </si>
  <si>
    <t>Lîi nhuËn sau thuÕ ch­a ph©n phèi lµ sè lîi nhuËn tõ c¸c ho¹t ®éng cña doanh nghiÖp sau khi trõ c¸c kho¶n ®iÒu chØnh do ¸p dông håi tè thay ®æi chÝnh s¸ch kÕ to¸n vµ ®iÒu chØnh håi tè sai sãt träng yÕu cña c¸c n¨m tr­íc.</t>
  </si>
  <si>
    <t>Nguyªn t¾c trÝch lËp c¸c kho¶n dù tr÷ c¸c quü tõ lîi nhuËn sau thuÕ:</t>
  </si>
  <si>
    <t>Lîi nhuËn sau thuÕ thu nhËp doanh nghiÖp sau khi ®­îc Héi ®ång qu¶n trÞ phª duyÖt ®­îc trÝch c¸c quü theo §iÒu lÖ C«ng ty vµ c¸c quy ®Þnh ph¸p lý hiÖn hµnh, sÏ ph©n chia cho c¸c bªn theo tû lÖ gãp vèn.</t>
  </si>
  <si>
    <t>Nguyªn t¾c ghi nhËn doanh thu</t>
  </si>
  <si>
    <t>12.1</t>
  </si>
  <si>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</si>
  <si>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</si>
  <si>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</si>
  <si>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</si>
  <si>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</si>
  <si>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</si>
  <si>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§Þa chØ: TÇng 4 - CT3 - Tßa nhµ Fodacon - TrÇn Phó - Mé Lao - Hµ §«ng - Hµ Néi</t>
  </si>
  <si>
    <t>B¶n ThuyÕt minh b¸o c¸o tµi chÝnh Hîp nhÊt</t>
  </si>
  <si>
    <t>Quý I - N¨m 2015</t>
  </si>
  <si>
    <t xml:space="preserve"> B¸o c¸o tµi chÝnh hîp nhÊt</t>
  </si>
  <si>
    <t>*) Trong kú ®¬n vÞ kh«ng thùc hiÖn viÖc trÝch lËp dù phßng c¸c kho¶n ®Çu t­ tµi chÝnh dµi h¹n do ¶nh h­ëng cña c¸c yÕu tè kh¸ch quan, ®¬n vÞ kh«ng thu thËp ®­îc c¸c chøng tõ, tµi liÖu liªn quan nªn kh«ng ®ñ c¨n cø trÝch lËp dù phßng.</t>
  </si>
  <si>
    <r>
      <t>Ph­¬ng ph¸p x¸c ®Þnh gi¸ trÞ hµng tån kho cuèi kú:</t>
    </r>
    <r>
      <rPr>
        <sz val="11.5"/>
        <rFont val=".VnTime"/>
        <family val="2"/>
      </rPr>
      <t xml:space="preserve"> Gi¸ trÞ hµng tån kho cuèi kú = Gi¸ trÞ hµng tån ®Çu kú + Gi¸ trÞ hµng nhËp trong kú - Gi¸ trÞ hµng xuÊt trong kú. (Ph­¬ng ph¸p tÝnh gi¸ hµng xuÊt kho  theo ph­¬ng ph¸p b×nh qu©n gia quyÒn).</t>
    </r>
  </si>
  <si>
    <t>16. T¨ng, gi¶m vèn chñ së h÷u</t>
  </si>
  <si>
    <t>CTY CP ĐẦU TƯ VÀ THƯƠNG MẠI DẦU KHÍ SÔNG ĐÀ</t>
  </si>
  <si>
    <t xml:space="preserve">Mẫu số B01-DN </t>
  </si>
  <si>
    <t>Địa chỉ: Tầng 4- CT3 - Fodacon - Trần Phú - Hà Đông - Hà Nội</t>
  </si>
  <si>
    <t>(Ban hành theo Thông tư số 200/2014/TT-BTC</t>
  </si>
  <si>
    <t>Tel: 0462700385                                   Fax: 0462700398</t>
  </si>
  <si>
    <t>Ngày 22/12/2014 của Bộ Tài Chính)</t>
  </si>
  <si>
    <t>BẢNG CÂN ĐỐI KẾ TOÁN HỢP NHẤT</t>
  </si>
  <si>
    <t>Tại ngày 31 tháng 03 năm 2015</t>
  </si>
  <si>
    <t>TÀI SẢN</t>
  </si>
  <si>
    <t>Mã số</t>
  </si>
  <si>
    <t>Thuyết 
minh</t>
  </si>
  <si>
    <t>31/03/2015</t>
  </si>
  <si>
    <t>01/01/2015</t>
  </si>
  <si>
    <t>Đ/c Hợp nhất</t>
  </si>
  <si>
    <t>A</t>
  </si>
  <si>
    <t>TÀI SẢN NGẮN HẠN</t>
  </si>
  <si>
    <t>I</t>
  </si>
  <si>
    <t>Tiền và các khoản tương đương tiền</t>
  </si>
  <si>
    <t>V.1</t>
  </si>
  <si>
    <t>Tiền</t>
  </si>
  <si>
    <t xml:space="preserve"> Các khoản tương đương tiền</t>
  </si>
  <si>
    <t>II</t>
  </si>
  <si>
    <t xml:space="preserve"> Đầu tư tài chính ngắn hạn</t>
  </si>
  <si>
    <t>V.2</t>
  </si>
  <si>
    <t>Chứng khoán kinh doanh</t>
  </si>
  <si>
    <t>Dự phòng giảm giá chứng khoán kinh doanh</t>
  </si>
  <si>
    <t>Đầu tư nắm giữ đến ngày đáo hạn</t>
  </si>
  <si>
    <t>III</t>
  </si>
  <si>
    <t>Các khoản phải thu ngắn hạn</t>
  </si>
  <si>
    <t>V.3</t>
  </si>
  <si>
    <t>Phải thu ngắn hạn khách hàng</t>
  </si>
  <si>
    <t>Trả trước cho người bán ngắn hạn</t>
  </si>
  <si>
    <t>Phải thu nội bộ ngắn hạn</t>
  </si>
  <si>
    <t>Phải thu theo tiến độ kế hoạch hợp đồng xây dựng</t>
  </si>
  <si>
    <t>Phải thu về cho vay ngắn hạn</t>
  </si>
  <si>
    <t>Phải thu ngắn hạn khác</t>
  </si>
  <si>
    <t>Dự phòng phải thu ngắn hạn khó đòi</t>
  </si>
  <si>
    <t>Tài sản thiếu chờ xử lý</t>
  </si>
  <si>
    <t>IV</t>
  </si>
  <si>
    <t>Hàng tồn kho</t>
  </si>
  <si>
    <t>V.4</t>
  </si>
  <si>
    <t>Dự phòng giảm giá hàng tồn kho</t>
  </si>
  <si>
    <t>V</t>
  </si>
  <si>
    <t>Tài sản ngắn hạn khác</t>
  </si>
  <si>
    <t>Chi phí trả trước ngắn hạn</t>
  </si>
  <si>
    <t>V.8.a</t>
  </si>
  <si>
    <t>Thuế GTGT được khấu trừ</t>
  </si>
  <si>
    <t>Thuế và các khoản phải thu nhà nước</t>
  </si>
  <si>
    <t>Giao dịch mua bán lại trái phiếu chính phủ</t>
  </si>
  <si>
    <t>B</t>
  </si>
  <si>
    <t>TÀI SẢN DÀI HẠN</t>
  </si>
  <si>
    <t>Các khoản phải thu dài hạn</t>
  </si>
  <si>
    <t>Phải thu dài hạn của khách hàng</t>
  </si>
  <si>
    <t>Trả trước cho người bán dài hạn</t>
  </si>
  <si>
    <t>Vốn kinh doanh ở đơn vị trực thuộc</t>
  </si>
  <si>
    <t>Phải thu dài hạn nội bộ</t>
  </si>
  <si>
    <t>Phải thu về cho vay dài hạn</t>
  </si>
  <si>
    <t>Phải thu dài hạn khác</t>
  </si>
  <si>
    <t>Dự phòng phải thu dài hạn khó đòi</t>
  </si>
  <si>
    <t>Tài sản cố định</t>
  </si>
  <si>
    <t>Tài sản cố định hữu hình</t>
  </si>
  <si>
    <t>V.6</t>
  </si>
  <si>
    <t xml:space="preserve">  - Nguyên giá</t>
  </si>
  <si>
    <t xml:space="preserve">  - Giá trị hao mòn lũy kế</t>
  </si>
  <si>
    <t>Tài sản cố định thuê tài chính</t>
  </si>
  <si>
    <t>Tài sản cố định vô hình</t>
  </si>
  <si>
    <t>V.7</t>
  </si>
  <si>
    <t>Bất động sản đầu tư</t>
  </si>
  <si>
    <t>Tài sản dở dang dài hạn</t>
  </si>
  <si>
    <t>V.5</t>
  </si>
  <si>
    <t>Chi phí sản xuất kinh doanh dở dang dài hạn</t>
  </si>
  <si>
    <t>Chi phí xây dựng cơ bản dở dang</t>
  </si>
  <si>
    <t>Đầu tư tài chính dài hạn</t>
  </si>
  <si>
    <t>Đầu tư vào công ty con</t>
  </si>
  <si>
    <t>Đầu tư vào công ty liên doanh, liên kết</t>
  </si>
  <si>
    <t>Đầu tư góp vốn vào đơn vị khác</t>
  </si>
  <si>
    <t>Dự phòng đầu tư tài chính dài hạn</t>
  </si>
  <si>
    <t>VI</t>
  </si>
  <si>
    <t>Tài sản dài hạn khác</t>
  </si>
  <si>
    <t>Chi phí trả  trước dài hạn</t>
  </si>
  <si>
    <t>V.8.b</t>
  </si>
  <si>
    <t>Tài sản thuế thu nhập hoãn lại</t>
  </si>
  <si>
    <t>Thiết bị vật tư, phụ tùng thay thế dài hạn</t>
  </si>
  <si>
    <t>Lợi thế thương mại</t>
  </si>
  <si>
    <t>TỔNG CỘNG TÀI SẢN (270 = 100+200)</t>
  </si>
  <si>
    <t>270</t>
  </si>
  <si>
    <t>NGUỒN VỐN</t>
  </si>
  <si>
    <t>C</t>
  </si>
  <si>
    <t>NỢ PHẢI TRẢ</t>
  </si>
  <si>
    <t>Nợ ngắn hạn</t>
  </si>
  <si>
    <t>V.10</t>
  </si>
  <si>
    <t>Phải trả người bán ngắn hạn</t>
  </si>
  <si>
    <t>V.11</t>
  </si>
  <si>
    <t>Người mua trả tiền trước ngắn hạn</t>
  </si>
  <si>
    <t>V.12</t>
  </si>
  <si>
    <t>Thuế và các khoản phải nộp nhà nước</t>
  </si>
  <si>
    <t>Phải trả người lao động</t>
  </si>
  <si>
    <t>V.13.1</t>
  </si>
  <si>
    <t>Chi phí phải trả ngắn hạn</t>
  </si>
  <si>
    <t>Phải trả nội bộ ngắn hạn</t>
  </si>
  <si>
    <t>Phải trả theo tiến độ kế hoạch hợp đồng xây dựng</t>
  </si>
  <si>
    <t>V.15.a</t>
  </si>
  <si>
    <t>Doanh thu chưa thực hiện ngắn hạn</t>
  </si>
  <si>
    <t>Phải trả ngắn hạn khác</t>
  </si>
  <si>
    <t>V.9.a</t>
  </si>
  <si>
    <t>Vay và nợ thuê tài chính ngắn hạn</t>
  </si>
  <si>
    <t>Dự phòng phải trả ngắn hạn</t>
  </si>
  <si>
    <t>Quỹ khen thưởng phúc lợi</t>
  </si>
  <si>
    <t>Quỹ bình ổn giá</t>
  </si>
  <si>
    <t>Nợ dài hạn</t>
  </si>
  <si>
    <t>Phải trả người bán dài hạn</t>
  </si>
  <si>
    <t>Người mua trả tiền trước dài hạn</t>
  </si>
  <si>
    <t>Chi phí phải trả dài hạn</t>
  </si>
  <si>
    <t>Phải trả nội bộ về vốn kinh doanh</t>
  </si>
  <si>
    <t>Phải trả nội bộ dài hạn</t>
  </si>
  <si>
    <t>V.15.b</t>
  </si>
  <si>
    <t>Doanh thu chưa thực hiện dài hạn</t>
  </si>
  <si>
    <t>Phải trả dài hạn khác</t>
  </si>
  <si>
    <t>V.9.b</t>
  </si>
  <si>
    <t>Vay và nợ thuê tài chính dài hạn</t>
  </si>
  <si>
    <t>Trái phiếu chuyển đổi</t>
  </si>
  <si>
    <t>Cổ phiếu ưu đãi</t>
  </si>
  <si>
    <t>Thuế thu nhập hoãn lại phải trả</t>
  </si>
  <si>
    <t>Dự phòng phải trả dài hạn</t>
  </si>
  <si>
    <t>Quỹ phát triển khoa học công nghệ</t>
  </si>
  <si>
    <t>D</t>
  </si>
  <si>
    <t>VỐN CHỦ SỞ HỮU</t>
  </si>
  <si>
    <t>V.16</t>
  </si>
  <si>
    <t>Vốn chủ sở hữu</t>
  </si>
  <si>
    <t>Vốn góp của chủ sở hữu</t>
  </si>
  <si>
    <t>Thặng dư vốn cổ phần</t>
  </si>
  <si>
    <t>Quyền chọn chuyển đổi trái phiếu</t>
  </si>
  <si>
    <t>Vốn khác của chủ sở hữu</t>
  </si>
  <si>
    <t>Cổ phiếu quỹ</t>
  </si>
  <si>
    <t>Chênh lệch đánh giá lại tài sản</t>
  </si>
  <si>
    <t>Chênh lệch tỷ giá hối đoái</t>
  </si>
  <si>
    <t>Quỹ đầu tư phát triển</t>
  </si>
  <si>
    <t>Quỹ hỗ trợ sắp xếp doanh nghiệp</t>
  </si>
  <si>
    <t>Quỹ khác thuộc vốn chủ sở hữu</t>
  </si>
  <si>
    <t>Lợi nhuận sau thuế chưa phân phối</t>
  </si>
  <si>
    <t xml:space="preserve">   - LNST chưa phân phối lũy kế đến kỳ trước</t>
  </si>
  <si>
    <t xml:space="preserve">   - LNST chưa phân phối kỳ này</t>
  </si>
  <si>
    <t>Nguồn vốn đầu tư xây dựng cơ bản</t>
  </si>
  <si>
    <t>Nguồn kinh phí và quỹ khác</t>
  </si>
  <si>
    <t xml:space="preserve">   1. Nguồn kinh phí</t>
  </si>
  <si>
    <t xml:space="preserve">   2. Nguồn kinh phí đã hình thành TSCĐ</t>
  </si>
  <si>
    <t>TỔNG CỘNG NGUỒN VỐN (440 =300+400)</t>
  </si>
  <si>
    <t>440</t>
  </si>
  <si>
    <t>Hà Nội, ngày 26 tháng 04 năm 2015</t>
  </si>
  <si>
    <t xml:space="preserve">  Lập biểu                                        Kế toán trưởng</t>
  </si>
  <si>
    <t>Tổng giám đốc</t>
  </si>
  <si>
    <t xml:space="preserve">         Mai Thị Kim Dung                              Phạm Trường Tam</t>
  </si>
  <si>
    <t>Hoàng Văn Toản</t>
  </si>
  <si>
    <t>CÔNG TY CP ĐẦU TƯ VÀ THƯƠNG MẠI DẦU KHÍ SÔNG ĐÀ</t>
  </si>
  <si>
    <t>Địa chỉ: Tầng 4 - CT3 - Toà nhà FODACON - Trần Phú - Hà Đông - Hà Nội</t>
  </si>
  <si>
    <t>Tel: (84) 4 6270 0385        Fax: (84) 4 6270 0398</t>
  </si>
  <si>
    <t>Mẫu số B 02 - DN/HN</t>
  </si>
  <si>
    <t>BÁO CÁO KẾT QUẢ HOẠT ĐỘNG KINH DOANH HỢP NHẤT</t>
  </si>
  <si>
    <t>Quý I năm 2015</t>
  </si>
  <si>
    <t>Đơn vị tính: VND</t>
  </si>
  <si>
    <t>TK</t>
  </si>
  <si>
    <t>Chỉ tiêu</t>
  </si>
  <si>
    <t>Thuyết minh</t>
  </si>
  <si>
    <t>Quý I năm 2014</t>
  </si>
  <si>
    <t>Luỹ kế đến quý I năm 2015</t>
  </si>
  <si>
    <t>Luỹ kế đến quý I năm 2014</t>
  </si>
  <si>
    <t>Doanh thu bán hàng và cung cấp dịch vụ</t>
  </si>
  <si>
    <t>VI.18.</t>
  </si>
  <si>
    <t>02</t>
  </si>
  <si>
    <t>Các khoản giảm trừ doanh thu</t>
  </si>
  <si>
    <t>VI.19.</t>
  </si>
  <si>
    <t>Doanh thu thuần bán hàng và cung cấp dịch vụ 
(10=01-02)</t>
  </si>
  <si>
    <t>VI.20.</t>
  </si>
  <si>
    <t>Giá vốn hàng bán</t>
  </si>
  <si>
    <t>VI.21.</t>
  </si>
  <si>
    <t>Lợi nhuận gộp về bán hàng và cung cấp dịch vụ 
(20=10-11)</t>
  </si>
  <si>
    <t>Doanh thu hoạt động tài chính</t>
  </si>
  <si>
    <t>VI.22.</t>
  </si>
  <si>
    <t>Chi phí tài chính</t>
  </si>
  <si>
    <t>VI.23.</t>
  </si>
  <si>
    <t>Trong đó: Chi phí lãi vay</t>
  </si>
  <si>
    <t>Chi phí bán hàng</t>
  </si>
  <si>
    <t>Chi phí quản lý doanh nghiệp</t>
  </si>
  <si>
    <t>Lợi nhuận thuần từ hoạt động kinh doanh 
{30=20+(21-22)-24+25)}</t>
  </si>
  <si>
    <t>Thu nhập khác</t>
  </si>
  <si>
    <t>Chi phí khác</t>
  </si>
  <si>
    <t>VI.24.</t>
  </si>
  <si>
    <t>Lợi nhuận khác (40=31-32)</t>
  </si>
  <si>
    <t>VI.25.</t>
  </si>
  <si>
    <t>Tổng lợi nhuận kế toán trước thuế ( 50=30+40)</t>
  </si>
  <si>
    <t>821 3334</t>
  </si>
  <si>
    <t>Chi phí thuế thu nhập doanh nghiệp hiện hành</t>
  </si>
  <si>
    <t>VI.26.</t>
  </si>
  <si>
    <t>Chi phí thuế thu nhập doanh nghiệp hoãn lại</t>
  </si>
  <si>
    <t>Lợi nhuận sau thuế thu nhập doanh nghiệp (60=50-51-52)</t>
  </si>
  <si>
    <t>17.1</t>
  </si>
  <si>
    <t>Lợi nhuận sau thuế của cổ đông thiểu số</t>
  </si>
  <si>
    <t>17.2</t>
  </si>
  <si>
    <t>Lợi nhuận sau thuế của cổ đông công ty mẹ</t>
  </si>
  <si>
    <t>Lãi cơ bản trên cổ phiếu</t>
  </si>
  <si>
    <t>Lợi nhuận năm trước chuyển sang</t>
  </si>
  <si>
    <t>Lợi nhuận lũy kế</t>
  </si>
  <si>
    <t>Cty CP Đầu tư và Thương mại Dầu Khí Sông Đà</t>
  </si>
  <si>
    <t>Lập biểu</t>
  </si>
  <si>
    <t xml:space="preserve">    Kế toán trưởng</t>
  </si>
  <si>
    <t xml:space="preserve">              Tổng giám đốc</t>
  </si>
  <si>
    <t>Phạm Trường Tam</t>
  </si>
  <si>
    <t xml:space="preserve">             Hoàng Văn Toản</t>
  </si>
  <si>
    <t>C«ng ty cæ phÇn ®Çu t­ &amp; th­¬ng m¹i dÇu khÝ s«ng ®µ</t>
  </si>
  <si>
    <t>B¸o c¸o hîp nhÊt</t>
  </si>
  <si>
    <t>§Þa chØ: TÇng 4 CT3- Toµ nhµ FODACON - TrÇn Phó - Hµ §«ng - Hµ Néi</t>
  </si>
  <si>
    <t>Cho  kú b¸o c¸o</t>
  </si>
  <si>
    <t>§iÖn tho¹i: (84) 04 6270 0385- Fax: (84) 04 62700398</t>
  </si>
  <si>
    <t>KÕt thóc ngµy 31/03/2015</t>
  </si>
  <si>
    <t>B¸o c¸o l­u chuyÓn tiÒn tÖ  hîp nhÊt</t>
  </si>
  <si>
    <t>(Theo ph­¬ng ph¸p trùc tiÕp)</t>
  </si>
  <si>
    <t>§¬n vÞ tÝnh: VN§</t>
  </si>
  <si>
    <t>I. L­u chuyÓn tiÒn tõ ho¹t ®éng kinh doanh</t>
  </si>
  <si>
    <t>1. TiÒn thu b¸n hµng, cung cÊp dÞch vô vµ doanh thu kh¸c</t>
  </si>
  <si>
    <t>2. TiÒn chi tr¶ cho ng­êi cung cÊp hµng hãa, dÞch vô</t>
  </si>
  <si>
    <t>3. TiÒn chi tr¶ cho ng­êi lao ®éng</t>
  </si>
  <si>
    <t>4. TiÒn chi tr¶ l·i vay</t>
  </si>
  <si>
    <t>04</t>
  </si>
  <si>
    <t>5. TiÒn chi nép thuÕ thu nhËp doanh nghiÖp</t>
  </si>
  <si>
    <t>05</t>
  </si>
  <si>
    <t>6. TiÒn thu kh¸c tõ ho¹t ®éng kinh doanh</t>
  </si>
  <si>
    <t>06</t>
  </si>
  <si>
    <t>7. TiÒn chi kh¸c cho ho¹t ®éng kinh doanh</t>
  </si>
  <si>
    <t>07</t>
  </si>
  <si>
    <t>L­u chuyÓn tiÒn thuÇn tõ ho¹t ®éng kinh doanh</t>
  </si>
  <si>
    <t>II. L­u chuyÓn tiÒn tõ ho¹t ®éng ®Çu t­</t>
  </si>
  <si>
    <t xml:space="preserve">1. TiÒn chi ®Ó mua s¾m, x©y dùng TSC§ vµ c¸c tµi s¶n dµi h¹n kh¸c </t>
  </si>
  <si>
    <t>2. TiÒn thu tõ thanh lý, nh­îng b¸n TSC§ vµ c¸c tµi s¶n dµi h¹n kh¸c</t>
  </si>
  <si>
    <t>3. TiÒn chi cho vay, mua c¸c c«ng cô nî cña ®¬n vÞ kh¸c</t>
  </si>
  <si>
    <t>4. TiÒn thu håi cho vay, b¸n l¹i c¸c c«ng cô nî cña ®¬n vÞ kh¸c</t>
  </si>
  <si>
    <t>5. TiÒn chi ®Çu t­ gãp vèn vµo ®¬n vÞ kh¸c</t>
  </si>
  <si>
    <t>6. TiÒn thu håi ®Çu t­ gãp vèn vµo ®¬n vÞ kh¸c</t>
  </si>
  <si>
    <t>7. TiÒn thu l·i cho vay, cæ tøc vµ lîi nhuËn ®­îc chia</t>
  </si>
  <si>
    <t>L­u chuyÓn tiÒn thuÇn tõ ho¹t ®éng ®Çu t­</t>
  </si>
  <si>
    <t>III. L­u chuyÓn tiÒn tõ ho¹t ®éng tµi chÝnh</t>
  </si>
  <si>
    <t>Doanh thu kinh doanh bÊt ®éng s¶n ®­îc x¸c ®Þnh theo sè tiÒn thùc tÕ thu theo tiÕn ®é.</t>
  </si>
  <si>
    <t>12.2</t>
  </si>
  <si>
    <r>
      <t>Doanh thu ho¹t ®éng x©y dùng:</t>
    </r>
    <r>
      <rPr>
        <sz val="11.5"/>
        <rFont val=".VnTime"/>
        <family val="2"/>
      </rPr>
      <t xml:space="preserve"> ®­îc x¸c ®Þnh theo gi¸ trÞ khèi l­îng thùc hiÖn, ®­îc kh¸ch hµng x¸c nhËn b»ng nghiÖm thu, quyÕt to¸n, ®· ph¸t hµnh ho¸ ®¬n GTGT, phï hîp víi quy ®Þnh t¹i ChuÈn mùc kÕ to¸n sè 15 - " Hîp ®ång x©y dùng".</t>
    </r>
  </si>
  <si>
    <t>12.3</t>
  </si>
  <si>
    <r>
      <t>Doanh thu ho¹t ®éng tµi chÝnh</t>
    </r>
    <r>
      <rPr>
        <sz val="11.5"/>
        <rFont val=".VnTime"/>
        <family val="2"/>
      </rPr>
      <t>: Doanh thu ph¸t sinh tõ tiÒn l·i, tiÒn tiÒn b¸n cæ phiÕu ®Çu t­, cæ tøc, lîi nhuËn ®­îc chia vµ c¸c kho¶n doanh thu ho¹t ®éng tµi chÝnh kh¸c ®­îc ghi nhËn khi tháa m·n ®ång thêi hai ®iÒu kiÖn sau:</t>
    </r>
  </si>
  <si>
    <t>Cã kh¶ n¨ng thu ®­îc lîi Ých kinh tÕ tõ giao dÞch ®ã;</t>
  </si>
  <si>
    <t>Doanh thu ®­îc x¸c ®Þnh t­¬ng ®èi ch¾c ch¾n.</t>
  </si>
  <si>
    <t>13.</t>
  </si>
  <si>
    <t xml:space="preserve"> - </t>
  </si>
  <si>
    <t>Nguyªn t¾c ghi nhËn chi phÝ thuÕ thu nhËp hiÖn hµnh</t>
  </si>
  <si>
    <t>Chi phÝ thuÕ thu nhËp doanh nghiÖp hiÖn hµnh ®­îc x¸c ®Þnh trªn c¬ së tæng thu nhËp chÞu thuÕ vµ thuÕ suÊt thuÕ thu nhËp doanh nghiÖp trong n¨m hiÖn hµnh.</t>
  </si>
  <si>
    <t>14.</t>
  </si>
  <si>
    <t>Nguyªn t¾c ghi nhËn chi phÝ hîp ®ång x©y dùng</t>
  </si>
  <si>
    <t>ChÕ ®é kÕ to¸n ¸p dông: C«ng ty ¸p dông ChÕ ®é kÕ to¸n doanh nghiÖp ViÖt Nam theo th«ng t­ sè 200/2014/TT-BTC ngµy 22/12/2014 cña Bé Tµi chÝnh vµ c¸c Th«ng t­ söa ®æi, bæ sung ®Õn ngµy lËp b¸o c¸o.</t>
  </si>
  <si>
    <t>Chi phÝ cña hîp ®ång x©y dùng bao gåm: chi phÝ liªn quan trùc tiÕp ®Õn tõng hîp ®ång, chi phÝ chung ®­îc ph©n bæ cho c¸c hîp ®ång cã liªn quan vµ c¸c chi phÝ kh¸c cã thÓ thu l¹i tõ kh¸ch hµng theo c¸c ®iÒu kho¶n cña hîp ®ång x©y l¾p.</t>
  </si>
  <si>
    <t>15.</t>
  </si>
  <si>
    <t>C¸c nghÜa vô vÒ thuÕ:</t>
  </si>
  <si>
    <t xml:space="preserve">ThuÕ thu nhËp doanh nghiÖp: C«ng ty thùc hiÖn quyÕt to¸n thuÕ thu nhËp doanh nghiÖp theo quy ®Þnh. ThuÕ suÊt thuÕ thu nhËp doanh nghiÖp lµ 22% theo quy ®Þnh cña LuËt ThuÕ thu nhËp doanh nghiÖp. </t>
  </si>
  <si>
    <t>C¸c lo¹i thuÕ kh¸c thùc hiÖn theo qui ®Þnh hiÖn hµnh.</t>
  </si>
  <si>
    <t>V.</t>
  </si>
  <si>
    <t>Th«ng tin bæ sung cho c¸c kho¶n môc tr×nh bµy trªn B¶ng c©n ®èi kÕ to¸n (§VT: VND)</t>
  </si>
  <si>
    <t>TiÒn</t>
  </si>
  <si>
    <t>Sè ®Çu n¨m</t>
  </si>
  <si>
    <t>Cuèi</t>
  </si>
  <si>
    <t>§Çu</t>
  </si>
  <si>
    <t xml:space="preserve">  - TiÒn mÆt (VND)</t>
  </si>
  <si>
    <t>- C¬ quan c«ng ty</t>
  </si>
  <si>
    <t>- Chi nh¸nh Hå chÝ Minh</t>
  </si>
  <si>
    <t>- Chi nh¸nh Hµ Néi</t>
  </si>
  <si>
    <t xml:space="preserve">  - TiÒn göi Ng©n hµng</t>
  </si>
  <si>
    <t>- TiÒn göi Ng©n hµng (VND)</t>
  </si>
  <si>
    <t>- TiÒn göi Ng©n hµng (USD, EUR)</t>
  </si>
  <si>
    <t xml:space="preserve">  - C¸c kho¶n t­¬ng ®­¬ng tiÒn</t>
  </si>
  <si>
    <t>+ NH TMCP Qu©n ®éi - CN Mü §×nh</t>
  </si>
  <si>
    <t>Céng</t>
  </si>
  <si>
    <t>ChØ tiªu</t>
  </si>
  <si>
    <t xml:space="preserve">Sè l­îng </t>
  </si>
  <si>
    <t>Gi¸ trÞ (®)</t>
  </si>
  <si>
    <t>Cty CP Xi m¨ng Hoµng Mai</t>
  </si>
  <si>
    <t>Cty CP S«ng §µ 7</t>
  </si>
  <si>
    <t>Cty CP S«ng §µ 9</t>
  </si>
  <si>
    <t>Cty CP S«ng §µ 6</t>
  </si>
  <si>
    <t>TCT CP X©y l¾p D.khÝ VN</t>
  </si>
  <si>
    <t>TCT CP B¶o hiÓm D.khÝ VN</t>
  </si>
  <si>
    <t>Cty CP S«ng §µ 5</t>
  </si>
  <si>
    <t xml:space="preserve">Cty CP Xi m¨ng S«ng §µ </t>
  </si>
  <si>
    <t>Cty CP §TXD&amp;PT §« thÞ S.§µ</t>
  </si>
  <si>
    <t>Cty CP CTGT S«ng §µ</t>
  </si>
  <si>
    <t>Cty CP S«ng §µ 2</t>
  </si>
  <si>
    <t>PVB</t>
  </si>
  <si>
    <t>PVC</t>
  </si>
  <si>
    <t>PVS</t>
  </si>
  <si>
    <t>PLC</t>
  </si>
  <si>
    <t>FIT</t>
  </si>
  <si>
    <t>BID</t>
  </si>
  <si>
    <t>Dù phßng gi¶m gi¸ ®Çu t­ ng¾n h¹n</t>
  </si>
  <si>
    <t>C«ng ty CP S«ng §µ 7</t>
  </si>
  <si>
    <t>C«ng ty CP S«ng §µ 5</t>
  </si>
  <si>
    <t>TCT CP b¶o hiÓm DK VN</t>
  </si>
  <si>
    <t>Cty CP xi m¨ng S«ng §µ</t>
  </si>
  <si>
    <t>Cty CP §T XD&amp;PT §« thÞ S.§</t>
  </si>
  <si>
    <t>Cty CP CT giao th«ng S.§</t>
  </si>
  <si>
    <t>TCT CP X©y l¾p DÇu khÝ VN</t>
  </si>
  <si>
    <r>
      <t xml:space="preserve">Cty CP thÐp ViÖt </t>
    </r>
    <r>
      <rPr>
        <sz val="11.5"/>
        <rFont val=".VnTimeH"/>
        <family val="2"/>
      </rPr>
      <t>ý</t>
    </r>
  </si>
  <si>
    <t>Cty CP S«ng §µ 10</t>
  </si>
  <si>
    <t>Lý do thay ®æi ®èi víi tõng kho¶n ®Çu t­, lo¹i cæ phiÕu, tr¸i phiÕu:</t>
  </si>
  <si>
    <t>Hoµn nhËp dù phßng gi¶m gi¸ cña c¸c lo¹i chøng kho¸n</t>
  </si>
  <si>
    <t xml:space="preserve">+ VÒ gi¸ trÞ: </t>
  </si>
  <si>
    <t>C¸c kho¶n ph¶i thu ng¾n h¹n kh¸c</t>
  </si>
  <si>
    <t>Ph¶i thu kh¸ch hµng</t>
  </si>
  <si>
    <t>C¬ quan c«ng ty</t>
  </si>
  <si>
    <t>Cty CP thuû ®iÖn Hña Na</t>
  </si>
  <si>
    <t>Cty TNHH §Çu t­ khai th¸c Kho¸ng S¶n Sotraco</t>
  </si>
  <si>
    <t>Cty TNHH MTV läc ho¸ dÇu B×nh S¬n - BSR</t>
  </si>
  <si>
    <t>Cty CP dÞch vô kü thuËt N¨ng L­îng</t>
  </si>
  <si>
    <t>Cty ®iÒu hµnh DK BiÓn §«ng - CN tËp ®oµn DK VN</t>
  </si>
  <si>
    <t>C«ng ty CP S«ng §µ 7.04</t>
  </si>
  <si>
    <t>C«ng ty CP ®Çu t­ PACIFIC</t>
  </si>
  <si>
    <t>§èi t­îng kh¸c</t>
  </si>
  <si>
    <t>Chi nh¸nh HCM</t>
  </si>
  <si>
    <t>Tr¶ tr­íc cho ng­êi b¸n</t>
  </si>
  <si>
    <t>Cty CP thi c«ng c¬ giíi vµ l¾p m¸y dÇu khÝ - PVC ME</t>
  </si>
  <si>
    <t>FMC TECHNOLOGIES SA</t>
  </si>
  <si>
    <t>TT PT quü ®Êt Nh¬n Tr¹ch</t>
  </si>
  <si>
    <t>3.3</t>
  </si>
  <si>
    <t>Ph¶i thu kh¸c</t>
  </si>
  <si>
    <t>Phïng Xu©n Nam</t>
  </si>
  <si>
    <t>§ç Duy §iÒn</t>
  </si>
  <si>
    <t>- Chi nh¸nh Hå ChÝ Minh</t>
  </si>
  <si>
    <t>Ph¶i thu CBCNV</t>
  </si>
  <si>
    <t>Hµng tån kho</t>
  </si>
  <si>
    <t>- Nguyªn liÖu, vËt liÖu</t>
  </si>
  <si>
    <t>- C«ng cô dông cô</t>
  </si>
  <si>
    <t>- Chi phÝ s¶n xuÊt kinh doanh dë dang</t>
  </si>
  <si>
    <t>- Thµnh phÈm</t>
  </si>
  <si>
    <t>- Hµng hãa</t>
  </si>
  <si>
    <t xml:space="preserve"> - Dù phßng gi¶m gi¸ hµng tån kho</t>
  </si>
  <si>
    <t>Vèn ®iÒu lÖ: 111.144.720.000 ®ång (Mét tr¨m m­êi mét tû, mét tr¨m bèn m­¬i bèn triÖu, b¶y tr¨m hai m­¬i ngh×n ®ång ch½n)</t>
  </si>
  <si>
    <t>B¸n bu«n m¸y mãc, thiÕt bÞ vµ phô tïng m¸y kh¸c;</t>
  </si>
  <si>
    <t>ChÕ biÕn, b¶o qu¶n thñy s¶n vµ c¸c s¶n phÈm tõ thñy s¶n;</t>
  </si>
  <si>
    <t>B¸n bu«n vËt liÖu, thiÕt bÞ l¾p ®Æt kh¸c trong x©y dùng (chi tiÕt: b¸n bu«n xi m¨ng, g¹ch x©y, ngãi, c¸t, ®¸, sái, kinh doanh x©y dùng);</t>
  </si>
  <si>
    <t>B¸n bu«n nhiªn liÖu r¾n, láng, khÝ vµ c¸c s¶n phÈm liªn quan (chi tiÕt: b¸n bu«n x¨ng dÇu vµ c¸c s¶n phÈm liªn quan, khÝ c«ng nghiÖp, khÝ gas);</t>
  </si>
  <si>
    <t>DÞch vô l­u tró ng¾n ngµy (chi tiÕt: kh¸ch s¹n);</t>
  </si>
  <si>
    <t>Kinh doanh dÞch vô l÷ hµnh néi ®Þa vµ quèc tÕ, thiÕt kÕ néi thÊt c«ng tr×nh, lËp dù ¸n ®Çu t­ x©y dùng, gi¸m s¸t thi c«ng x©y dùng c«ng tr×nh d©n dông vµ c«ng nghiÖp lÜnh vùc x©y dùng vµ hoµn thiÖn, thiÕt kÕ kiÕn tróc c«ng tr×nh, thiÕt kÕ quy ho¹ch x©y dùng, xuÊt nhËp c¸c mÆt hµng c«ng ty kinh doanh (trõ c¸c mÆt hµng Nhµ n­íc cÊm);</t>
  </si>
  <si>
    <t>Tuyªn bè tu©n thñ ChuÈn mùc KÕ to¸n vµ ChÕ ®é KÕ to¸n:</t>
  </si>
  <si>
    <t>C«ng ty ®· ¸p dông c¸c ChuÈn mùc KÕ to¸n ViÖt Nam vµ c¸c ChÕ ®é kÕ to¸n doanh nghiÖp ViÖt Nam ®· ban hµnh phï hîp víi ®Æc ®iÓm ho¹t ®éng s¶n xuÊt kinh doanh cña C«ng ty.</t>
  </si>
  <si>
    <t>Liªn doanh TCT Anh Ph¸t - PVSD</t>
  </si>
  <si>
    <t>2.3</t>
  </si>
  <si>
    <t>Chi phÝ dë dang cuèi kú lµ toµn bé chi phÝ ph¸t sinh trong kú cña tõng c«ng tr×nh t¹i v¨n phßng vµ chi nh¸nh cña C«ng ty trõ ®i phÇn chi phÝ dë dang ®· kÕt chuyÓn x¸c ®Þnh gi¸ vèn cña c¸c c«ng tr×nh.</t>
  </si>
  <si>
    <t>T¹i thêi ®iÓm 30/06/2012 C«ng ty kh«ng trÝch lËp dù phßng gi¶m gi¸ hµng tån kho</t>
  </si>
  <si>
    <t>Do ®Æc thï kinh doanh cña ®¬n vÞ lµ cung cÊp vËt t­ vµ x©y l¾p c¸c c«ng tr×nh träng ®iÓm cña Tæng c«ng ty S«ng §µ vµ TËp ®oµn ®Çu khÝ Quèc gia ViÖt Nam sö dông chñ yÕu b»ng ng©n s¸ch Nhµ n­íc, thanh to¸n bï trõ qua tæng thÇu lµ c¸c Ban ®iÒu hµnh. Do ®ã viÖc thanh quyÕt to¸n c¸c h¹ng môc th­êng kÐo dµi, ®Æc biÖt lµ quyÕt to¸n thu håi gi¸ trÞ gi÷ l¹i vµ chê thanh to¸n bï gi¸ nh­ng ch¾c ch¾n sÏ thu ®­îc nî. ChÝnh v× vËy ®¬n vÞ kh«ng ®­a mét sè kho¶n c«ng nî trªn vµo kho¶n c«ng nî ph¶i thu khã ®ßi vµ kh«ng trÝch lËp dù phßng.</t>
  </si>
  <si>
    <t xml:space="preserve">Tµi s¶n cè ®Þnh cña C«ng ty ®­îc h¹ch to¸n ban ®Çu theo nguyªn gi¸. Trong qu¸ tr×nh sö dông Tµi s¶n cè ®Þnh ®­îc h¹ch to¸n theo 03 chØ tiªu: nguyªn gi¸, hao mßn luü kÕ vµ gi¸ trÞ cßn l¹i. </t>
  </si>
  <si>
    <r>
      <t>ThuÕ gi¸ trÞ gia t¨ng: C«ng ty thùc hiÖn kª khai vµ nép thuÕ gi¸ trÞ gia t¨ng t¹i Côc thuÕ TP. Hµ Néi. C¸c ®¬n vÞ trùc thuéc kª khai thuÕ GTGT t¹i n¬i cã trô së theo ®¨ng ký thuÕ vµ n¬i ®ang thùc hiÖn c¸c Hîp ®ång x©y l¾p c«ng tr×nh. Hµng th¸ng cã lËp tê khai thuÕ ®Çu vµo vµ thuÕ ®Çu ra theo ®óng quy ®Þnh.</t>
    </r>
    <r>
      <rPr>
        <b/>
        <i/>
        <sz val="11.5"/>
        <rFont val=".VnTime"/>
        <family val="2"/>
      </rPr>
      <t xml:space="preserve"> </t>
    </r>
  </si>
  <si>
    <t>B§H dù ¸n thñy ®iÖn S¬n La</t>
  </si>
  <si>
    <t>C«ng ty CP S«ng §µ 8</t>
  </si>
  <si>
    <t>XN x©y l¾p &amp;XVLXD sè 1- Sico</t>
  </si>
  <si>
    <t>C«ng ty CP ®Çu t­ PT ®« thÞ vµ KCN S«ng §µ</t>
  </si>
  <si>
    <t>C«ng ty CP x©y l¾p dÇu khÝ Hµ Néi</t>
  </si>
  <si>
    <t>C«ng ty CP TC c¬ giíi vµ l¾p m¸y dÇu khÝ</t>
  </si>
  <si>
    <t>C«ng ty CP x©y l¾p ®­êng èng bÓ chøa dÇu khÝ</t>
  </si>
  <si>
    <t>Cty CP ®Çu t­ XD Vinaconex - PVC</t>
  </si>
  <si>
    <t>Cty CP kü thuËt SEEN</t>
  </si>
  <si>
    <t>C«ng ty cæ phÇn S«ng §µ 4</t>
  </si>
  <si>
    <t>C«ng ty TNHH Anh Ph¸t</t>
  </si>
  <si>
    <t>Cty CP ®Çu t­ PT ®« thÞ &amp; KCN S«ng §µ</t>
  </si>
  <si>
    <t>Ph¶i thu néi bé</t>
  </si>
  <si>
    <t>3.4</t>
  </si>
  <si>
    <t>3.5</t>
  </si>
  <si>
    <t>Dù phßng c¸c kho¶n ph¶i thu khã ®ßi</t>
  </si>
  <si>
    <t>2.1</t>
  </si>
  <si>
    <t xml:space="preserve">C¸c kho¶n ®Çu t­ tµi chÝnh </t>
  </si>
  <si>
    <t>Chøng kho¸n kinh doanh</t>
  </si>
  <si>
    <t>2.2</t>
  </si>
  <si>
    <t>§Çu t­ n¾m gi÷ ®Õn ngµy ®¸o h¹n:</t>
  </si>
  <si>
    <t>TiÒn göi t¹i MB Mü §×nh</t>
  </si>
  <si>
    <t>- §Çu t­ ng¾n h¹n</t>
  </si>
  <si>
    <t>Kho¶n môc</t>
  </si>
  <si>
    <t>Nhµ cöa, vËt kiÕn tróc</t>
  </si>
  <si>
    <t>M¸y mãc thiÕt bÞ</t>
  </si>
  <si>
    <t>PTVT - truyÒn dÉn</t>
  </si>
  <si>
    <t>ThiÕt bÞ qu¶n lý&amp; TSC§ kh¸c</t>
  </si>
  <si>
    <t>V­ên c©y l©u n¨m</t>
  </si>
  <si>
    <t>TSC§ kh¸c</t>
  </si>
  <si>
    <t>Tæng céng</t>
  </si>
  <si>
    <t>Nguyªn gi¸ tµi s¶n cè ®Þnh</t>
  </si>
  <si>
    <t>Sè d­ ®Çu n¨m</t>
  </si>
  <si>
    <t xml:space="preserve"> - Mua trong n¨m</t>
  </si>
  <si>
    <t xml:space="preserve"> - XDCB hoµn thµnh</t>
  </si>
  <si>
    <t xml:space="preserve"> - T¨ng kh¸c (®iÒu chuyÓn néi bé)</t>
  </si>
  <si>
    <t xml:space="preserve"> - ChuyÓn sang B§S ®Çu t­</t>
  </si>
  <si>
    <t xml:space="preserve"> - Thanh lý, nh­îng b¸n</t>
  </si>
  <si>
    <t xml:space="preserve"> - Gi¶m kh¸c (chuyÓn sang CCDC)</t>
  </si>
  <si>
    <t>Sè d­ cuèi kú</t>
  </si>
  <si>
    <t>Gi¸ trÞ hao mßn luü kÕ</t>
  </si>
  <si>
    <t xml:space="preserve"> - KhÊu hao trong n¨m</t>
  </si>
  <si>
    <t>Gi¸ trÞ cßn l¹i cña TSC§</t>
  </si>
  <si>
    <t xml:space="preserve"> - T¹i ngµy ®Çu n¨m</t>
  </si>
  <si>
    <t>9. T¨ng, gi¶m tµi s¶n cè ®Þnh thuª tµi chÝnh</t>
  </si>
  <si>
    <t>ThiÕt bÞ qu¶n lý</t>
  </si>
  <si>
    <t xml:space="preserve"> - Thuª tµi chÝnh trong n¨m</t>
  </si>
  <si>
    <t xml:space="preserve"> - Mua l¹i TSC§ thuª tµi chÝnh</t>
  </si>
  <si>
    <t xml:space="preserve"> - T¨ng kh¸c</t>
  </si>
  <si>
    <t xml:space="preserve"> - Tr¶ l¹i TSC§ thuª tµi chÝnh</t>
  </si>
  <si>
    <t xml:space="preserve"> - Gi¶m kh¸c</t>
  </si>
  <si>
    <t>Sè d­ cuèi n¨m</t>
  </si>
  <si>
    <t xml:space="preserve"> - T¹i ngµy cuèi n¨m</t>
  </si>
  <si>
    <t>*) Gi¸ trÞ TSC§ ®¶m b¶o dïng ®Ó thÕ chÊp t¹i Ng©n hµng lµ 7.256.801.124®</t>
  </si>
  <si>
    <t>*) Gi¸ trÞ TSC§ ®· hÕt khÊu hao nh­ng vÉn cßn sö dông lµ 3.016.998.736®</t>
  </si>
  <si>
    <t xml:space="preserve"> - T¹i ngµy ®Çu n¨m (01/01/2015)</t>
  </si>
  <si>
    <t xml:space="preserve"> - T¹i ngµy cuèi kú (31/3/2015)</t>
  </si>
  <si>
    <t>T¨ng, gi¶m tµi s¶n cè ®Þnh thuª tµi chÝnh: 0</t>
  </si>
  <si>
    <t>T¨ng, gi¶m tµi s¶n cè ®Þnh v« h×nh</t>
  </si>
  <si>
    <t>TSC§ v« h×nh kh¸c</t>
  </si>
  <si>
    <t>Nguyªn gi¸</t>
  </si>
  <si>
    <t>1. Sè d­ ®Çu n¨m</t>
  </si>
  <si>
    <t>2. Sè t¨ng trong kú</t>
  </si>
  <si>
    <t>NguyÔn TiÕn Dòng - Phßng T­ vÊn</t>
  </si>
  <si>
    <t>Hµ néi, ngµy 07/08/2012</t>
  </si>
  <si>
    <t>3. Sè gi¶m trong kú</t>
  </si>
  <si>
    <t>4.  Sè d­ cuèi kú</t>
  </si>
  <si>
    <t>2. Sè t¨ng trong n¨m</t>
  </si>
  <si>
    <t>3. Sè gi¶m trong n¨m</t>
  </si>
  <si>
    <t xml:space="preserve"> 4. Sè d­ cuèi kú</t>
  </si>
  <si>
    <t>Gi¸ trÞ cßn l¹i</t>
  </si>
  <si>
    <t>- Chi nh¸nh HCM</t>
  </si>
  <si>
    <t>§Çu t­ tµi chÝnh dµi h¹n kh¸c:</t>
  </si>
  <si>
    <t>§Çu t­ vµo c«ng ty con</t>
  </si>
  <si>
    <t>Cty TNHH §T&amp;KT KS Sotraco</t>
  </si>
  <si>
    <t>§Çu t­ gãp vèn liªn doanh</t>
  </si>
  <si>
    <t>§Çu t­ dµi h¹n kh¸c</t>
  </si>
  <si>
    <t>Cty CP thñy ®iÖn §r¨k §rinh</t>
  </si>
  <si>
    <t>Cty CP DV V.t¶i DK Cöu Long</t>
  </si>
  <si>
    <t>Cty CP Thñy ®iÖn §r¨k tih</t>
  </si>
  <si>
    <t>Cty CP CÇu BOT §ång Nai</t>
  </si>
  <si>
    <t>Gãp vèn thµnh lËp c«ng ty</t>
  </si>
  <si>
    <t xml:space="preserve">Cty CP §T&amp;TM D.khÝ Nghi S¬n </t>
  </si>
  <si>
    <t>Cty CP Bª t«ng C«ng nghÖ cao</t>
  </si>
  <si>
    <t>Cty CP C¬ ®iÖn l¹nh ViÖt NhËt</t>
  </si>
  <si>
    <t>Cty CP T.c«ng CG&amp;LM dÇu khÝ</t>
  </si>
  <si>
    <t>Ng©n hµng §T &amp; PT ViÖt Nam</t>
  </si>
  <si>
    <t>Dù phßng gi¶m gi¸ ®Çu t­ dµi h¹n</t>
  </si>
  <si>
    <t>*) ChØ tiªu ®Çu t­ vµo c«ng ty con (C«ng ty TNHH §T&amp;KT KS Sotraco) cã gi¸ trÞ 33.626.484.267® lµ sè tiÒn  ®¬n vÞ ®· bá ra ®Ó mua l¹i C«ng ty Cæ phÇn §T&amp;KT KS Sotraco (nay lµ C«ng ty TNHH §T&amp;KT KS Sotraco) theo hîp ®ång sè 02CT/H§2009 ngµy 04/08/2009.</t>
  </si>
  <si>
    <t>Chi phÝ tr¶ tr­íc dµi h¹n</t>
  </si>
  <si>
    <t>TiÒn thuª ®Êt khu Ba La</t>
  </si>
  <si>
    <t>Chi phÝ Kinh doanh c¸t vµng S«ng L«</t>
  </si>
  <si>
    <t>Chi phÝ chê ph©n bæ</t>
  </si>
  <si>
    <t>Má ®¸ vµ tr¹m nghiÒn</t>
  </si>
  <si>
    <t>*) Do Má ®¸ vµ vµ tr¹m nghiÒn ®ang t¹m dõng ho¹t ®éng vµ ®¬n vÞ ®ang cã kÕ ho¹ch chuyÓn nh­îng l¹i nªn ®¬n vÞ kh«ng ph©n bæ vµo chi phÝ trong kú.</t>
  </si>
  <si>
    <t>10.</t>
  </si>
  <si>
    <t>a.</t>
  </si>
  <si>
    <t>Vay ng¾n h¹n</t>
  </si>
  <si>
    <t>+ NH§T &amp; PT VN - CN Hµ T©y</t>
  </si>
  <si>
    <t>Vay b»ng VND</t>
  </si>
  <si>
    <t>Vay b»ng USD</t>
  </si>
  <si>
    <t>+ NH§T &amp; PT VN - CN CÇu GiÊy</t>
  </si>
  <si>
    <t>b.</t>
  </si>
  <si>
    <t>Sè 31/3/2014</t>
  </si>
  <si>
    <t>M· sè</t>
  </si>
  <si>
    <t>ThuyÕt minh</t>
  </si>
  <si>
    <t>01</t>
  </si>
  <si>
    <t>03</t>
  </si>
  <si>
    <t>Gi¸ vèn hµng b¸n</t>
  </si>
  <si>
    <t>Thu nhËp kh¸c</t>
  </si>
  <si>
    <t>Chi phÝ kh¸c</t>
  </si>
  <si>
    <t>17.</t>
  </si>
  <si>
    <t>18.</t>
  </si>
  <si>
    <t>Ng­êi lËp biÓu</t>
  </si>
  <si>
    <t>KÕ to¸n tr­ëng</t>
  </si>
  <si>
    <t>Ph¹m Tr­êng Tam</t>
  </si>
  <si>
    <t>Ng©n hµng §T&amp;PT VN - CN Hµ T©y</t>
  </si>
  <si>
    <t>11.</t>
  </si>
  <si>
    <t>Ph¶i tr¶ ng­êi b¸n</t>
  </si>
  <si>
    <t>Cty CP TC c¬ giíi vµ l¾p m¸y DÇu KhÝ - PVC ME</t>
  </si>
  <si>
    <t>C«ng ty TNHH Thµnh TiÕn</t>
  </si>
  <si>
    <t>C«ng ty th­¬ng m¹i Lîi Th¾ng</t>
  </si>
  <si>
    <t>Cty CP S«ng §µ Cao C­êng</t>
  </si>
  <si>
    <t>Cty CP phô gia bª t«ng Ph¶ L¹i</t>
  </si>
  <si>
    <t>Cty cæ phÇn B¾c S¬n</t>
  </si>
  <si>
    <t>Cty CP §TXD &amp; TM An ThÞnh Ph¸t</t>
  </si>
  <si>
    <t>DNTN HuyÒn An</t>
  </si>
  <si>
    <t>Cty CP ®Çu t­ &amp; KD XNK V¹n ThuËn</t>
  </si>
  <si>
    <t>Cty CP §TXD &amp; PT gi¸o dôc Hßa B×nh</t>
  </si>
  <si>
    <t>Cty CP t­ vÊn XD&amp;TM Thñ §«</t>
  </si>
  <si>
    <t>Cty CP XL&amp;VLXD DÇu khÝ S«ng Hång</t>
  </si>
  <si>
    <t>Cty CP §T PT XD &amp; TM Th¨ng Long</t>
  </si>
  <si>
    <t>Cty CP ®Çu t­ &amp; PT c«ng nghÖ Lam Ph­¬ng</t>
  </si>
  <si>
    <t>Cty CP §Çu t­ XD 702</t>
  </si>
  <si>
    <t>Total Oil - Pacific</t>
  </si>
  <si>
    <t>DNTN ViÖt Hoµng</t>
  </si>
  <si>
    <t>Cty TNHH kü nghÖ Toµn T©m</t>
  </si>
  <si>
    <t>Cty CP ®Çu t­ vµ th­¬ng m¹i Hanco</t>
  </si>
  <si>
    <t>Cty TNHH TV trang trÝ néi thÊt &amp; XD Song NguyÔn</t>
  </si>
  <si>
    <t>Cty TNHH Th­¬ng m¹i vËn t¶i Hång Trang</t>
  </si>
  <si>
    <t>Cty TNHH TM vµ DV Hång Tiªn</t>
  </si>
  <si>
    <t>CTy TNHH Song Toµn</t>
  </si>
  <si>
    <t>Cty XD vµ vËn t¶i Hßa B×nh ( CN cty VT thñy..)</t>
  </si>
  <si>
    <t>Cty cæ phÇn x¨ng dÇu Thôy D­¬ng</t>
  </si>
  <si>
    <t>Cty CP EUROWINDOW (cöa  sæ nhùa Ch©u ¢u- cò)</t>
  </si>
  <si>
    <t>C«ng ty TNHH S¬n Long</t>
  </si>
  <si>
    <t>Ng­êi mua tr¶ tiÒn tr­íc</t>
  </si>
  <si>
    <t>TiÒn x©y th«  Nam An Kh¸nh</t>
  </si>
  <si>
    <t>Cty CP thiÕt bÞ néi ngo¹i thÊt DÇu KhÝ</t>
  </si>
  <si>
    <t>B§H dù ¸n NM xi m¨ng H¹ Long</t>
  </si>
  <si>
    <t>Cty CP X©y l¾p DÇu KhÝ Hµ Néi</t>
  </si>
  <si>
    <t>TCT Dung dÞch khoan vµ ho¸ phÈm DÇu khÝ</t>
  </si>
  <si>
    <t>Ban §H DA T§ S¬n La - TU hîp ®ång</t>
  </si>
  <si>
    <t>C«ng ty S«ng §µ 5</t>
  </si>
  <si>
    <t>B§H DA Thuû ®iÖn Huéi Qu¶ng</t>
  </si>
  <si>
    <t>Cty CP §T&amp;XL dÇu khÝ Sµi Gßn (PVC SG)</t>
  </si>
  <si>
    <t>Cty TNHH DV TMSX x©y dùng §«ng Mª Koong</t>
  </si>
  <si>
    <t>ThuÕ vµ c¸c kho¶n ph¶i nép nhµ n­íc</t>
  </si>
  <si>
    <t>ThuÕ GTGT ph¶i nép</t>
  </si>
  <si>
    <t xml:space="preserve">ThuÕ TNDN </t>
  </si>
  <si>
    <t>ThuÕ thu nhËp c¸ nh©n</t>
  </si>
  <si>
    <t>ThuÕ nhµ ®Êt, tiÒn thuª ®Êt</t>
  </si>
  <si>
    <t>ThuÕ tµi nguyªn</t>
  </si>
  <si>
    <t>C¸c lo¹i thuÕ kh¸c</t>
  </si>
  <si>
    <t>C¸c kho¶n phÝ, lÖ phÝ vµ c¸c kho¶n ph¶i nép kh¸c</t>
  </si>
  <si>
    <t>Ph¶i tr¶ tiÒn ®Êt khu Nam An Kh¸nh</t>
  </si>
  <si>
    <t>+ Gi¸ trÞ l« ®Êt TT6 Nam An Kh¸nh</t>
  </si>
  <si>
    <t>+ CP kiÓm to¸n, thÈm tra phª duyÖt Qto¸n vèn, CPBH</t>
  </si>
  <si>
    <t>Ph¶i tr¶ c¸c dù ¸n x©y dùng</t>
  </si>
  <si>
    <t>Ph¶i tr¶ c¸c dù ¸n th­¬ng m¹i</t>
  </si>
  <si>
    <t>Ph¶i tr¶ c«ng tr×nh ®­êng tr¸nh S¬n La</t>
  </si>
  <si>
    <t>Chi phÝ ph¶i tr¶ kh¸c</t>
  </si>
  <si>
    <t>B¶o hiÓm x· héi</t>
  </si>
  <si>
    <t>B¶o hiÓm y tÕ</t>
  </si>
  <si>
    <t>B¶o hiÓm thÊt nghiÖp</t>
  </si>
  <si>
    <t>Kinh phÝ c«ng ®oµn</t>
  </si>
  <si>
    <t xml:space="preserve">Ph¶i tr¶ ph¶i nép kh¸c </t>
  </si>
  <si>
    <t>Ph¶i tr¶ ph¶i nép kh¸c</t>
  </si>
  <si>
    <t>19.</t>
  </si>
  <si>
    <t>Vay dµi h¹n</t>
  </si>
  <si>
    <t>Nî dµi h¹n</t>
  </si>
  <si>
    <t xml:space="preserve"> - Thu tiÒn gãp vèn</t>
  </si>
  <si>
    <t>+ Cty CP thñy ®iÖn Cao Nguyªn S«ng §µ</t>
  </si>
  <si>
    <t>+ Cty thñy ®iÖn §¨cbla</t>
  </si>
  <si>
    <t>+ Cty CP IDICO Nam §Þnh</t>
  </si>
  <si>
    <t>+ Cty CP bª t«ng CN cao - Sopewaco</t>
  </si>
  <si>
    <t>+ Cty PVB</t>
  </si>
  <si>
    <t>+ Huy ®éng vèn dù ¸n Nghi S¬n</t>
  </si>
  <si>
    <t>+ C«ng ty CP thñy ®iÖn §¨cktih</t>
  </si>
  <si>
    <t>c.</t>
  </si>
  <si>
    <t>C¸c kho¶n nî thuª tµi chÝnh: 0</t>
  </si>
  <si>
    <t>21.</t>
  </si>
  <si>
    <t>Tµi s¶n thuÕ thu nhËp ho·n l¹i ph¶i tr¶: 0</t>
  </si>
  <si>
    <t>Tµi s¶n thuÕ thu nhËp ho·n l¹i</t>
  </si>
  <si>
    <t xml:space="preserve">Sè cuèi n¨m </t>
  </si>
  <si>
    <t xml:space="preserve"> - Tµi s¶n thuÕ thu nhËp ho·n l¹i liªn quan ®Õn kho¶n chªnh lÖch t¹m thêi ®­îc khÊu trõ</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</si>
  <si>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</si>
  <si>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</si>
  <si>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</si>
  <si>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</si>
  <si>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</si>
  <si>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</si>
  <si>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</si>
  <si>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 xml:space="preserve"> - ThuÕ thu nhËp ho·n l¹i ph¶i tr¶</t>
  </si>
  <si>
    <t>1. T¹i ngµy ®Çu kú (01/01/2015)</t>
  </si>
  <si>
    <t>2. T¹i ngµy cuèi kú (31/03/2015)</t>
  </si>
  <si>
    <t>Sè ngµy 31/3/2015</t>
  </si>
  <si>
    <t>(*) Sè d­ dù phßng gi¶m gi¸ §TCKKD ®Çu kú trªn BCTC:</t>
  </si>
  <si>
    <t>Sè 31/03/2015</t>
  </si>
  <si>
    <t>Cho n¨m tµi chÝnh kÕ thóc ngµy 31/03/2015</t>
  </si>
  <si>
    <t>Kú kÕ to¸n nµy b¾t ®Çu tõ ngµy 01/01/2015 kÕt thóc ngµy 31/12/2015.</t>
  </si>
  <si>
    <t>C«ng ty Cæ phÇn §Çu t­ &amp; Th­¬ng m¹i DÇu KhÝ S«ng §µ</t>
  </si>
  <si>
    <t>HCM</t>
  </si>
  <si>
    <t>VP cty  31/03/14</t>
  </si>
  <si>
    <t>Quý I n¨m 2015</t>
  </si>
  <si>
    <t>Néi dung</t>
  </si>
  <si>
    <t>1.</t>
  </si>
  <si>
    <t>2.</t>
  </si>
  <si>
    <t>3.</t>
  </si>
  <si>
    <t>-</t>
  </si>
  <si>
    <t>Ph­êng Mç Lao, quËn Hµ §«ng, Hµ Néi.</t>
  </si>
  <si>
    <t>Chi phÝ sö dông m¸y thi c«ng</t>
  </si>
  <si>
    <t>Tõ 01/01/2015 ®Õn 31/03/2015</t>
  </si>
  <si>
    <t>Sè d­ ngµy 31/03/2015</t>
  </si>
  <si>
    <t>- Vay vµ nî ng¾n h¹n</t>
  </si>
  <si>
    <t>- Vay vµ nî dµi h¹n</t>
  </si>
  <si>
    <t>Sè d­ ®Çu n¨m trªn B¶ng c©n ®èi kÕ to¸n ®­îc lÊy theo sè d­ trªn B¸o c¸o tµi chÝnh cho n¨m tµi chÝnh kÕt thóc ngµy 31 th¸ng 12 n¨m 2014 vµ sè liÖu so s¸nh trªn B¸o c¸o kÕt qu¶ kinh doanh, B¸o c¸o l­u chuyÓn tiÒn tÖ ®­îc lÊy theo B¸o c¸o tµi chÝnh n¨m 2014 cña C«ng ty ®· ®­îc kiÓm to¸n bëi C«ng ty KiÓm to¸n vµ kÕ to¸n Hµ Néi.</t>
  </si>
  <si>
    <t>Hµ Néi, ngµy 26 th¸ng 04 n¨m 2015</t>
  </si>
  <si>
    <t>Quý 1/2015</t>
  </si>
  <si>
    <t>Quý 1/2014</t>
  </si>
  <si>
    <t>Tµi s¶n ng¾n h¹n</t>
  </si>
  <si>
    <t>Tµi s¶n dµi h¹n</t>
  </si>
  <si>
    <t>Tæng tµi s¶n</t>
  </si>
  <si>
    <t>Nî ph¶I tr¶</t>
  </si>
  <si>
    <t>Nguån vèn chñ së h÷u</t>
  </si>
  <si>
    <t>Tæng nguån vèn</t>
  </si>
  <si>
    <t>Lîi nhuËn tr­íc thuÕ</t>
  </si>
  <si>
    <t>ThuÕ</t>
  </si>
  <si>
    <t>Lîi nhuËn sau thuÕ</t>
  </si>
  <si>
    <t>Doanh thu thuÊn</t>
  </si>
  <si>
    <t>Tµi s¶n ng¾n h¹n kh¸c</t>
  </si>
  <si>
    <t>Nî ng¾n h¹n</t>
  </si>
  <si>
    <t>C«ng ty Cæ phÇn §Çu t­ &amp; Th­¬ng m¹i DÇu KhÝ S«ng §µ ( sau ®©y viÕt t¾t lµ "C«ng ty") lµ c«ng ty cæ phÇn ho¹t ®éng theo LuËt doanh nghiÖp. C«ng ty ®­îc Së KÕ ho¹ch vµ §Çu t­ Hµ T©y cÊp GiÊy chøng nhËn ®¨ng ký kinh doanh lÇn ®Çu sè 0303000131 ngµy 20/11/2003 vµ ®­îc Së KÕ ho¹ch vµ §Çu t­ Hµ Néi cÊp giÊy chøng nhËn ®¨ng ký kinh doanh thay ®æi lÇn 10 ngµy 31/10/2011, m· sè doanh nghiÖp lµ 0500444772.</t>
  </si>
  <si>
    <t>Trô së chÝnh: TÇng 4, CT3, tßa nhµ Fodacon, ®­êng TrÇn Phó, ph­êng Mç Lao, quËn Hµ §«ng, Hµ Néi.</t>
  </si>
  <si>
    <t>Chi nh¸nh Hå ChÝ Minh</t>
  </si>
  <si>
    <t>C«ng ty con</t>
  </si>
  <si>
    <t>13</t>
  </si>
  <si>
    <t>A- b¶ng ®èi chiÕu biÕn ®éng nguån vèn chñ së h÷u</t>
  </si>
  <si>
    <t>Vèn ®Çu t­ chñ së h÷u</t>
  </si>
  <si>
    <t>ThÆng d­ vèn cæ phÇn</t>
  </si>
  <si>
    <t>Chªnh lÖch tû gi¸ hèi ®o¸i</t>
  </si>
  <si>
    <t>Chªnh lÖch ®¸nh gi¸ l¹i tµi s¶n</t>
  </si>
  <si>
    <t>Quü ®Çu t­ ph¸t triÓn</t>
  </si>
  <si>
    <t xml:space="preserve">Quü dù phßng tµi chÝnh </t>
  </si>
  <si>
    <t>Vèn kh¸c cña CSH</t>
  </si>
  <si>
    <t>LN sau thuÕ ch­a ph©n phèi</t>
  </si>
  <si>
    <t>Nguån vèn ®Çu t­ XDCB</t>
  </si>
  <si>
    <t>1. Sè d­ ®Çu n¨m tr­íc</t>
  </si>
  <si>
    <t xml:space="preserve"> - T¨ng vèn trong n¨m tr­íc</t>
  </si>
  <si>
    <t xml:space="preserve"> - L·i trong n¨m tr­íc</t>
  </si>
  <si>
    <t xml:space="preserve"> - Chi tr¶ cæ tøc cho c¸c C§</t>
  </si>
  <si>
    <t xml:space="preserve"> - Ph©n phèi c¸c quü</t>
  </si>
  <si>
    <t xml:space="preserve">2. Sè d­ cuèi n¨m tr­íc </t>
  </si>
  <si>
    <t>3. Sè d­ ®Çu n¨m nay</t>
  </si>
  <si>
    <t xml:space="preserve"> - T¨ng vèn trong n¨m nay</t>
  </si>
  <si>
    <t xml:space="preserve"> - L·i trong n¨m</t>
  </si>
  <si>
    <t xml:space="preserve"> - Gi¶m vèn trong n¨m nay</t>
  </si>
  <si>
    <t xml:space="preserve"> - Lç trong n¨m</t>
  </si>
  <si>
    <t xml:space="preserve"> - Gi¶m kh¸c </t>
  </si>
  <si>
    <t>*) Trong n¨m C«ng ty t¨ng Quü dù phßng tµi chÝnh gi¸ trÞ lµ 1.133.167.243® theo NghÞ quyÕt §¹i héi ®ång cæ ®«ng th­êng niªn n¨m 2014 sè 01/NQ-§H§C§/2014 ngµy 03/04/2014.</t>
  </si>
  <si>
    <t>B.</t>
  </si>
  <si>
    <t>Chi tiÕt vèn ®Çu t­ cña chñ së h÷u</t>
  </si>
  <si>
    <t>- Vèn ®Çu t­ cña nhµ n­íc</t>
  </si>
  <si>
    <t>- Vèn gãp cña c¸c cæ ®«ng</t>
  </si>
  <si>
    <t xml:space="preserve"> * Gi¸ trÞ tr¸i phiÕu ®· chuyÓn thµnh cæ phiÕu trong n¨m</t>
  </si>
  <si>
    <t>C.</t>
  </si>
  <si>
    <t>C¸c giao dÞch vÒ vèn víi c¸c chñ së h÷u vµ ph©n phèi cæ tøc, lîi nhuËn ®­îc chia:</t>
  </si>
  <si>
    <t>Vèn ®Çu t­ cña chñ së h÷u</t>
  </si>
  <si>
    <t>Vèn gãp ®Çu kú</t>
  </si>
  <si>
    <t>Vèn gãp t¨ng trong kú nµy</t>
  </si>
  <si>
    <t>Vèn gãp gi¶m trong kú nµy</t>
  </si>
  <si>
    <t>Vèn gãp cuèi kú</t>
  </si>
  <si>
    <t>Cæ tøc, lîi nhuËn ®· chia</t>
  </si>
  <si>
    <t>D.</t>
  </si>
  <si>
    <t>Cæ tøc</t>
  </si>
  <si>
    <t xml:space="preserve"> Sè cuèi n¨m </t>
  </si>
  <si>
    <t xml:space="preserve"> Sè ®Çu n¨m </t>
  </si>
  <si>
    <t>Cæ tøc ®· c«ng bè sau ngµy kÕt thóc kú kÕ to¸n n¨m:</t>
  </si>
  <si>
    <t>Cæ tøc ®· c«ng bè trªn cæ phiÕu phæ th«ng:</t>
  </si>
  <si>
    <t>Cæ tøc ®· c«ng bè trªn cæ phiÕu ­u ®·i:</t>
  </si>
  <si>
    <t>Cæ tøc cña cæ phiÕu ­u ®·i luü kÕ ch­a ®­îc ghi nhËn:</t>
  </si>
  <si>
    <t>Cæ phiÕu</t>
  </si>
  <si>
    <t xml:space="preserve"> - Sè l­îng cæ phiÕu ®¨ng ký ph¸t hµnh</t>
  </si>
  <si>
    <t xml:space="preserve"> - Sè l­îng cæ phiÕu b¸n ra c«ng chóng</t>
  </si>
  <si>
    <t xml:space="preserve"> + Cæ phiÕu phæ th«ng</t>
  </si>
  <si>
    <t xml:space="preserve"> + Cæ phiÕu ­u ®·i</t>
  </si>
  <si>
    <t xml:space="preserve"> - Sè l­îng cæ phiÕu ®­îc mua l¹i</t>
  </si>
  <si>
    <t>- Sè l­îng cæ phiÕu ®ang l­u hµnh</t>
  </si>
  <si>
    <t xml:space="preserve"> * MÖnh gi¸ cæ phiÕu ®ang l­u hµnh:</t>
  </si>
  <si>
    <t>E.</t>
  </si>
  <si>
    <t>C¸c quü doanh nghiÖp</t>
  </si>
  <si>
    <t>Quü dù phßng tµi chÝnh</t>
  </si>
  <si>
    <t>*</t>
  </si>
  <si>
    <t>Môc ®Ých trÝch lËp vµ sö dông c¸c quü:</t>
  </si>
  <si>
    <t>Quü dù phßng tµi chÝnh ®­îc trÝch lËp trong n¨m tõ phÇn lîi nhuËn sau thuÕ n¨m 2007 theo Biªn b¶n häp cña §¹i héi ®ång cæ ®«ng C«ng ty cæ phÇn S«ng §µ 6.04, phï hîp víi c¸c quy ®Þnh t¹i §iÒu lÖ C«ng ty.</t>
  </si>
  <si>
    <t>Quü §Çu t­ ph¸t triÓn trÝch lËp trong n¨m b»ng sè thuÕ thu nhËp doanh nghiÖp ®­îc miÔn n¨m 2007 vµ ®­îc dïng ®Ó bæ sung vèn ®iÒu lÖ cña C«ng ty khi më réng s¶n xuÊt kinh doanh.</t>
  </si>
  <si>
    <t>KiÓm tra l¹i Biªn b¶n §H§ C§ n¨m 2008 vÒ viÖc ph©n chia lîi nhuËn</t>
  </si>
  <si>
    <t>23.</t>
  </si>
  <si>
    <t>Nguån kinh phÝ (kh«ng cã sè liÖu)</t>
  </si>
  <si>
    <t>Nguån kinh phÝ cßn l¹i ®Çu n¨m</t>
  </si>
  <si>
    <t>Nguån kinh phÝ ®­îc cÊp trong n¨m</t>
  </si>
  <si>
    <t>ChuyÓn nguån kinh phÝ sang Nguån vèn §TXDCB</t>
  </si>
  <si>
    <t>Chi sù nghiÖp</t>
  </si>
  <si>
    <t>Nguån kinh phÝ cßn l¹i cuèi n¨m</t>
  </si>
  <si>
    <t>24.</t>
  </si>
  <si>
    <t>Tµi s¶n thuª ngoµi (kh«ng cã sè liÖu)</t>
  </si>
  <si>
    <t>VI.</t>
  </si>
  <si>
    <t>th«ng tin bæ sung cho c¸c kho¶n môc tr×nh bµy trªn b¸o c¸o kÕt qu¶ kinh doanh (§VT: ®ång)</t>
  </si>
  <si>
    <r>
      <t>Tæng</t>
    </r>
    <r>
      <rPr>
        <b/>
        <sz val="7"/>
        <rFont val="Times New Roman"/>
        <family val="1"/>
      </rPr>
      <t xml:space="preserve"> </t>
    </r>
    <r>
      <rPr>
        <b/>
        <sz val="12"/>
        <rFont val=".VnTime"/>
        <family val="2"/>
      </rPr>
      <t>Doanh thu b¸n hµng vµ cung cÊp dÞch vô</t>
    </r>
  </si>
  <si>
    <t>Doanh thu b¸n hµng</t>
  </si>
  <si>
    <t>Doanh thu cung cÊp dÞch vô</t>
  </si>
  <si>
    <t>Doanh thu hîp ®ång x©y dùng</t>
  </si>
  <si>
    <t>Doanh thu kh¸c</t>
  </si>
  <si>
    <t xml:space="preserve">C¸c kho¶n gi¶m trõ doanh thu: </t>
  </si>
  <si>
    <t xml:space="preserve">     + Hµng b¸n bÞ tr¶ l¹i</t>
  </si>
  <si>
    <t xml:space="preserve">     + Gi¶m gi¸ hµng b¸n </t>
  </si>
  <si>
    <t>20.</t>
  </si>
  <si>
    <t xml:space="preserve">Doanh thu thuÇn vÒ b¸n hµng vµ cung cÊp dÞch vô </t>
  </si>
  <si>
    <t>Doanh thu thuÇn b¸n hµng</t>
  </si>
  <si>
    <t>Doanh thu thuÇn cung cÊp dÞch vô</t>
  </si>
  <si>
    <t>Doanh thu thuÇn hîp ®ång x©y dùng</t>
  </si>
  <si>
    <t>Doanh thu thuÇn kh¸c</t>
  </si>
  <si>
    <t>Gi¸ vèn cung cÊp dÞch vô</t>
  </si>
  <si>
    <t>Gi¸ vèn hîp ®ång x©y dùng</t>
  </si>
  <si>
    <t>Gi¸ vèn kh¸c</t>
  </si>
  <si>
    <t>22.</t>
  </si>
  <si>
    <t xml:space="preserve">Doanh thu ho¹t ®éng tµi chÝnh </t>
  </si>
  <si>
    <t>L·i tiÒn göi, tiÒn cho vay</t>
  </si>
  <si>
    <t>Cæ tøc, lîi nhuËn ®­îc chia</t>
  </si>
  <si>
    <t>Chªnh lÖch tû gi¸ hèi ®o¸i ®· thùc hiÖn</t>
  </si>
  <si>
    <t>Gi¸ b¸n cæ phiÕu ®Çu t­</t>
  </si>
  <si>
    <t>Chi phÝ ho¹t ®éng tµi chÝnh</t>
  </si>
  <si>
    <t>L·i vay ph¶i tr¶ ng©n hµng</t>
  </si>
  <si>
    <t>Lç chªnh lÖch tû gi¸ ®· thùc hiÖn</t>
  </si>
  <si>
    <t>Chi phÝ tµi chÝnh kh¸c</t>
  </si>
  <si>
    <t>Hoµn nhËp dù phßng §TTC</t>
  </si>
  <si>
    <t>Thu nhËp tõ thanh lý TSC§</t>
  </si>
  <si>
    <t>25.</t>
  </si>
  <si>
    <t>Chi phÝ khÊu hao TSC§</t>
  </si>
  <si>
    <t>26.</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</si>
  <si>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</si>
  <si>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</si>
  <si>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</si>
  <si>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</si>
  <si>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Chi phÝ thuÕ TNDN tÝnh trªn thu nhËp chÞu thuÕ n¨m hiÖn hµnh ®­îc tÝnh nh­ sau:</t>
  </si>
  <si>
    <t>1. Tæng lîi nhuËn kÕ to¸n tr­íc thuÕ</t>
  </si>
  <si>
    <t>+ Lîi nhuËn tõ ho¹t ®éng kinh doanh bÊt ®éng s¶n</t>
  </si>
  <si>
    <t>+ Lîi nhuËn tõ ho¹t ®éng b¸n hµng vµ cung cÊp dÞch vô</t>
  </si>
  <si>
    <t>2. Thu nhËp kh«ng chÞu thuÕ TNDN</t>
  </si>
  <si>
    <t>3. Chi phÝ kh«ng hîp lý, hîp lÖ lo¹i khái chi phÝ tÝnh thuÕ TNDN</t>
  </si>
  <si>
    <t>4. ChuyÓn lç n¨m tr­íc cña ho¹t ®éng b¸n hµng vµ cung cÊp dÞch vô</t>
  </si>
  <si>
    <t>5. Lîi nhuËn kÕ to¸n chÞu thuÕ cña ho¹t ®éng b¸n hµng vµ cung cÊp dÞch vô</t>
  </si>
  <si>
    <t>6. ThuÕ thu nhËp doanh nghiÖp ph¶i nép cña ho¹t ®éng b¸n hµng vµ cung cÊp dÞch vô</t>
  </si>
  <si>
    <t>7. Truy thu thuÕ TNDN kú tr­íc</t>
  </si>
  <si>
    <t xml:space="preserve">8. Tæng chi phÝ thuÕ TNDN </t>
  </si>
  <si>
    <t>32.</t>
  </si>
  <si>
    <t>Chi phÝ thuÕ thu nhËp doanh nghiÖp ho·n l¹i: 0</t>
  </si>
  <si>
    <t>Chi phÝ thuÕ TNDN ho·n l¹i ph¸t sinh tõ c¸c kho¶n chªnh lÖch t¹m thêi ph¶i chÞu thuÕ</t>
  </si>
  <si>
    <t>Chi phÝ thuÕ TNDN ho·n l¹i ph¸t sinh tõ viÖc hoµn nhËp tµi s¶n thuÕ thu nhËp ho·n l¹i</t>
  </si>
  <si>
    <t>Thu nhËp thuÕ TNDN ph¸t sinh tõ c¸c kho¶n chªnh lÖch t¹m thêi ®­îc khÊu trõ</t>
  </si>
  <si>
    <t>Thu nhËp thuÕ TNDN ph¸t sinh tõ c¸c kho¶n lç tÝnh thuÕ vµ ­u ®·i thuÕ ch­a sö dông</t>
  </si>
  <si>
    <t>Thu nhËp thuÕ TNDN ph¸t sinh tõ viÖc hoµn nhËp thuÕ thu nhËp ho·n l¹i ph¶i tr¶</t>
  </si>
  <si>
    <t>Tæng chi phÝ thuÕ thu nhËp doanh nghiªp ho·n l¹i</t>
  </si>
  <si>
    <t>Chi phÝ s¶n xuÊt kinh doanh theo yÕu tè</t>
  </si>
  <si>
    <t>Chi phÝ nguyªn liÖu, vËt liÖu</t>
  </si>
  <si>
    <t/>
  </si>
  <si>
    <t>Chi phÝ nh©n c«ng</t>
  </si>
  <si>
    <t>Chi  phÝ dÞch vô mua ngoµi</t>
  </si>
  <si>
    <t xml:space="preserve">Chi phÝ kh¸c </t>
  </si>
  <si>
    <t>Chi phÝ dù phßng</t>
  </si>
  <si>
    <t>VII.</t>
  </si>
  <si>
    <t>Th«ng tin bæ sung cho c¸c kho¶n môc tr×nh bµy trong B¸o c¸o l­u chuyÓn tiÒn tÖ (VND)</t>
  </si>
  <si>
    <t>TiÒn thu b¸n hµng, cung cÊp dÞch vô vµ doanh thu kh¸c (MS 01)</t>
  </si>
  <si>
    <t>Thu nî cò</t>
  </si>
  <si>
    <t>Thu tiÒn b¸n hµng trong n¨m</t>
  </si>
  <si>
    <t>TiÒn chi tr¶ cho ng­êi cung cÊp hµng hãa, dÞch vô (MS02)</t>
  </si>
  <si>
    <t>Tr¶ cho ng­êi cung cÊp hµng hãa</t>
  </si>
  <si>
    <t>Tr¶ cho ng­êi cung cÊp dÞch vô</t>
  </si>
  <si>
    <t>TiÒn chi tr¶ l·i vay (MS04)</t>
  </si>
  <si>
    <t>Tæng l·i vay ph¶i tr¶</t>
  </si>
  <si>
    <t>Sè ®· tr¶</t>
  </si>
  <si>
    <t>Sè cßn ph¶i tr¶</t>
  </si>
  <si>
    <t>TiÒn chi ®Ó mua s¾m, x©y dùng TSC§ vµ c¸c tµi s¶n dµi h¹n kh¸c</t>
  </si>
  <si>
    <t>Chi mua kú tr­íc</t>
  </si>
  <si>
    <t>Chi mua kú nµy</t>
  </si>
  <si>
    <t>TiÒn chi tr¶ nî gèc vay</t>
  </si>
  <si>
    <t>VIII.</t>
  </si>
  <si>
    <t>Nh÷ng th«ng tin kh¸c</t>
  </si>
  <si>
    <t>C«ng cô tµi chÝnh</t>
  </si>
  <si>
    <t>1.1</t>
  </si>
  <si>
    <t>Qu¶n lý rñi ro vèn</t>
  </si>
  <si>
    <t>C«ng ty thùc hiÖn qu¶n trÞ nguån vèn ®Ó ®¶m b¶o r»ng C«ng ty cã thÓ võa ho¹t ®éng võa cã thÓ tèi ®a hãa lîi Ých cña cæ ®«ng th«ng qua viÖc sö dông nguån vèn cã hiÖu qu¶.</t>
  </si>
  <si>
    <t>CÊu tróc vèn cña C«ng ty bao gåm: vèn ®iÒu lÖ céng víi thÆng d­ vèn cæ phÇn, trõ ®i cæ phiÕu quü.</t>
  </si>
  <si>
    <t>Tµi s¶n tµi chÝnh</t>
  </si>
  <si>
    <t>Tµi s¶n tµi chÝnh lµ c¸c tµi s¶n mµ qua ®ã c«ng ty cã thÓ ph¸t sinh c¸c kho¶n thu nhËp trong t­¬ng lai. C¸c tµi s¶n nµy ®· ®­îc x¸c ®Þnh l¹i theo gi¸ trÞ hîp lý t¹i ngµy lËp b¸o c¸o tµi chÝnh.</t>
  </si>
  <si>
    <t xml:space="preserve">Gi¸ trÞ ghi sæ </t>
  </si>
  <si>
    <t>Gi¸ trÞ hîp lý</t>
  </si>
  <si>
    <t xml:space="preserve">- TiÒn </t>
  </si>
  <si>
    <t>- C¸c kho¶n t­¬ng ®­¬ng tiÒn</t>
  </si>
  <si>
    <t>- §Çu t­ tµi chÝnh ng¾n h¹n</t>
  </si>
  <si>
    <t>- C¸c kho¶n ph¶i thu kh¸ch hµng vµ ph¶i thu kh¸c</t>
  </si>
  <si>
    <t>1.2</t>
  </si>
  <si>
    <t>C«ng nî tµi chÝnh</t>
  </si>
  <si>
    <t>C¸c kho¶n nî tµi chÝnh ®· ®­îc ®¸nh gi¸ l¹i theo ®óng quy ®Þnh cña ChuÈn mùc kÕ to¸n hiÖn hµnh ®Ó ®¶m b¶o nghÜa vô thanh to¸n cña c«ng ty. Cô thÓ c¸c kho¶n ph¶i tr¶ ng­êi b¸n vµ c¸c kho¶n vay cã gèc ngo¹i tÖ ®Òu ®­îc ®¸nh gi¸ l¹i theo tû gi¸ t¹i ngµy lËp b¸o c¸o. §ång thêi c¸c kho¶n chi phÝ ®i vay ph¶i tr¶ ®· ®­îc ghi nhËn trong kú vµo b¸o c¸o kÕt qu¶ ho¹t ®éng kinh doanh.</t>
  </si>
  <si>
    <t>- Vay vµ nî ng¾n h¹n, dµi h¹n</t>
  </si>
  <si>
    <t>- Ph¶i tr¶ ng­êi b¸n</t>
  </si>
  <si>
    <t>1.3</t>
  </si>
  <si>
    <t>Qu¶n lý rñi ro tµi chÝnh</t>
  </si>
  <si>
    <t>Rñi ro tµi chÝnh bao gåm: rñi ro thÞ tr­êng vµ rñi ro tÝn dông, rñi ro thanh kho¶n vµ rñi ro dßng tiÒn. C«ng ty kh«ng thùc hiÖn c¸c biÖn ph¸p phßng ngõa c¸c rñi ro nµy do thiÕu thÞ tr­êng mua c¸c c«ng cô nµy.</t>
  </si>
  <si>
    <t>Rñi ro thÞ tr­êng: C«ng ty mua nguyªn vËt liÖu, hµng hãa tõ c¸c nhµ cung cÊp trong n­íc ®Ó phôc cho ho¹t ®éng s¶n xuÊt kinh doanh. Do vËy c«ng ty sÏ chÞu rñi ro tõ viÖc thay ®æi gi¸ b¸n cña nguyªn vËt liÖu, hµng hãa. Rñi ro nµy c«ng ty qu¶n trÞ b»ng viÖc thùc hiÖn mua hµng tõ mét sè l­îng lín tõ c¸c nhµ cung cÊp trong n­íc, còng nh­ linh ho¹t trong viÖc ®µm ph¸n vµ ®iÒu chØnh gi¸ b¸n cho ng­êi mua khi cã biÕn ®éng lín vÒ gi¸ c¶ hµng hãa.</t>
  </si>
  <si>
    <t>Rñi ro tÝn dông: bao gåm rñi thanh kho¶n vµ rñi ro l·i suÊt. Môc ®Ých qu¶n lý rñi ro thanh kho¶n nh»m ®¶m b¶o ®ñ nguån vèn ®Ó thanh to¸n cho c¸c kho¶n nî ph¶i tr¶ hiÖn t¹i vµ t­¬ng lai. ChÝnh s¸ch cña C«ng ty lµ theo dâi th­êng xuyªn c¸c yªu cÇu vÒ thanh kho¶n ®èi víi c¸c kho¶n nî ph¶i tr¶ hiÖn t¹i dù kiÕn trong t­¬ng lai nh»m ®¶m b¶o viÖc duy tr× mét l­îng tiÒn mÆt ®¸p øng tÝnh thanh kho¶n ng¾n h¹n vµ dµi h¹n.</t>
  </si>
  <si>
    <t>§èi t­îng</t>
  </si>
  <si>
    <t>D­íi  1 n¨m</t>
  </si>
  <si>
    <t>Tõ 1 ®Õn 5 n¨m</t>
  </si>
  <si>
    <t>1.4</t>
  </si>
  <si>
    <t>Tµi s¶n ®¶m b¶o</t>
  </si>
  <si>
    <t>Trong kỳ Công ty có dùng một số tài sản để thế chấp vay vốn ngân hàng, cụ thể như sau:</t>
  </si>
  <si>
    <t>- Khoản vay ngân hàng thương mại cổ phần Đầu tư và phát triển  Việt Nam – Chi nhánh Hà Tây  để sử dụng vào việc mua máy móc thiết bị mới và bổ sung vốn lưu động để thực hiện sản xuất kinh doanh. Khoản vay này được đảm bảo bằng việc thế chấp tài sản hình thành từ vốn vay, quyền sử dụng đất và tài sản trên đất của bên thứ ba. Tài sản thế chấp gồm dây chuyền máy móc thiết bị, quyền sử dụng đất và tài sản trên đất của bên thứ ba.</t>
  </si>
  <si>
    <t>- Khoản vay ngân hàng thương mại cổ phần Đầu tư và phát triển  Việt Nam – Chi nhánh Cầu Giấy để bổ sung vốn lưu động để thực hiện sản xuất kinh doanh. Khoản vay này được đảm bảo bằng việc thế chấp quyền sử dụng đất và tài sản trên đất của bên thứ ba, giá trị tài sản.</t>
  </si>
  <si>
    <t>- Khoản vay Ngân hàng Thương mại cổ phần Quốc Tế Việt Nam – Trung tâm kinh doanh để bổ sung vốn lưu động thực hiện sản xuất kinh doanh. Khoản vay này được bảo đảm bằng tín chấp.</t>
  </si>
  <si>
    <t>- Khoản vay Ngân hàng TM CP Quân Đội – chi nhánh Mỹ Đình để sử dụng vào việc mua máy móc thiết bị mới và bổ sung vốn lưu động để thực hiện sản xuất kinh doanh. Khoản vay này được đảm bảo bằng việc thế chấp tài sản hình thành từ vốn vay, các khỏan phải thu khách hàng tương ứng với số dư nợ tại thời điểm vay.</t>
  </si>
  <si>
    <t xml:space="preserve">- Khoản vay Ngân hàng TMCP Đại Dương – Chi nhánh Thăng Long  để sử dụng vào việc mua máy móc thiết bị mới. Khoản vay này được đảm bảo bằng việc thế chấp tài sản hình thành từ vốn vay. </t>
  </si>
  <si>
    <t>Th«ng tin vÒ c¸c bªn liªn quan</t>
  </si>
  <si>
    <t>Bªn liªn quan</t>
  </si>
  <si>
    <t>Quan hÖ</t>
  </si>
  <si>
    <t>C«ng ty TNHH §Çu t­ vµ khai th¸c kho¸ng s¶n Sotraco</t>
  </si>
  <si>
    <t>Giao dÞch víi c¸c bªn liªn quan</t>
  </si>
  <si>
    <t>Quan hÖ víi C«ng ty</t>
  </si>
  <si>
    <t>Néi dung nghiÖp vô</t>
  </si>
  <si>
    <t>Gi¸ trÞ giao dÞch</t>
  </si>
  <si>
    <t>Vay vèn l­u ®éng, cè ®Þnh + l·i vay</t>
  </si>
  <si>
    <t>C«ng nî gi÷a C«ng ty mÑ vµ C«ng ty con</t>
  </si>
  <si>
    <t>C¸c kho¶n ph¶i tr¶</t>
  </si>
  <si>
    <t>Cho vay vèn cè ®Þnh</t>
  </si>
  <si>
    <t>Cho vay vèn l­u ®éng</t>
  </si>
  <si>
    <t>Th«ng tin so s¸nh</t>
  </si>
  <si>
    <t>Th«ng tin vÒ ho¹t ®éng liªn tôc</t>
  </si>
  <si>
    <t>Ban Tæng Gi¸m ®èc kh¼ng ®Þnh r»ng, C«ng ty sÏ tiÕp tôc ho¹t ®éng trong n¨m tiÕp theo.</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</si>
  <si>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bµy trªn B¸o c¸o tµi chÝnh cã thÓ thay ®æi theo quyÕt ®Þnh cña C¬ quan thuÕ.</t>
  </si>
  <si>
    <t>Mét sè chØ tiªu tµi chÝnh c¬ b¶n</t>
  </si>
  <si>
    <t>Bè trÝ c¬ cÊu tµi s¶n vµ nguån vèn</t>
  </si>
  <si>
    <t>Bè trÝ c¬ cÊu tµi s¶n (%)</t>
  </si>
  <si>
    <t>Tµi s¶n dµi h¹n/Tæng tµi s¶n</t>
  </si>
  <si>
    <t>Tµi s¶n ng¾n h¹n/Tæng tµi s¶n</t>
  </si>
  <si>
    <t>Bè trÝ c¬ cÊu nguån vèn (%)</t>
  </si>
  <si>
    <t>Nî ph¶i tr¶/Tæng nguån vèn</t>
  </si>
  <si>
    <t>Nguån vèn chñ së h÷u/Tæng nguån vèn</t>
  </si>
  <si>
    <t>Kh¶ n¨ng thanh to¸n</t>
  </si>
  <si>
    <t>Kh¶ n¨ng thanh to¸n tæng qu¸t (lÇn)</t>
  </si>
  <si>
    <t>Kh¶ n¨ng thanh to¸n nî ng¾n h¹n (lÇn)</t>
  </si>
  <si>
    <t>Kh¶ n¨ng thanh to¸n nhanh (lÇn)</t>
  </si>
  <si>
    <t>Tû suÊt sinh lêi</t>
  </si>
  <si>
    <t>Tû suÊt sinh lêi trªn doanh thu thuÇn (%)</t>
  </si>
  <si>
    <t>Tû suÊt lîi nhuËn tr­íc thuÕ trªn doanh thu thuÇn</t>
  </si>
  <si>
    <t>Tû suÊt lîi nhuËn sau thuÕ trªn doanh thu thuÇn</t>
  </si>
  <si>
    <t>Tû suÊt lîi nhuËn trªn tæng tµi s¶n (%)</t>
  </si>
  <si>
    <t>1. TiÒn thu tõ ph¸t hµnh cæ phiÕu, nhËn vèn gãp cña chñ së h÷u</t>
  </si>
  <si>
    <t>2. TiÒn chi tr¶ vèn gãp cho c¸c CSH, mua l¹i CP cña DN ®· ph¸t hµnh</t>
  </si>
  <si>
    <t>3. TiÒn thu tõ ®i vay</t>
  </si>
  <si>
    <t>4. TiÒn chi tr¶ nî gèc vay</t>
  </si>
  <si>
    <t>5. TiÒn chi tr¶ nî gèc thuª tµi chÝnh</t>
  </si>
  <si>
    <t>6. Cæ tøc, lîi nhuËn ®· tr¶ cho chñ së h÷u</t>
  </si>
  <si>
    <t>L­u chuyÓn tiÒn thuÇn tõ ho¹t ®éng tµi chÝnh</t>
  </si>
  <si>
    <t>L­u chuyÓn tiÒn thuÇn trong kú (50=20+30+40)</t>
  </si>
  <si>
    <t>TiÒn vµ t­¬ng ®­¬ng tiÒn ®Çu kú</t>
  </si>
  <si>
    <t>¶nh h­ëng cña thay ®æi tû gi¸ quy ®æi ngo¹i tÖ</t>
  </si>
  <si>
    <t>TiÒn vµ t­¬ng ®­¬ng tiÒn cuèi kú</t>
  </si>
  <si>
    <t xml:space="preserve">                Ng­êi lËp biÓu                                    KÕ to¸n tr­ëng</t>
  </si>
  <si>
    <t xml:space="preserve">    Tæng Gi¸m ®èc</t>
  </si>
  <si>
    <t>Mai ThÞ Kim Dung                                 Ph¹m Tr­êng Tam</t>
  </si>
  <si>
    <t xml:space="preserve">     Hoµng V¨n To¶n</t>
  </si>
  <si>
    <t>Mai Thị Kim Dung</t>
  </si>
  <si>
    <t>B¸o c¸o tµi chÝnh hîp nhÊt</t>
  </si>
  <si>
    <t>- C«ng ty Kho¸ng s¶n</t>
  </si>
  <si>
    <t>C«ng ty TNHH ®Çu t­ &amp; KT kho¸ng s¶n SOTRACO</t>
  </si>
  <si>
    <t>B§H liªn danh PK2 DA x©y dùng QL3 míi</t>
  </si>
  <si>
    <t>Cty CP S«ng §µ Hoµng Long</t>
  </si>
  <si>
    <t>Cty CP x©y l¾p dÇu khÝ Hµ Néi</t>
  </si>
  <si>
    <t>Cty Cp thi c«ng CG &amp; l¾p m¸y dÇu khÝ</t>
  </si>
  <si>
    <t>XN S«ng §µ 605 - Cty CP S«ng §µ 6</t>
  </si>
  <si>
    <t>Cty TNHH An C­êng</t>
  </si>
  <si>
    <t>Cty CP TM &amp; XD Hoµng C­êng</t>
  </si>
  <si>
    <t>- C«ng ty TNHH ®Çu t­ &amp; KT kho¸ng s¶n SOTRACO</t>
  </si>
  <si>
    <t>Cty TNHH ®Çu t­ &amp; KT kho¸ng s¶n SOTRACO</t>
  </si>
  <si>
    <t>+ DA khu ®« thÞ ThÞnh Lang, Hßa B×nh</t>
  </si>
  <si>
    <t>- Cty TNHH §T&amp;KT Kho¸ng s¶n Sotraco</t>
  </si>
  <si>
    <t>Cty TNHH Thµnh TiÕn</t>
  </si>
  <si>
    <t>Cty TNHH S¬n dÎo nhiÖt Synthetic</t>
  </si>
  <si>
    <t>Doanh thu ch­a thùc hiÖn</t>
  </si>
  <si>
    <t>Khoáng sản</t>
  </si>
  <si>
    <t>Ng©n hµng TMCP Qu©n §éi - CN Mü §×nh</t>
  </si>
  <si>
    <t>Tû suÊt lîi nhuËn tr­íc thuÕ trªn tæng tµi s¶n</t>
  </si>
  <si>
    <t>Tû suÊt lîi nhuËn sau thuÕ trªn tæng tµi s¶n</t>
  </si>
  <si>
    <t>Sè ngµy 01/01/2015</t>
  </si>
  <si>
    <t>Sè 01/01/2015</t>
  </si>
  <si>
    <t>Cty CP T§ cao nguyªn S§7</t>
  </si>
  <si>
    <t xml:space="preserve">Cty CP ®Çu t­ vµ XL KhÝ </t>
  </si>
  <si>
    <t>Ph¶i thu ng¾n h¹n kh¸c</t>
  </si>
  <si>
    <t>Ph¶i thu ng­êi lao ®éng</t>
  </si>
  <si>
    <t>Ký c­îc, ký quü</t>
  </si>
  <si>
    <t>Tµi s¶n dë dang dµi h¹n</t>
  </si>
  <si>
    <t>+ Má ®¸ nói Hang Lµng</t>
  </si>
  <si>
    <t>+ HT khu CN 1 vµ khu tËp kÕt 157 ha Nghi S¬n</t>
  </si>
  <si>
    <t>+ Dù ¸n Nh¬n Tr¹ch §ång Nai</t>
  </si>
  <si>
    <t>+ CN Hå ChÝ Minh: Khu d©n c­ VÜnh Thanh</t>
  </si>
  <si>
    <t>5.1</t>
  </si>
  <si>
    <t>Khèi c¬ quan</t>
  </si>
  <si>
    <t>X©y dùng c¬ b¶n dë dang</t>
  </si>
  <si>
    <t>- Mua s¾m tµi s¶n</t>
  </si>
  <si>
    <t>- X©y dùng c¬ b¶n</t>
  </si>
  <si>
    <t>+ Nhµ l¾p ghÐp khu KT Nghi S¬n</t>
  </si>
  <si>
    <t>Céng:</t>
  </si>
  <si>
    <t>6. T¨ng, gi¶m tµi s¶n cè ®Þnh h÷u h×nh</t>
  </si>
  <si>
    <t>Vay vµ nî thuª tµi chÝnh:</t>
  </si>
  <si>
    <t>Vay vµ nî thuª tµi chÝnh ng¾n h¹n</t>
  </si>
  <si>
    <t>Vay vµ nî thuª tµi chÝnh dµi h¹n</t>
  </si>
  <si>
    <t>12</t>
  </si>
  <si>
    <t xml:space="preserve">Chi phÝ ph¶i tr¶ </t>
  </si>
  <si>
    <t>Chi phÝ ph¶i tr¶ ng¾n h¹n</t>
  </si>
  <si>
    <t>Chi phÝ ph¶i tr¶ dµi h¹n</t>
  </si>
  <si>
    <t>Ph¶i tr¶ kh¸c</t>
  </si>
  <si>
    <t>Ng¾n h¹n:</t>
  </si>
  <si>
    <t>Dµi h¹n</t>
  </si>
  <si>
    <t>Cho thuª ®Êt dù ¸n Nghi S¬n</t>
  </si>
  <si>
    <t>Dµi h¹n:</t>
  </si>
  <si>
    <t>4. Sè d­ cuèi kú</t>
  </si>
  <si>
    <t>Hµ néi, th¸ng 04 n¨m 2015</t>
  </si>
  <si>
    <t>I.</t>
  </si>
  <si>
    <t>§Æc ®iÓm ho¹t ®éng cña doanh nghiÖp</t>
  </si>
  <si>
    <t>H×nh thøc së h÷u vèn:</t>
  </si>
  <si>
    <r>
      <t xml:space="preserve">LÜnh vùc kinh doanh: </t>
    </r>
    <r>
      <rPr>
        <i/>
        <sz val="11.5"/>
        <rFont val=".VnTime"/>
        <family val="2"/>
      </rPr>
      <t>X©y l¾p, s¶n xuÊt c«ng nghiÖp vµ th­¬ng m¹i.</t>
    </r>
  </si>
  <si>
    <t>Ngµnh nghÒ kinh doanh</t>
  </si>
  <si>
    <t>Khai th¸c c¸t, ®¸ sái, ®Êt sÐt;</t>
  </si>
  <si>
    <t>S¶n xuÊt vËt liÖu x©y dùng tõ ®Êt sÐt;</t>
  </si>
  <si>
    <t>S¶n xuÊt mãn ¨n, thøc ¨n chÕ biÕn s½n;</t>
  </si>
  <si>
    <t>X©y dùng nhµ c¸c lo¹i;</t>
  </si>
  <si>
    <t>VËn t¶i hµng hãa b»ng ®­êng bé;</t>
  </si>
  <si>
    <t>ChÕ biÕn, b¶o qu¶n thÞt vµ c¸c s¶n phÈm tõ thÞt;</t>
  </si>
  <si>
    <t>X©y dùng c«ng tr×nh ®­êng s¾t vµ ®­êng bé;</t>
  </si>
  <si>
    <t>L¾p ®Æt hÖ thèng cÊp, tho¸t n­íc, lß s­ëi vµ ®iÒu hßa kh«ng khÝ;</t>
  </si>
  <si>
    <t>B¸n bu«n kim lo¹i vµ quÆng kim lo¹i (chi tiÕt: B¸n bu«n s¾t, thÐp, quÆng kim lo¹i, tÊm lîp);</t>
  </si>
  <si>
    <t>ChÕ biÕn vµ b¶o qu¶n rau qu¶;</t>
  </si>
  <si>
    <t>Ch­ng, tinh cÊt vµ pha chÕ c¸c lo¹i r­îu m¹nh;</t>
  </si>
  <si>
    <t>T­ vÊn, m«i giíi, ®Êu gi¸ bÊt ®éng s¶n, ®Êu gi¸ quyÒn sö dông ®Êt (chi tiÕt: Kinh doanh dÞch vô bÊt ®éng s¶n nh­ dÞch vô sµn giao dÞch bÊt ®éng s¶n, t­ vÊn, m«i giíi, ®Þnh gi¸ bÊt ®éng s¶n, qu¶ng c¸o bÊt ®éng s¶n, qu¶n lý bÊt ®éng s¶n);</t>
  </si>
  <si>
    <t>Kinh doanh bÊt ®éng s¶n, quyÒn sö dông ®Êt thuéc chñ së h÷u, chñ sö dông hoÆc ®i thuª (chi tiÕt: Kinh doanh bÊt ®éng s¶n);</t>
  </si>
  <si>
    <t>Ho¹t ®éng thiÕt kÕ chuyªn dông (chi tiÕt: ho¹t ®éng trang trÝ néi thÊt);</t>
  </si>
  <si>
    <t>X©y dùng c«ng tr×nh c«ng Ých;</t>
  </si>
  <si>
    <t>X©y dùng c«ng tr×nh kü thuËt d©n dông kh¸c (chi tiÕt: c«ng nghiÖp, c«ng tr×nh thñy lîi, thñy ®iÖn, x©y dùng c«ng tr×nh ®­êng d©y vµ tr¹m biÕn ¸p ®Õn 110KV);</t>
  </si>
  <si>
    <t>L¾p ®Æt hÖ thèng ®iÖn;</t>
  </si>
  <si>
    <t>Gia c«ng c¬ khÝ, xö lý vµ tr¸ng phñ kim lo¹i;</t>
  </si>
  <si>
    <t>Söa ch÷a c¸c s¶n phÈm kim lo¹i ®óc s½n;</t>
  </si>
  <si>
    <t xml:space="preserve">Chi phÝ tr¶ tr­íc </t>
  </si>
  <si>
    <t>a</t>
  </si>
  <si>
    <t>Chi phÝ tr¶ tr­íc ng¾n h¹n</t>
  </si>
  <si>
    <t>b</t>
  </si>
  <si>
    <t>CP dù ¸n NM nhiÖt ®iÖn Th¸i B×nh</t>
  </si>
  <si>
    <t>Chi phÝ cÊp tro bay CT Lai Ch©u</t>
  </si>
  <si>
    <t>Chi phÝ cÊp c¸t CT Huéi Qu¶ng</t>
  </si>
  <si>
    <t>Cty CP x©y dùng &amp; t­ vÊn S«ng §µ ViÖt Nam</t>
  </si>
  <si>
    <t>Cty TNHH th­¬ng m¹i ELIMO</t>
  </si>
  <si>
    <t>S¶n xuÊt xi m¨ng, v«i vµ th¹ch cao;</t>
  </si>
  <si>
    <t>S¶n xuÊt bª t«ng vµ c¸c s¶n phÈm tõ xi m¨ng vµ th¹ch cao;</t>
  </si>
  <si>
    <t>S¶n xuÊt r­îu vang;</t>
  </si>
  <si>
    <t>S¶n xuÊt c¸c lo¹i b¸nh tõ bét;</t>
  </si>
  <si>
    <t>VËn t¶i hµng hãa ®­êng thñy néi ®Þa;</t>
  </si>
  <si>
    <t>II.</t>
  </si>
  <si>
    <t>Niªn ®é kÕ to¸n, ®¬n vÞ tiÒn tÖ sö dông trong kÕ to¸n</t>
  </si>
  <si>
    <t>Niªn ®é kÕ to¸n: B¾t ®Çu tõ ngµy 01/01 vµ kÕt thóc vµo ngµy 31/12 n¨m d­¬ng lÞch.</t>
  </si>
  <si>
    <t>§¬n vÞ tiÒn tÖ sö dông trong kÕ to¸n: ®ång ViÖt Nam (VND).</t>
  </si>
  <si>
    <t>III.</t>
  </si>
  <si>
    <t>ChuÈn mùc kÕ to¸n vµ chÕ ®é kÕ to¸n ¸p dông</t>
  </si>
  <si>
    <t>H×nh thøc kÕ to¸n ¸p dông: 
C«ng ty ¸p dông h×nh thøc sæ kÕ to¸n: Trªn  m¸y vi tÝnh.</t>
  </si>
  <si>
    <t>IV.</t>
  </si>
  <si>
    <t>C¸c chÝnh s¸ch kÕ to¸n ¸p dông</t>
  </si>
  <si>
    <t>Nguyªn t¾c ghi nhËn c¸c kho¶n tiÒn vµ c¸c kho¶n t­¬ng ®­¬ng tiÒn</t>
  </si>
  <si>
    <t>1.1.</t>
  </si>
  <si>
    <t>Nguyªn t¾c ghi nhËn c¸c kho¶n tiÒn</t>
  </si>
  <si>
    <t>C¸c nghiÖp vô kinh tÕ ph¸t sinh b»ng ngo¹i tÖ ®­îc quy ®æi ra ®ång ViÖt Nam theo tû gi¸ giao dÞch thùc tÕ cña ng©n hµng giao dÞch t¹i thêi ®iÓm ph¸t sinh nghiÖp vô. Toµn bé chªnh lÖch tû gi¸ hèi ®o¸i ph¸t sinh trong kú cña ho¹t ®éng s¶n xuÊt kinh doanh, kÓ c¶ ho¹t ®éng ®Çu t­ x©y dùng c¬ b¶n ®­îc h¹ch to¸n ngay vµo chi phÝ tµi chÝnh hoÆc doanh thu ho¹t ®éng tµi chÝnh trong kú.</t>
  </si>
  <si>
    <t>T¹i thêi ®iÓm cuèi kú tµi chÝnh c¸c kho¶n môc tiÒn cã gèc ngo¹i tÖ ®­îc quy ®æi theo tû gi¸ mua vµo t¹i Ng©n hµng th­¬ng m¹i n¬i c«ng ty më tµi kho¶n c«ng bè t¹i thêi ®iÓm kÕt thóc niªn ®é kÕ to¸n. Chªnh lÖch tû gi¸ do ®¸nh gi¸ l¹i sè d­ c¸c kho¶n môc tiÒn tÖ t¹i thêi ®iÓm cuèi n¨m ®­îc kÕt chuyÓn vµo doanh thu hoÆc chi phÝ tµi chÝnh trong kú.</t>
  </si>
  <si>
    <t>1.2.</t>
  </si>
  <si>
    <t>Nguyªn t¾c ghi nhËn c¸c kho¶n t­¬ng ®­¬ng tiÒn:</t>
  </si>
  <si>
    <t>C¸c kho¶n t­¬ng ®­¬ng tiÒn lµ c¸c kho¶n ®Çu t­ ng¾n h¹n kh«ng qu¸ 3 th¸ng cã kh¶ n¨ng chuyÓn ®æi dÔ dµng thµnh tiÒn vµ kh«ng cã nhiÒu rñi ro trong chuyÓn ®æi thµnh tiÒn kÓ tõ ngµy mua kho¶n ®Çu t­ ®ã t¹i thêi ®iÓm b¸o c¸o.</t>
  </si>
  <si>
    <t>Nguyªn t¾c ghi nhËn hµng tån kho:</t>
  </si>
  <si>
    <t>2.1.</t>
  </si>
  <si>
    <t xml:space="preserve">Nguyªn t¾c ®¸nh gi¸ hµng tån kho: </t>
  </si>
  <si>
    <t>Hµng tån kho ®­îc tÝnh theo gi¸ gèc.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</si>
  <si>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Nh÷ng chi phÝ kh«ng ®­îc tÝnh vµo gi¸ gèc hµng tån kho:</t>
  </si>
  <si>
    <t xml:space="preserve"> -</t>
  </si>
  <si>
    <t>C¸c kho¶n chiÕt khÊu th­¬ng m¹i vµ gi¶m gi¸ hµng mua do hµng mua kh«ng ®óng quy c¸ch, phÈm chÊt.</t>
  </si>
  <si>
    <t>Chi phÝ nguyªn vËt liÖu, chi phÝ nh©n c«ng vµ c¸c chi phÝ s¶n xuÊt, kinh doanh kh¸c ph¸t sinh trªn møc b×nh th­êng.</t>
  </si>
  <si>
    <t>Chi phÝ b¶o qu¶n hµng tån kho trõ c¸c chi phÝ b¶o qu¶n hµng tån kho cÇn thiÕt cho qu¸ tr×nh s¶n xuÊt tiÕp theo vµ chi phÝ b¶o qu¶n hµng tån kho ph¸t sinh trong qu¸ tr×nh mua hµng.</t>
  </si>
  <si>
    <t>Chi phÝ b¸n hµng.</t>
  </si>
  <si>
    <t>Chi phÝ qu¶n lý doanh nghiÖp.</t>
  </si>
  <si>
    <t>2.2.</t>
  </si>
  <si>
    <t>2.3.</t>
  </si>
  <si>
    <t>§Õn ngµy 31 th¸ng 03 n¨m 2015</t>
  </si>
  <si>
    <t>31/03/2014</t>
  </si>
</sst>
</file>

<file path=xl/styles.xml><?xml version="1.0" encoding="utf-8"?>
<styleSheet xmlns="http://schemas.openxmlformats.org/spreadsheetml/2006/main">
  <numFmts count="6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yyyy"/>
    <numFmt numFmtId="166" formatCode="_(* #,##0.0000_);_(* \(#,##0.0000\);_(* &quot;-&quot;??_);_(@_)"/>
    <numFmt numFmtId="167" formatCode="_-* #,##0.00_-;\-* #,##0.00_-;_-* &quot;-&quot;??_-;_-@_-"/>
    <numFmt numFmtId="168" formatCode="_-* #,##0\ _V_N_§_-;_-* #,##0\ _V_N_§\-;_-* &quot;-&quot;??\ _V_N_§_-;_-@_-"/>
    <numFmt numFmtId="169" formatCode="_-* #,##0_-;\-* #,##0_-;_-* &quot;-&quot;??_-;_-@_-"/>
    <numFmt numFmtId="170" formatCode="_(* #,##0.0_);_(* \(#,##0.0\);_(* &quot;-&quot;??_);_(@_)"/>
    <numFmt numFmtId="171" formatCode="#,##0.000_);\(#,##0.000\)"/>
    <numFmt numFmtId="172" formatCode="0_);\(0\)"/>
    <numFmt numFmtId="173" formatCode="_-* #,##0_-;\-* #,##0_-;_-* &quot;-&quot;_-;_-@_-"/>
    <numFmt numFmtId="174" formatCode="&quot;\&quot;#,##0;[Red]&quot;\&quot;\-#,##0"/>
    <numFmt numFmtId="175" formatCode="&quot;\&quot;#,##0.00;[Red]&quot;\&quot;\-#,##0.00"/>
    <numFmt numFmtId="176" formatCode="&quot; &quot;#,##0;[Red]\-&quot; &quot;#,##0"/>
    <numFmt numFmtId="177" formatCode="_-&quot; &quot;* #,##0_-;\-&quot; &quot;* #,##0_-;_-&quot; &quot;* &quot;-&quot;_-;_-@_-"/>
    <numFmt numFmtId="178" formatCode="_-&quot; &quot;* #,##0.00_-;\-&quot; &quot;* #,##0.00_-;_-&quot; &quot;* &quot;-&quot;??_-;_-@_-"/>
    <numFmt numFmtId="179" formatCode="#,###"/>
    <numFmt numFmtId="180" formatCode="#,##0.000_ "/>
    <numFmt numFmtId="181" formatCode="_ * #,##0_ ;_ * \-#,##0_ ;_ * &quot;-&quot;_ ;_ @_ "/>
    <numFmt numFmtId="182" formatCode="_ * #,##0.00_ ;_ * \-#,##0.00_ ;_ * &quot;-&quot;??_ ;_ @_ "/>
    <numFmt numFmtId="183" formatCode="_ &quot;\&quot;* #,##0_ ;_ &quot;\&quot;* \-#,##0_ ;_ &quot;\&quot;* &quot;-&quot;_ ;_ @_ "/>
    <numFmt numFmtId="184" formatCode="_ &quot;\&quot;* #,##0.00_ ;_ &quot;\&quot;* \-#,##0.00_ ;_ &quot;\&quot;* &quot;-&quot;??_ ;_ @_ "/>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quot;\&quot;#,##0;[Red]&quot;\&quot;&quot;\&quot;\-#,##0"/>
    <numFmt numFmtId="190" formatCode="&quot;\&quot;#,##0.00;[Red]&quot;\&quot;&quot;\&quot;&quot;\&quot;&quot;\&quot;&quot;\&quot;&quot;\&quot;\-#,##0.00"/>
    <numFmt numFmtId="191" formatCode="_ * #,##0.00_)&quot;$&quot;_ ;_ * \(#,##0.00\)&quot;$&quot;_ ;_ * &quot;-&quot;??_)&quot;$&quot;_ ;_ @_ "/>
    <numFmt numFmtId="192" formatCode="#,##0.0_);\(#,##0.0\)"/>
    <numFmt numFmtId="193" formatCode="_-&quot;$&quot;* #,##0.00_-;\-&quot;$&quot;* #,##0.00_-;_-&quot;$&quot;* &quot;-&quot;??_-;_-@_-"/>
    <numFmt numFmtId="194" formatCode="0.000_)"/>
    <numFmt numFmtId="195" formatCode="m/d"/>
    <numFmt numFmtId="196" formatCode="0.0%;[Red]\(0.0%\)"/>
    <numFmt numFmtId="197" formatCode="_ * #,##0.00_)&quot;£&quot;_ ;_ * \(#,##0.00\)&quot;£&quot;_ ;_ * &quot;-&quot;??_)&quot;£&quot;_ ;_ @_ "/>
    <numFmt numFmtId="198" formatCode="0.0%;\(0.0%\)"/>
    <numFmt numFmtId="199" formatCode="#,##0;\(#,##0\)"/>
    <numFmt numFmtId="200" formatCode="\t0.00%"/>
    <numFmt numFmtId="201" formatCode="\U\S\$#,##0.00;\(\U\S\$#,##0.00\)"/>
    <numFmt numFmtId="202" formatCode="_-* #,##0\ _D_M_-;\-* #,##0\ _D_M_-;_-* &quot;-&quot;\ _D_M_-;_-@_-"/>
    <numFmt numFmtId="203" formatCode="_-* #,##0.00\ _D_M_-;\-* #,##0.00\ _D_M_-;_-* &quot;-&quot;??\ _D_M_-;_-@_-"/>
    <numFmt numFmtId="204" formatCode="\t#\ ??/??"/>
    <numFmt numFmtId="205" formatCode="_-[$€]* #,##0.00_-;\-[$€]* #,##0.00_-;_-[$€]* &quot;-&quot;??_-;_-@_-"/>
    <numFmt numFmtId="206" formatCode="#,##0\ &quot;$&quot;_);[Red]\(#,##0\ &quot;$&quot;\)"/>
    <numFmt numFmtId="207" formatCode="&quot;$&quot;###,0&quot;.&quot;00_);[Red]\(&quot;$&quot;###,0&quot;.&quot;00\)"/>
    <numFmt numFmtId="208" formatCode="&quot;ß&quot;#,##0;\-&quot;&quot;&quot;ß&quot;&quot;&quot;#,##0"/>
    <numFmt numFmtId="209" formatCode="&quot;\&quot;#,##0;[Red]\-&quot;\&quot;#,##0"/>
    <numFmt numFmtId="210" formatCode="#,##0\ &quot;F&quot;;\-#,##0\ &quot;F&quot;"/>
    <numFmt numFmtId="211" formatCode="_-* #,##0\ &quot;DM&quot;_-;\-* #,##0\ &quot;DM&quot;_-;_-* &quot;-&quot;\ &quot;DM&quot;_-;_-@_-"/>
    <numFmt numFmtId="212" formatCode="_-* #,##0.00\ &quot;DM&quot;_-;\-* #,##0.00\ &quot;DM&quot;_-;_-* &quot;-&quot;??\ &quot;DM&quot;_-;_-@_-"/>
    <numFmt numFmtId="213" formatCode="0_)"/>
    <numFmt numFmtId="214" formatCode="&quot;$&quot;#,##0;[Red]\-&quot;$&quot;#,##0"/>
    <numFmt numFmtId="215" formatCode="#"/>
    <numFmt numFmtId="216" formatCode="_ &quot;R&quot;\ * #,##0_ ;_ &quot;R&quot;\ * \-#,##0_ ;_ &quot;R&quot;\ * &quot;-&quot;_ ;_ @_ "/>
    <numFmt numFmtId="217" formatCode="&quot;¡Ì&quot;#,##0;[Red]\-&quot;¡Ì&quot;#,##0"/>
    <numFmt numFmtId="218" formatCode="&quot;£&quot;#,##0;[Red]\-&quot;£&quot;#,##0"/>
    <numFmt numFmtId="219" formatCode="#\ ###\ ###\ ###"/>
    <numFmt numFmtId="220" formatCode="#,##0.00000000"/>
    <numFmt numFmtId="221" formatCode="&quot;$&quot;#,##0"/>
    <numFmt numFmtId="222" formatCode="#,##0;[Red]\(#,##0\);\-"/>
  </numFmts>
  <fonts count="177">
    <font>
      <sz val="10"/>
      <name val="Arial"/>
    </font>
    <font>
      <sz val="10"/>
      <name val="Arial"/>
      <family val="2"/>
    </font>
    <font>
      <b/>
      <sz val="13"/>
      <name val=".VnTimeH"/>
      <family val="2"/>
    </font>
    <font>
      <sz val="11"/>
      <name val=".VnTime"/>
      <family val="2"/>
    </font>
    <font>
      <b/>
      <sz val="11"/>
      <name val=".VnTime"/>
      <family val="2"/>
    </font>
    <font>
      <b/>
      <sz val="11"/>
      <name val=".VnTimeH"/>
      <family val="2"/>
    </font>
    <font>
      <sz val="11"/>
      <name val=".VnTimeH"/>
      <family val="2"/>
    </font>
    <font>
      <i/>
      <sz val="11"/>
      <name val=".VnTime"/>
      <family val="2"/>
    </font>
    <font>
      <b/>
      <sz val="14"/>
      <name val=".VnTimeH"/>
      <family val="2"/>
    </font>
    <font>
      <b/>
      <i/>
      <sz val="13"/>
      <name val=".VnTime"/>
      <family val="2"/>
    </font>
    <font>
      <i/>
      <u/>
      <sz val="11"/>
      <name val=".VnTime"/>
      <family val="2"/>
    </font>
    <font>
      <b/>
      <i/>
      <sz val="12"/>
      <name val=".VnTime"/>
      <family val="2"/>
    </font>
    <font>
      <b/>
      <i/>
      <sz val="12"/>
      <name val=".VnTimeH"/>
      <family val="2"/>
    </font>
    <font>
      <b/>
      <sz val="12"/>
      <name val=".VnTimeH"/>
      <family val="2"/>
    </font>
    <font>
      <b/>
      <sz val="12"/>
      <name val=".VnTime"/>
      <family val="2"/>
    </font>
    <font>
      <sz val="12"/>
      <name val=".VnTime"/>
      <family val="2"/>
    </font>
    <font>
      <b/>
      <i/>
      <u/>
      <sz val="11"/>
      <name val=".VnTime"/>
      <family val="2"/>
    </font>
    <font>
      <sz val="13"/>
      <name val=".VnTime"/>
      <family val="2"/>
    </font>
    <font>
      <sz val="10"/>
      <name val=".VnTime"/>
      <family val="2"/>
    </font>
    <font>
      <b/>
      <sz val="12"/>
      <name val="Times New Roman"/>
      <family val="1"/>
    </font>
    <font>
      <i/>
      <sz val="12"/>
      <name val=".VnTime"/>
      <family val="2"/>
    </font>
    <font>
      <sz val="12"/>
      <name val="Times New Roman"/>
      <family val="1"/>
    </font>
    <font>
      <sz val="12"/>
      <name val="Arial"/>
      <family val="2"/>
    </font>
    <font>
      <b/>
      <sz val="12"/>
      <color indexed="10"/>
      <name val=".VnTime"/>
      <family val="2"/>
    </font>
    <font>
      <sz val="12"/>
      <color indexed="10"/>
      <name val=".VnTime"/>
      <family val="2"/>
    </font>
    <font>
      <sz val="11.5"/>
      <name val=".VnTime"/>
      <family val="2"/>
    </font>
    <font>
      <b/>
      <sz val="11.5"/>
      <name val=".VnTime"/>
      <family val="2"/>
    </font>
    <font>
      <i/>
      <sz val="11.5"/>
      <name val=".VnTime"/>
      <family val="2"/>
    </font>
    <font>
      <b/>
      <sz val="11.5"/>
      <color indexed="10"/>
      <name val=".VnTime"/>
      <family val="2"/>
    </font>
    <font>
      <b/>
      <i/>
      <sz val="11.5"/>
      <name val=".VnTime"/>
      <family val="2"/>
    </font>
    <font>
      <sz val="11.5"/>
      <color indexed="10"/>
      <name val=".VnTime"/>
      <family val="2"/>
    </font>
    <font>
      <sz val="12"/>
      <name val=".VnTime"/>
      <family val="2"/>
    </font>
    <font>
      <sz val="11.5"/>
      <name val=".VnTimeH"/>
      <family val="2"/>
    </font>
    <font>
      <i/>
      <sz val="10"/>
      <name val=".VnTime"/>
      <family val="2"/>
    </font>
    <font>
      <i/>
      <sz val="11.5"/>
      <color indexed="10"/>
      <name val=".VnTime"/>
      <family val="2"/>
    </font>
    <font>
      <b/>
      <i/>
      <sz val="11.5"/>
      <color indexed="10"/>
      <name val=".VnTime"/>
      <family val="2"/>
    </font>
    <font>
      <sz val="8"/>
      <name val="Arial"/>
      <family val="2"/>
    </font>
    <font>
      <sz val="12"/>
      <name val="VNI-Times"/>
    </font>
    <font>
      <sz val="10"/>
      <name val="Times New Roman"/>
      <family val="1"/>
    </font>
    <font>
      <sz val="10"/>
      <name val="Arial"/>
      <family val="2"/>
    </font>
    <font>
      <i/>
      <sz val="11"/>
      <name val=".VnTimeH"/>
      <family val="2"/>
    </font>
    <font>
      <b/>
      <i/>
      <sz val="12"/>
      <color indexed="10"/>
      <name val=".VnTime"/>
      <family val="2"/>
    </font>
    <font>
      <b/>
      <sz val="7"/>
      <name val="Times New Roman"/>
      <family val="1"/>
    </font>
    <font>
      <sz val="8"/>
      <name val=".VnTime"/>
      <family val="2"/>
    </font>
    <font>
      <sz val="11"/>
      <name val="Times New Roman"/>
      <family val="1"/>
    </font>
    <font>
      <sz val="12"/>
      <name val="VNtimes new roman"/>
      <family val="2"/>
    </font>
    <font>
      <sz val="10"/>
      <name val="Arial"/>
      <family val="2"/>
    </font>
    <font>
      <sz val="10"/>
      <name val="?? ??"/>
      <family val="1"/>
      <charset val="136"/>
    </font>
    <font>
      <sz val="10"/>
      <name val=".VnArial"/>
      <family val="2"/>
    </font>
    <font>
      <sz val="12"/>
      <name val="????"/>
      <charset val="136"/>
    </font>
    <font>
      <sz val="11"/>
      <name val="??"/>
      <family val="3"/>
      <charset val="129"/>
    </font>
    <font>
      <sz val="12"/>
      <name val="Courier"/>
      <family val="3"/>
    </font>
    <font>
      <sz val="10"/>
      <name val="AngsanaUPC"/>
      <family val="1"/>
    </font>
    <font>
      <sz val="10"/>
      <name val="MS Sans Serif"/>
      <family val="2"/>
    </font>
    <font>
      <sz val="10"/>
      <name val=".VnTime"/>
      <family val="2"/>
    </font>
    <font>
      <sz val="11"/>
      <name val="–¾’©"/>
      <family val="1"/>
      <charset val="128"/>
    </font>
    <font>
      <sz val="14"/>
      <name val="VnTime"/>
    </font>
    <font>
      <b/>
      <u/>
      <sz val="14"/>
      <color indexed="8"/>
      <name val=".VnBook-AntiquaH"/>
      <family val="2"/>
    </font>
    <font>
      <sz val="10"/>
      <name val="VnTimes"/>
      <family val="2"/>
    </font>
    <font>
      <i/>
      <sz val="12"/>
      <color indexed="8"/>
      <name val=".VnBook-AntiquaH"/>
      <family val="2"/>
    </font>
    <font>
      <sz val="11"/>
      <color indexed="8"/>
      <name val="Calibri"/>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2"/>
      <name val="±¼¸²Ã¼"/>
      <family val="3"/>
      <charset val="129"/>
    </font>
    <font>
      <sz val="12"/>
      <name val="¹UAAA¼"/>
      <family val="3"/>
      <charset val="129"/>
    </font>
    <font>
      <sz val="11"/>
      <name val="±¼¸²Ã¼"/>
      <family val="3"/>
      <charset val="129"/>
    </font>
    <font>
      <sz val="8"/>
      <name val="Times New Roman"/>
      <family val="1"/>
    </font>
    <font>
      <sz val="12"/>
      <name val="¹ÙÅÁÃ¼"/>
      <charset val="129"/>
    </font>
    <font>
      <sz val="11"/>
      <color indexed="20"/>
      <name val="Calibri"/>
      <family val="2"/>
      <charset val="163"/>
    </font>
    <font>
      <sz val="12"/>
      <name val="Tms Rmn"/>
    </font>
    <font>
      <sz val="11"/>
      <name val="µ¸¿ò"/>
      <charset val="129"/>
    </font>
    <font>
      <sz val="12"/>
      <name val="¹ÙÅÁÃ¼"/>
      <family val="1"/>
      <charset val="129"/>
    </font>
    <font>
      <sz val="12"/>
      <name val="µ¸¿òÃ¼"/>
      <family val="3"/>
      <charset val="129"/>
    </font>
    <font>
      <sz val="10"/>
      <name val="±¼¸²A¼"/>
      <family val="3"/>
      <charset val="129"/>
    </font>
    <font>
      <sz val="11"/>
      <name val="µ¸¿ò"/>
      <family val="3"/>
      <charset val="129"/>
    </font>
    <font>
      <sz val="10"/>
      <name val="Helv"/>
      <family val="2"/>
    </font>
    <font>
      <b/>
      <sz val="11"/>
      <color indexed="52"/>
      <name val="Calibri"/>
      <family val="2"/>
      <charset val="163"/>
    </font>
    <font>
      <b/>
      <sz val="10"/>
      <name val="Helv"/>
      <family val="2"/>
    </font>
    <font>
      <b/>
      <sz val="11"/>
      <color indexed="9"/>
      <name val="Calibri"/>
      <family val="2"/>
      <charset val="163"/>
    </font>
    <font>
      <sz val="10"/>
      <name val="VNI-Aptima"/>
    </font>
    <font>
      <sz val="10"/>
      <color indexed="8"/>
      <name val="MS Sans Serif"/>
      <family val="2"/>
    </font>
    <font>
      <sz val="11"/>
      <name val="Tms Rmn"/>
    </font>
    <font>
      <sz val="11"/>
      <name val="VNI-Times"/>
    </font>
    <font>
      <sz val="10"/>
      <name val="MS Serif"/>
      <family val="1"/>
    </font>
    <font>
      <sz val="13"/>
      <name val=".VnTime"/>
      <family val="2"/>
    </font>
    <font>
      <sz val="10"/>
      <color indexed="8"/>
      <name val="Arial"/>
      <family val="2"/>
    </font>
    <font>
      <sz val="10"/>
      <color indexed="16"/>
      <name val="MS Serif"/>
      <family val="1"/>
    </font>
    <font>
      <i/>
      <sz val="11"/>
      <color indexed="23"/>
      <name val="Calibri"/>
      <family val="2"/>
      <charset val="163"/>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1"/>
      <color indexed="17"/>
      <name val="Calibri"/>
      <family val="2"/>
      <charset val="163"/>
    </font>
    <font>
      <sz val="8"/>
      <name val="Arial"/>
      <family val="2"/>
    </font>
    <font>
      <b/>
      <sz val="12"/>
      <name val=".VnBook-AntiquaH"/>
      <family val="2"/>
    </font>
    <font>
      <b/>
      <sz val="12"/>
      <color indexed="9"/>
      <name val="Tms Rmn"/>
    </font>
    <font>
      <b/>
      <sz val="12"/>
      <name val="Helv"/>
      <family val="2"/>
    </font>
    <font>
      <b/>
      <sz val="12"/>
      <name val="Arial"/>
      <family val="2"/>
    </font>
    <font>
      <b/>
      <sz val="18"/>
      <name val="Arial"/>
      <family val="2"/>
    </font>
    <font>
      <b/>
      <sz val="11"/>
      <color indexed="56"/>
      <name val="Calibri"/>
      <family val="2"/>
      <charset val="163"/>
    </font>
    <font>
      <b/>
      <sz val="8"/>
      <name val="MS Sans Serif"/>
      <family val="2"/>
    </font>
    <font>
      <b/>
      <sz val="10"/>
      <name val=".VnTime"/>
      <family val="2"/>
    </font>
    <font>
      <sz val="8"/>
      <color indexed="12"/>
      <name val="Helv"/>
      <family val="2"/>
    </font>
    <font>
      <b/>
      <sz val="12"/>
      <color indexed="12"/>
      <name val=".VnTime"/>
      <family val="2"/>
    </font>
    <font>
      <sz val="11"/>
      <color indexed="52"/>
      <name val="Calibri"/>
      <family val="2"/>
      <charset val="163"/>
    </font>
    <font>
      <sz val="10"/>
      <name val="MS Sans Serif"/>
      <family val="2"/>
    </font>
    <font>
      <b/>
      <sz val="11"/>
      <name val="Helv"/>
      <family val="2"/>
    </font>
    <font>
      <sz val="10"/>
      <name val=".VnAvant"/>
      <family val="2"/>
    </font>
    <font>
      <sz val="11"/>
      <color indexed="60"/>
      <name val="Calibri"/>
      <family val="2"/>
      <charset val="163"/>
    </font>
    <font>
      <sz val="7"/>
      <name val="Small Fonts"/>
      <family val="2"/>
    </font>
    <font>
      <b/>
      <sz val="12"/>
      <name val="VN-NTime"/>
      <family val="2"/>
    </font>
    <font>
      <sz val="12"/>
      <name val="바탕체"/>
      <family val="3"/>
      <charset val="129"/>
    </font>
    <font>
      <sz val="14"/>
      <name val="System"/>
      <family val="2"/>
    </font>
    <font>
      <b/>
      <sz val="11"/>
      <name val="Arial"/>
      <family val="2"/>
    </font>
    <font>
      <b/>
      <sz val="11"/>
      <color indexed="63"/>
      <name val="Calibri"/>
      <family val="2"/>
      <charset val="163"/>
    </font>
    <font>
      <sz val="12"/>
      <color indexed="8"/>
      <name val="Times New Roman"/>
      <family val="1"/>
    </font>
    <font>
      <sz val="12"/>
      <name val="Helv"/>
      <family val="2"/>
    </font>
    <font>
      <b/>
      <sz val="10"/>
      <name val="MS Sans Serif"/>
      <family val="2"/>
    </font>
    <font>
      <sz val="8"/>
      <name val="Wingdings"/>
      <charset val="2"/>
    </font>
    <font>
      <sz val="8"/>
      <name val="Helv"/>
    </font>
    <font>
      <sz val="11"/>
      <name val="3C_Times_T"/>
    </font>
    <font>
      <sz val="8"/>
      <name val="MS Sans Serif"/>
      <family val="2"/>
    </font>
    <font>
      <sz val="11"/>
      <color indexed="32"/>
      <name val="VNI-Times"/>
    </font>
    <font>
      <b/>
      <sz val="8"/>
      <color indexed="8"/>
      <name val="Helv"/>
    </font>
    <font>
      <sz val="14"/>
      <name val=".VnTime"/>
      <family val="2"/>
    </font>
    <font>
      <sz val="12"/>
      <name val="VNTime"/>
    </font>
    <font>
      <sz val="12"/>
      <name val="VNTime"/>
      <family val="2"/>
    </font>
    <font>
      <b/>
      <sz val="13"/>
      <color indexed="8"/>
      <name val=".VnTimeH"/>
      <family val="2"/>
    </font>
    <font>
      <sz val="14"/>
      <name val=".Vn3DH"/>
      <family val="2"/>
    </font>
    <font>
      <b/>
      <sz val="18"/>
      <color indexed="56"/>
      <name val="Cambria"/>
      <family val="2"/>
      <charset val="163"/>
    </font>
    <font>
      <sz val="10"/>
      <name val="VNtimes new roman"/>
      <family val="2"/>
    </font>
    <font>
      <sz val="14"/>
      <name val="VnTime"/>
      <family val="2"/>
    </font>
    <font>
      <b/>
      <sz val="8"/>
      <name val="VN Helvetica"/>
      <family val="2"/>
    </font>
    <font>
      <b/>
      <sz val="10"/>
      <name val="VN AvantGBook"/>
      <family val="2"/>
    </font>
    <font>
      <b/>
      <sz val="16"/>
      <name val=".VnTime"/>
      <family val="2"/>
    </font>
    <font>
      <sz val="9"/>
      <name val=".VnTime"/>
      <family val="2"/>
    </font>
    <font>
      <sz val="11"/>
      <color indexed="10"/>
      <name val="Calibri"/>
      <family val="2"/>
      <charset val="163"/>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宋体"/>
      <charset val="134"/>
    </font>
    <font>
      <sz val="10"/>
      <name val="Courier"/>
      <family val="3"/>
    </font>
    <font>
      <b/>
      <sz val="10.5"/>
      <color indexed="8"/>
      <name val="Times New Roman"/>
      <family val="1"/>
    </font>
    <font>
      <sz val="10.5"/>
      <color indexed="8"/>
      <name val="Times New Roman"/>
      <family val="1"/>
    </font>
    <font>
      <sz val="11"/>
      <color indexed="8"/>
      <name val="Times New Roman"/>
      <family val="1"/>
    </font>
    <font>
      <b/>
      <sz val="12"/>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b/>
      <sz val="11"/>
      <color indexed="8"/>
      <name val="MS Sans Serif"/>
      <family val="2"/>
    </font>
    <font>
      <sz val="11"/>
      <color indexed="8"/>
      <name val="MS Sans Serif"/>
      <family val="2"/>
    </font>
    <font>
      <b/>
      <sz val="9"/>
      <color indexed="81"/>
      <name val="Tahoma"/>
      <family val="2"/>
    </font>
    <font>
      <sz val="9"/>
      <color indexed="81"/>
      <name val="Tahoma"/>
      <family val="2"/>
    </font>
    <font>
      <b/>
      <sz val="11"/>
      <name val="Times New Roman"/>
      <family val="1"/>
    </font>
    <font>
      <b/>
      <sz val="10"/>
      <name val="Times New Roman"/>
      <family val="1"/>
    </font>
    <font>
      <sz val="10"/>
      <color indexed="12"/>
      <name val="Times New Roman"/>
      <family val="1"/>
    </font>
    <font>
      <sz val="11"/>
      <color indexed="12"/>
      <name val="Times New Roman"/>
      <family val="1"/>
    </font>
    <font>
      <b/>
      <i/>
      <sz val="11"/>
      <name val="Times New Roman"/>
      <family val="1"/>
    </font>
    <font>
      <sz val="9"/>
      <name val="Times New Roman"/>
      <family val="1"/>
    </font>
    <font>
      <b/>
      <sz val="9"/>
      <name val="Times New Roman"/>
      <family val="1"/>
    </font>
    <font>
      <i/>
      <sz val="10"/>
      <name val="Times New Roman"/>
      <family val="1"/>
    </font>
    <font>
      <i/>
      <sz val="11"/>
      <name val="Times New Roman"/>
      <family val="1"/>
    </font>
    <font>
      <b/>
      <i/>
      <sz val="10"/>
      <name val="Times New Roman"/>
      <family val="1"/>
    </font>
    <font>
      <sz val="11"/>
      <name val="U_Times"/>
      <family val="2"/>
    </font>
    <font>
      <b/>
      <sz val="10"/>
      <name val=".VnTimeH"/>
      <family val="2"/>
    </font>
    <font>
      <b/>
      <i/>
      <sz val="10"/>
      <name val=".VnTime"/>
      <family val="2"/>
    </font>
  </fonts>
  <fills count="3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15"/>
        <bgColor indexed="64"/>
      </patternFill>
    </fill>
  </fills>
  <borders count="59">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top style="medium">
        <color indexed="64"/>
      </top>
      <bottom style="double">
        <color indexed="64"/>
      </bottom>
      <diagonal/>
    </border>
  </borders>
  <cellStyleXfs count="350">
    <xf numFmtId="0" fontId="0" fillId="0" borderId="0"/>
    <xf numFmtId="0" fontId="31" fillId="0" borderId="0" applyNumberFormat="0" applyFill="0" applyBorder="0" applyAlignment="0" applyProtection="0"/>
    <xf numFmtId="0" fontId="31" fillId="0" borderId="0" applyNumberFormat="0" applyFill="0" applyBorder="0" applyAlignment="0" applyProtection="0"/>
    <xf numFmtId="164" fontId="45" fillId="0" borderId="1" applyFont="0" applyBorder="0"/>
    <xf numFmtId="190" fontId="46" fillId="0" borderId="0" applyFont="0" applyFill="0" applyBorder="0" applyAlignment="0" applyProtection="0"/>
    <xf numFmtId="0" fontId="47" fillId="0" borderId="0" applyFont="0" applyFill="0" applyBorder="0" applyAlignment="0" applyProtection="0"/>
    <xf numFmtId="189" fontId="46" fillId="0" borderId="0" applyFont="0" applyFill="0" applyBorder="0" applyAlignment="0" applyProtection="0"/>
    <xf numFmtId="182" fontId="48" fillId="0" borderId="0" applyFont="0" applyFill="0" applyBorder="0" applyAlignment="0" applyProtection="0"/>
    <xf numFmtId="181" fontId="48" fillId="0" borderId="0" applyFont="0" applyFill="0" applyBorder="0" applyAlignment="0" applyProtection="0"/>
    <xf numFmtId="173" fontId="49" fillId="0" borderId="0" applyFont="0" applyFill="0" applyBorder="0" applyAlignment="0" applyProtection="0"/>
    <xf numFmtId="9" fontId="50" fillId="0" borderId="0" applyFont="0" applyFill="0" applyBorder="0" applyAlignment="0" applyProtection="0"/>
    <xf numFmtId="214"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5" fillId="0" borderId="0"/>
    <xf numFmtId="0" fontId="55" fillId="0" borderId="0"/>
    <xf numFmtId="0" fontId="55" fillId="0" borderId="0"/>
    <xf numFmtId="1" fontId="56" fillId="0" borderId="2" applyBorder="0" applyAlignment="0">
      <alignment horizontal="center"/>
    </xf>
    <xf numFmtId="0" fontId="37" fillId="0" borderId="0" applyFont="0" applyFill="0" applyBorder="0" applyAlignment="0"/>
    <xf numFmtId="0" fontId="57" fillId="2" borderId="0"/>
    <xf numFmtId="0" fontId="58" fillId="0" borderId="0"/>
    <xf numFmtId="0" fontId="59" fillId="2" borderId="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1" fillId="2" borderId="0"/>
    <xf numFmtId="0" fontId="62" fillId="0" borderId="0">
      <alignment wrapText="1"/>
    </xf>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12" borderId="0" applyNumberFormat="0" applyBorder="0" applyAlignment="0" applyProtection="0"/>
    <xf numFmtId="164" fontId="63" fillId="0" borderId="3" applyNumberFormat="0" applyFont="0" applyBorder="0" applyAlignment="0">
      <alignment horizontal="center" vertical="center"/>
    </xf>
    <xf numFmtId="0" fontId="54" fillId="0" borderId="0"/>
    <xf numFmtId="0" fontId="64" fillId="13"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20" borderId="0" applyNumberFormat="0" applyBorder="0" applyAlignment="0" applyProtection="0"/>
    <xf numFmtId="183" fontId="65" fillId="0" borderId="0" applyFont="0" applyFill="0" applyBorder="0" applyAlignment="0" applyProtection="0"/>
    <xf numFmtId="0" fontId="66" fillId="0" borderId="0" applyFont="0" applyFill="0" applyBorder="0" applyAlignment="0" applyProtection="0"/>
    <xf numFmtId="183" fontId="67" fillId="0" borderId="0" applyFont="0" applyFill="0" applyBorder="0" applyAlignment="0" applyProtection="0"/>
    <xf numFmtId="184" fontId="65" fillId="0" borderId="0" applyFont="0" applyFill="0" applyBorder="0" applyAlignment="0" applyProtection="0"/>
    <xf numFmtId="0" fontId="66" fillId="0" borderId="0" applyFont="0" applyFill="0" applyBorder="0" applyAlignment="0" applyProtection="0"/>
    <xf numFmtId="184" fontId="67" fillId="0" borderId="0" applyFont="0" applyFill="0" applyBorder="0" applyAlignment="0" applyProtection="0"/>
    <xf numFmtId="0" fontId="68" fillId="0" borderId="0">
      <alignment horizontal="center" wrapText="1"/>
      <protection locked="0"/>
    </xf>
    <xf numFmtId="181" fontId="65" fillId="0" borderId="0" applyFont="0" applyFill="0" applyBorder="0" applyAlignment="0" applyProtection="0"/>
    <xf numFmtId="0" fontId="66" fillId="0" borderId="0" applyFont="0" applyFill="0" applyBorder="0" applyAlignment="0" applyProtection="0"/>
    <xf numFmtId="181" fontId="69" fillId="0" borderId="0" applyFont="0" applyFill="0" applyBorder="0" applyAlignment="0" applyProtection="0"/>
    <xf numFmtId="182" fontId="65" fillId="0" borderId="0" applyFont="0" applyFill="0" applyBorder="0" applyAlignment="0" applyProtection="0"/>
    <xf numFmtId="0" fontId="66" fillId="0" borderId="0" applyFont="0" applyFill="0" applyBorder="0" applyAlignment="0" applyProtection="0"/>
    <xf numFmtId="182" fontId="69" fillId="0" borderId="0" applyFon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66" fillId="0" borderId="0"/>
    <xf numFmtId="0" fontId="72" fillId="0" borderId="0"/>
    <xf numFmtId="0" fontId="66" fillId="0" borderId="0"/>
    <xf numFmtId="0" fontId="73" fillId="0" borderId="0"/>
    <xf numFmtId="0" fontId="66" fillId="0" borderId="0"/>
    <xf numFmtId="0" fontId="74" fillId="0" borderId="0"/>
    <xf numFmtId="0" fontId="66" fillId="0" borderId="0"/>
    <xf numFmtId="0" fontId="65" fillId="0" borderId="0"/>
    <xf numFmtId="0" fontId="66" fillId="0" borderId="0"/>
    <xf numFmtId="0" fontId="65" fillId="0" borderId="0"/>
    <xf numFmtId="0" fontId="75" fillId="0" borderId="0"/>
    <xf numFmtId="0" fontId="65" fillId="0" borderId="0"/>
    <xf numFmtId="0" fontId="75" fillId="0" borderId="0"/>
    <xf numFmtId="0" fontId="74" fillId="0" borderId="0"/>
    <xf numFmtId="0" fontId="75" fillId="0" borderId="0"/>
    <xf numFmtId="0" fontId="76" fillId="0" borderId="0"/>
    <xf numFmtId="191" fontId="31" fillId="0" borderId="0" applyFill="0" applyBorder="0" applyAlignment="0"/>
    <xf numFmtId="191" fontId="31" fillId="0" borderId="0" applyFill="0" applyBorder="0" applyAlignment="0"/>
    <xf numFmtId="192" fontId="77" fillId="0" borderId="0" applyFill="0" applyBorder="0" applyAlignment="0"/>
    <xf numFmtId="166" fontId="77" fillId="0" borderId="0" applyFill="0" applyBorder="0" applyAlignment="0"/>
    <xf numFmtId="196" fontId="77" fillId="0" borderId="0" applyFill="0" applyBorder="0" applyAlignment="0"/>
    <xf numFmtId="197" fontId="46" fillId="0" borderId="0" applyFill="0" applyBorder="0" applyAlignment="0"/>
    <xf numFmtId="193" fontId="77" fillId="0" borderId="0" applyFill="0" applyBorder="0" applyAlignment="0"/>
    <xf numFmtId="198" fontId="77" fillId="0" borderId="0" applyFill="0" applyBorder="0" applyAlignment="0"/>
    <xf numFmtId="192" fontId="77" fillId="0" borderId="0" applyFill="0" applyBorder="0" applyAlignment="0"/>
    <xf numFmtId="0" fontId="78" fillId="21" borderId="4" applyNumberFormat="0" applyAlignment="0" applyProtection="0"/>
    <xf numFmtId="0" fontId="79" fillId="0" borderId="0"/>
    <xf numFmtId="0" fontId="80" fillId="22" borderId="5" applyNumberFormat="0" applyAlignment="0" applyProtection="0"/>
    <xf numFmtId="1" fontId="81" fillId="0" borderId="6" applyBorder="0"/>
    <xf numFmtId="43" fontId="1" fillId="0" borderId="0" applyFont="0" applyFill="0" applyBorder="0" applyAlignment="0" applyProtection="0"/>
    <xf numFmtId="194" fontId="83" fillId="0" borderId="0"/>
    <xf numFmtId="194" fontId="83" fillId="0" borderId="0"/>
    <xf numFmtId="194" fontId="83" fillId="0" borderId="0"/>
    <xf numFmtId="194" fontId="83" fillId="0" borderId="0"/>
    <xf numFmtId="194" fontId="83" fillId="0" borderId="0"/>
    <xf numFmtId="194" fontId="83" fillId="0" borderId="0"/>
    <xf numFmtId="194" fontId="83" fillId="0" borderId="0"/>
    <xf numFmtId="194" fontId="83" fillId="0" borderId="0"/>
    <xf numFmtId="0" fontId="84" fillId="0" borderId="2"/>
    <xf numFmtId="41" fontId="31" fillId="0" borderId="0" applyFont="0" applyFill="0" applyBorder="0" applyAlignment="0" applyProtection="0"/>
    <xf numFmtId="193" fontId="77" fillId="0" borderId="0" applyFont="0" applyFill="0" applyBorder="0" applyAlignment="0" applyProtection="0"/>
    <xf numFmtId="43" fontId="31" fillId="0" borderId="0" applyFont="0" applyFill="0" applyBorder="0" applyAlignment="0" applyProtection="0"/>
    <xf numFmtId="199" fontId="38" fillId="0" borderId="0"/>
    <xf numFmtId="167" fontId="31"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46" fillId="0" borderId="0" applyFont="0" applyFill="0" applyBorder="0" applyAlignment="0" applyProtection="0"/>
    <xf numFmtId="0" fontId="85" fillId="0" borderId="0" applyNumberFormat="0" applyAlignment="0">
      <alignment horizontal="left"/>
    </xf>
    <xf numFmtId="216" fontId="86" fillId="0" borderId="0" applyFont="0" applyFill="0" applyBorder="0" applyAlignment="0" applyProtection="0"/>
    <xf numFmtId="192" fontId="77"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200" fontId="46" fillId="0" borderId="0"/>
    <xf numFmtId="0" fontId="46" fillId="0" borderId="0" applyFont="0" applyFill="0" applyBorder="0" applyAlignment="0" applyProtection="0"/>
    <xf numFmtId="14" fontId="87" fillId="0" borderId="0" applyFill="0" applyBorder="0" applyAlignment="0"/>
    <xf numFmtId="0" fontId="22" fillId="0" borderId="0" applyProtection="0"/>
    <xf numFmtId="201" fontId="46" fillId="0" borderId="7">
      <alignment vertical="center"/>
    </xf>
    <xf numFmtId="202" fontId="46" fillId="0" borderId="0" applyFont="0" applyFill="0" applyBorder="0" applyAlignment="0" applyProtection="0"/>
    <xf numFmtId="203" fontId="46" fillId="0" borderId="0" applyFont="0" applyFill="0" applyBorder="0" applyAlignment="0" applyProtection="0"/>
    <xf numFmtId="204" fontId="46" fillId="0" borderId="0"/>
    <xf numFmtId="3" fontId="15" fillId="0" borderId="0" applyFont="0" applyBorder="0" applyAlignment="0"/>
    <xf numFmtId="193" fontId="77" fillId="0" borderId="0" applyFill="0" applyBorder="0" applyAlignment="0"/>
    <xf numFmtId="192" fontId="77" fillId="0" borderId="0" applyFill="0" applyBorder="0" applyAlignment="0"/>
    <xf numFmtId="193" fontId="77" fillId="0" borderId="0" applyFill="0" applyBorder="0" applyAlignment="0"/>
    <xf numFmtId="198" fontId="77" fillId="0" borderId="0" applyFill="0" applyBorder="0" applyAlignment="0"/>
    <xf numFmtId="192" fontId="77" fillId="0" borderId="0" applyFill="0" applyBorder="0" applyAlignment="0"/>
    <xf numFmtId="0" fontId="88" fillId="0" borderId="0" applyNumberFormat="0" applyAlignment="0">
      <alignment horizontal="left"/>
    </xf>
    <xf numFmtId="205" fontId="46" fillId="0" borderId="0" applyFont="0" applyFill="0" applyBorder="0" applyAlignment="0" applyProtection="0"/>
    <xf numFmtId="0" fontId="89" fillId="0" borderId="0" applyNumberFormat="0" applyFill="0" applyBorder="0" applyAlignment="0" applyProtection="0"/>
    <xf numFmtId="3" fontId="15" fillId="0" borderId="0" applyFont="0" applyBorder="0" applyAlignment="0"/>
    <xf numFmtId="0" fontId="90" fillId="0" borderId="0" applyProtection="0"/>
    <xf numFmtId="0" fontId="91" fillId="0" borderId="0" applyProtection="0"/>
    <xf numFmtId="0" fontId="92" fillId="0" borderId="0" applyProtection="0"/>
    <xf numFmtId="0" fontId="93" fillId="0" borderId="0" applyProtection="0"/>
    <xf numFmtId="0" fontId="94" fillId="0" borderId="0" applyNumberFormat="0" applyFont="0" applyFill="0" applyBorder="0" applyAlignment="0" applyProtection="0"/>
    <xf numFmtId="0" fontId="95" fillId="0" borderId="0" applyProtection="0"/>
    <xf numFmtId="0" fontId="96" fillId="0" borderId="0" applyProtection="0"/>
    <xf numFmtId="2" fontId="46" fillId="0" borderId="0" applyFont="0" applyFill="0" applyBorder="0" applyAlignment="0" applyProtection="0"/>
    <xf numFmtId="0" fontId="97" fillId="5" borderId="0" applyNumberFormat="0" applyBorder="0" applyAlignment="0" applyProtection="0"/>
    <xf numFmtId="38" fontId="98" fillId="2" borderId="0" applyNumberFormat="0" applyBorder="0" applyAlignment="0" applyProtection="0"/>
    <xf numFmtId="0" fontId="99" fillId="0" borderId="0" applyNumberFormat="0" applyFont="0" applyBorder="0" applyAlignment="0">
      <alignment horizontal="left" vertical="center"/>
    </xf>
    <xf numFmtId="0" fontId="100" fillId="23" borderId="0"/>
    <xf numFmtId="0" fontId="100" fillId="23" borderId="0"/>
    <xf numFmtId="0" fontId="101" fillId="0" borderId="0">
      <alignment horizontal="left"/>
    </xf>
    <xf numFmtId="0" fontId="102" fillId="0" borderId="8" applyNumberFormat="0" applyAlignment="0" applyProtection="0">
      <alignment horizontal="left" vertical="center"/>
    </xf>
    <xf numFmtId="0" fontId="102" fillId="0" borderId="9">
      <alignment horizontal="left" vertical="center"/>
    </xf>
    <xf numFmtId="0" fontId="103" fillId="0" borderId="0" applyNumberFormat="0" applyFill="0" applyBorder="0" applyAlignment="0" applyProtection="0"/>
    <xf numFmtId="0" fontId="102" fillId="0" borderId="0" applyNumberFormat="0" applyFill="0" applyBorder="0" applyAlignment="0" applyProtection="0"/>
    <xf numFmtId="0" fontId="104" fillId="0" borderId="10" applyNumberFormat="0" applyFill="0" applyAlignment="0" applyProtection="0"/>
    <xf numFmtId="0" fontId="104" fillId="0" borderId="0" applyNumberFormat="0" applyFill="0" applyBorder="0" applyAlignment="0" applyProtection="0"/>
    <xf numFmtId="0" fontId="103" fillId="0" borderId="0" applyProtection="0"/>
    <xf numFmtId="0" fontId="102" fillId="0" borderId="0" applyProtection="0"/>
    <xf numFmtId="0" fontId="105" fillId="0" borderId="11">
      <alignment horizontal="center"/>
    </xf>
    <xf numFmtId="0" fontId="105" fillId="0" borderId="0">
      <alignment horizontal="center"/>
    </xf>
    <xf numFmtId="5" fontId="106" fillId="24" borderId="2" applyNumberFormat="0" applyAlignment="0">
      <alignment horizontal="left" vertical="top"/>
    </xf>
    <xf numFmtId="49" fontId="8" fillId="0" borderId="2">
      <alignment vertical="center"/>
    </xf>
    <xf numFmtId="0" fontId="107" fillId="0" borderId="0"/>
    <xf numFmtId="10" fontId="98" fillId="25" borderId="2" applyNumberFormat="0" applyBorder="0" applyAlignment="0" applyProtection="0"/>
    <xf numFmtId="14" fontId="108" fillId="0" borderId="3" applyFont="0" applyBorder="0" applyAlignment="0">
      <alignment horizontal="center"/>
    </xf>
    <xf numFmtId="0" fontId="53" fillId="0" borderId="0"/>
    <xf numFmtId="0" fontId="53" fillId="0" borderId="0"/>
    <xf numFmtId="193" fontId="77" fillId="0" borderId="0" applyFill="0" applyBorder="0" applyAlignment="0"/>
    <xf numFmtId="192" fontId="77" fillId="0" borderId="0" applyFill="0" applyBorder="0" applyAlignment="0"/>
    <xf numFmtId="193" fontId="77" fillId="0" borderId="0" applyFill="0" applyBorder="0" applyAlignment="0"/>
    <xf numFmtId="198" fontId="77" fillId="0" borderId="0" applyFill="0" applyBorder="0" applyAlignment="0"/>
    <xf numFmtId="192" fontId="77" fillId="0" borderId="0" applyFill="0" applyBorder="0" applyAlignment="0"/>
    <xf numFmtId="0" fontId="109" fillId="0" borderId="12" applyNumberFormat="0" applyFill="0" applyAlignment="0" applyProtection="0"/>
    <xf numFmtId="38" fontId="110" fillId="0" borderId="0" applyFont="0" applyFill="0" applyBorder="0" applyAlignment="0" applyProtection="0"/>
    <xf numFmtId="40" fontId="110" fillId="0" borderId="0" applyFont="0" applyFill="0" applyBorder="0" applyAlignment="0" applyProtection="0"/>
    <xf numFmtId="0" fontId="111" fillId="0" borderId="11"/>
    <xf numFmtId="179" fontId="112" fillId="0" borderId="13"/>
    <xf numFmtId="206" fontId="110" fillId="0" borderId="0" applyFont="0" applyFill="0" applyBorder="0" applyAlignment="0" applyProtection="0"/>
    <xf numFmtId="207" fontId="110" fillId="0" borderId="0" applyFont="0" applyFill="0" applyBorder="0" applyAlignment="0" applyProtection="0"/>
    <xf numFmtId="195" fontId="46" fillId="0" borderId="0" applyFont="0" applyFill="0" applyBorder="0" applyAlignment="0" applyProtection="0"/>
    <xf numFmtId="208" fontId="46" fillId="0" borderId="0" applyFont="0" applyFill="0" applyBorder="0" applyAlignment="0" applyProtection="0"/>
    <xf numFmtId="0" fontId="22" fillId="0" borderId="0" applyNumberFormat="0" applyFont="0" applyFill="0" applyAlignment="0"/>
    <xf numFmtId="0" fontId="113" fillId="26" borderId="0" applyNumberFormat="0" applyBorder="0" applyAlignment="0" applyProtection="0"/>
    <xf numFmtId="0" fontId="17" fillId="0" borderId="2"/>
    <xf numFmtId="0" fontId="38" fillId="0" borderId="0"/>
    <xf numFmtId="37" fontId="114" fillId="0" borderId="0"/>
    <xf numFmtId="0" fontId="115" fillId="0" borderId="2" applyNumberFormat="0" applyFont="0" applyFill="0" applyBorder="0" applyAlignment="0">
      <alignment horizontal="center"/>
    </xf>
    <xf numFmtId="180" fontId="1" fillId="0" borderId="0"/>
    <xf numFmtId="0" fontId="116" fillId="0" borderId="0"/>
    <xf numFmtId="0" fontId="15" fillId="0" borderId="0"/>
    <xf numFmtId="0" fontId="31" fillId="0" borderId="0"/>
    <xf numFmtId="0" fontId="82" fillId="0" borderId="0"/>
    <xf numFmtId="0" fontId="31" fillId="0" borderId="0"/>
    <xf numFmtId="0" fontId="31" fillId="0" borderId="0"/>
    <xf numFmtId="0" fontId="46" fillId="0" borderId="0"/>
    <xf numFmtId="0" fontId="31" fillId="27" borderId="14" applyNumberFormat="0" applyFont="0" applyAlignment="0" applyProtection="0"/>
    <xf numFmtId="3" fontId="117" fillId="0" borderId="0" applyFont="0" applyFill="0" applyBorder="0" applyAlignment="0" applyProtection="0"/>
    <xf numFmtId="173" fontId="55" fillId="0" borderId="0" applyFont="0" applyFill="0" applyBorder="0" applyAlignment="0" applyProtection="0"/>
    <xf numFmtId="0" fontId="118"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6" fillId="0" borderId="0" applyFont="0" applyFill="0" applyBorder="0" applyAlignment="0" applyProtection="0"/>
    <xf numFmtId="0" fontId="38" fillId="0" borderId="0"/>
    <xf numFmtId="0" fontId="119" fillId="21" borderId="15" applyNumberFormat="0" applyAlignment="0" applyProtection="0"/>
    <xf numFmtId="0" fontId="120" fillId="28" borderId="0"/>
    <xf numFmtId="14" fontId="68" fillId="0" borderId="0">
      <alignment horizontal="center" wrapText="1"/>
      <protection locked="0"/>
    </xf>
    <xf numFmtId="9" fontId="1" fillId="0" borderId="0" applyFont="0" applyFill="0" applyBorder="0" applyAlignment="0" applyProtection="0"/>
    <xf numFmtId="197" fontId="46" fillId="0" borderId="0" applyFont="0" applyFill="0" applyBorder="0" applyAlignment="0" applyProtection="0"/>
    <xf numFmtId="171" fontId="46" fillId="0" borderId="0" applyFont="0" applyFill="0" applyBorder="0" applyAlignment="0" applyProtection="0"/>
    <xf numFmtId="10" fontId="1" fillId="0" borderId="0" applyFont="0" applyFill="0" applyBorder="0" applyAlignment="0" applyProtection="0"/>
    <xf numFmtId="9" fontId="31" fillId="0" borderId="0" applyFont="0" applyFill="0" applyBorder="0" applyAlignment="0" applyProtection="0"/>
    <xf numFmtId="193" fontId="77" fillId="0" borderId="0" applyFill="0" applyBorder="0" applyAlignment="0"/>
    <xf numFmtId="192" fontId="77" fillId="0" borderId="0" applyFill="0" applyBorder="0" applyAlignment="0"/>
    <xf numFmtId="193" fontId="77" fillId="0" borderId="0" applyFill="0" applyBorder="0" applyAlignment="0"/>
    <xf numFmtId="198" fontId="77" fillId="0" borderId="0" applyFill="0" applyBorder="0" applyAlignment="0"/>
    <xf numFmtId="192" fontId="77" fillId="0" borderId="0" applyFill="0" applyBorder="0" applyAlignment="0"/>
    <xf numFmtId="0" fontId="121" fillId="0" borderId="0"/>
    <xf numFmtId="0" fontId="53" fillId="0" borderId="0" applyNumberFormat="0" applyFont="0" applyFill="0" applyBorder="0" applyAlignment="0" applyProtection="0">
      <alignment horizontal="left"/>
    </xf>
    <xf numFmtId="0" fontId="122" fillId="0" borderId="11">
      <alignment horizontal="center"/>
    </xf>
    <xf numFmtId="0" fontId="123" fillId="29" borderId="0" applyNumberFormat="0" applyFont="0" applyBorder="0" applyAlignment="0">
      <alignment horizontal="center"/>
    </xf>
    <xf numFmtId="14" fontId="124" fillId="0" borderId="0" applyNumberFormat="0" applyFill="0" applyBorder="0" applyAlignment="0" applyProtection="0">
      <alignment horizontal="left"/>
    </xf>
    <xf numFmtId="0" fontId="31" fillId="0" borderId="0" applyNumberFormat="0" applyFill="0" applyBorder="0" applyAlignment="0" applyProtection="0"/>
    <xf numFmtId="0" fontId="31" fillId="0" borderId="0" applyNumberFormat="0" applyFill="0" applyBorder="0" applyAlignment="0" applyProtection="0"/>
    <xf numFmtId="215" fontId="125" fillId="0" borderId="0" applyFont="0" applyFill="0" applyBorder="0" applyAlignment="0" applyProtection="0"/>
    <xf numFmtId="0" fontId="123" fillId="1" borderId="9" applyNumberFormat="0" applyFont="0" applyAlignment="0">
      <alignment horizontal="center"/>
    </xf>
    <xf numFmtId="0" fontId="126" fillId="0" borderId="0" applyNumberFormat="0" applyFill="0" applyBorder="0" applyAlignment="0">
      <alignment horizontal="center"/>
    </xf>
    <xf numFmtId="0" fontId="46" fillId="30" borderId="0"/>
    <xf numFmtId="0" fontId="54" fillId="0" borderId="0" applyNumberFormat="0" applyFill="0" applyBorder="0" applyAlignment="0" applyProtection="0"/>
    <xf numFmtId="217" fontId="86" fillId="0" borderId="0" applyFont="0" applyFill="0" applyBorder="0" applyAlignment="0" applyProtection="0"/>
    <xf numFmtId="221" fontId="31" fillId="0" borderId="0" applyFont="0" applyFill="0" applyBorder="0" applyAlignment="0" applyProtection="0"/>
    <xf numFmtId="221" fontId="31" fillId="0" borderId="0" applyFont="0" applyFill="0" applyBorder="0" applyAlignment="0" applyProtection="0"/>
    <xf numFmtId="221" fontId="31" fillId="0" borderId="0" applyFont="0" applyFill="0" applyBorder="0" applyAlignment="0" applyProtection="0"/>
    <xf numFmtId="221" fontId="31" fillId="0" borderId="0" applyFont="0" applyFill="0" applyBorder="0" applyAlignment="0" applyProtection="0"/>
    <xf numFmtId="217" fontId="86" fillId="0" borderId="0" applyFont="0" applyFill="0" applyBorder="0" applyAlignment="0" applyProtection="0"/>
    <xf numFmtId="220" fontId="54" fillId="0" borderId="0" applyFont="0" applyFill="0" applyBorder="0" applyAlignment="0" applyProtection="0"/>
    <xf numFmtId="219" fontId="31" fillId="0" borderId="0" applyFont="0" applyFill="0" applyBorder="0" applyAlignment="0" applyProtection="0"/>
    <xf numFmtId="219" fontId="31" fillId="0" borderId="0" applyFont="0" applyFill="0" applyBorder="0" applyAlignment="0" applyProtection="0"/>
    <xf numFmtId="219" fontId="31" fillId="0" borderId="0" applyFont="0" applyFill="0" applyBorder="0" applyAlignment="0" applyProtection="0"/>
    <xf numFmtId="219" fontId="31" fillId="0" borderId="0" applyFont="0" applyFill="0" applyBorder="0" applyAlignment="0" applyProtection="0"/>
    <xf numFmtId="0" fontId="127" fillId="0" borderId="0"/>
    <xf numFmtId="0" fontId="111" fillId="0" borderId="0"/>
    <xf numFmtId="40" fontId="128" fillId="0" borderId="0" applyBorder="0">
      <alignment horizontal="right"/>
    </xf>
    <xf numFmtId="187" fontId="86" fillId="0" borderId="16">
      <alignment horizontal="right" vertical="center"/>
    </xf>
    <xf numFmtId="218" fontId="129" fillId="0" borderId="16">
      <alignment horizontal="right" vertical="center"/>
    </xf>
    <xf numFmtId="218" fontId="129" fillId="0" borderId="16">
      <alignment horizontal="right" vertical="center"/>
    </xf>
    <xf numFmtId="209" fontId="15" fillId="0" borderId="16">
      <alignment horizontal="right" vertical="center"/>
    </xf>
    <xf numFmtId="209" fontId="15" fillId="0" borderId="16">
      <alignment horizontal="right" vertical="center"/>
    </xf>
    <xf numFmtId="187" fontId="17" fillId="0" borderId="16">
      <alignment horizontal="right" vertical="center"/>
    </xf>
    <xf numFmtId="187" fontId="86" fillId="0" borderId="16">
      <alignment horizontal="right" vertical="center"/>
    </xf>
    <xf numFmtId="218" fontId="129" fillId="0" borderId="16">
      <alignment horizontal="right" vertical="center"/>
    </xf>
    <xf numFmtId="187" fontId="17" fillId="0" borderId="16">
      <alignment horizontal="right" vertical="center"/>
    </xf>
    <xf numFmtId="209" fontId="15" fillId="0" borderId="16">
      <alignment horizontal="right" vertical="center"/>
    </xf>
    <xf numFmtId="209" fontId="15" fillId="0" borderId="16">
      <alignment horizontal="right" vertical="center"/>
    </xf>
    <xf numFmtId="187" fontId="17" fillId="0" borderId="16">
      <alignment horizontal="right" vertical="center"/>
    </xf>
    <xf numFmtId="187" fontId="17" fillId="0" borderId="16">
      <alignment horizontal="right" vertical="center"/>
    </xf>
    <xf numFmtId="187" fontId="17" fillId="0" borderId="16">
      <alignment horizontal="right" vertical="center"/>
    </xf>
    <xf numFmtId="187" fontId="17" fillId="0" borderId="16">
      <alignment horizontal="right" vertical="center"/>
    </xf>
    <xf numFmtId="187" fontId="86" fillId="0" borderId="16">
      <alignment horizontal="right" vertical="center"/>
    </xf>
    <xf numFmtId="218" fontId="129" fillId="0" borderId="16">
      <alignment horizontal="right" vertical="center"/>
    </xf>
    <xf numFmtId="218" fontId="129" fillId="0" borderId="16">
      <alignment horizontal="right" vertical="center"/>
    </xf>
    <xf numFmtId="209" fontId="15" fillId="0" borderId="16">
      <alignment horizontal="right" vertical="center"/>
    </xf>
    <xf numFmtId="187" fontId="17" fillId="0" borderId="16">
      <alignment horizontal="right" vertical="center"/>
    </xf>
    <xf numFmtId="209" fontId="15" fillId="0" borderId="16">
      <alignment horizontal="right" vertical="center"/>
    </xf>
    <xf numFmtId="209" fontId="15" fillId="0" borderId="16">
      <alignment horizontal="right" vertical="center"/>
    </xf>
    <xf numFmtId="187" fontId="17" fillId="0" borderId="16">
      <alignment horizontal="right" vertical="center"/>
    </xf>
    <xf numFmtId="218" fontId="129" fillId="0" borderId="16">
      <alignment horizontal="right" vertical="center"/>
    </xf>
    <xf numFmtId="209" fontId="15" fillId="0" borderId="16">
      <alignment horizontal="right" vertical="center"/>
    </xf>
    <xf numFmtId="187" fontId="17" fillId="0" borderId="16">
      <alignment horizontal="right" vertical="center"/>
    </xf>
    <xf numFmtId="218" fontId="129" fillId="0" borderId="16">
      <alignment horizontal="right" vertical="center"/>
    </xf>
    <xf numFmtId="218" fontId="129" fillId="0" borderId="16">
      <alignment horizontal="right" vertical="center"/>
    </xf>
    <xf numFmtId="49" fontId="87" fillId="0" borderId="0" applyFill="0" applyBorder="0" applyAlignment="0"/>
    <xf numFmtId="210" fontId="46" fillId="0" borderId="0" applyFill="0" applyBorder="0" applyAlignment="0"/>
    <xf numFmtId="185" fontId="46" fillId="0" borderId="0" applyFill="0" applyBorder="0" applyAlignment="0"/>
    <xf numFmtId="188" fontId="86" fillId="0" borderId="16">
      <alignment horizontal="center"/>
    </xf>
    <xf numFmtId="0" fontId="130" fillId="0" borderId="17"/>
    <xf numFmtId="0" fontId="130" fillId="0" borderId="17"/>
    <xf numFmtId="0" fontId="131" fillId="0" borderId="17"/>
    <xf numFmtId="0" fontId="131" fillId="0" borderId="17"/>
    <xf numFmtId="0" fontId="130" fillId="0" borderId="17"/>
    <xf numFmtId="0" fontId="130" fillId="0" borderId="17"/>
    <xf numFmtId="0" fontId="130" fillId="0" borderId="17"/>
    <xf numFmtId="0" fontId="86" fillId="0" borderId="0" applyNumberFormat="0" applyFill="0" applyBorder="0" applyAlignment="0" applyProtection="0"/>
    <xf numFmtId="0" fontId="118" fillId="0" borderId="0" applyNumberFormat="0" applyFill="0" applyBorder="0" applyAlignment="0" applyProtection="0"/>
    <xf numFmtId="3" fontId="132" fillId="0" borderId="18" applyNumberFormat="0" applyBorder="0" applyAlignment="0"/>
    <xf numFmtId="0" fontId="133" fillId="0" borderId="0" applyFont="0">
      <alignment horizontal="centerContinuous"/>
    </xf>
    <xf numFmtId="0" fontId="134" fillId="0" borderId="0" applyNumberFormat="0" applyFill="0" applyBorder="0" applyAlignment="0" applyProtection="0"/>
    <xf numFmtId="0" fontId="46" fillId="0" borderId="19" applyNumberFormat="0" applyFont="0" applyFill="0" applyAlignment="0" applyProtection="0"/>
    <xf numFmtId="185" fontId="86" fillId="0" borderId="0"/>
    <xf numFmtId="186" fontId="86" fillId="0" borderId="2"/>
    <xf numFmtId="0" fontId="135" fillId="0" borderId="0"/>
    <xf numFmtId="3" fontId="17" fillId="0" borderId="0" applyNumberFormat="0" applyBorder="0" applyAlignment="0" applyProtection="0">
      <alignment horizontal="centerContinuous"/>
      <protection locked="0"/>
    </xf>
    <xf numFmtId="3" fontId="136" fillId="0" borderId="0">
      <protection locked="0"/>
    </xf>
    <xf numFmtId="0" fontId="135" fillId="0" borderId="0"/>
    <xf numFmtId="5" fontId="137" fillId="31" borderId="20">
      <alignment vertical="top"/>
    </xf>
    <xf numFmtId="0" fontId="14" fillId="32" borderId="2">
      <alignment horizontal="left" vertical="center"/>
    </xf>
    <xf numFmtId="6" fontId="138" fillId="33" borderId="20"/>
    <xf numFmtId="5" fontId="106" fillId="0" borderId="20">
      <alignment horizontal="left" vertical="top"/>
    </xf>
    <xf numFmtId="0" fontId="139" fillId="34" borderId="0">
      <alignment horizontal="left" vertical="center"/>
    </xf>
    <xf numFmtId="5" fontId="18" fillId="0" borderId="21">
      <alignment horizontal="left" vertical="top"/>
    </xf>
    <xf numFmtId="0" fontId="140" fillId="0" borderId="21">
      <alignment horizontal="left" vertical="center"/>
    </xf>
    <xf numFmtId="211" fontId="46" fillId="0" borderId="0" applyFont="0" applyFill="0" applyBorder="0" applyAlignment="0" applyProtection="0"/>
    <xf numFmtId="212" fontId="46"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42" fontId="143" fillId="0" borderId="0" applyFont="0" applyFill="0" applyBorder="0" applyAlignment="0" applyProtection="0"/>
    <xf numFmtId="44" fontId="143" fillId="0" borderId="0" applyFont="0" applyFill="0" applyBorder="0" applyAlignment="0" applyProtection="0"/>
    <xf numFmtId="0" fontId="143" fillId="0" borderId="0"/>
    <xf numFmtId="0" fontId="144" fillId="0" borderId="0" applyFont="0" applyFill="0" applyBorder="0" applyAlignment="0" applyProtection="0"/>
    <xf numFmtId="0" fontId="144" fillId="0" borderId="0" applyFont="0" applyFill="0" applyBorder="0" applyAlignment="0" applyProtection="0"/>
    <xf numFmtId="0" fontId="21" fillId="0" borderId="0">
      <alignment vertical="center"/>
    </xf>
    <xf numFmtId="40" fontId="145" fillId="0" borderId="0" applyFont="0" applyFill="0" applyBorder="0" applyAlignment="0" applyProtection="0"/>
    <xf numFmtId="38" fontId="145" fillId="0" borderId="0" applyFont="0" applyFill="0" applyBorder="0" applyAlignment="0" applyProtection="0"/>
    <xf numFmtId="0" fontId="145" fillId="0" borderId="0" applyFont="0" applyFill="0" applyBorder="0" applyAlignment="0" applyProtection="0"/>
    <xf numFmtId="0" fontId="145" fillId="0" borderId="0" applyFont="0" applyFill="0" applyBorder="0" applyAlignment="0" applyProtection="0"/>
    <xf numFmtId="9" fontId="146" fillId="0" borderId="0" applyFont="0" applyFill="0" applyBorder="0" applyAlignment="0" applyProtection="0"/>
    <xf numFmtId="0" fontId="14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6" fillId="0" borderId="0" applyFont="0" applyFill="0" applyBorder="0" applyAlignment="0" applyProtection="0"/>
    <xf numFmtId="0" fontId="146" fillId="0" borderId="0" applyFont="0" applyFill="0" applyBorder="0" applyAlignment="0" applyProtection="0"/>
    <xf numFmtId="175" fontId="148" fillId="0" borderId="0" applyFont="0" applyFill="0" applyBorder="0" applyAlignment="0" applyProtection="0"/>
    <xf numFmtId="174" fontId="148" fillId="0" borderId="0" applyFont="0" applyFill="0" applyBorder="0" applyAlignment="0" applyProtection="0"/>
    <xf numFmtId="0" fontId="149" fillId="0" borderId="0"/>
    <xf numFmtId="0" fontId="22" fillId="0" borderId="0"/>
    <xf numFmtId="173" fontId="150" fillId="0" borderId="0" applyFont="0" applyFill="0" applyBorder="0" applyAlignment="0" applyProtection="0"/>
    <xf numFmtId="167" fontId="150" fillId="0" borderId="0" applyFont="0" applyFill="0" applyBorder="0" applyAlignment="0" applyProtection="0"/>
    <xf numFmtId="0" fontId="151" fillId="0" borderId="0"/>
    <xf numFmtId="43" fontId="46" fillId="0" borderId="0" applyFont="0" applyFill="0" applyBorder="0" applyAlignment="0" applyProtection="0"/>
    <xf numFmtId="41" fontId="46" fillId="0" borderId="0" applyFont="0" applyFill="0" applyBorder="0" applyAlignment="0" applyProtection="0"/>
    <xf numFmtId="213" fontId="152" fillId="0" borderId="0"/>
    <xf numFmtId="177" fontId="150" fillId="0" borderId="0" applyFont="0" applyFill="0" applyBorder="0" applyAlignment="0" applyProtection="0"/>
    <xf numFmtId="176" fontId="51" fillId="0" borderId="0" applyFont="0" applyFill="0" applyBorder="0" applyAlignment="0" applyProtection="0"/>
    <xf numFmtId="178" fontId="150"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cellStyleXfs>
  <cellXfs count="1025">
    <xf numFmtId="0" fontId="0" fillId="0" borderId="0" xfId="0"/>
    <xf numFmtId="0" fontId="3" fillId="0" borderId="0" xfId="0" applyFont="1" applyAlignment="1">
      <alignment vertical="center"/>
    </xf>
    <xf numFmtId="0" fontId="4" fillId="0" borderId="0" xfId="0" applyFont="1" applyBorder="1"/>
    <xf numFmtId="0" fontId="3" fillId="0" borderId="0" xfId="0" applyFont="1" applyBorder="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0" fillId="0" borderId="0" xfId="0" applyFont="1" applyBorder="1"/>
    <xf numFmtId="0" fontId="3" fillId="0" borderId="0" xfId="0" applyFont="1" applyAlignment="1"/>
    <xf numFmtId="0" fontId="15" fillId="0" borderId="0" xfId="0" applyFont="1"/>
    <xf numFmtId="0" fontId="3" fillId="0" borderId="0" xfId="0" applyFont="1" applyBorder="1" applyAlignment="1">
      <alignment vertical="top"/>
    </xf>
    <xf numFmtId="0" fontId="15" fillId="0" borderId="0" xfId="0" applyFont="1" applyBorder="1"/>
    <xf numFmtId="0" fontId="3" fillId="0" borderId="3" xfId="0" applyFont="1" applyBorder="1" applyAlignment="1">
      <alignment vertical="top"/>
    </xf>
    <xf numFmtId="0" fontId="20" fillId="28" borderId="0" xfId="0" applyFont="1" applyFill="1" applyAlignment="1">
      <alignment vertical="center" wrapText="1"/>
    </xf>
    <xf numFmtId="0" fontId="4" fillId="0" borderId="0" xfId="0" applyFont="1" applyBorder="1" applyAlignment="1">
      <alignment vertical="top"/>
    </xf>
    <xf numFmtId="0" fontId="4" fillId="28" borderId="0" xfId="0" applyFont="1" applyFill="1" applyAlignment="1">
      <alignment horizontal="center" vertical="center"/>
    </xf>
    <xf numFmtId="164" fontId="4" fillId="28" borderId="0" xfId="101" applyNumberFormat="1" applyFont="1" applyFill="1" applyAlignment="1">
      <alignment horizontal="right" vertical="center"/>
    </xf>
    <xf numFmtId="164" fontId="4" fillId="28" borderId="0" xfId="101" applyNumberFormat="1" applyFont="1" applyFill="1" applyBorder="1" applyAlignment="1">
      <alignment horizontal="center" vertical="center"/>
    </xf>
    <xf numFmtId="0" fontId="4" fillId="28" borderId="0" xfId="0" applyFont="1" applyFill="1" applyBorder="1" applyAlignment="1">
      <alignment horizontal="center" vertical="center"/>
    </xf>
    <xf numFmtId="0" fontId="25" fillId="28" borderId="0" xfId="0" applyFont="1" applyFill="1" applyAlignment="1">
      <alignment horizontal="center" vertical="center"/>
    </xf>
    <xf numFmtId="164" fontId="25" fillId="28" borderId="0" xfId="101" applyNumberFormat="1" applyFont="1" applyFill="1" applyAlignment="1">
      <alignment horizontal="right" vertical="center"/>
    </xf>
    <xf numFmtId="164" fontId="11" fillId="28" borderId="0" xfId="101" applyNumberFormat="1" applyFont="1" applyFill="1" applyAlignment="1">
      <alignment horizontal="right" vertical="center"/>
    </xf>
    <xf numFmtId="164" fontId="25" fillId="28" borderId="0" xfId="101" applyNumberFormat="1" applyFont="1" applyFill="1" applyBorder="1" applyAlignment="1">
      <alignment horizontal="center" vertical="center"/>
    </xf>
    <xf numFmtId="0" fontId="25" fillId="28" borderId="0" xfId="0" applyFont="1" applyFill="1" applyBorder="1" applyAlignment="1">
      <alignment horizontal="center" vertical="center"/>
    </xf>
    <xf numFmtId="0" fontId="25" fillId="28" borderId="3" xfId="0" applyFont="1" applyFill="1" applyBorder="1" applyAlignment="1">
      <alignment horizontal="center" vertical="center"/>
    </xf>
    <xf numFmtId="164" fontId="25" fillId="28" borderId="3" xfId="101" applyNumberFormat="1" applyFont="1" applyFill="1" applyBorder="1" applyAlignment="1">
      <alignment horizontal="right" vertical="center"/>
    </xf>
    <xf numFmtId="164" fontId="11" fillId="28" borderId="3" xfId="101" applyNumberFormat="1" applyFont="1" applyFill="1" applyBorder="1" applyAlignment="1">
      <alignment horizontal="right" vertical="center"/>
    </xf>
    <xf numFmtId="0" fontId="26" fillId="28" borderId="0" xfId="0" applyFont="1" applyFill="1" applyAlignment="1">
      <alignment horizontal="left" vertical="center"/>
    </xf>
    <xf numFmtId="49" fontId="26" fillId="28" borderId="0" xfId="0" applyNumberFormat="1" applyFont="1" applyFill="1" applyAlignment="1">
      <alignment horizontal="left" vertical="center"/>
    </xf>
    <xf numFmtId="0" fontId="26" fillId="28" borderId="0" xfId="0" applyFont="1" applyFill="1" applyAlignment="1">
      <alignment horizontal="center" vertical="center"/>
    </xf>
    <xf numFmtId="164" fontId="26" fillId="28" borderId="0" xfId="101" applyNumberFormat="1" applyFont="1" applyFill="1" applyAlignment="1">
      <alignment horizontal="right" vertical="center"/>
    </xf>
    <xf numFmtId="164" fontId="26" fillId="28" borderId="0" xfId="101" applyNumberFormat="1" applyFont="1" applyFill="1" applyBorder="1" applyAlignment="1">
      <alignment horizontal="center" vertical="center"/>
    </xf>
    <xf numFmtId="0" fontId="26" fillId="28" borderId="0" xfId="0" applyFont="1" applyFill="1" applyBorder="1" applyAlignment="1">
      <alignment horizontal="center" vertical="center"/>
    </xf>
    <xf numFmtId="0" fontId="28" fillId="28" borderId="0" xfId="0" applyFont="1" applyFill="1" applyAlignment="1">
      <alignment horizontal="center" vertical="center"/>
    </xf>
    <xf numFmtId="164" fontId="28" fillId="28" borderId="0" xfId="101" applyNumberFormat="1" applyFont="1" applyFill="1" applyBorder="1" applyAlignment="1">
      <alignment horizontal="center" vertical="center"/>
    </xf>
    <xf numFmtId="0" fontId="28" fillId="28" borderId="0" xfId="0" applyFont="1" applyFill="1" applyBorder="1" applyAlignment="1">
      <alignment horizontal="center" vertical="center"/>
    </xf>
    <xf numFmtId="0" fontId="26" fillId="28" borderId="0" xfId="0" applyFont="1" applyFill="1" applyAlignment="1">
      <alignment horizontal="center" vertical="top"/>
    </xf>
    <xf numFmtId="0" fontId="26" fillId="28" borderId="0" xfId="0" applyNumberFormat="1" applyFont="1" applyFill="1" applyAlignment="1">
      <alignment horizontal="justify" vertical="top" wrapText="1"/>
    </xf>
    <xf numFmtId="0" fontId="25" fillId="28" borderId="0" xfId="0" applyFont="1" applyFill="1" applyAlignment="1">
      <alignment horizontal="justify" vertical="top"/>
    </xf>
    <xf numFmtId="164" fontId="25" fillId="28" borderId="0" xfId="101" applyNumberFormat="1" applyFont="1" applyFill="1" applyBorder="1" applyAlignment="1">
      <alignment horizontal="justify" vertical="top"/>
    </xf>
    <xf numFmtId="0" fontId="25" fillId="28" borderId="0" xfId="0" applyFont="1" applyFill="1" applyBorder="1" applyAlignment="1">
      <alignment horizontal="justify" vertical="top"/>
    </xf>
    <xf numFmtId="0" fontId="29" fillId="28" borderId="0" xfId="0" applyFont="1" applyFill="1" applyAlignment="1">
      <alignment horizontal="center" vertical="top"/>
    </xf>
    <xf numFmtId="0" fontId="29" fillId="28" borderId="0" xfId="0" applyFont="1" applyFill="1" applyAlignment="1">
      <alignment horizontal="justify" vertical="top"/>
    </xf>
    <xf numFmtId="164" fontId="29" fillId="28" borderId="0" xfId="101" applyNumberFormat="1" applyFont="1" applyFill="1" applyBorder="1" applyAlignment="1">
      <alignment horizontal="justify" vertical="top"/>
    </xf>
    <xf numFmtId="0" fontId="29" fillId="28" borderId="0" xfId="0" applyFont="1" applyFill="1" applyBorder="1" applyAlignment="1">
      <alignment horizontal="justify" vertical="top"/>
    </xf>
    <xf numFmtId="0" fontId="25" fillId="28" borderId="0" xfId="0" applyFont="1" applyFill="1" applyAlignment="1"/>
    <xf numFmtId="0" fontId="25" fillId="28" borderId="0" xfId="0" applyNumberFormat="1" applyFont="1" applyFill="1" applyAlignment="1">
      <alignment horizontal="justify" vertical="center" wrapText="1"/>
    </xf>
    <xf numFmtId="0" fontId="25" fillId="0" borderId="0" xfId="0" applyFont="1" applyFill="1" applyAlignment="1"/>
    <xf numFmtId="0" fontId="25" fillId="28" borderId="0" xfId="0" applyFont="1" applyFill="1" applyAlignment="1">
      <alignment horizontal="center"/>
    </xf>
    <xf numFmtId="164" fontId="25" fillId="28" borderId="0" xfId="101" applyNumberFormat="1" applyFont="1" applyFill="1" applyBorder="1" applyAlignment="1">
      <alignment horizontal="justify"/>
    </xf>
    <xf numFmtId="0" fontId="25" fillId="28" borderId="0" xfId="0" applyFont="1" applyFill="1" applyBorder="1" applyAlignment="1">
      <alignment horizontal="justify"/>
    </xf>
    <xf numFmtId="0" fontId="25" fillId="28" borderId="0" xfId="0" applyFont="1" applyFill="1" applyAlignment="1">
      <alignment horizontal="justify"/>
    </xf>
    <xf numFmtId="0" fontId="25" fillId="28" borderId="0" xfId="0" applyFont="1" applyFill="1" applyAlignment="1">
      <alignment horizontal="center" vertical="top"/>
    </xf>
    <xf numFmtId="0" fontId="7" fillId="28" borderId="0" xfId="0" applyNumberFormat="1" applyFont="1" applyFill="1" applyAlignment="1">
      <alignment horizontal="justify" vertical="top" wrapText="1"/>
    </xf>
    <xf numFmtId="0" fontId="25" fillId="28" borderId="0" xfId="0" quotePrefix="1" applyFont="1" applyFill="1" applyAlignment="1">
      <alignment horizontal="left" vertical="top"/>
    </xf>
    <xf numFmtId="0" fontId="30" fillId="28" borderId="0" xfId="0" applyFont="1" applyFill="1" applyAlignment="1">
      <alignment horizontal="justify" vertical="top"/>
    </xf>
    <xf numFmtId="164" fontId="30" fillId="28" borderId="0" xfId="101" applyNumberFormat="1" applyFont="1" applyFill="1" applyBorder="1" applyAlignment="1">
      <alignment horizontal="justify" vertical="top"/>
    </xf>
    <xf numFmtId="0" fontId="30" fillId="28" borderId="0" xfId="0" applyFont="1" applyFill="1" applyBorder="1" applyAlignment="1">
      <alignment horizontal="justify" vertical="top"/>
    </xf>
    <xf numFmtId="0" fontId="25" fillId="28" borderId="0" xfId="0" applyNumberFormat="1" applyFont="1" applyFill="1" applyAlignment="1">
      <alignment horizontal="justify" vertical="top" wrapText="1"/>
    </xf>
    <xf numFmtId="0" fontId="29" fillId="28" borderId="0" xfId="0" applyFont="1" applyFill="1" applyAlignment="1">
      <alignment horizontal="center" vertical="center"/>
    </xf>
    <xf numFmtId="0" fontId="29" fillId="0" borderId="0" xfId="0" applyFont="1" applyAlignment="1">
      <alignment vertical="top"/>
    </xf>
    <xf numFmtId="0" fontId="26" fillId="28" borderId="0" xfId="0" applyFont="1" applyFill="1" applyAlignment="1">
      <alignment horizontal="justify" vertical="top"/>
    </xf>
    <xf numFmtId="164" fontId="26" fillId="28" borderId="0" xfId="101" applyNumberFormat="1" applyFont="1" applyFill="1" applyBorder="1" applyAlignment="1">
      <alignment horizontal="justify" vertical="top"/>
    </xf>
    <xf numFmtId="0" fontId="26" fillId="28" borderId="0" xfId="0" applyFont="1" applyFill="1" applyBorder="1" applyAlignment="1">
      <alignment horizontal="justify" vertical="top"/>
    </xf>
    <xf numFmtId="0" fontId="25" fillId="28" borderId="0" xfId="0" applyFont="1" applyFill="1" applyAlignment="1">
      <alignment horizontal="center" vertical="top" shrinkToFit="1"/>
    </xf>
    <xf numFmtId="0" fontId="25" fillId="0" borderId="0" xfId="0" applyFont="1" applyAlignment="1">
      <alignment vertical="top"/>
    </xf>
    <xf numFmtId="0" fontId="25" fillId="0" borderId="0" xfId="0" applyFont="1" applyAlignment="1">
      <alignment vertical="justify"/>
    </xf>
    <xf numFmtId="0" fontId="29" fillId="28" borderId="0" xfId="0" applyFont="1" applyFill="1" applyAlignment="1">
      <alignment vertical="top"/>
    </xf>
    <xf numFmtId="0" fontId="29" fillId="28" borderId="0" xfId="0" applyFont="1" applyFill="1" applyAlignment="1">
      <alignment vertical="justify"/>
    </xf>
    <xf numFmtId="0" fontId="25" fillId="28" borderId="0" xfId="0" applyFont="1" applyFill="1" applyAlignment="1">
      <alignment vertical="top"/>
    </xf>
    <xf numFmtId="0" fontId="29" fillId="28" borderId="0" xfId="0" applyFont="1" applyFill="1" applyAlignment="1">
      <alignment horizontal="center" vertical="top" shrinkToFit="1"/>
    </xf>
    <xf numFmtId="164" fontId="25" fillId="28" borderId="0" xfId="101" applyNumberFormat="1" applyFont="1" applyFill="1" applyBorder="1" applyAlignment="1">
      <alignment horizontal="justify" vertical="top" wrapText="1"/>
    </xf>
    <xf numFmtId="0" fontId="25" fillId="28" borderId="22" xfId="0" applyNumberFormat="1" applyFont="1" applyFill="1" applyBorder="1" applyAlignment="1">
      <alignment horizontal="justify" vertical="top" wrapText="1"/>
    </xf>
    <xf numFmtId="0" fontId="25" fillId="28" borderId="22" xfId="0" applyFont="1" applyFill="1" applyBorder="1" applyAlignment="1">
      <alignment horizontal="justify" vertical="top"/>
    </xf>
    <xf numFmtId="0" fontId="26" fillId="28" borderId="23" xfId="0" applyNumberFormat="1" applyFont="1" applyFill="1" applyBorder="1" applyAlignment="1">
      <alignment horizontal="justify" vertical="top" wrapText="1"/>
    </xf>
    <xf numFmtId="164" fontId="26" fillId="28" borderId="13" xfId="101" applyNumberFormat="1" applyFont="1" applyFill="1" applyBorder="1" applyAlignment="1">
      <alignment horizontal="right" vertical="top"/>
    </xf>
    <xf numFmtId="0" fontId="25" fillId="28" borderId="24" xfId="0" applyNumberFormat="1" applyFont="1" applyFill="1" applyBorder="1" applyAlignment="1">
      <alignment horizontal="justify" vertical="top" wrapText="1"/>
    </xf>
    <xf numFmtId="0" fontId="25" fillId="28" borderId="24" xfId="0" applyFont="1" applyFill="1" applyBorder="1" applyAlignment="1">
      <alignment horizontal="justify" vertical="top"/>
    </xf>
    <xf numFmtId="0" fontId="25" fillId="28" borderId="25" xfId="0" applyNumberFormat="1" applyFont="1" applyFill="1" applyBorder="1" applyAlignment="1">
      <alignment horizontal="justify" vertical="top" wrapText="1"/>
    </xf>
    <xf numFmtId="164" fontId="25" fillId="28" borderId="26" xfId="101" applyNumberFormat="1" applyFont="1" applyFill="1" applyBorder="1" applyAlignment="1">
      <alignment horizontal="right" vertical="top" wrapText="1"/>
    </xf>
    <xf numFmtId="0" fontId="25" fillId="28" borderId="27" xfId="0" applyNumberFormat="1" applyFont="1" applyFill="1" applyBorder="1" applyAlignment="1">
      <alignment horizontal="justify" vertical="top" wrapText="1"/>
    </xf>
    <xf numFmtId="0" fontId="25" fillId="28" borderId="27" xfId="0" applyFont="1" applyFill="1" applyBorder="1" applyAlignment="1">
      <alignment horizontal="justify" vertical="top"/>
    </xf>
    <xf numFmtId="164" fontId="25" fillId="28" borderId="27" xfId="101" applyNumberFormat="1" applyFont="1" applyFill="1" applyBorder="1" applyAlignment="1">
      <alignment horizontal="right" vertical="top" wrapText="1"/>
    </xf>
    <xf numFmtId="49" fontId="29" fillId="28" borderId="0" xfId="0" applyNumberFormat="1" applyFont="1" applyFill="1" applyAlignment="1">
      <alignment horizontal="center" vertical="top"/>
    </xf>
    <xf numFmtId="0" fontId="25" fillId="28" borderId="0" xfId="0" applyFont="1" applyFill="1" applyAlignment="1">
      <alignment vertical="justify"/>
    </xf>
    <xf numFmtId="0" fontId="29" fillId="28" borderId="0" xfId="0" quotePrefix="1" applyFont="1" applyFill="1" applyAlignment="1">
      <alignment horizontal="center" vertical="top" shrinkToFit="1"/>
    </xf>
    <xf numFmtId="0" fontId="25" fillId="0" borderId="0" xfId="0" applyFont="1" applyFill="1" applyAlignment="1">
      <alignment vertical="top"/>
    </xf>
    <xf numFmtId="0" fontId="25" fillId="0" borderId="0" xfId="0" applyFont="1" applyFill="1" applyAlignment="1">
      <alignment vertical="justify"/>
    </xf>
    <xf numFmtId="164" fontId="29" fillId="28" borderId="0" xfId="101" applyNumberFormat="1" applyFont="1" applyFill="1" applyBorder="1" applyAlignment="1">
      <alignment horizontal="justify" vertical="top" wrapText="1"/>
    </xf>
    <xf numFmtId="0" fontId="25" fillId="28" borderId="0" xfId="0" quotePrefix="1" applyFont="1" applyFill="1" applyAlignment="1">
      <alignment horizontal="center" vertical="top"/>
    </xf>
    <xf numFmtId="0" fontId="25" fillId="28" borderId="0" xfId="0" quotePrefix="1" applyFont="1" applyFill="1" applyAlignment="1">
      <alignment horizontal="center" vertical="top" shrinkToFit="1"/>
    </xf>
    <xf numFmtId="0" fontId="25" fillId="35" borderId="0" xfId="0" applyFont="1" applyFill="1" applyAlignment="1">
      <alignment horizontal="justify" vertical="top"/>
    </xf>
    <xf numFmtId="164" fontId="25" fillId="36" borderId="0" xfId="101" applyNumberFormat="1" applyFont="1" applyFill="1" applyBorder="1" applyAlignment="1">
      <alignment horizontal="justify" vertical="top"/>
    </xf>
    <xf numFmtId="0" fontId="25" fillId="35" borderId="0" xfId="0" applyFont="1" applyFill="1" applyBorder="1" applyAlignment="1">
      <alignment horizontal="justify" vertical="top"/>
    </xf>
    <xf numFmtId="164" fontId="25" fillId="35" borderId="0" xfId="101" applyNumberFormat="1" applyFont="1" applyFill="1" applyBorder="1" applyAlignment="1">
      <alignment horizontal="justify" vertical="top"/>
    </xf>
    <xf numFmtId="0" fontId="29" fillId="28" borderId="0" xfId="0" quotePrefix="1" applyFont="1" applyFill="1" applyAlignment="1">
      <alignment horizontal="center" vertical="top"/>
    </xf>
    <xf numFmtId="49" fontId="25" fillId="28" borderId="0" xfId="0" applyNumberFormat="1" applyFont="1" applyFill="1" applyAlignment="1">
      <alignment horizontal="left" vertical="center"/>
    </xf>
    <xf numFmtId="0" fontId="30" fillId="28" borderId="0" xfId="0" applyFont="1" applyFill="1" applyAlignment="1">
      <alignment horizontal="center"/>
    </xf>
    <xf numFmtId="49" fontId="30" fillId="28" borderId="0" xfId="0" applyNumberFormat="1" applyFont="1" applyFill="1" applyAlignment="1">
      <alignment horizontal="left" vertical="center"/>
    </xf>
    <xf numFmtId="0" fontId="30" fillId="28" borderId="0" xfId="0" applyFont="1" applyFill="1" applyAlignment="1">
      <alignment horizontal="center" vertical="center"/>
    </xf>
    <xf numFmtId="164" fontId="30" fillId="28" borderId="0" xfId="101" applyNumberFormat="1" applyFont="1" applyFill="1" applyBorder="1" applyAlignment="1">
      <alignment horizontal="center" vertical="center"/>
    </xf>
    <xf numFmtId="0" fontId="30" fillId="28" borderId="0" xfId="0" applyFont="1" applyFill="1" applyBorder="1" applyAlignment="1">
      <alignment horizontal="center" vertical="center"/>
    </xf>
    <xf numFmtId="49" fontId="26" fillId="28" borderId="0" xfId="0" applyNumberFormat="1" applyFont="1" applyFill="1" applyAlignment="1">
      <alignment horizontal="center" vertical="center" wrapText="1"/>
    </xf>
    <xf numFmtId="49" fontId="26" fillId="28" borderId="0" xfId="0" applyNumberFormat="1" applyFont="1" applyFill="1" applyAlignment="1">
      <alignment horizontal="left" vertical="center" wrapText="1"/>
    </xf>
    <xf numFmtId="164" fontId="26" fillId="28" borderId="3" xfId="101" applyNumberFormat="1" applyFont="1" applyFill="1" applyBorder="1" applyAlignment="1">
      <alignment horizontal="right" vertical="center" wrapText="1"/>
    </xf>
    <xf numFmtId="164" fontId="26" fillId="28" borderId="0" xfId="101" applyNumberFormat="1" applyFont="1" applyFill="1" applyAlignment="1">
      <alignment horizontal="right" vertical="center" wrapText="1"/>
    </xf>
    <xf numFmtId="49" fontId="26" fillId="28" borderId="3" xfId="101" applyNumberFormat="1" applyFont="1" applyFill="1" applyBorder="1" applyAlignment="1">
      <alignment horizontal="right" vertical="center" wrapText="1"/>
    </xf>
    <xf numFmtId="164" fontId="26" fillId="28" borderId="0" xfId="101" applyNumberFormat="1" applyFont="1" applyFill="1" applyBorder="1" applyAlignment="1">
      <alignment horizontal="right" vertical="center" wrapText="1"/>
    </xf>
    <xf numFmtId="0" fontId="25" fillId="28" borderId="0" xfId="198" applyFont="1" applyFill="1" applyAlignment="1">
      <alignment horizontal="center" vertical="center"/>
    </xf>
    <xf numFmtId="0" fontId="25" fillId="28" borderId="0" xfId="198" applyFont="1" applyFill="1" applyAlignment="1">
      <alignment horizontal="center" vertical="center" wrapText="1"/>
    </xf>
    <xf numFmtId="164" fontId="25" fillId="28" borderId="0" xfId="101" applyNumberFormat="1" applyFont="1" applyFill="1" applyBorder="1" applyAlignment="1">
      <alignment horizontal="right" vertical="center"/>
    </xf>
    <xf numFmtId="0" fontId="25" fillId="28" borderId="0" xfId="198" applyFont="1" applyFill="1" applyBorder="1" applyAlignment="1">
      <alignment horizontal="center" vertical="center"/>
    </xf>
    <xf numFmtId="0" fontId="27" fillId="28" borderId="0" xfId="198" applyFont="1" applyFill="1" applyAlignment="1">
      <alignment horizontal="center" vertical="center"/>
    </xf>
    <xf numFmtId="49" fontId="27" fillId="28" borderId="0" xfId="198" quotePrefix="1" applyNumberFormat="1" applyFont="1" applyFill="1" applyAlignment="1">
      <alignment horizontal="left" vertical="center" wrapText="1"/>
    </xf>
    <xf numFmtId="0" fontId="27" fillId="28" borderId="0" xfId="198" applyFont="1" applyFill="1" applyAlignment="1">
      <alignment horizontal="center" vertical="center" wrapText="1"/>
    </xf>
    <xf numFmtId="164" fontId="27" fillId="28" borderId="0" xfId="101" applyNumberFormat="1" applyFont="1" applyFill="1" applyBorder="1" applyAlignment="1">
      <alignment horizontal="right" vertical="center"/>
    </xf>
    <xf numFmtId="164" fontId="27" fillId="28" borderId="0" xfId="101" applyNumberFormat="1" applyFont="1" applyFill="1" applyBorder="1" applyAlignment="1">
      <alignment horizontal="center" vertical="center"/>
    </xf>
    <xf numFmtId="0" fontId="27" fillId="28" borderId="0" xfId="198" applyFont="1" applyFill="1" applyBorder="1" applyAlignment="1">
      <alignment horizontal="center" vertical="center"/>
    </xf>
    <xf numFmtId="49" fontId="25" fillId="28" borderId="0" xfId="198" applyNumberFormat="1" applyFont="1" applyFill="1" applyAlignment="1">
      <alignment horizontal="left" vertical="center"/>
    </xf>
    <xf numFmtId="49" fontId="27" fillId="28" borderId="0" xfId="198" quotePrefix="1" applyNumberFormat="1" applyFont="1" applyFill="1" applyAlignment="1">
      <alignment horizontal="left" vertical="center"/>
    </xf>
    <xf numFmtId="164" fontId="25" fillId="28" borderId="0" xfId="101" applyNumberFormat="1" applyFont="1" applyFill="1" applyAlignment="1">
      <alignment horizontal="right" vertical="center" wrapText="1"/>
    </xf>
    <xf numFmtId="0" fontId="26" fillId="28" borderId="0" xfId="198" applyFont="1" applyFill="1" applyAlignment="1">
      <alignment horizontal="center" vertical="center"/>
    </xf>
    <xf numFmtId="164" fontId="26" fillId="28" borderId="0" xfId="198" applyNumberFormat="1" applyFont="1" applyFill="1" applyBorder="1" applyAlignment="1">
      <alignment horizontal="center" vertical="center"/>
    </xf>
    <xf numFmtId="49" fontId="26" fillId="28" borderId="28" xfId="198" applyNumberFormat="1" applyFont="1" applyFill="1" applyBorder="1" applyAlignment="1">
      <alignment horizontal="center" vertical="center" wrapText="1"/>
    </xf>
    <xf numFmtId="0" fontId="26" fillId="28" borderId="28" xfId="198" applyFont="1" applyFill="1" applyBorder="1" applyAlignment="1">
      <alignment horizontal="center" vertical="center" wrapText="1"/>
    </xf>
    <xf numFmtId="0" fontId="26" fillId="28" borderId="0" xfId="198" applyFont="1" applyFill="1" applyAlignment="1">
      <alignment horizontal="center" vertical="center" wrapText="1"/>
    </xf>
    <xf numFmtId="164" fontId="26" fillId="28" borderId="28" xfId="101" applyNumberFormat="1" applyFont="1" applyFill="1" applyBorder="1" applyAlignment="1">
      <alignment horizontal="right" vertical="center"/>
    </xf>
    <xf numFmtId="164" fontId="25" fillId="28" borderId="0" xfId="198" applyNumberFormat="1" applyFont="1" applyFill="1" applyAlignment="1">
      <alignment horizontal="center" vertical="center"/>
    </xf>
    <xf numFmtId="164" fontId="26" fillId="28" borderId="0" xfId="101" applyNumberFormat="1" applyFont="1" applyFill="1" applyAlignment="1">
      <alignment horizontal="center" vertical="center" wrapText="1"/>
    </xf>
    <xf numFmtId="0" fontId="30" fillId="28" borderId="0" xfId="0" applyFont="1" applyFill="1" applyAlignment="1">
      <alignment horizontal="center" vertical="center" wrapText="1"/>
    </xf>
    <xf numFmtId="0" fontId="25" fillId="28" borderId="29" xfId="0" applyFont="1" applyFill="1" applyBorder="1" applyAlignment="1">
      <alignment horizontal="center" vertical="center"/>
    </xf>
    <xf numFmtId="0" fontId="26" fillId="28" borderId="30" xfId="0" applyFont="1" applyFill="1" applyBorder="1" applyAlignment="1">
      <alignment horizontal="center" vertical="center"/>
    </xf>
    <xf numFmtId="0" fontId="26" fillId="28" borderId="16" xfId="0" applyFont="1" applyFill="1" applyBorder="1" applyAlignment="1">
      <alignment horizontal="center" vertical="center"/>
    </xf>
    <xf numFmtId="0" fontId="26" fillId="28" borderId="31" xfId="0" applyFont="1" applyFill="1" applyBorder="1" applyAlignment="1">
      <alignment horizontal="center" vertical="center"/>
    </xf>
    <xf numFmtId="0" fontId="26" fillId="28" borderId="9" xfId="0" applyFont="1" applyFill="1" applyBorder="1" applyAlignment="1">
      <alignment horizontal="center" vertical="center"/>
    </xf>
    <xf numFmtId="49" fontId="26" fillId="28" borderId="32" xfId="0" applyNumberFormat="1" applyFont="1" applyFill="1" applyBorder="1" applyAlignment="1">
      <alignment horizontal="left" vertical="center"/>
    </xf>
    <xf numFmtId="164" fontId="26" fillId="28" borderId="32" xfId="0" applyNumberFormat="1" applyFont="1" applyFill="1" applyBorder="1" applyAlignment="1">
      <alignment horizontal="center" vertical="center"/>
    </xf>
    <xf numFmtId="164" fontId="26" fillId="28" borderId="33" xfId="0" applyNumberFormat="1" applyFont="1" applyFill="1" applyBorder="1" applyAlignment="1">
      <alignment horizontal="center" vertical="center"/>
    </xf>
    <xf numFmtId="164" fontId="26" fillId="28" borderId="29" xfId="101" applyNumberFormat="1" applyFont="1" applyFill="1" applyBorder="1" applyAlignment="1">
      <alignment horizontal="right" vertical="center"/>
    </xf>
    <xf numFmtId="49" fontId="25" fillId="28" borderId="32" xfId="0" applyNumberFormat="1" applyFont="1" applyFill="1" applyBorder="1" applyAlignment="1">
      <alignment horizontal="left" vertical="center"/>
    </xf>
    <xf numFmtId="164" fontId="25" fillId="28" borderId="32" xfId="101" applyNumberFormat="1" applyFont="1" applyFill="1" applyBorder="1" applyAlignment="1">
      <alignment horizontal="center" vertical="center"/>
    </xf>
    <xf numFmtId="164" fontId="25" fillId="28" borderId="32" xfId="101" applyNumberFormat="1" applyFont="1" applyFill="1" applyBorder="1" applyAlignment="1">
      <alignment horizontal="right" vertical="center"/>
    </xf>
    <xf numFmtId="0" fontId="25" fillId="28" borderId="32" xfId="0" applyFont="1" applyFill="1" applyBorder="1" applyAlignment="1">
      <alignment horizontal="center" vertical="center"/>
    </xf>
    <xf numFmtId="164" fontId="25" fillId="28" borderId="34" xfId="101" applyNumberFormat="1" applyFont="1" applyFill="1" applyBorder="1" applyAlignment="1">
      <alignment horizontal="right" vertical="center"/>
    </xf>
    <xf numFmtId="164" fontId="26" fillId="28" borderId="34" xfId="101" applyNumberFormat="1" applyFont="1" applyFill="1" applyBorder="1" applyAlignment="1">
      <alignment horizontal="right" vertical="center"/>
    </xf>
    <xf numFmtId="49" fontId="25" fillId="28" borderId="35" xfId="0" quotePrefix="1" applyNumberFormat="1" applyFont="1" applyFill="1" applyBorder="1" applyAlignment="1">
      <alignment horizontal="left" vertical="center"/>
    </xf>
    <xf numFmtId="0" fontId="25" fillId="28" borderId="35" xfId="0" applyFont="1" applyFill="1" applyBorder="1" applyAlignment="1">
      <alignment horizontal="center" vertical="center"/>
    </xf>
    <xf numFmtId="164" fontId="25" fillId="28" borderId="35" xfId="101" applyNumberFormat="1" applyFont="1" applyFill="1" applyBorder="1" applyAlignment="1">
      <alignment horizontal="right" vertical="center"/>
    </xf>
    <xf numFmtId="164" fontId="25" fillId="28" borderId="30" xfId="101" applyNumberFormat="1" applyFont="1" applyFill="1" applyBorder="1" applyAlignment="1">
      <alignment horizontal="right" vertical="center"/>
    </xf>
    <xf numFmtId="49" fontId="25" fillId="28" borderId="0" xfId="0" quotePrefix="1" applyNumberFormat="1" applyFont="1" applyFill="1" applyBorder="1" applyAlignment="1">
      <alignment horizontal="left" vertical="center"/>
    </xf>
    <xf numFmtId="0" fontId="27" fillId="28" borderId="0" xfId="0" applyFont="1" applyFill="1" applyAlignment="1">
      <alignment horizontal="center" vertical="center"/>
    </xf>
    <xf numFmtId="164" fontId="29" fillId="28" borderId="0" xfId="101" applyNumberFormat="1" applyFont="1" applyFill="1" applyAlignment="1">
      <alignment horizontal="right" vertical="center"/>
    </xf>
    <xf numFmtId="164" fontId="29" fillId="28" borderId="0" xfId="101" applyNumberFormat="1" applyFont="1" applyFill="1" applyBorder="1" applyAlignment="1">
      <alignment horizontal="center" vertical="center"/>
    </xf>
    <xf numFmtId="0" fontId="29" fillId="28" borderId="0" xfId="0" applyFont="1" applyFill="1" applyBorder="1" applyAlignment="1">
      <alignment horizontal="center" vertical="center"/>
    </xf>
    <xf numFmtId="0" fontId="27" fillId="28" borderId="0" xfId="0" applyFont="1" applyFill="1" applyBorder="1" applyAlignment="1">
      <alignment horizontal="center" vertical="center"/>
    </xf>
    <xf numFmtId="164" fontId="27" fillId="28" borderId="0" xfId="101" applyNumberFormat="1" applyFont="1" applyFill="1" applyAlignment="1">
      <alignment horizontal="right" vertical="center"/>
    </xf>
    <xf numFmtId="0" fontId="33" fillId="28" borderId="0" xfId="0" applyFont="1" applyFill="1" applyAlignment="1">
      <alignment horizontal="center" vertical="center"/>
    </xf>
    <xf numFmtId="0" fontId="18" fillId="28" borderId="0" xfId="198" applyFont="1" applyFill="1" applyAlignment="1">
      <alignment horizontal="center" vertical="center" wrapText="1"/>
    </xf>
    <xf numFmtId="0" fontId="18" fillId="28" borderId="0" xfId="0" applyFont="1" applyFill="1" applyAlignment="1">
      <alignment horizontal="center" vertical="center"/>
    </xf>
    <xf numFmtId="49" fontId="25" fillId="28" borderId="0" xfId="198" quotePrefix="1" applyNumberFormat="1" applyFont="1" applyFill="1" applyAlignment="1">
      <alignment horizontal="left" vertical="center" wrapText="1"/>
    </xf>
    <xf numFmtId="49" fontId="26" fillId="28" borderId="0" xfId="198" quotePrefix="1" applyNumberFormat="1" applyFont="1" applyFill="1" applyAlignment="1">
      <alignment horizontal="left" vertical="center" wrapText="1"/>
    </xf>
    <xf numFmtId="49" fontId="26" fillId="28" borderId="28" xfId="198" applyNumberFormat="1" applyFont="1" applyFill="1" applyBorder="1" applyAlignment="1">
      <alignment horizontal="center" vertical="center"/>
    </xf>
    <xf numFmtId="164" fontId="25" fillId="28" borderId="0" xfId="101" quotePrefix="1" applyNumberFormat="1" applyFont="1" applyFill="1" applyAlignment="1">
      <alignment horizontal="left" vertical="center"/>
    </xf>
    <xf numFmtId="164" fontId="25" fillId="28" borderId="0" xfId="101" applyNumberFormat="1" applyFont="1" applyFill="1" applyBorder="1" applyAlignment="1">
      <alignment horizontal="right" vertical="center" wrapText="1"/>
    </xf>
    <xf numFmtId="49" fontId="26" fillId="28" borderId="0" xfId="198" applyNumberFormat="1" applyFont="1" applyFill="1" applyAlignment="1">
      <alignment horizontal="left" vertical="center"/>
    </xf>
    <xf numFmtId="164" fontId="26" fillId="28" borderId="0" xfId="101" applyNumberFormat="1" applyFont="1" applyFill="1" applyBorder="1" applyAlignment="1">
      <alignment horizontal="right" vertical="center"/>
    </xf>
    <xf numFmtId="0" fontId="26" fillId="28" borderId="28" xfId="0" applyFont="1" applyFill="1" applyBorder="1" applyAlignment="1">
      <alignment horizontal="center" vertical="center"/>
    </xf>
    <xf numFmtId="164" fontId="35" fillId="28" borderId="0" xfId="101" applyNumberFormat="1" applyFont="1" applyFill="1" applyBorder="1" applyAlignment="1">
      <alignment horizontal="center" vertical="center"/>
    </xf>
    <xf numFmtId="0" fontId="35" fillId="28" borderId="0" xfId="0" applyFont="1" applyFill="1" applyBorder="1" applyAlignment="1">
      <alignment horizontal="center" vertical="center"/>
    </xf>
    <xf numFmtId="0" fontId="26" fillId="28" borderId="3" xfId="0" applyFont="1" applyFill="1" applyBorder="1" applyAlignment="1">
      <alignment horizontal="center" vertical="center"/>
    </xf>
    <xf numFmtId="164" fontId="26" fillId="28" borderId="32" xfId="101" applyNumberFormat="1" applyFont="1" applyFill="1" applyBorder="1" applyAlignment="1">
      <alignment horizontal="center" vertical="center"/>
    </xf>
    <xf numFmtId="0" fontId="25" fillId="28" borderId="16" xfId="0" applyFont="1" applyFill="1" applyBorder="1" applyAlignment="1">
      <alignment horizontal="center" vertical="center"/>
    </xf>
    <xf numFmtId="0" fontId="26" fillId="28" borderId="35" xfId="0" applyFont="1" applyFill="1" applyBorder="1" applyAlignment="1">
      <alignment horizontal="center" vertical="center"/>
    </xf>
    <xf numFmtId="164" fontId="26" fillId="28" borderId="16" xfId="101" applyNumberFormat="1" applyFont="1" applyFill="1" applyBorder="1" applyAlignment="1">
      <alignment horizontal="right" vertical="center"/>
    </xf>
    <xf numFmtId="0" fontId="25" fillId="28" borderId="33" xfId="0" applyFont="1" applyFill="1" applyBorder="1" applyAlignment="1">
      <alignment horizontal="center" vertical="center"/>
    </xf>
    <xf numFmtId="164" fontId="26" fillId="28" borderId="27" xfId="101" applyNumberFormat="1" applyFont="1" applyFill="1" applyBorder="1" applyAlignment="1">
      <alignment horizontal="right" vertical="center"/>
    </xf>
    <xf numFmtId="164" fontId="25" fillId="28" borderId="33" xfId="101" applyNumberFormat="1" applyFont="1" applyFill="1" applyBorder="1" applyAlignment="1">
      <alignment horizontal="right" vertical="center"/>
    </xf>
    <xf numFmtId="164" fontId="25" fillId="28" borderId="34" xfId="101" applyNumberFormat="1" applyFont="1" applyFill="1" applyBorder="1" applyAlignment="1">
      <alignment horizontal="center" vertical="center"/>
    </xf>
    <xf numFmtId="49" fontId="25" fillId="28" borderId="0" xfId="0" applyNumberFormat="1" applyFont="1" applyFill="1" applyBorder="1" applyAlignment="1">
      <alignment horizontal="left" vertical="center"/>
    </xf>
    <xf numFmtId="49" fontId="29" fillId="28" borderId="0" xfId="0" quotePrefix="1" applyNumberFormat="1" applyFont="1" applyFill="1" applyBorder="1" applyAlignment="1">
      <alignment horizontal="left" vertical="center"/>
    </xf>
    <xf numFmtId="164" fontId="29" fillId="28" borderId="0" xfId="101" applyNumberFormat="1" applyFont="1" applyFill="1" applyBorder="1" applyAlignment="1">
      <alignment horizontal="right" vertical="center"/>
    </xf>
    <xf numFmtId="0" fontId="14" fillId="28" borderId="0" xfId="0" applyFont="1" applyFill="1" applyAlignment="1">
      <alignment horizontal="center" vertical="center"/>
    </xf>
    <xf numFmtId="164" fontId="14" fillId="28" borderId="0" xfId="101" applyNumberFormat="1" applyFont="1" applyFill="1" applyAlignment="1">
      <alignment horizontal="right" vertical="center"/>
    </xf>
    <xf numFmtId="164" fontId="14" fillId="28" borderId="0" xfId="101" applyNumberFormat="1" applyFont="1" applyFill="1" applyBorder="1" applyAlignment="1">
      <alignment horizontal="center" vertical="center"/>
    </xf>
    <xf numFmtId="0" fontId="14" fillId="28" borderId="0" xfId="0" applyFont="1" applyFill="1" applyBorder="1" applyAlignment="1">
      <alignment horizontal="center" vertical="center"/>
    </xf>
    <xf numFmtId="0" fontId="15" fillId="28" borderId="0" xfId="0" applyFont="1" applyFill="1" applyAlignment="1">
      <alignment horizontal="center" vertical="center"/>
    </xf>
    <xf numFmtId="164" fontId="15" fillId="28" borderId="0" xfId="101" applyNumberFormat="1" applyFont="1" applyFill="1" applyAlignment="1">
      <alignment horizontal="right" vertical="center"/>
    </xf>
    <xf numFmtId="164" fontId="15" fillId="28" borderId="0" xfId="101" applyNumberFormat="1" applyFont="1" applyFill="1" applyBorder="1" applyAlignment="1">
      <alignment horizontal="center" vertical="center"/>
    </xf>
    <xf numFmtId="0" fontId="15" fillId="28" borderId="0" xfId="0" applyFont="1" applyFill="1" applyBorder="1" applyAlignment="1">
      <alignment horizontal="center" vertical="center"/>
    </xf>
    <xf numFmtId="0" fontId="15" fillId="28" borderId="3" xfId="0" applyFont="1" applyFill="1" applyBorder="1" applyAlignment="1">
      <alignment horizontal="center" vertical="center"/>
    </xf>
    <xf numFmtId="164" fontId="15" fillId="28" borderId="3" xfId="101" applyNumberFormat="1" applyFont="1" applyFill="1" applyBorder="1" applyAlignment="1">
      <alignment horizontal="right" vertical="center"/>
    </xf>
    <xf numFmtId="0" fontId="15" fillId="28" borderId="0" xfId="0" applyFont="1" applyFill="1"/>
    <xf numFmtId="43" fontId="15" fillId="28" borderId="0" xfId="101" applyFont="1" applyFill="1"/>
    <xf numFmtId="164" fontId="15" fillId="28" borderId="0" xfId="101" applyNumberFormat="1" applyFont="1" applyFill="1"/>
    <xf numFmtId="164" fontId="11" fillId="28" borderId="0" xfId="101" applyNumberFormat="1" applyFont="1" applyFill="1" applyBorder="1"/>
    <xf numFmtId="0" fontId="11" fillId="28" borderId="0" xfId="0" applyFont="1" applyFill="1" applyBorder="1"/>
    <xf numFmtId="164" fontId="14" fillId="28" borderId="0" xfId="101" applyNumberFormat="1" applyFont="1" applyFill="1" applyBorder="1"/>
    <xf numFmtId="43" fontId="14" fillId="28" borderId="0" xfId="101" applyFont="1" applyFill="1"/>
    <xf numFmtId="43" fontId="14" fillId="28" borderId="2" xfId="101" applyFont="1" applyFill="1" applyBorder="1" applyAlignment="1">
      <alignment horizontal="center" vertical="center"/>
    </xf>
    <xf numFmtId="164" fontId="14" fillId="28" borderId="2" xfId="101" applyNumberFormat="1" applyFont="1" applyFill="1" applyBorder="1" applyAlignment="1">
      <alignment horizontal="center" vertical="center" wrapText="1"/>
    </xf>
    <xf numFmtId="164" fontId="11" fillId="28" borderId="0" xfId="101" applyNumberFormat="1" applyFont="1" applyFill="1" applyBorder="1" applyAlignment="1">
      <alignment horizontal="center" vertical="center"/>
    </xf>
    <xf numFmtId="0" fontId="11" fillId="28" borderId="0" xfId="0" applyFont="1" applyFill="1" applyBorder="1" applyAlignment="1">
      <alignment horizontal="center" vertical="center"/>
    </xf>
    <xf numFmtId="0" fontId="14" fillId="28" borderId="0" xfId="0" applyFont="1" applyFill="1"/>
    <xf numFmtId="43" fontId="14" fillId="28" borderId="36" xfId="101" applyFont="1" applyFill="1" applyBorder="1" applyAlignment="1"/>
    <xf numFmtId="43" fontId="14" fillId="28" borderId="27" xfId="101" applyFont="1" applyFill="1" applyBorder="1" applyAlignment="1"/>
    <xf numFmtId="43" fontId="14" fillId="28" borderId="22" xfId="101" applyFont="1" applyFill="1" applyBorder="1" applyAlignment="1"/>
    <xf numFmtId="43" fontId="14" fillId="28" borderId="23" xfId="101" applyFont="1" applyFill="1" applyBorder="1" applyAlignment="1"/>
    <xf numFmtId="43" fontId="14" fillId="28" borderId="26" xfId="101" applyFont="1" applyFill="1" applyBorder="1"/>
    <xf numFmtId="37" fontId="14" fillId="28" borderId="26" xfId="101" applyNumberFormat="1" applyFont="1" applyFill="1" applyBorder="1" applyAlignment="1"/>
    <xf numFmtId="164" fontId="14" fillId="28" borderId="26" xfId="101" applyNumberFormat="1" applyFont="1" applyFill="1" applyBorder="1"/>
    <xf numFmtId="43" fontId="15" fillId="28" borderId="26" xfId="101" applyFont="1" applyFill="1" applyBorder="1"/>
    <xf numFmtId="164" fontId="15" fillId="28" borderId="26" xfId="101" applyNumberFormat="1" applyFont="1" applyFill="1" applyBorder="1"/>
    <xf numFmtId="164" fontId="20" fillId="28" borderId="0" xfId="101" applyNumberFormat="1" applyFont="1" applyFill="1" applyBorder="1"/>
    <xf numFmtId="0" fontId="20" fillId="28" borderId="0" xfId="0" applyFont="1" applyFill="1" applyBorder="1"/>
    <xf numFmtId="164" fontId="15" fillId="28" borderId="0" xfId="101" applyNumberFormat="1" applyFont="1" applyFill="1" applyBorder="1"/>
    <xf numFmtId="43" fontId="14" fillId="28" borderId="37" xfId="101" applyFont="1" applyFill="1" applyBorder="1" applyAlignment="1"/>
    <xf numFmtId="43" fontId="14" fillId="28" borderId="24" xfId="101" applyFont="1" applyFill="1" applyBorder="1" applyAlignment="1"/>
    <xf numFmtId="43" fontId="14" fillId="28" borderId="25" xfId="101" applyFont="1" applyFill="1" applyBorder="1" applyAlignment="1"/>
    <xf numFmtId="43" fontId="14" fillId="28" borderId="38" xfId="101" applyFont="1" applyFill="1" applyBorder="1"/>
    <xf numFmtId="164" fontId="14" fillId="28" borderId="38" xfId="101" applyNumberFormat="1" applyFont="1" applyFill="1" applyBorder="1"/>
    <xf numFmtId="43" fontId="15" fillId="28" borderId="38" xfId="101" applyFont="1" applyFill="1" applyBorder="1"/>
    <xf numFmtId="164" fontId="15" fillId="28" borderId="38" xfId="101" applyNumberFormat="1" applyFont="1" applyFill="1" applyBorder="1"/>
    <xf numFmtId="43" fontId="7" fillId="28" borderId="0" xfId="101" applyFont="1" applyFill="1"/>
    <xf numFmtId="0" fontId="15" fillId="28" borderId="0" xfId="0" applyFont="1" applyFill="1" applyBorder="1"/>
    <xf numFmtId="164" fontId="26" fillId="0" borderId="0" xfId="101" applyNumberFormat="1" applyFont="1" applyFill="1" applyAlignment="1">
      <alignment horizontal="right" vertical="center"/>
    </xf>
    <xf numFmtId="164" fontId="25" fillId="0" borderId="0" xfId="101" applyNumberFormat="1" applyFont="1" applyFill="1" applyAlignment="1">
      <alignment horizontal="right" vertical="center"/>
    </xf>
    <xf numFmtId="164" fontId="25" fillId="0" borderId="3" xfId="101" applyNumberFormat="1" applyFont="1" applyFill="1" applyBorder="1" applyAlignment="1">
      <alignment horizontal="right" vertical="center"/>
    </xf>
    <xf numFmtId="43" fontId="14" fillId="28" borderId="0" xfId="101" applyFont="1" applyFill="1" applyAlignment="1">
      <alignment horizontal="left"/>
    </xf>
    <xf numFmtId="49" fontId="26" fillId="28" borderId="16" xfId="0" applyNumberFormat="1" applyFont="1" applyFill="1" applyBorder="1" applyAlignment="1">
      <alignment horizontal="center" vertical="center"/>
    </xf>
    <xf numFmtId="0" fontId="26" fillId="28" borderId="31" xfId="0" applyFont="1" applyFill="1" applyBorder="1" applyAlignment="1">
      <alignment horizontal="center" vertical="center" wrapText="1"/>
    </xf>
    <xf numFmtId="164" fontId="26" fillId="0" borderId="16" xfId="101" applyNumberFormat="1" applyFont="1" applyFill="1" applyBorder="1" applyAlignment="1">
      <alignment horizontal="center" vertical="center" wrapText="1"/>
    </xf>
    <xf numFmtId="164" fontId="26" fillId="0" borderId="31" xfId="101" applyNumberFormat="1" applyFont="1" applyFill="1" applyBorder="1" applyAlignment="1">
      <alignment horizontal="center" vertical="center"/>
    </xf>
    <xf numFmtId="164" fontId="26" fillId="0" borderId="2" xfId="101" applyNumberFormat="1" applyFont="1" applyFill="1" applyBorder="1" applyAlignment="1">
      <alignment horizontal="center" vertical="center"/>
    </xf>
    <xf numFmtId="49" fontId="26" fillId="28" borderId="39" xfId="0" applyNumberFormat="1" applyFont="1" applyFill="1" applyBorder="1" applyAlignment="1">
      <alignment horizontal="left" vertical="center"/>
    </xf>
    <xf numFmtId="0" fontId="26" fillId="28" borderId="40" xfId="0" applyFont="1" applyFill="1" applyBorder="1" applyAlignment="1">
      <alignment horizontal="center" vertical="center"/>
    </xf>
    <xf numFmtId="166" fontId="26" fillId="28" borderId="41" xfId="101" applyNumberFormat="1" applyFont="1" applyFill="1" applyBorder="1" applyAlignment="1">
      <alignment horizontal="center" vertical="center"/>
    </xf>
    <xf numFmtId="166" fontId="26" fillId="0" borderId="39" xfId="101" applyNumberFormat="1" applyFont="1" applyFill="1" applyBorder="1" applyAlignment="1">
      <alignment horizontal="right" vertical="center"/>
    </xf>
    <xf numFmtId="166" fontId="26" fillId="0" borderId="41" xfId="101" applyNumberFormat="1" applyFont="1" applyFill="1" applyBorder="1" applyAlignment="1">
      <alignment horizontal="right" vertical="center"/>
    </xf>
    <xf numFmtId="166" fontId="26" fillId="0" borderId="18" xfId="101" applyNumberFormat="1" applyFont="1" applyFill="1" applyBorder="1" applyAlignment="1">
      <alignment horizontal="right" vertical="center"/>
    </xf>
    <xf numFmtId="49" fontId="29" fillId="28" borderId="37" xfId="0" applyNumberFormat="1" applyFont="1" applyFill="1" applyBorder="1" applyAlignment="1">
      <alignment horizontal="left" vertical="center"/>
    </xf>
    <xf numFmtId="0" fontId="29" fillId="28" borderId="24" xfId="0" applyFont="1" applyFill="1" applyBorder="1" applyAlignment="1">
      <alignment horizontal="center" vertical="center"/>
    </xf>
    <xf numFmtId="164" fontId="29" fillId="28" borderId="25" xfId="101" applyNumberFormat="1" applyFont="1" applyFill="1" applyBorder="1" applyAlignment="1">
      <alignment horizontal="center" vertical="center"/>
    </xf>
    <xf numFmtId="164" fontId="29" fillId="0" borderId="37" xfId="101" applyNumberFormat="1" applyFont="1" applyFill="1" applyBorder="1" applyAlignment="1">
      <alignment horizontal="right" vertical="center"/>
    </xf>
    <xf numFmtId="164" fontId="29" fillId="0" borderId="25" xfId="101" applyNumberFormat="1" applyFont="1" applyFill="1" applyBorder="1" applyAlignment="1">
      <alignment horizontal="right" vertical="center"/>
    </xf>
    <xf numFmtId="164" fontId="29" fillId="0" borderId="26" xfId="101" applyNumberFormat="1" applyFont="1" applyFill="1" applyBorder="1" applyAlignment="1">
      <alignment horizontal="right" vertical="center"/>
    </xf>
    <xf numFmtId="164" fontId="29" fillId="0" borderId="37" xfId="101" applyNumberFormat="1" applyFont="1" applyFill="1" applyBorder="1" applyAlignment="1">
      <alignment horizontal="center" vertical="center"/>
    </xf>
    <xf numFmtId="49" fontId="25" fillId="28" borderId="37" xfId="0" applyNumberFormat="1" applyFont="1" applyFill="1" applyBorder="1" applyAlignment="1">
      <alignment horizontal="left" vertical="center"/>
    </xf>
    <xf numFmtId="0" fontId="25" fillId="28" borderId="24" xfId="0" applyFont="1" applyFill="1" applyBorder="1" applyAlignment="1">
      <alignment horizontal="center" vertical="center"/>
    </xf>
    <xf numFmtId="164" fontId="25" fillId="28" borderId="25" xfId="101" applyNumberFormat="1" applyFont="1" applyFill="1" applyBorder="1" applyAlignment="1">
      <alignment horizontal="center" vertical="center"/>
    </xf>
    <xf numFmtId="164" fontId="25" fillId="0" borderId="37" xfId="101" applyNumberFormat="1" applyFont="1" applyFill="1" applyBorder="1" applyAlignment="1">
      <alignment horizontal="right" vertical="center"/>
    </xf>
    <xf numFmtId="164" fontId="25" fillId="0" borderId="25" xfId="101" applyNumberFormat="1" applyFont="1" applyFill="1" applyBorder="1" applyAlignment="1">
      <alignment horizontal="right" vertical="center"/>
    </xf>
    <xf numFmtId="164" fontId="25" fillId="0" borderId="26" xfId="101" applyNumberFormat="1" applyFont="1" applyFill="1" applyBorder="1" applyAlignment="1">
      <alignment horizontal="right" vertical="center"/>
    </xf>
    <xf numFmtId="49" fontId="4" fillId="28" borderId="37" xfId="0" applyNumberFormat="1" applyFont="1" applyFill="1" applyBorder="1" applyAlignment="1">
      <alignment horizontal="left" vertical="center"/>
    </xf>
    <xf numFmtId="166" fontId="25" fillId="28" borderId="25" xfId="101" applyNumberFormat="1" applyFont="1" applyFill="1" applyBorder="1" applyAlignment="1">
      <alignment horizontal="center" vertical="center"/>
    </xf>
    <xf numFmtId="166" fontId="25" fillId="28" borderId="37" xfId="101" applyNumberFormat="1" applyFont="1" applyFill="1" applyBorder="1" applyAlignment="1">
      <alignment horizontal="center" vertical="center"/>
    </xf>
    <xf numFmtId="164" fontId="25" fillId="28" borderId="24" xfId="101" applyNumberFormat="1" applyFont="1" applyFill="1" applyBorder="1" applyAlignment="1">
      <alignment horizontal="center" vertical="center"/>
    </xf>
    <xf numFmtId="49" fontId="7" fillId="28" borderId="37" xfId="0" applyNumberFormat="1" applyFont="1" applyFill="1" applyBorder="1" applyAlignment="1">
      <alignment horizontal="left" vertical="center"/>
    </xf>
    <xf numFmtId="164" fontId="25" fillId="0" borderId="37" xfId="101" applyNumberFormat="1" applyFont="1" applyFill="1" applyBorder="1" applyAlignment="1">
      <alignment horizontal="center" vertical="center"/>
    </xf>
    <xf numFmtId="49" fontId="26" fillId="28" borderId="37" xfId="0" applyNumberFormat="1" applyFont="1" applyFill="1" applyBorder="1" applyAlignment="1">
      <alignment horizontal="left" vertical="center"/>
    </xf>
    <xf numFmtId="0" fontId="26" fillId="28" borderId="24" xfId="0" applyFont="1" applyFill="1" applyBorder="1" applyAlignment="1">
      <alignment horizontal="center" vertical="center"/>
    </xf>
    <xf numFmtId="164" fontId="26" fillId="28" borderId="25" xfId="101" applyNumberFormat="1" applyFont="1" applyFill="1" applyBorder="1" applyAlignment="1">
      <alignment horizontal="center" vertical="center"/>
    </xf>
    <xf numFmtId="164" fontId="26" fillId="0" borderId="37" xfId="101" applyNumberFormat="1" applyFont="1" applyFill="1" applyBorder="1" applyAlignment="1">
      <alignment horizontal="right" vertical="center"/>
    </xf>
    <xf numFmtId="164" fontId="26" fillId="0" borderId="25" xfId="101" applyNumberFormat="1" applyFont="1" applyFill="1" applyBorder="1" applyAlignment="1">
      <alignment horizontal="right" vertical="center"/>
    </xf>
    <xf numFmtId="164" fontId="26" fillId="0" borderId="26" xfId="101" applyNumberFormat="1" applyFont="1" applyFill="1" applyBorder="1" applyAlignment="1">
      <alignment horizontal="right" vertical="center"/>
    </xf>
    <xf numFmtId="49" fontId="29" fillId="28" borderId="42" xfId="0" applyNumberFormat="1" applyFont="1" applyFill="1" applyBorder="1" applyAlignment="1">
      <alignment horizontal="left" vertical="center"/>
    </xf>
    <xf numFmtId="0" fontId="29" fillId="28" borderId="43" xfId="0" applyFont="1" applyFill="1" applyBorder="1" applyAlignment="1">
      <alignment horizontal="center" vertical="center"/>
    </xf>
    <xf numFmtId="164" fontId="29" fillId="28" borderId="44" xfId="101" applyNumberFormat="1" applyFont="1" applyFill="1" applyBorder="1" applyAlignment="1">
      <alignment horizontal="center" vertical="center"/>
    </xf>
    <xf numFmtId="49" fontId="29" fillId="28" borderId="0" xfId="0" applyNumberFormat="1" applyFont="1" applyFill="1" applyBorder="1" applyAlignment="1">
      <alignment horizontal="left" vertical="center"/>
    </xf>
    <xf numFmtId="166" fontId="29" fillId="28" borderId="0" xfId="101" applyNumberFormat="1" applyFont="1" applyFill="1" applyBorder="1" applyAlignment="1">
      <alignment horizontal="center" vertical="center"/>
    </xf>
    <xf numFmtId="164" fontId="29" fillId="0" borderId="0" xfId="101" applyNumberFormat="1" applyFont="1" applyFill="1" applyBorder="1" applyAlignment="1">
      <alignment horizontal="right" vertical="center"/>
    </xf>
    <xf numFmtId="0" fontId="29" fillId="28" borderId="0" xfId="198" applyFont="1" applyFill="1" applyAlignment="1">
      <alignment horizontal="center" vertical="center"/>
    </xf>
    <xf numFmtId="49" fontId="25" fillId="28" borderId="0" xfId="198" quotePrefix="1" applyNumberFormat="1" applyFont="1" applyFill="1" applyAlignment="1">
      <alignment horizontal="left" vertical="center"/>
    </xf>
    <xf numFmtId="164" fontId="29" fillId="0" borderId="0" xfId="101" applyNumberFormat="1" applyFont="1" applyFill="1" applyAlignment="1">
      <alignment horizontal="right" vertical="center"/>
    </xf>
    <xf numFmtId="49" fontId="27" fillId="28" borderId="0" xfId="198" applyNumberFormat="1" applyFont="1" applyFill="1" applyAlignment="1">
      <alignment horizontal="left" vertical="center"/>
    </xf>
    <xf numFmtId="164" fontId="27" fillId="0" borderId="0" xfId="101" applyNumberFormat="1" applyFont="1" applyFill="1" applyAlignment="1">
      <alignment horizontal="right" vertical="center"/>
    </xf>
    <xf numFmtId="49" fontId="27" fillId="28" borderId="0" xfId="0" applyNumberFormat="1" applyFont="1" applyFill="1" applyAlignment="1">
      <alignment horizontal="left" vertical="center"/>
    </xf>
    <xf numFmtId="164" fontId="29" fillId="28" borderId="0" xfId="0" applyNumberFormat="1" applyFont="1" applyFill="1" applyBorder="1" applyAlignment="1">
      <alignment horizontal="center" vertical="center"/>
    </xf>
    <xf numFmtId="164" fontId="26" fillId="0" borderId="0" xfId="101" applyNumberFormat="1" applyFont="1" applyFill="1" applyBorder="1" applyAlignment="1">
      <alignment horizontal="right" vertical="center"/>
    </xf>
    <xf numFmtId="49" fontId="26" fillId="28" borderId="0" xfId="101" applyNumberFormat="1" applyFont="1" applyFill="1" applyBorder="1" applyAlignment="1">
      <alignment horizontal="right" vertical="center" wrapText="1"/>
    </xf>
    <xf numFmtId="49" fontId="29" fillId="28" borderId="0" xfId="0" applyNumberFormat="1" applyFont="1" applyFill="1" applyAlignment="1">
      <alignment horizontal="left" vertical="center"/>
    </xf>
    <xf numFmtId="49" fontId="26" fillId="28" borderId="0" xfId="0" applyNumberFormat="1" applyFont="1" applyFill="1" applyBorder="1" applyAlignment="1">
      <alignment horizontal="left" vertical="center"/>
    </xf>
    <xf numFmtId="164" fontId="26" fillId="28" borderId="0" xfId="0" applyNumberFormat="1" applyFont="1" applyFill="1" applyBorder="1" applyAlignment="1">
      <alignment horizontal="center" vertical="center"/>
    </xf>
    <xf numFmtId="49" fontId="29" fillId="28" borderId="0" xfId="198" applyNumberFormat="1" applyFont="1" applyFill="1" applyAlignment="1">
      <alignment horizontal="left" vertical="center"/>
    </xf>
    <xf numFmtId="49" fontId="26" fillId="28" borderId="28" xfId="101" applyNumberFormat="1" applyFont="1" applyFill="1" applyBorder="1" applyAlignment="1">
      <alignment horizontal="center" vertical="center"/>
    </xf>
    <xf numFmtId="0" fontId="26" fillId="28" borderId="28" xfId="198" applyFont="1" applyFill="1" applyBorder="1" applyAlignment="1">
      <alignment horizontal="center" vertical="center"/>
    </xf>
    <xf numFmtId="164" fontId="25" fillId="0" borderId="0" xfId="101" applyNumberFormat="1" applyFont="1" applyFill="1" applyBorder="1" applyAlignment="1">
      <alignment horizontal="right" vertical="center"/>
    </xf>
    <xf numFmtId="49" fontId="28" fillId="28" borderId="0" xfId="0" applyNumberFormat="1" applyFont="1" applyFill="1" applyAlignment="1">
      <alignment horizontal="left" vertical="center"/>
    </xf>
    <xf numFmtId="0" fontId="30" fillId="28" borderId="0" xfId="0" applyFont="1" applyFill="1" applyAlignment="1">
      <alignment horizontal="center" wrapText="1"/>
    </xf>
    <xf numFmtId="164" fontId="28" fillId="28" borderId="0" xfId="101" applyNumberFormat="1" applyFont="1" applyFill="1" applyBorder="1" applyAlignment="1">
      <alignment horizontal="center" vertical="center" wrapText="1"/>
    </xf>
    <xf numFmtId="0" fontId="28" fillId="28" borderId="0" xfId="0" applyFont="1" applyFill="1" applyBorder="1" applyAlignment="1">
      <alignment horizontal="center" vertical="center" wrapText="1"/>
    </xf>
    <xf numFmtId="0" fontId="30" fillId="28" borderId="0" xfId="0" applyFont="1" applyFill="1" applyBorder="1" applyAlignment="1">
      <alignment horizontal="center" vertical="center" wrapText="1"/>
    </xf>
    <xf numFmtId="0" fontId="28" fillId="28" borderId="0" xfId="0" applyFont="1" applyFill="1" applyAlignment="1">
      <alignment horizontal="center"/>
    </xf>
    <xf numFmtId="49" fontId="28" fillId="28" borderId="0" xfId="0" applyNumberFormat="1" applyFont="1" applyFill="1" applyAlignment="1">
      <alignment horizontal="left" vertical="center" wrapText="1"/>
    </xf>
    <xf numFmtId="164" fontId="3" fillId="0" borderId="0" xfId="116" applyNumberFormat="1" applyFont="1" applyBorder="1" applyAlignment="1">
      <alignment vertical="center"/>
    </xf>
    <xf numFmtId="41" fontId="7" fillId="0" borderId="0" xfId="115" applyNumberFormat="1" applyFont="1"/>
    <xf numFmtId="0" fontId="26" fillId="28" borderId="0" xfId="0" applyFont="1" applyFill="1" applyAlignment="1">
      <alignment horizontal="center" vertical="center" wrapText="1"/>
    </xf>
    <xf numFmtId="3" fontId="38" fillId="0" borderId="0" xfId="0" applyNumberFormat="1" applyFont="1" applyFill="1" applyBorder="1"/>
    <xf numFmtId="164" fontId="25" fillId="28" borderId="32" xfId="0" applyNumberFormat="1" applyFont="1" applyFill="1" applyBorder="1" applyAlignment="1">
      <alignment horizontal="center" vertical="center"/>
    </xf>
    <xf numFmtId="0" fontId="29" fillId="28" borderId="0" xfId="198" applyFont="1" applyFill="1" applyAlignment="1">
      <alignment horizontal="center" vertical="center" wrapText="1"/>
    </xf>
    <xf numFmtId="164" fontId="35" fillId="28" borderId="0" xfId="0" applyNumberFormat="1" applyFont="1" applyFill="1" applyBorder="1" applyAlignment="1">
      <alignment horizontal="center" vertical="center"/>
    </xf>
    <xf numFmtId="49" fontId="29" fillId="28" borderId="0" xfId="0" applyNumberFormat="1" applyFont="1" applyFill="1" applyAlignment="1">
      <alignment horizontal="left" vertical="center" wrapText="1"/>
    </xf>
    <xf numFmtId="49" fontId="25" fillId="28" borderId="0" xfId="198" quotePrefix="1" applyNumberFormat="1" applyFont="1" applyFill="1" applyAlignment="1">
      <alignment vertical="center" wrapText="1"/>
    </xf>
    <xf numFmtId="49" fontId="27" fillId="28" borderId="0" xfId="198" quotePrefix="1" applyNumberFormat="1" applyFont="1" applyFill="1" applyAlignment="1">
      <alignment vertical="center" wrapText="1"/>
    </xf>
    <xf numFmtId="0" fontId="15" fillId="0" borderId="0" xfId="0" quotePrefix="1" applyFont="1" applyFill="1" applyBorder="1" applyAlignment="1">
      <alignment horizontal="left"/>
    </xf>
    <xf numFmtId="0" fontId="20" fillId="0" borderId="0" xfId="0" applyFont="1" applyFill="1" applyAlignment="1">
      <alignment vertical="top"/>
    </xf>
    <xf numFmtId="0" fontId="28" fillId="28" borderId="0" xfId="198" applyFont="1" applyFill="1" applyAlignment="1">
      <alignment horizontal="center" vertical="center"/>
    </xf>
    <xf numFmtId="164" fontId="28" fillId="28" borderId="0" xfId="0" applyNumberFormat="1" applyFont="1" applyFill="1" applyBorder="1" applyAlignment="1">
      <alignment horizontal="center" vertical="center"/>
    </xf>
    <xf numFmtId="0" fontId="30" fillId="28" borderId="0" xfId="198" applyFont="1" applyFill="1" applyAlignment="1">
      <alignment horizontal="center" vertical="center"/>
    </xf>
    <xf numFmtId="0" fontId="30" fillId="0" borderId="0" xfId="198" applyFont="1" applyFill="1" applyAlignment="1">
      <alignment horizontal="center" vertical="center"/>
    </xf>
    <xf numFmtId="49" fontId="30" fillId="28" borderId="0" xfId="198" applyNumberFormat="1" applyFont="1" applyFill="1" applyAlignment="1">
      <alignment horizontal="left" vertical="center"/>
    </xf>
    <xf numFmtId="49" fontId="28" fillId="28" borderId="28" xfId="101" applyNumberFormat="1" applyFont="1" applyFill="1" applyBorder="1" applyAlignment="1">
      <alignment horizontal="center" vertical="center"/>
    </xf>
    <xf numFmtId="0" fontId="28" fillId="28" borderId="28" xfId="198" applyFont="1" applyFill="1" applyBorder="1" applyAlignment="1">
      <alignment horizontal="center" vertical="center"/>
    </xf>
    <xf numFmtId="0" fontId="24" fillId="0" borderId="0" xfId="0" applyFont="1" applyFill="1" applyAlignment="1">
      <alignment vertical="top"/>
    </xf>
    <xf numFmtId="164" fontId="30" fillId="28" borderId="0" xfId="101" applyNumberFormat="1" applyFont="1" applyFill="1" applyAlignment="1">
      <alignment horizontal="left" vertical="center"/>
    </xf>
    <xf numFmtId="164" fontId="30" fillId="28" borderId="0" xfId="101" applyNumberFormat="1" applyFont="1" applyFill="1" applyAlignment="1">
      <alignment horizontal="center" vertical="center"/>
    </xf>
    <xf numFmtId="164" fontId="30" fillId="28" borderId="0" xfId="101" applyNumberFormat="1" applyFont="1" applyFill="1" applyBorder="1" applyAlignment="1">
      <alignment horizontal="left" vertical="center"/>
    </xf>
    <xf numFmtId="49" fontId="28" fillId="28" borderId="0" xfId="101" applyNumberFormat="1" applyFont="1" applyFill="1" applyBorder="1" applyAlignment="1">
      <alignment horizontal="left" vertical="center"/>
    </xf>
    <xf numFmtId="164" fontId="25" fillId="0" borderId="0" xfId="101" applyNumberFormat="1" applyFont="1" applyFill="1" applyBorder="1" applyAlignment="1">
      <alignment horizontal="center" vertical="center" wrapText="1"/>
    </xf>
    <xf numFmtId="0" fontId="25" fillId="0" borderId="0" xfId="0" applyFont="1" applyAlignment="1">
      <alignment vertical="center"/>
    </xf>
    <xf numFmtId="0" fontId="25" fillId="0" borderId="0" xfId="198" applyFont="1" applyFill="1" applyAlignment="1">
      <alignment horizontal="center" vertical="center"/>
    </xf>
    <xf numFmtId="164" fontId="29" fillId="0" borderId="0" xfId="101" applyNumberFormat="1" applyFont="1" applyFill="1" applyBorder="1" applyAlignment="1">
      <alignment horizontal="center" vertical="center" wrapText="1"/>
    </xf>
    <xf numFmtId="164" fontId="25" fillId="28" borderId="0" xfId="0" applyNumberFormat="1" applyFont="1" applyFill="1" applyBorder="1" applyAlignment="1">
      <alignment horizontal="center" vertical="center"/>
    </xf>
    <xf numFmtId="164" fontId="15" fillId="28" borderId="0" xfId="101" applyNumberFormat="1" applyFont="1" applyFill="1" applyBorder="1" applyAlignment="1">
      <alignment horizontal="right" vertical="center"/>
    </xf>
    <xf numFmtId="164" fontId="39" fillId="28" borderId="0" xfId="0" applyNumberFormat="1" applyFont="1" applyFill="1"/>
    <xf numFmtId="0" fontId="25" fillId="28" borderId="0" xfId="0" applyFont="1" applyFill="1" applyAlignment="1">
      <alignment horizontal="left" vertical="center"/>
    </xf>
    <xf numFmtId="0" fontId="15" fillId="0" borderId="0" xfId="0" applyFont="1" applyFill="1" applyAlignment="1">
      <alignment vertical="top"/>
    </xf>
    <xf numFmtId="164" fontId="20" fillId="28" borderId="0" xfId="101" applyNumberFormat="1" applyFont="1" applyFill="1" applyBorder="1" applyAlignment="1">
      <alignment horizontal="right" vertical="center"/>
    </xf>
    <xf numFmtId="49" fontId="3" fillId="28" borderId="0" xfId="198" applyNumberFormat="1" applyFont="1" applyFill="1" applyAlignment="1">
      <alignment horizontal="left" vertical="center" wrapText="1"/>
    </xf>
    <xf numFmtId="49" fontId="3" fillId="28" borderId="0" xfId="198" applyNumberFormat="1" applyFont="1" applyFill="1" applyAlignment="1">
      <alignment horizontal="left" vertical="center"/>
    </xf>
    <xf numFmtId="49" fontId="26" fillId="28" borderId="0" xfId="101" applyNumberFormat="1" applyFont="1" applyFill="1" applyBorder="1" applyAlignment="1">
      <alignment horizontal="left" vertical="center"/>
    </xf>
    <xf numFmtId="49" fontId="25" fillId="28" borderId="0" xfId="101" applyNumberFormat="1" applyFont="1" applyFill="1" applyBorder="1" applyAlignment="1">
      <alignment horizontal="left" vertical="center"/>
    </xf>
    <xf numFmtId="164" fontId="26" fillId="28" borderId="0" xfId="101" applyNumberFormat="1" applyFont="1" applyFill="1" applyBorder="1" applyAlignment="1">
      <alignment horizontal="left" vertical="center"/>
    </xf>
    <xf numFmtId="43" fontId="15" fillId="28" borderId="0" xfId="101" applyFont="1" applyFill="1" applyBorder="1" applyAlignment="1">
      <alignment horizontal="left" vertical="center"/>
    </xf>
    <xf numFmtId="43" fontId="14" fillId="28" borderId="0" xfId="101" applyFont="1" applyFill="1" applyBorder="1" applyAlignment="1">
      <alignment horizontal="left" vertical="center"/>
    </xf>
    <xf numFmtId="164" fontId="14" fillId="28" borderId="0" xfId="101" applyNumberFormat="1" applyFont="1" applyFill="1" applyBorder="1" applyAlignment="1">
      <alignment horizontal="right" vertical="center"/>
    </xf>
    <xf numFmtId="43" fontId="13" fillId="28" borderId="0" xfId="101" applyFont="1" applyFill="1" applyBorder="1" applyAlignment="1"/>
    <xf numFmtId="0" fontId="16" fillId="28" borderId="0" xfId="0" applyFont="1" applyFill="1" applyBorder="1" applyAlignment="1"/>
    <xf numFmtId="0" fontId="13" fillId="28" borderId="0" xfId="0" applyFont="1" applyFill="1" applyBorder="1" applyAlignment="1"/>
    <xf numFmtId="168" fontId="3" fillId="28" borderId="0" xfId="101" applyNumberFormat="1" applyFont="1" applyFill="1" applyBorder="1" applyAlignment="1"/>
    <xf numFmtId="169" fontId="3" fillId="28" borderId="0" xfId="115" applyNumberFormat="1" applyFont="1" applyFill="1" applyBorder="1" applyAlignment="1"/>
    <xf numFmtId="0" fontId="3" fillId="28" borderId="0" xfId="0" applyFont="1" applyFill="1" applyBorder="1" applyAlignment="1"/>
    <xf numFmtId="37" fontId="3" fillId="28" borderId="0" xfId="101" applyNumberFormat="1" applyFont="1" applyFill="1" applyBorder="1" applyAlignment="1"/>
    <xf numFmtId="37" fontId="3" fillId="28" borderId="0" xfId="101" applyNumberFormat="1" applyFont="1" applyFill="1" applyBorder="1" applyAlignment="1">
      <alignment horizontal="right"/>
    </xf>
    <xf numFmtId="168" fontId="20" fillId="28" borderId="0" xfId="101" applyNumberFormat="1" applyFont="1" applyFill="1" applyBorder="1" applyAlignment="1">
      <alignment horizontal="right"/>
    </xf>
    <xf numFmtId="2" fontId="4" fillId="28" borderId="45" xfId="115" applyNumberFormat="1" applyFont="1" applyFill="1" applyBorder="1" applyAlignment="1">
      <alignment horizontal="center" vertical="center" wrapText="1"/>
    </xf>
    <xf numFmtId="2" fontId="4" fillId="28" borderId="46" xfId="115" applyNumberFormat="1" applyFont="1" applyFill="1" applyBorder="1" applyAlignment="1">
      <alignment horizontal="center" vertical="center" wrapText="1"/>
    </xf>
    <xf numFmtId="2" fontId="4" fillId="28" borderId="46" xfId="101" applyNumberFormat="1" applyFont="1" applyFill="1" applyBorder="1" applyAlignment="1">
      <alignment horizontal="center" vertical="center" wrapText="1"/>
    </xf>
    <xf numFmtId="2" fontId="4" fillId="28" borderId="47" xfId="101" applyNumberFormat="1" applyFont="1" applyFill="1" applyBorder="1" applyAlignment="1">
      <alignment horizontal="center" vertical="center" wrapText="1"/>
    </xf>
    <xf numFmtId="2" fontId="4" fillId="28" borderId="48" xfId="101" applyNumberFormat="1" applyFont="1" applyFill="1" applyBorder="1" applyAlignment="1">
      <alignment horizontal="center" vertical="center" wrapText="1"/>
    </xf>
    <xf numFmtId="164" fontId="4" fillId="28" borderId="0" xfId="115" applyNumberFormat="1" applyFont="1" applyFill="1" applyBorder="1" applyAlignment="1"/>
    <xf numFmtId="0" fontId="4" fillId="28" borderId="0" xfId="0" applyFont="1" applyFill="1" applyBorder="1" applyAlignment="1">
      <alignment horizontal="justify" vertical="top" wrapText="1"/>
    </xf>
    <xf numFmtId="0" fontId="4" fillId="28" borderId="0" xfId="0" applyFont="1" applyFill="1" applyBorder="1" applyAlignment="1">
      <alignment vertical="top" wrapText="1"/>
    </xf>
    <xf numFmtId="2" fontId="4" fillId="28" borderId="49" xfId="115" applyNumberFormat="1" applyFont="1" applyFill="1" applyBorder="1" applyAlignment="1">
      <alignment horizontal="left"/>
    </xf>
    <xf numFmtId="41" fontId="4" fillId="28" borderId="18" xfId="115" applyNumberFormat="1" applyFont="1" applyFill="1" applyBorder="1" applyAlignment="1">
      <alignment horizontal="center"/>
    </xf>
    <xf numFmtId="41" fontId="4" fillId="28" borderId="18" xfId="101" applyNumberFormat="1" applyFont="1" applyFill="1" applyBorder="1" applyAlignment="1">
      <alignment horizontal="center"/>
    </xf>
    <xf numFmtId="41" fontId="4" fillId="28" borderId="39" xfId="101" applyNumberFormat="1" applyFont="1" applyFill="1" applyBorder="1" applyAlignment="1">
      <alignment horizontal="center"/>
    </xf>
    <xf numFmtId="41" fontId="4" fillId="28" borderId="50" xfId="101" applyNumberFormat="1" applyFont="1" applyFill="1" applyBorder="1" applyAlignment="1">
      <alignment horizontal="center"/>
    </xf>
    <xf numFmtId="164" fontId="3" fillId="28" borderId="0" xfId="115" applyNumberFormat="1" applyFont="1" applyFill="1" applyBorder="1" applyAlignment="1"/>
    <xf numFmtId="2" fontId="4" fillId="28" borderId="51" xfId="115" applyNumberFormat="1" applyFont="1" applyFill="1" applyBorder="1" applyAlignment="1">
      <alignment horizontal="left"/>
    </xf>
    <xf numFmtId="164" fontId="4" fillId="28" borderId="26" xfId="101" applyNumberFormat="1" applyFont="1" applyFill="1" applyBorder="1" applyAlignment="1">
      <alignment horizontal="center"/>
    </xf>
    <xf numFmtId="164" fontId="4" fillId="28" borderId="18" xfId="101" applyNumberFormat="1" applyFont="1" applyFill="1" applyBorder="1" applyAlignment="1">
      <alignment horizontal="center"/>
    </xf>
    <xf numFmtId="41" fontId="4" fillId="28" borderId="52" xfId="101" applyNumberFormat="1" applyFont="1" applyFill="1" applyBorder="1" applyAlignment="1">
      <alignment horizontal="center"/>
    </xf>
    <xf numFmtId="0" fontId="3" fillId="28" borderId="0" xfId="0" quotePrefix="1" applyFont="1" applyFill="1" applyBorder="1" applyAlignment="1">
      <alignment wrapText="1"/>
    </xf>
    <xf numFmtId="0" fontId="3" fillId="28" borderId="0" xfId="0" applyFont="1" applyFill="1" applyAlignment="1">
      <alignment horizontal="justify" vertical="top" wrapText="1"/>
    </xf>
    <xf numFmtId="2" fontId="3" fillId="28" borderId="53" xfId="115" applyNumberFormat="1" applyFont="1" applyFill="1" applyBorder="1" applyAlignment="1">
      <alignment horizontal="left"/>
    </xf>
    <xf numFmtId="164" fontId="3" fillId="28" borderId="26" xfId="101" applyNumberFormat="1" applyFont="1" applyFill="1" applyBorder="1" applyAlignment="1">
      <alignment horizontal="center"/>
    </xf>
    <xf numFmtId="164" fontId="3" fillId="28" borderId="37" xfId="101" applyNumberFormat="1" applyFont="1" applyFill="1" applyBorder="1" applyAlignment="1">
      <alignment horizontal="center"/>
    </xf>
    <xf numFmtId="41" fontId="3" fillId="28" borderId="52" xfId="101" applyNumberFormat="1" applyFont="1" applyFill="1" applyBorder="1" applyAlignment="1">
      <alignment horizontal="center"/>
    </xf>
    <xf numFmtId="0" fontId="3" fillId="28" borderId="0" xfId="0" applyFont="1" applyFill="1" applyBorder="1" applyAlignment="1">
      <alignment horizontal="justify" vertical="top" wrapText="1"/>
    </xf>
    <xf numFmtId="164" fontId="7" fillId="28" borderId="26" xfId="101" applyNumberFormat="1" applyFont="1" applyFill="1" applyBorder="1" applyAlignment="1">
      <alignment horizontal="center"/>
    </xf>
    <xf numFmtId="41" fontId="3" fillId="28" borderId="26" xfId="101" applyNumberFormat="1" applyFont="1" applyFill="1" applyBorder="1" applyAlignment="1">
      <alignment horizontal="center"/>
    </xf>
    <xf numFmtId="43" fontId="3" fillId="28" borderId="0" xfId="101" applyFont="1" applyFill="1" applyBorder="1" applyAlignment="1"/>
    <xf numFmtId="0" fontId="4" fillId="28" borderId="0" xfId="0" applyFont="1" applyFill="1" applyBorder="1" applyAlignment="1">
      <alignment horizontal="center" wrapText="1"/>
    </xf>
    <xf numFmtId="3" fontId="3" fillId="28" borderId="0" xfId="0" applyNumberFormat="1" applyFont="1" applyFill="1" applyBorder="1" applyAlignment="1">
      <alignment horizontal="right"/>
    </xf>
    <xf numFmtId="164" fontId="3" fillId="28" borderId="0" xfId="101" applyNumberFormat="1" applyFont="1" applyFill="1" applyBorder="1" applyAlignment="1">
      <alignment horizontal="right" wrapText="1"/>
    </xf>
    <xf numFmtId="3" fontId="4" fillId="28" borderId="0" xfId="0" applyNumberFormat="1" applyFont="1" applyFill="1" applyBorder="1" applyAlignment="1">
      <alignment horizontal="right"/>
    </xf>
    <xf numFmtId="164" fontId="3" fillId="28" borderId="0" xfId="101" applyNumberFormat="1" applyFont="1" applyFill="1" applyBorder="1" applyAlignment="1">
      <alignment horizontal="justify" vertical="top" wrapText="1"/>
    </xf>
    <xf numFmtId="164" fontId="3" fillId="28" borderId="0" xfId="101" applyNumberFormat="1" applyFont="1" applyFill="1" applyBorder="1" applyAlignment="1">
      <alignment horizontal="right" vertical="top" wrapText="1"/>
    </xf>
    <xf numFmtId="41" fontId="3" fillId="28" borderId="26" xfId="115" applyNumberFormat="1" applyFont="1" applyFill="1" applyBorder="1" applyAlignment="1">
      <alignment horizontal="center"/>
    </xf>
    <xf numFmtId="41" fontId="3" fillId="28" borderId="37" xfId="101" applyNumberFormat="1" applyFont="1" applyFill="1" applyBorder="1" applyAlignment="1">
      <alignment horizontal="center"/>
    </xf>
    <xf numFmtId="164" fontId="4" fillId="28" borderId="0" xfId="101" applyNumberFormat="1" applyFont="1" applyFill="1" applyBorder="1" applyAlignment="1">
      <alignment horizontal="right" wrapText="1"/>
    </xf>
    <xf numFmtId="2" fontId="4" fillId="28" borderId="53" xfId="101" applyNumberFormat="1" applyFont="1" applyFill="1" applyBorder="1" applyAlignment="1">
      <alignment vertical="top"/>
    </xf>
    <xf numFmtId="41" fontId="4" fillId="28" borderId="26" xfId="101" applyNumberFormat="1" applyFont="1" applyFill="1" applyBorder="1" applyAlignment="1">
      <alignment vertical="top"/>
    </xf>
    <xf numFmtId="41" fontId="4" fillId="28" borderId="52" xfId="101" applyNumberFormat="1" applyFont="1" applyFill="1" applyBorder="1" applyAlignment="1">
      <alignment vertical="top"/>
    </xf>
    <xf numFmtId="41" fontId="4" fillId="28" borderId="0" xfId="0" applyNumberFormat="1" applyFont="1" applyFill="1" applyBorder="1" applyAlignment="1"/>
    <xf numFmtId="0" fontId="4" fillId="28" borderId="0" xfId="0" applyFont="1" applyFill="1" applyBorder="1" applyAlignment="1"/>
    <xf numFmtId="170" fontId="3" fillId="28" borderId="0" xfId="115" applyNumberFormat="1" applyFont="1" applyFill="1" applyBorder="1" applyAlignment="1">
      <alignment horizontal="left"/>
    </xf>
    <xf numFmtId="2" fontId="3" fillId="28" borderId="53" xfId="101" applyNumberFormat="1" applyFont="1" applyFill="1" applyBorder="1" applyAlignment="1">
      <alignment vertical="top"/>
    </xf>
    <xf numFmtId="41" fontId="3" fillId="28" borderId="26" xfId="101" applyNumberFormat="1" applyFont="1" applyFill="1" applyBorder="1" applyAlignment="1">
      <alignment vertical="top"/>
    </xf>
    <xf numFmtId="164" fontId="3" fillId="28" borderId="26" xfId="101" applyNumberFormat="1" applyFont="1" applyFill="1" applyBorder="1" applyAlignment="1">
      <alignment vertical="top"/>
    </xf>
    <xf numFmtId="164" fontId="3" fillId="28" borderId="37" xfId="101" applyNumberFormat="1" applyFont="1" applyFill="1" applyBorder="1" applyAlignment="1">
      <alignment vertical="top"/>
    </xf>
    <xf numFmtId="41" fontId="3" fillId="28" borderId="0" xfId="0" applyNumberFormat="1" applyFont="1" applyFill="1" applyBorder="1" applyAlignment="1"/>
    <xf numFmtId="2" fontId="4" fillId="28" borderId="54" xfId="101" applyNumberFormat="1" applyFont="1" applyFill="1" applyBorder="1" applyAlignment="1">
      <alignment vertical="top"/>
    </xf>
    <xf numFmtId="164" fontId="4" fillId="28" borderId="55" xfId="101" applyNumberFormat="1" applyFont="1" applyFill="1" applyBorder="1" applyAlignment="1">
      <alignment vertical="top"/>
    </xf>
    <xf numFmtId="41" fontId="4" fillId="28" borderId="56" xfId="101" applyNumberFormat="1" applyFont="1" applyFill="1" applyBorder="1" applyAlignment="1">
      <alignment vertical="top"/>
    </xf>
    <xf numFmtId="41" fontId="4" fillId="28" borderId="57" xfId="0" applyNumberFormat="1" applyFont="1" applyFill="1" applyBorder="1" applyAlignment="1"/>
    <xf numFmtId="164" fontId="14" fillId="28" borderId="0" xfId="101" applyNumberFormat="1" applyFont="1" applyFill="1" applyBorder="1" applyAlignment="1">
      <alignment vertical="top"/>
    </xf>
    <xf numFmtId="164" fontId="14" fillId="28" borderId="0" xfId="101" applyNumberFormat="1" applyFont="1" applyFill="1" applyBorder="1" applyAlignment="1"/>
    <xf numFmtId="164" fontId="15" fillId="28" borderId="0" xfId="101" applyNumberFormat="1" applyFont="1" applyFill="1" applyBorder="1" applyAlignment="1"/>
    <xf numFmtId="0" fontId="15" fillId="28" borderId="0" xfId="0" applyFont="1" applyFill="1" applyBorder="1" applyAlignment="1"/>
    <xf numFmtId="0" fontId="15" fillId="28" borderId="0" xfId="0" applyFont="1" applyFill="1" applyBorder="1" applyAlignment="1">
      <alignment vertical="top"/>
    </xf>
    <xf numFmtId="37" fontId="15" fillId="28" borderId="0" xfId="101" applyNumberFormat="1" applyFont="1" applyFill="1" applyBorder="1" applyAlignment="1">
      <alignment vertical="top"/>
    </xf>
    <xf numFmtId="168" fontId="15" fillId="28" borderId="0" xfId="101" applyNumberFormat="1" applyFont="1" applyFill="1" applyBorder="1" applyAlignment="1">
      <alignment vertical="top"/>
    </xf>
    <xf numFmtId="168" fontId="15" fillId="28" borderId="0" xfId="101" applyNumberFormat="1" applyFont="1" applyFill="1" applyBorder="1" applyAlignment="1"/>
    <xf numFmtId="0" fontId="14" fillId="28" borderId="0" xfId="0" applyFont="1" applyFill="1" applyBorder="1" applyAlignment="1">
      <alignment vertical="top"/>
    </xf>
    <xf numFmtId="37" fontId="14" fillId="28" borderId="0" xfId="101" applyNumberFormat="1" applyFont="1" applyFill="1" applyBorder="1" applyAlignment="1">
      <alignment horizontal="right"/>
    </xf>
    <xf numFmtId="168" fontId="14" fillId="28" borderId="0" xfId="101" applyNumberFormat="1" applyFont="1" applyFill="1" applyBorder="1" applyAlignment="1"/>
    <xf numFmtId="0" fontId="14" fillId="28" borderId="0" xfId="0" applyFont="1" applyFill="1" applyBorder="1" applyAlignment="1"/>
    <xf numFmtId="37" fontId="15" fillId="28" borderId="0" xfId="101" applyNumberFormat="1" applyFont="1" applyFill="1" applyBorder="1" applyAlignment="1"/>
    <xf numFmtId="37" fontId="14" fillId="28" borderId="0" xfId="101" applyNumberFormat="1" applyFont="1" applyFill="1" applyBorder="1" applyAlignment="1"/>
    <xf numFmtId="49" fontId="15" fillId="28" borderId="0" xfId="0" applyNumberFormat="1" applyFont="1" applyFill="1" applyBorder="1" applyAlignment="1">
      <alignment horizontal="left" vertical="top" indent="1"/>
    </xf>
    <xf numFmtId="0" fontId="14" fillId="28" borderId="0" xfId="0" applyFont="1" applyFill="1" applyBorder="1" applyAlignment="1">
      <alignment horizontal="left" vertical="top"/>
    </xf>
    <xf numFmtId="37" fontId="14" fillId="28" borderId="0" xfId="101" applyNumberFormat="1" applyFont="1" applyFill="1" applyBorder="1" applyAlignment="1">
      <alignment vertical="top"/>
    </xf>
    <xf numFmtId="0" fontId="15" fillId="28" borderId="0" xfId="0" applyFont="1" applyFill="1" applyBorder="1" applyAlignment="1">
      <alignment horizontal="justify"/>
    </xf>
    <xf numFmtId="0" fontId="15" fillId="28" borderId="0" xfId="0" applyFont="1" applyFill="1" applyBorder="1" applyAlignment="1">
      <alignment horizontal="left" indent="1"/>
    </xf>
    <xf numFmtId="0" fontId="15" fillId="28" borderId="0" xfId="0" quotePrefix="1" applyFont="1" applyFill="1" applyBorder="1" applyAlignment="1"/>
    <xf numFmtId="0" fontId="15" fillId="28" borderId="0" xfId="0" applyFont="1" applyFill="1" applyBorder="1" applyAlignment="1">
      <alignment horizontal="left"/>
    </xf>
    <xf numFmtId="0" fontId="14" fillId="28" borderId="0" xfId="0" applyFont="1" applyFill="1" applyBorder="1" applyAlignment="1">
      <alignment horizontal="left" indent="1"/>
    </xf>
    <xf numFmtId="0" fontId="11" fillId="28" borderId="0" xfId="0" applyFont="1" applyFill="1" applyBorder="1" applyAlignment="1"/>
    <xf numFmtId="37" fontId="11" fillId="28" borderId="0" xfId="101" applyNumberFormat="1" applyFont="1" applyFill="1" applyBorder="1" applyAlignment="1"/>
    <xf numFmtId="168" fontId="11" fillId="28" borderId="0" xfId="101" applyNumberFormat="1" applyFont="1" applyFill="1" applyBorder="1" applyAlignment="1"/>
    <xf numFmtId="164" fontId="11" fillId="28" borderId="0" xfId="101" applyNumberFormat="1" applyFont="1" applyFill="1" applyBorder="1" applyAlignment="1">
      <alignment horizontal="right" vertical="center"/>
    </xf>
    <xf numFmtId="49" fontId="15" fillId="28" borderId="0" xfId="0" applyNumberFormat="1" applyFont="1" applyFill="1" applyBorder="1" applyAlignment="1">
      <alignment horizontal="left" vertical="center"/>
    </xf>
    <xf numFmtId="49" fontId="14" fillId="28" borderId="3" xfId="101" applyNumberFormat="1" applyFont="1" applyFill="1" applyBorder="1" applyAlignment="1">
      <alignment horizontal="left" vertical="center"/>
    </xf>
    <xf numFmtId="49" fontId="15" fillId="28" borderId="0" xfId="101" quotePrefix="1" applyNumberFormat="1" applyFont="1" applyFill="1" applyBorder="1" applyAlignment="1">
      <alignment horizontal="left" vertical="center"/>
    </xf>
    <xf numFmtId="37" fontId="15" fillId="28" borderId="0" xfId="101" applyNumberFormat="1" applyFont="1" applyFill="1" applyBorder="1" applyAlignment="1">
      <alignment horizontal="right" vertical="center"/>
    </xf>
    <xf numFmtId="164" fontId="11" fillId="28" borderId="0" xfId="101" applyNumberFormat="1" applyFont="1" applyFill="1" applyBorder="1" applyAlignment="1">
      <alignment horizontal="left" vertical="center"/>
    </xf>
    <xf numFmtId="49" fontId="15" fillId="28" borderId="0" xfId="101" applyNumberFormat="1" applyFont="1" applyFill="1" applyBorder="1" applyAlignment="1">
      <alignment horizontal="left" vertical="center"/>
    </xf>
    <xf numFmtId="49" fontId="14" fillId="28" borderId="28" xfId="101" applyNumberFormat="1" applyFont="1" applyFill="1" applyBorder="1" applyAlignment="1">
      <alignment horizontal="center" vertical="center" wrapText="1"/>
    </xf>
    <xf numFmtId="0" fontId="14" fillId="28" borderId="28" xfId="0" applyFont="1" applyFill="1" applyBorder="1" applyAlignment="1">
      <alignment horizontal="center" vertical="center"/>
    </xf>
    <xf numFmtId="164" fontId="14" fillId="28" borderId="28" xfId="101" applyNumberFormat="1" applyFont="1" applyFill="1" applyBorder="1" applyAlignment="1">
      <alignment horizontal="right" vertical="center"/>
    </xf>
    <xf numFmtId="164" fontId="11" fillId="28" borderId="0" xfId="0" applyNumberFormat="1" applyFont="1" applyFill="1" applyBorder="1" applyAlignment="1">
      <alignment horizontal="center" vertical="center"/>
    </xf>
    <xf numFmtId="0" fontId="24" fillId="28" borderId="0" xfId="0" applyFont="1" applyFill="1" applyBorder="1" applyAlignment="1">
      <alignment horizontal="center" vertical="center"/>
    </xf>
    <xf numFmtId="164" fontId="41" fillId="28" borderId="0" xfId="101" applyNumberFormat="1" applyFont="1" applyFill="1" applyBorder="1" applyAlignment="1">
      <alignment horizontal="center" vertical="center"/>
    </xf>
    <xf numFmtId="0" fontId="41" fillId="28" borderId="0" xfId="0" applyFont="1" applyFill="1" applyBorder="1" applyAlignment="1">
      <alignment horizontal="center" vertical="center"/>
    </xf>
    <xf numFmtId="164" fontId="23" fillId="28" borderId="0" xfId="101" applyNumberFormat="1" applyFont="1" applyFill="1" applyBorder="1" applyAlignment="1">
      <alignment horizontal="center" vertical="center"/>
    </xf>
    <xf numFmtId="49" fontId="4" fillId="28" borderId="0" xfId="0" applyNumberFormat="1" applyFont="1" applyFill="1" applyBorder="1" applyAlignment="1">
      <alignment horizontal="left" vertical="center"/>
    </xf>
    <xf numFmtId="49" fontId="7" fillId="28" borderId="0" xfId="0" applyNumberFormat="1" applyFont="1" applyFill="1" applyBorder="1" applyAlignment="1">
      <alignment horizontal="left" vertical="center"/>
    </xf>
    <xf numFmtId="49" fontId="14" fillId="28" borderId="0" xfId="0" applyNumberFormat="1" applyFont="1" applyFill="1" applyBorder="1" applyAlignment="1">
      <alignment horizontal="left" vertical="center"/>
    </xf>
    <xf numFmtId="164" fontId="11" fillId="28" borderId="0" xfId="101" applyNumberFormat="1" applyFont="1" applyFill="1" applyBorder="1" applyAlignment="1">
      <alignment vertical="center"/>
    </xf>
    <xf numFmtId="164" fontId="4" fillId="28" borderId="3" xfId="101" applyNumberFormat="1" applyFont="1" applyFill="1" applyBorder="1" applyAlignment="1">
      <alignment horizontal="right" wrapText="1"/>
    </xf>
    <xf numFmtId="164" fontId="3" fillId="28" borderId="0" xfId="101" applyNumberFormat="1" applyFont="1" applyFill="1" applyBorder="1" applyAlignment="1">
      <alignment horizontal="center" wrapText="1"/>
    </xf>
    <xf numFmtId="49" fontId="11" fillId="28" borderId="0" xfId="0" applyNumberFormat="1" applyFont="1" applyFill="1" applyBorder="1" applyAlignment="1">
      <alignment horizontal="left" vertical="center"/>
    </xf>
    <xf numFmtId="0" fontId="20" fillId="28" borderId="0" xfId="0" applyFont="1" applyFill="1" applyBorder="1" applyAlignment="1">
      <alignment horizontal="center" vertical="center"/>
    </xf>
    <xf numFmtId="49" fontId="20" fillId="28" borderId="0" xfId="0" applyNumberFormat="1" applyFont="1" applyFill="1" applyBorder="1" applyAlignment="1">
      <alignment horizontal="left" vertical="center"/>
    </xf>
    <xf numFmtId="49" fontId="14" fillId="28" borderId="0" xfId="101" applyNumberFormat="1" applyFont="1" applyFill="1" applyBorder="1" applyAlignment="1">
      <alignment horizontal="left" vertical="center"/>
    </xf>
    <xf numFmtId="0" fontId="14" fillId="28" borderId="0" xfId="0" applyFont="1" applyFill="1" applyBorder="1" applyAlignment="1">
      <alignment horizontal="right" vertical="center" wrapText="1"/>
    </xf>
    <xf numFmtId="164" fontId="14" fillId="28" borderId="0" xfId="0" applyNumberFormat="1" applyFont="1" applyFill="1" applyBorder="1" applyAlignment="1">
      <alignment horizontal="center" vertical="center"/>
    </xf>
    <xf numFmtId="164" fontId="15" fillId="28" borderId="0" xfId="0" applyNumberFormat="1" applyFont="1" applyFill="1" applyBorder="1" applyAlignment="1">
      <alignment horizontal="center" vertical="center"/>
    </xf>
    <xf numFmtId="49" fontId="15" fillId="28" borderId="0" xfId="101" applyNumberFormat="1" applyFont="1" applyFill="1" applyBorder="1" applyAlignment="1">
      <alignment horizontal="left" vertical="center" wrapText="1"/>
    </xf>
    <xf numFmtId="43" fontId="15" fillId="28" borderId="0" xfId="101" applyFont="1" applyFill="1" applyBorder="1" applyAlignment="1">
      <alignment horizontal="center" vertical="center"/>
    </xf>
    <xf numFmtId="164" fontId="24" fillId="28" borderId="0" xfId="101" applyNumberFormat="1" applyFont="1" applyFill="1" applyBorder="1" applyAlignment="1">
      <alignment horizontal="center" vertical="center"/>
    </xf>
    <xf numFmtId="43" fontId="24" fillId="28" borderId="0" xfId="101" applyFont="1" applyFill="1" applyBorder="1" applyAlignment="1">
      <alignment horizontal="center" vertical="center"/>
    </xf>
    <xf numFmtId="43" fontId="15" fillId="28" borderId="0" xfId="0" applyNumberFormat="1" applyFont="1" applyFill="1" applyBorder="1" applyAlignment="1">
      <alignment horizontal="center" vertical="center"/>
    </xf>
    <xf numFmtId="49" fontId="14" fillId="28" borderId="0" xfId="0" applyNumberFormat="1" applyFont="1" applyFill="1" applyBorder="1" applyAlignment="1">
      <alignment horizontal="left" vertical="center" wrapText="1"/>
    </xf>
    <xf numFmtId="0" fontId="14" fillId="28" borderId="0" xfId="0" applyFont="1" applyFill="1" applyBorder="1" applyAlignment="1">
      <alignment horizontal="left" vertical="center"/>
    </xf>
    <xf numFmtId="0" fontId="14" fillId="28" borderId="0" xfId="0" applyFont="1" applyFill="1" applyBorder="1" applyAlignment="1">
      <alignment horizontal="right" vertical="center"/>
    </xf>
    <xf numFmtId="0" fontId="15" fillId="28" borderId="0" xfId="0" applyFont="1" applyFill="1" applyBorder="1" applyAlignment="1">
      <alignment horizontal="left" vertical="center"/>
    </xf>
    <xf numFmtId="0" fontId="15" fillId="28" borderId="0" xfId="198" applyFont="1" applyFill="1" applyBorder="1" applyAlignment="1">
      <alignment horizontal="center" vertical="center"/>
    </xf>
    <xf numFmtId="164" fontId="15" fillId="0" borderId="0" xfId="101" applyNumberFormat="1" applyFont="1" applyFill="1" applyBorder="1" applyAlignment="1">
      <alignment horizontal="right" vertical="center"/>
    </xf>
    <xf numFmtId="0" fontId="43" fillId="28" borderId="0" xfId="0" applyFont="1" applyFill="1" applyBorder="1" applyAlignment="1">
      <alignment horizontal="left" vertical="center"/>
    </xf>
    <xf numFmtId="0" fontId="43" fillId="28" borderId="0" xfId="0" applyFont="1" applyFill="1" applyBorder="1" applyAlignment="1">
      <alignment horizontal="center" vertical="center"/>
    </xf>
    <xf numFmtId="0" fontId="14" fillId="28" borderId="0" xfId="0" quotePrefix="1" applyFont="1" applyFill="1" applyBorder="1" applyAlignment="1">
      <alignment horizontal="left" vertical="center"/>
    </xf>
    <xf numFmtId="164" fontId="14" fillId="28" borderId="0" xfId="101" applyNumberFormat="1" applyFont="1" applyFill="1" applyBorder="1" applyAlignment="1">
      <alignment horizontal="center" vertical="center" wrapText="1"/>
    </xf>
    <xf numFmtId="0" fontId="23" fillId="28" borderId="0" xfId="0" applyFont="1" applyFill="1" applyBorder="1" applyAlignment="1">
      <alignment horizontal="center" vertical="center"/>
    </xf>
    <xf numFmtId="3" fontId="15" fillId="28" borderId="0" xfId="0" applyNumberFormat="1" applyFont="1" applyFill="1" applyBorder="1" applyAlignment="1">
      <alignment horizontal="right" vertical="center" wrapText="1"/>
    </xf>
    <xf numFmtId="0" fontId="15" fillId="35" borderId="0" xfId="0" applyFont="1" applyFill="1"/>
    <xf numFmtId="0" fontId="14" fillId="35" borderId="0" xfId="0" applyFont="1" applyFill="1" applyBorder="1" applyAlignment="1">
      <alignment horizontal="center" vertical="center"/>
    </xf>
    <xf numFmtId="3" fontId="15" fillId="35" borderId="0" xfId="0" applyNumberFormat="1" applyFont="1" applyFill="1" applyBorder="1" applyAlignment="1">
      <alignment horizontal="right" vertical="center" wrapText="1"/>
    </xf>
    <xf numFmtId="3" fontId="14" fillId="35" borderId="0" xfId="0" applyNumberFormat="1" applyFont="1" applyFill="1" applyBorder="1" applyAlignment="1">
      <alignment horizontal="right" vertical="center"/>
    </xf>
    <xf numFmtId="164" fontId="14" fillId="28" borderId="0" xfId="101" applyNumberFormat="1" applyFont="1" applyFill="1" applyBorder="1" applyAlignment="1">
      <alignment horizontal="left" vertical="center"/>
    </xf>
    <xf numFmtId="164" fontId="15" fillId="28" borderId="0" xfId="101" applyNumberFormat="1" applyFont="1" applyFill="1" applyBorder="1" applyAlignment="1">
      <alignment horizontal="center" vertical="center" wrapText="1"/>
    </xf>
    <xf numFmtId="169" fontId="15" fillId="0" borderId="0" xfId="101" applyNumberFormat="1" applyFont="1" applyFill="1" applyAlignment="1">
      <alignment vertical="center"/>
    </xf>
    <xf numFmtId="0" fontId="11" fillId="28" borderId="0" xfId="198" applyFont="1" applyFill="1" applyBorder="1" applyAlignment="1">
      <alignment horizontal="center" vertical="center"/>
    </xf>
    <xf numFmtId="0" fontId="15" fillId="0" borderId="0" xfId="0" applyFont="1" applyAlignment="1">
      <alignment horizontal="left" vertical="center"/>
    </xf>
    <xf numFmtId="164" fontId="15" fillId="0" borderId="0" xfId="101" applyNumberFormat="1" applyFont="1" applyFill="1" applyAlignment="1">
      <alignment vertical="center"/>
    </xf>
    <xf numFmtId="49" fontId="25" fillId="0" borderId="0" xfId="0" applyNumberFormat="1" applyFont="1" applyFill="1" applyBorder="1" applyAlignment="1">
      <alignment horizontal="left" vertical="center"/>
    </xf>
    <xf numFmtId="0" fontId="14" fillId="28" borderId="0" xfId="198" applyFont="1" applyFill="1" applyBorder="1" applyAlignment="1">
      <alignment horizontal="center" vertical="center"/>
    </xf>
    <xf numFmtId="0" fontId="14" fillId="28" borderId="28" xfId="198" applyFont="1" applyFill="1" applyBorder="1" applyAlignment="1">
      <alignment horizontal="center" vertical="center"/>
    </xf>
    <xf numFmtId="164" fontId="14" fillId="28" borderId="0" xfId="101" applyNumberFormat="1" applyFont="1" applyFill="1" applyBorder="1" applyAlignment="1">
      <alignment horizontal="right" vertical="center" wrapText="1"/>
    </xf>
    <xf numFmtId="49" fontId="15" fillId="28" borderId="0" xfId="198" applyNumberFormat="1" applyFont="1" applyFill="1" applyBorder="1" applyAlignment="1">
      <alignment horizontal="left" vertical="center"/>
    </xf>
    <xf numFmtId="49" fontId="14" fillId="28" borderId="0" xfId="101" applyNumberFormat="1" applyFont="1" applyFill="1" applyBorder="1" applyAlignment="1">
      <alignment horizontal="center" vertical="center" wrapText="1"/>
    </xf>
    <xf numFmtId="0" fontId="14" fillId="28" borderId="0" xfId="198" applyFont="1" applyFill="1" applyBorder="1" applyAlignment="1">
      <alignment horizontal="left" vertical="center"/>
    </xf>
    <xf numFmtId="49" fontId="14" fillId="28" borderId="0" xfId="101" applyNumberFormat="1" applyFont="1" applyFill="1" applyBorder="1" applyAlignment="1">
      <alignment horizontal="left" vertical="center" wrapText="1"/>
    </xf>
    <xf numFmtId="164" fontId="15" fillId="28" borderId="0" xfId="0" applyNumberFormat="1" applyFont="1" applyFill="1" applyBorder="1" applyAlignment="1">
      <alignment horizontal="center" vertical="center" wrapText="1"/>
    </xf>
    <xf numFmtId="4" fontId="0" fillId="0" borderId="0" xfId="0" applyNumberFormat="1" applyProtection="1">
      <protection locked="0"/>
    </xf>
    <xf numFmtId="0" fontId="15" fillId="28" borderId="0" xfId="198" quotePrefix="1" applyFont="1" applyFill="1" applyBorder="1" applyAlignment="1">
      <alignment horizontal="center" vertical="top"/>
    </xf>
    <xf numFmtId="0" fontId="15" fillId="28" borderId="0" xfId="198" applyFont="1" applyFill="1" applyBorder="1" applyAlignment="1">
      <alignment horizontal="right" vertical="center"/>
    </xf>
    <xf numFmtId="0" fontId="15" fillId="28" borderId="0" xfId="0" applyFont="1" applyFill="1" applyBorder="1" applyAlignment="1">
      <alignment horizontal="left" vertical="center" wrapText="1"/>
    </xf>
    <xf numFmtId="0" fontId="15" fillId="0" borderId="0" xfId="198" quotePrefix="1" applyFont="1" applyFill="1" applyBorder="1" applyAlignment="1">
      <alignment horizontal="center" vertical="top"/>
    </xf>
    <xf numFmtId="0" fontId="15" fillId="0" borderId="0" xfId="0" applyFont="1" applyFill="1" applyBorder="1" applyAlignment="1">
      <alignment horizontal="center" vertical="center"/>
    </xf>
    <xf numFmtId="164" fontId="14" fillId="0" borderId="0" xfId="101" applyNumberFormat="1" applyFont="1" applyFill="1" applyBorder="1" applyAlignment="1">
      <alignment horizontal="center" vertical="center"/>
    </xf>
    <xf numFmtId="0" fontId="14" fillId="0" borderId="0" xfId="0" applyFont="1" applyFill="1" applyBorder="1" applyAlignment="1">
      <alignment horizontal="center" vertical="center"/>
    </xf>
    <xf numFmtId="164" fontId="15" fillId="0" borderId="0" xfId="101" applyNumberFormat="1" applyFont="1" applyFill="1" applyBorder="1" applyAlignment="1">
      <alignment horizontal="center" vertical="center"/>
    </xf>
    <xf numFmtId="0" fontId="15" fillId="0" borderId="0" xfId="198"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0" fontId="15" fillId="0" borderId="0" xfId="198" applyFont="1" applyFill="1" applyBorder="1" applyAlignment="1">
      <alignment horizontal="right" vertical="center"/>
    </xf>
    <xf numFmtId="0" fontId="20" fillId="0" borderId="0" xfId="198" quotePrefix="1" applyFont="1" applyFill="1" applyBorder="1" applyAlignment="1">
      <alignment horizontal="center" vertical="top"/>
    </xf>
    <xf numFmtId="0" fontId="20" fillId="0" borderId="0" xfId="198" applyFont="1" applyFill="1" applyBorder="1" applyAlignment="1">
      <alignment horizontal="center" vertical="center"/>
    </xf>
    <xf numFmtId="164" fontId="20" fillId="0" borderId="0" xfId="101" applyNumberFormat="1" applyFont="1" applyFill="1" applyBorder="1" applyAlignment="1">
      <alignment horizontal="right" vertical="center"/>
    </xf>
    <xf numFmtId="0" fontId="20" fillId="0" borderId="0" xfId="198" applyFont="1" applyFill="1" applyBorder="1" applyAlignment="1">
      <alignment horizontal="right" vertical="center"/>
    </xf>
    <xf numFmtId="0" fontId="20" fillId="0" borderId="0" xfId="0" applyFont="1" applyFill="1" applyBorder="1" applyAlignment="1">
      <alignment horizontal="center" vertical="center"/>
    </xf>
    <xf numFmtId="164" fontId="11" fillId="0" borderId="0" xfId="101" applyNumberFormat="1" applyFont="1" applyFill="1" applyBorder="1" applyAlignment="1">
      <alignment horizontal="center" vertical="center"/>
    </xf>
    <xf numFmtId="0" fontId="11" fillId="0" borderId="0" xfId="0" applyFont="1" applyFill="1" applyBorder="1" applyAlignment="1">
      <alignment horizontal="center" vertical="center"/>
    </xf>
    <xf numFmtId="164" fontId="20" fillId="0" borderId="0" xfId="101" applyNumberFormat="1" applyFont="1" applyFill="1" applyBorder="1" applyAlignment="1">
      <alignment horizontal="center" vertical="center"/>
    </xf>
    <xf numFmtId="0" fontId="15" fillId="0" borderId="0" xfId="0" applyFont="1" applyFill="1" applyAlignment="1">
      <alignment vertical="top" wrapText="1"/>
    </xf>
    <xf numFmtId="169" fontId="15" fillId="0" borderId="0" xfId="101" applyNumberFormat="1" applyFont="1" applyFill="1" applyBorder="1" applyAlignment="1">
      <alignment vertical="center"/>
    </xf>
    <xf numFmtId="37" fontId="21" fillId="0" borderId="0" xfId="101" applyNumberFormat="1" applyFont="1" applyFill="1"/>
    <xf numFmtId="0" fontId="15" fillId="0" borderId="0" xfId="0" applyFont="1" applyFill="1" applyAlignment="1">
      <alignment vertical="justify" wrapText="1"/>
    </xf>
    <xf numFmtId="164" fontId="15" fillId="0" borderId="0" xfId="101" applyNumberFormat="1" applyFont="1" applyFill="1" applyAlignment="1">
      <alignment vertical="top" wrapText="1"/>
    </xf>
    <xf numFmtId="0" fontId="3" fillId="28" borderId="0" xfId="198" quotePrefix="1" applyFont="1" applyFill="1" applyBorder="1" applyAlignment="1">
      <alignment horizontal="center" vertical="top"/>
    </xf>
    <xf numFmtId="0" fontId="3" fillId="28" borderId="0" xfId="198" applyFont="1" applyFill="1" applyBorder="1" applyAlignment="1">
      <alignment horizontal="center" vertical="center"/>
    </xf>
    <xf numFmtId="164" fontId="3" fillId="28" borderId="0" xfId="101" applyNumberFormat="1" applyFont="1" applyFill="1" applyBorder="1" applyAlignment="1">
      <alignment horizontal="right" vertical="center"/>
    </xf>
    <xf numFmtId="0" fontId="3" fillId="28" borderId="0" xfId="198" applyFont="1" applyFill="1" applyBorder="1" applyAlignment="1">
      <alignment horizontal="right" vertical="center"/>
    </xf>
    <xf numFmtId="0" fontId="3" fillId="28" borderId="0" xfId="0" applyFont="1" applyFill="1" applyBorder="1" applyAlignment="1">
      <alignment horizontal="center" vertical="center"/>
    </xf>
    <xf numFmtId="0" fontId="44" fillId="28" borderId="0" xfId="0" applyFont="1" applyFill="1" applyBorder="1" applyAlignment="1">
      <alignment horizontal="left" vertical="top"/>
    </xf>
    <xf numFmtId="164" fontId="3" fillId="28" borderId="0" xfId="101" applyNumberFormat="1" applyFont="1" applyFill="1" applyBorder="1" applyAlignment="1">
      <alignment horizontal="center" vertical="center"/>
    </xf>
    <xf numFmtId="0" fontId="44" fillId="28" borderId="0" xfId="0" applyFont="1" applyFill="1" applyBorder="1" applyAlignment="1">
      <alignment vertical="top"/>
    </xf>
    <xf numFmtId="164" fontId="15" fillId="28" borderId="0" xfId="101" applyNumberFormat="1" applyFont="1" applyFill="1" applyBorder="1" applyAlignment="1">
      <alignment horizontal="left" vertical="center"/>
    </xf>
    <xf numFmtId="0" fontId="14" fillId="28" borderId="0" xfId="0" applyFont="1" applyFill="1" applyBorder="1" applyAlignment="1">
      <alignment horizontal="center" vertical="center" wrapText="1"/>
    </xf>
    <xf numFmtId="0" fontId="14" fillId="28" borderId="0" xfId="0" applyFont="1" applyFill="1" applyBorder="1" applyAlignment="1">
      <alignment horizontal="center" vertical="top"/>
    </xf>
    <xf numFmtId="0" fontId="15" fillId="28" borderId="0" xfId="0" applyFont="1" applyFill="1" applyBorder="1" applyAlignment="1">
      <alignment horizontal="center" vertical="top"/>
    </xf>
    <xf numFmtId="49" fontId="15" fillId="28" borderId="0" xfId="0" applyNumberFormat="1" applyFont="1" applyFill="1" applyBorder="1" applyAlignment="1">
      <alignment horizontal="justify" vertical="top" wrapText="1"/>
    </xf>
    <xf numFmtId="0" fontId="15" fillId="28" borderId="0" xfId="0" quotePrefix="1" applyFont="1" applyFill="1" applyBorder="1" applyAlignment="1">
      <alignment horizontal="center" vertical="top"/>
    </xf>
    <xf numFmtId="49" fontId="14" fillId="28" borderId="0" xfId="0" applyNumberFormat="1" applyFont="1" applyFill="1" applyBorder="1" applyAlignment="1">
      <alignment horizontal="justify" vertical="center" wrapText="1"/>
    </xf>
    <xf numFmtId="0" fontId="15" fillId="28" borderId="0" xfId="0" quotePrefix="1" applyFont="1" applyFill="1" applyBorder="1" applyAlignment="1">
      <alignment horizontal="center" vertical="center"/>
    </xf>
    <xf numFmtId="49" fontId="15" fillId="28" borderId="0" xfId="0" applyNumberFormat="1" applyFont="1" applyFill="1" applyBorder="1" applyAlignment="1">
      <alignment horizontal="center" vertical="center"/>
    </xf>
    <xf numFmtId="49" fontId="14" fillId="28" borderId="0" xfId="0" applyNumberFormat="1" applyFont="1" applyFill="1" applyBorder="1" applyAlignment="1">
      <alignment horizontal="justify" vertical="top" wrapText="1"/>
    </xf>
    <xf numFmtId="49" fontId="13" fillId="28" borderId="0" xfId="0" applyNumberFormat="1" applyFont="1" applyFill="1" applyBorder="1" applyAlignment="1">
      <alignment horizontal="left" vertical="center"/>
    </xf>
    <xf numFmtId="49" fontId="14" fillId="28" borderId="0" xfId="0" applyNumberFormat="1" applyFont="1" applyFill="1" applyBorder="1" applyAlignment="1">
      <alignment horizontal="right" vertical="center"/>
    </xf>
    <xf numFmtId="49" fontId="15" fillId="28" borderId="0" xfId="0" quotePrefix="1" applyNumberFormat="1" applyFont="1" applyFill="1" applyBorder="1" applyAlignment="1">
      <alignment horizontal="left" vertical="center"/>
    </xf>
    <xf numFmtId="49" fontId="14" fillId="28" borderId="0" xfId="0" quotePrefix="1" applyNumberFormat="1" applyFont="1" applyFill="1" applyBorder="1" applyAlignment="1">
      <alignment horizontal="left" vertical="center"/>
    </xf>
    <xf numFmtId="49" fontId="15" fillId="28" borderId="9" xfId="0" applyNumberFormat="1" applyFont="1" applyFill="1" applyBorder="1" applyAlignment="1">
      <alignment horizontal="right" vertical="center"/>
    </xf>
    <xf numFmtId="164" fontId="14" fillId="28" borderId="31" xfId="101" applyNumberFormat="1" applyFont="1" applyFill="1" applyBorder="1" applyAlignment="1">
      <alignment horizontal="right" vertical="center"/>
    </xf>
    <xf numFmtId="164" fontId="15" fillId="28" borderId="9" xfId="101" applyNumberFormat="1" applyFont="1" applyFill="1" applyBorder="1" applyAlignment="1">
      <alignment horizontal="right" vertical="center"/>
    </xf>
    <xf numFmtId="49" fontId="15" fillId="28" borderId="32" xfId="0" quotePrefix="1" applyNumberFormat="1" applyFont="1" applyFill="1" applyBorder="1" applyAlignment="1">
      <alignment horizontal="left" vertical="center"/>
    </xf>
    <xf numFmtId="164" fontId="15" fillId="28" borderId="34" xfId="101" applyNumberFormat="1" applyFont="1" applyFill="1" applyBorder="1" applyAlignment="1">
      <alignment horizontal="right" vertical="center"/>
    </xf>
    <xf numFmtId="49" fontId="15" fillId="28" borderId="35" xfId="0" quotePrefix="1" applyNumberFormat="1" applyFont="1" applyFill="1" applyBorder="1" applyAlignment="1">
      <alignment horizontal="left" vertical="center"/>
    </xf>
    <xf numFmtId="49" fontId="15" fillId="28" borderId="3" xfId="0" applyNumberFormat="1" applyFont="1" applyFill="1" applyBorder="1" applyAlignment="1">
      <alignment horizontal="left" vertical="center"/>
    </xf>
    <xf numFmtId="164" fontId="15" fillId="28" borderId="30" xfId="101" applyNumberFormat="1" applyFont="1" applyFill="1" applyBorder="1" applyAlignment="1">
      <alignment horizontal="right" vertical="center"/>
    </xf>
    <xf numFmtId="0" fontId="19" fillId="28" borderId="0" xfId="0" applyFont="1" applyFill="1" applyBorder="1" applyAlignment="1">
      <alignment horizontal="center" vertical="center"/>
    </xf>
    <xf numFmtId="0" fontId="21" fillId="28" borderId="0" xfId="0" applyFont="1" applyFill="1" applyBorder="1" applyAlignment="1">
      <alignment horizontal="center" vertical="center"/>
    </xf>
    <xf numFmtId="49" fontId="19" fillId="28" borderId="0" xfId="0" quotePrefix="1" applyNumberFormat="1" applyFont="1" applyFill="1" applyBorder="1" applyAlignment="1">
      <alignment horizontal="left" vertical="center"/>
    </xf>
    <xf numFmtId="49" fontId="21" fillId="28" borderId="0" xfId="0" applyNumberFormat="1" applyFont="1" applyFill="1" applyBorder="1" applyAlignment="1">
      <alignment horizontal="left" vertical="center"/>
    </xf>
    <xf numFmtId="164" fontId="21" fillId="28" borderId="0" xfId="101" applyNumberFormat="1" applyFont="1" applyFill="1" applyBorder="1" applyAlignment="1">
      <alignment horizontal="right" vertical="center"/>
    </xf>
    <xf numFmtId="49" fontId="14" fillId="28" borderId="3" xfId="0" applyNumberFormat="1" applyFont="1" applyFill="1" applyBorder="1" applyAlignment="1">
      <alignment horizontal="left" vertical="center"/>
    </xf>
    <xf numFmtId="49" fontId="14" fillId="28" borderId="3" xfId="0" applyNumberFormat="1" applyFont="1" applyFill="1" applyBorder="1" applyAlignment="1">
      <alignment horizontal="center" vertical="center"/>
    </xf>
    <xf numFmtId="49" fontId="14" fillId="28" borderId="3" xfId="0" applyNumberFormat="1" applyFont="1" applyFill="1" applyBorder="1" applyAlignment="1">
      <alignment horizontal="center" vertical="center" wrapText="1"/>
    </xf>
    <xf numFmtId="49" fontId="15" fillId="28" borderId="0" xfId="0" applyNumberFormat="1" applyFont="1" applyFill="1" applyBorder="1" applyAlignment="1">
      <alignment horizontal="justify" vertical="center" wrapText="1"/>
    </xf>
    <xf numFmtId="0" fontId="14" fillId="0" borderId="0" xfId="0" applyFont="1" applyAlignment="1">
      <alignment horizontal="justify" vertical="center" wrapText="1"/>
    </xf>
    <xf numFmtId="49" fontId="15" fillId="28" borderId="0" xfId="0" applyNumberFormat="1" applyFont="1" applyFill="1" applyBorder="1" applyAlignment="1">
      <alignment vertical="center" wrapText="1"/>
    </xf>
    <xf numFmtId="49" fontId="15" fillId="28" borderId="0" xfId="0" applyNumberFormat="1" applyFont="1" applyFill="1" applyBorder="1" applyAlignment="1">
      <alignment horizontal="center" vertical="center" wrapText="1"/>
    </xf>
    <xf numFmtId="0" fontId="15" fillId="0" borderId="0" xfId="0" applyFont="1" applyAlignment="1">
      <alignment vertical="center" wrapText="1"/>
    </xf>
    <xf numFmtId="164" fontId="24" fillId="28" borderId="0" xfId="101" applyNumberFormat="1" applyFont="1" applyFill="1" applyBorder="1" applyAlignment="1">
      <alignment horizontal="left" vertical="center"/>
    </xf>
    <xf numFmtId="164" fontId="25" fillId="0" borderId="0" xfId="101" applyNumberFormat="1" applyFont="1" applyFill="1" applyBorder="1" applyAlignment="1"/>
    <xf numFmtId="49" fontId="20" fillId="28" borderId="0" xfId="0" applyNumberFormat="1" applyFont="1" applyFill="1" applyBorder="1" applyAlignment="1">
      <alignment horizontal="center" vertical="center" wrapText="1"/>
    </xf>
    <xf numFmtId="164" fontId="20" fillId="28" borderId="0" xfId="101" applyNumberFormat="1" applyFont="1" applyFill="1" applyBorder="1" applyAlignment="1">
      <alignment horizontal="left" vertical="center"/>
    </xf>
    <xf numFmtId="0" fontId="20" fillId="0" borderId="0" xfId="0" applyFont="1" applyAlignment="1">
      <alignment horizontal="justify" vertical="center" wrapText="1"/>
    </xf>
    <xf numFmtId="0" fontId="15" fillId="28" borderId="0" xfId="0" applyFont="1" applyFill="1" applyBorder="1" applyAlignment="1">
      <alignment horizontal="justify" wrapText="1"/>
    </xf>
    <xf numFmtId="0" fontId="4" fillId="0" borderId="0" xfId="0" applyNumberFormat="1" applyFont="1" applyFill="1" applyBorder="1" applyAlignment="1">
      <alignment vertical="center"/>
    </xf>
    <xf numFmtId="0" fontId="4" fillId="0" borderId="0" xfId="119" applyNumberFormat="1" applyFont="1" applyFill="1" applyAlignment="1">
      <alignment horizontal="center" vertical="center"/>
    </xf>
    <xf numFmtId="0" fontId="3" fillId="0" borderId="0" xfId="0" applyFont="1" applyFill="1" applyAlignment="1">
      <alignment horizontal="left"/>
    </xf>
    <xf numFmtId="0" fontId="3" fillId="0" borderId="0" xfId="0" applyFont="1" applyFill="1"/>
    <xf numFmtId="164" fontId="3" fillId="0" borderId="0" xfId="119" applyNumberFormat="1" applyFont="1" applyFill="1"/>
    <xf numFmtId="0" fontId="15" fillId="0" borderId="0" xfId="0" applyFont="1" applyFill="1" applyBorder="1" applyAlignment="1">
      <alignment horizontal="justify" wrapText="1"/>
    </xf>
    <xf numFmtId="0" fontId="14" fillId="0" borderId="0" xfId="0" applyFont="1" applyFill="1" applyAlignment="1">
      <alignment horizontal="center"/>
    </xf>
    <xf numFmtId="0" fontId="14" fillId="0" borderId="0" xfId="0" applyFont="1" applyFill="1"/>
    <xf numFmtId="164" fontId="14" fillId="0" borderId="0" xfId="119" applyNumberFormat="1" applyFont="1" applyFill="1"/>
    <xf numFmtId="0" fontId="11" fillId="0" borderId="0" xfId="0" applyFont="1" applyFill="1" applyAlignment="1">
      <alignment horizontal="center"/>
    </xf>
    <xf numFmtId="0" fontId="11" fillId="0" borderId="0" xfId="0" applyFont="1" applyFill="1"/>
    <xf numFmtId="9" fontId="11" fillId="0" borderId="0" xfId="215" applyFont="1" applyFill="1" applyAlignment="1">
      <alignment horizontal="right"/>
    </xf>
    <xf numFmtId="9" fontId="15" fillId="0" borderId="0" xfId="215" applyFont="1" applyFill="1" applyBorder="1" applyAlignment="1">
      <alignment horizontal="right" wrapText="1"/>
    </xf>
    <xf numFmtId="0" fontId="15" fillId="0" borderId="0" xfId="0" quotePrefix="1" applyFont="1" applyFill="1" applyAlignment="1">
      <alignment horizontal="center"/>
    </xf>
    <xf numFmtId="0" fontId="15" fillId="0" borderId="0" xfId="0" applyFont="1" applyFill="1"/>
    <xf numFmtId="10" fontId="15" fillId="0" borderId="0" xfId="215" applyNumberFormat="1" applyFont="1" applyFill="1" applyBorder="1" applyAlignment="1">
      <alignment horizontal="right" wrapText="1"/>
    </xf>
    <xf numFmtId="10" fontId="15" fillId="0" borderId="0" xfId="215" applyNumberFormat="1" applyFont="1" applyFill="1" applyAlignment="1">
      <alignment horizontal="right"/>
    </xf>
    <xf numFmtId="10" fontId="11" fillId="0" borderId="0" xfId="119" applyNumberFormat="1" applyFont="1" applyFill="1"/>
    <xf numFmtId="10" fontId="15" fillId="0" borderId="0" xfId="0" applyNumberFormat="1" applyFont="1" applyFill="1" applyBorder="1" applyAlignment="1">
      <alignment horizontal="justify" wrapText="1"/>
    </xf>
    <xf numFmtId="0" fontId="15" fillId="0" borderId="0" xfId="0" applyFont="1" applyFill="1" applyAlignment="1">
      <alignment horizontal="center"/>
    </xf>
    <xf numFmtId="43" fontId="15" fillId="0" borderId="0" xfId="101" applyFont="1" applyFill="1" applyBorder="1" applyAlignment="1">
      <alignment horizontal="justify" wrapText="1"/>
    </xf>
    <xf numFmtId="43" fontId="14" fillId="0" borderId="0" xfId="101" applyFont="1" applyFill="1" applyBorder="1" applyAlignment="1">
      <alignment horizontal="center" vertical="center"/>
    </xf>
    <xf numFmtId="43" fontId="15" fillId="0" borderId="0" xfId="101" applyFont="1" applyFill="1"/>
    <xf numFmtId="164" fontId="11" fillId="0" borderId="0" xfId="119" applyNumberFormat="1" applyFont="1" applyFill="1"/>
    <xf numFmtId="41" fontId="14" fillId="28" borderId="0" xfId="0" applyNumberFormat="1" applyFont="1" applyFill="1" applyBorder="1" applyAlignment="1">
      <alignment vertical="center"/>
    </xf>
    <xf numFmtId="41" fontId="14" fillId="28" borderId="0" xfId="0" applyNumberFormat="1" applyFont="1" applyFill="1" applyBorder="1" applyAlignment="1">
      <alignment horizontal="center" vertical="center"/>
    </xf>
    <xf numFmtId="49" fontId="14" fillId="28" borderId="0" xfId="0" applyNumberFormat="1" applyFont="1" applyFill="1" applyBorder="1" applyAlignment="1">
      <alignment vertical="center"/>
    </xf>
    <xf numFmtId="0" fontId="15" fillId="28" borderId="0" xfId="0" applyFont="1" applyFill="1" applyBorder="1" applyAlignment="1">
      <alignment horizontal="center"/>
    </xf>
    <xf numFmtId="0" fontId="26" fillId="0" borderId="0" xfId="0" applyFont="1" applyFill="1" applyAlignment="1">
      <alignment horizontal="center" vertical="center"/>
    </xf>
    <xf numFmtId="49" fontId="26" fillId="0" borderId="0" xfId="0" applyNumberFormat="1" applyFont="1" applyFill="1" applyAlignment="1">
      <alignment horizontal="left" vertical="center"/>
    </xf>
    <xf numFmtId="0" fontId="25" fillId="0" borderId="0" xfId="0" applyFont="1" applyFill="1" applyAlignment="1">
      <alignment horizontal="center" vertical="center"/>
    </xf>
    <xf numFmtId="164" fontId="26" fillId="0" borderId="0" xfId="101" applyNumberFormat="1" applyFont="1" applyFill="1" applyBorder="1" applyAlignment="1">
      <alignment horizontal="center" vertical="center"/>
    </xf>
    <xf numFmtId="0" fontId="26" fillId="0" borderId="0" xfId="0" applyFont="1" applyFill="1" applyBorder="1" applyAlignment="1">
      <alignment horizontal="center" vertical="center"/>
    </xf>
    <xf numFmtId="164" fontId="25" fillId="0" borderId="0" xfId="101" applyNumberFormat="1" applyFont="1" applyFill="1" applyBorder="1" applyAlignment="1">
      <alignment horizontal="center" vertical="center"/>
    </xf>
    <xf numFmtId="0" fontId="25" fillId="0" borderId="0" xfId="0" applyFont="1" applyFill="1" applyBorder="1" applyAlignment="1">
      <alignment horizontal="center" vertical="center"/>
    </xf>
    <xf numFmtId="0" fontId="29" fillId="0" borderId="0" xfId="0" applyFont="1" applyFill="1" applyAlignment="1">
      <alignment horizontal="center" vertical="center"/>
    </xf>
    <xf numFmtId="49" fontId="29" fillId="0" borderId="0" xfId="0" applyNumberFormat="1" applyFont="1" applyFill="1" applyAlignment="1">
      <alignment horizontal="left" vertical="center"/>
    </xf>
    <xf numFmtId="0" fontId="29" fillId="0" borderId="0" xfId="198" applyFont="1" applyFill="1" applyAlignment="1">
      <alignment horizontal="center" vertical="center" wrapText="1"/>
    </xf>
    <xf numFmtId="164" fontId="29" fillId="0" borderId="0" xfId="101" applyNumberFormat="1" applyFont="1" applyFill="1" applyBorder="1" applyAlignment="1">
      <alignment horizontal="center" vertical="center"/>
    </xf>
    <xf numFmtId="0" fontId="29" fillId="0" borderId="0" xfId="0" applyFont="1" applyFill="1" applyBorder="1" applyAlignment="1">
      <alignment horizontal="center" vertical="center"/>
    </xf>
    <xf numFmtId="166" fontId="25" fillId="28" borderId="24" xfId="101" applyNumberFormat="1" applyFont="1" applyFill="1" applyBorder="1" applyAlignment="1">
      <alignment vertical="center"/>
    </xf>
    <xf numFmtId="166" fontId="25" fillId="28" borderId="43" xfId="101" applyNumberFormat="1" applyFont="1" applyFill="1" applyBorder="1" applyAlignment="1">
      <alignment vertical="center"/>
    </xf>
    <xf numFmtId="164" fontId="29" fillId="28" borderId="0" xfId="101" applyNumberFormat="1" applyFont="1" applyFill="1" applyBorder="1" applyAlignment="1">
      <alignment horizontal="left" vertical="center"/>
    </xf>
    <xf numFmtId="164" fontId="3" fillId="0" borderId="26" xfId="101" applyNumberFormat="1" applyFont="1" applyFill="1" applyBorder="1" applyAlignment="1">
      <alignment horizontal="center"/>
    </xf>
    <xf numFmtId="164" fontId="14" fillId="28" borderId="3" xfId="0" applyNumberFormat="1" applyFont="1" applyFill="1" applyBorder="1" applyAlignment="1">
      <alignment horizontal="center" vertical="center" wrapText="1"/>
    </xf>
    <xf numFmtId="49" fontId="29" fillId="28" borderId="0" xfId="198" quotePrefix="1" applyNumberFormat="1" applyFont="1" applyFill="1" applyAlignment="1">
      <alignment horizontal="left" vertical="center" wrapText="1"/>
    </xf>
    <xf numFmtId="14" fontId="4" fillId="0" borderId="9" xfId="0" applyNumberFormat="1" applyFont="1" applyFill="1" applyBorder="1" applyAlignment="1">
      <alignment horizontal="center" vertical="center" wrapText="1"/>
    </xf>
    <xf numFmtId="171" fontId="15" fillId="0" borderId="0" xfId="101" applyNumberFormat="1" applyFont="1" applyFill="1" applyBorder="1" applyAlignment="1">
      <alignment horizontal="right" wrapText="1"/>
    </xf>
    <xf numFmtId="49" fontId="29" fillId="0" borderId="0" xfId="198" quotePrefix="1" applyNumberFormat="1" applyFont="1" applyFill="1" applyAlignment="1">
      <alignment horizontal="left" vertical="center" wrapText="1"/>
    </xf>
    <xf numFmtId="0" fontId="26" fillId="28" borderId="0" xfId="198" applyFont="1" applyFill="1" applyBorder="1" applyAlignment="1">
      <alignment horizontal="center" vertical="center"/>
    </xf>
    <xf numFmtId="49" fontId="29" fillId="28" borderId="0" xfId="0" quotePrefix="1" applyNumberFormat="1" applyFont="1" applyFill="1" applyAlignment="1">
      <alignment horizontal="left" vertical="center"/>
    </xf>
    <xf numFmtId="0" fontId="26" fillId="28" borderId="0" xfId="0" applyFont="1" applyFill="1" applyAlignment="1">
      <alignment horizontal="center"/>
    </xf>
    <xf numFmtId="0" fontId="29" fillId="0" borderId="0" xfId="198" applyFont="1" applyFill="1" applyAlignment="1">
      <alignment horizontal="center" vertical="center"/>
    </xf>
    <xf numFmtId="164" fontId="23" fillId="28" borderId="0" xfId="101" applyNumberFormat="1" applyFont="1" applyFill="1" applyBorder="1" applyAlignment="1">
      <alignment horizontal="left" vertical="center"/>
    </xf>
    <xf numFmtId="164" fontId="24" fillId="28" borderId="0" xfId="0" applyNumberFormat="1" applyFont="1" applyFill="1" applyBorder="1" applyAlignment="1">
      <alignment horizontal="center" vertical="center"/>
    </xf>
    <xf numFmtId="0" fontId="153" fillId="0" borderId="0" xfId="199" applyFont="1" applyAlignment="1">
      <alignment horizontal="left" vertical="center"/>
    </xf>
    <xf numFmtId="0" fontId="154" fillId="0" borderId="0" xfId="199" applyFont="1" applyAlignment="1">
      <alignment horizontal="left"/>
    </xf>
    <xf numFmtId="0" fontId="164" fillId="0" borderId="0" xfId="201" applyFont="1" applyFill="1" applyBorder="1" applyAlignment="1">
      <alignment horizontal="center"/>
    </xf>
    <xf numFmtId="49" fontId="19" fillId="0" borderId="0" xfId="201" applyNumberFormat="1" applyFont="1" applyBorder="1" applyAlignment="1">
      <alignment horizontal="center"/>
    </xf>
    <xf numFmtId="0" fontId="164" fillId="0" borderId="0" xfId="197" applyFont="1" applyBorder="1" applyAlignment="1" applyProtection="1">
      <alignment horizontal="center"/>
      <protection locked="0"/>
    </xf>
    <xf numFmtId="49" fontId="25" fillId="28" borderId="0" xfId="0" applyNumberFormat="1" applyFont="1" applyFill="1" applyAlignment="1">
      <alignment horizontal="left" vertical="center" wrapText="1"/>
    </xf>
    <xf numFmtId="0" fontId="25" fillId="28" borderId="0" xfId="0" applyFont="1" applyFill="1" applyAlignment="1">
      <alignment horizontal="center" vertical="center" wrapText="1"/>
    </xf>
    <xf numFmtId="164" fontId="26" fillId="28" borderId="6" xfId="101" applyNumberFormat="1" applyFont="1" applyFill="1" applyBorder="1" applyAlignment="1">
      <alignment horizontal="center" vertical="center"/>
    </xf>
    <xf numFmtId="164" fontId="26" fillId="28" borderId="32" xfId="101" applyNumberFormat="1" applyFont="1" applyFill="1" applyBorder="1" applyAlignment="1">
      <alignment horizontal="right" vertical="center"/>
    </xf>
    <xf numFmtId="164" fontId="29" fillId="0" borderId="42" xfId="101" applyNumberFormat="1" applyFont="1" applyFill="1" applyBorder="1" applyAlignment="1">
      <alignment horizontal="right" vertical="center"/>
    </xf>
    <xf numFmtId="164" fontId="29" fillId="0" borderId="44" xfId="101" applyNumberFormat="1" applyFont="1" applyFill="1" applyBorder="1" applyAlignment="1">
      <alignment horizontal="right" vertical="center"/>
    </xf>
    <xf numFmtId="164" fontId="29" fillId="0" borderId="38" xfId="101" applyNumberFormat="1" applyFont="1" applyFill="1" applyBorder="1" applyAlignment="1">
      <alignment horizontal="right" vertical="center"/>
    </xf>
    <xf numFmtId="164" fontId="26" fillId="0" borderId="28" xfId="101" applyNumberFormat="1" applyFont="1" applyFill="1" applyBorder="1" applyAlignment="1">
      <alignment horizontal="right" vertical="center"/>
    </xf>
    <xf numFmtId="0" fontId="25" fillId="28" borderId="0" xfId="198" applyFont="1" applyFill="1" applyBorder="1" applyAlignment="1">
      <alignment horizontal="right" vertical="center"/>
    </xf>
    <xf numFmtId="164" fontId="26" fillId="0" borderId="0" xfId="101" applyNumberFormat="1" applyFont="1" applyFill="1" applyBorder="1" applyAlignment="1">
      <alignment horizontal="right" vertical="center" wrapText="1"/>
    </xf>
    <xf numFmtId="164" fontId="26" fillId="0" borderId="3" xfId="101" applyNumberFormat="1" applyFont="1" applyFill="1" applyBorder="1" applyAlignment="1">
      <alignment horizontal="right" vertical="center" wrapText="1"/>
    </xf>
    <xf numFmtId="164" fontId="26" fillId="0" borderId="0" xfId="101" applyNumberFormat="1" applyFont="1" applyFill="1" applyAlignment="1">
      <alignment horizontal="right" vertical="center" wrapText="1"/>
    </xf>
    <xf numFmtId="164" fontId="25" fillId="0" borderId="0" xfId="101" applyNumberFormat="1" applyFont="1" applyFill="1" applyAlignment="1">
      <alignment horizontal="right" vertical="center" wrapText="1"/>
    </xf>
    <xf numFmtId="164" fontId="14" fillId="28" borderId="58" xfId="101" applyNumberFormat="1" applyFont="1" applyFill="1" applyBorder="1" applyAlignment="1">
      <alignment horizontal="right" vertical="center" wrapText="1"/>
    </xf>
    <xf numFmtId="3" fontId="39" fillId="0" borderId="0" xfId="0" applyNumberFormat="1" applyFont="1" applyProtection="1">
      <protection locked="0"/>
    </xf>
    <xf numFmtId="164" fontId="15" fillId="0" borderId="0" xfId="0" applyNumberFormat="1" applyFont="1" applyFill="1" applyAlignment="1">
      <alignment vertical="top" wrapText="1"/>
    </xf>
    <xf numFmtId="164" fontId="15" fillId="28" borderId="0" xfId="101" quotePrefix="1" applyNumberFormat="1" applyFont="1" applyFill="1" applyBorder="1" applyAlignment="1">
      <alignment horizontal="center" vertical="center"/>
    </xf>
    <xf numFmtId="164" fontId="15" fillId="28" borderId="0" xfId="101" applyNumberFormat="1" applyFont="1" applyFill="1" applyBorder="1" applyAlignment="1">
      <alignment horizontal="left" vertical="center" wrapText="1"/>
    </xf>
    <xf numFmtId="164" fontId="15" fillId="28" borderId="0" xfId="101" applyNumberFormat="1" applyFont="1" applyFill="1" applyBorder="1" applyAlignment="1">
      <alignment horizontal="right" vertical="center" wrapText="1"/>
    </xf>
    <xf numFmtId="0" fontId="14" fillId="28" borderId="0" xfId="198" applyFont="1" applyFill="1" applyBorder="1" applyAlignment="1">
      <alignment horizontal="right" vertical="center"/>
    </xf>
    <xf numFmtId="0" fontId="39" fillId="0" borderId="0" xfId="0" applyFont="1" applyAlignment="1">
      <alignment horizontal="justify" vertical="center" wrapText="1"/>
    </xf>
    <xf numFmtId="0" fontId="154" fillId="0" borderId="0" xfId="199" applyFont="1"/>
    <xf numFmtId="0" fontId="155" fillId="0" borderId="0" xfId="199" applyFont="1" applyAlignment="1">
      <alignment horizontal="center"/>
    </xf>
    <xf numFmtId="0" fontId="120" fillId="0" borderId="0" xfId="199" applyFont="1"/>
    <xf numFmtId="0" fontId="157" fillId="0" borderId="0" xfId="199" applyFont="1"/>
    <xf numFmtId="0" fontId="157" fillId="0" borderId="0" xfId="199" applyFont="1" applyAlignment="1">
      <alignment horizontal="center"/>
    </xf>
    <xf numFmtId="0" fontId="155" fillId="0" borderId="0" xfId="199" applyFont="1" applyBorder="1"/>
    <xf numFmtId="0" fontId="155" fillId="0" borderId="0" xfId="199" applyFont="1"/>
    <xf numFmtId="0" fontId="155" fillId="0" borderId="9" xfId="199" applyFont="1" applyBorder="1" applyAlignment="1">
      <alignment horizontal="center"/>
    </xf>
    <xf numFmtId="0" fontId="155" fillId="0" borderId="0" xfId="199" applyFont="1" applyBorder="1" applyAlignment="1">
      <alignment horizontal="center"/>
    </xf>
    <xf numFmtId="0" fontId="155" fillId="0" borderId="9" xfId="199" applyFont="1" applyFill="1" applyBorder="1" applyAlignment="1">
      <alignment horizontal="center"/>
    </xf>
    <xf numFmtId="0" fontId="157" fillId="0" borderId="0" xfId="199" applyFont="1" applyAlignment="1">
      <alignment horizontal="left" vertical="center"/>
    </xf>
    <xf numFmtId="3" fontId="157" fillId="0" borderId="0" xfId="199" applyNumberFormat="1" applyFont="1" applyAlignment="1">
      <alignment horizontal="center" vertical="center"/>
    </xf>
    <xf numFmtId="3" fontId="157" fillId="0" borderId="0" xfId="199" applyNumberFormat="1" applyFont="1" applyFill="1" applyAlignment="1">
      <alignment vertical="center"/>
    </xf>
    <xf numFmtId="172" fontId="155" fillId="0" borderId="0" xfId="199" applyNumberFormat="1" applyFont="1" applyAlignment="1">
      <alignment horizontal="center"/>
    </xf>
    <xf numFmtId="3" fontId="158" fillId="0" borderId="0" xfId="199" applyNumberFormat="1" applyFont="1" applyAlignment="1">
      <alignment horizontal="center" vertical="center"/>
    </xf>
    <xf numFmtId="0" fontId="155" fillId="0" borderId="0" xfId="199" applyFont="1" applyAlignment="1">
      <alignment horizontal="left" vertical="center"/>
    </xf>
    <xf numFmtId="3" fontId="155" fillId="0" borderId="0" xfId="199" applyNumberFormat="1" applyFont="1" applyAlignment="1">
      <alignment horizontal="center" vertical="center"/>
    </xf>
    <xf numFmtId="3" fontId="155" fillId="0" borderId="0" xfId="199" applyNumberFormat="1" applyFont="1" applyFill="1" applyAlignment="1">
      <alignment vertical="center"/>
    </xf>
    <xf numFmtId="37" fontId="155" fillId="0" borderId="0" xfId="199" applyNumberFormat="1" applyFont="1" applyFill="1" applyAlignment="1">
      <alignment vertical="center"/>
    </xf>
    <xf numFmtId="37" fontId="155" fillId="0" borderId="0" xfId="199" applyNumberFormat="1" applyFont="1" applyFill="1" applyBorder="1" applyAlignment="1">
      <alignment vertical="center"/>
    </xf>
    <xf numFmtId="3" fontId="157" fillId="0" borderId="0" xfId="199" applyNumberFormat="1" applyFont="1" applyFill="1" applyBorder="1" applyAlignment="1">
      <alignment vertical="center"/>
    </xf>
    <xf numFmtId="0" fontId="159" fillId="0" borderId="0" xfId="199" applyFont="1" applyAlignment="1">
      <alignment horizontal="left" vertical="center"/>
    </xf>
    <xf numFmtId="3" fontId="159" fillId="0" borderId="0" xfId="199" applyNumberFormat="1" applyFont="1" applyAlignment="1">
      <alignment horizontal="center" vertical="center"/>
    </xf>
    <xf numFmtId="172" fontId="157" fillId="0" borderId="0" xfId="199" applyNumberFormat="1" applyFont="1" applyAlignment="1">
      <alignment horizontal="center"/>
    </xf>
    <xf numFmtId="0" fontId="155" fillId="0" borderId="0" xfId="199" applyFont="1" applyFill="1"/>
    <xf numFmtId="0" fontId="157" fillId="0" borderId="0" xfId="199" applyFont="1" applyFill="1"/>
    <xf numFmtId="0" fontId="155" fillId="0" borderId="28" xfId="199" applyFont="1" applyBorder="1" applyAlignment="1">
      <alignment horizontal="center"/>
    </xf>
    <xf numFmtId="0" fontId="157" fillId="0" borderId="28" xfId="199" applyFont="1" applyBorder="1" applyAlignment="1">
      <alignment horizontal="center" vertical="center"/>
    </xf>
    <xf numFmtId="0" fontId="155" fillId="0" borderId="28" xfId="199" applyFont="1" applyBorder="1"/>
    <xf numFmtId="0" fontId="157" fillId="0" borderId="0" xfId="199" applyFont="1" applyBorder="1" applyAlignment="1">
      <alignment horizontal="center" vertical="center"/>
    </xf>
    <xf numFmtId="3" fontId="157" fillId="0" borderId="28" xfId="199" applyNumberFormat="1" applyFont="1" applyFill="1" applyBorder="1" applyAlignment="1">
      <alignment vertical="center"/>
    </xf>
    <xf numFmtId="0" fontId="155" fillId="0" borderId="3" xfId="199" applyFont="1" applyBorder="1" applyAlignment="1">
      <alignment horizontal="center"/>
    </xf>
    <xf numFmtId="0" fontId="157" fillId="0" borderId="3" xfId="199" applyFont="1" applyBorder="1" applyAlignment="1">
      <alignment horizontal="center" vertical="center"/>
    </xf>
    <xf numFmtId="49" fontId="157" fillId="0" borderId="3" xfId="199" applyNumberFormat="1" applyFont="1" applyFill="1" applyBorder="1" applyAlignment="1">
      <alignment horizontal="center" vertical="center"/>
    </xf>
    <xf numFmtId="49" fontId="155" fillId="0" borderId="0" xfId="199" applyNumberFormat="1" applyFont="1" applyAlignment="1">
      <alignment horizontal="center"/>
    </xf>
    <xf numFmtId="3" fontId="155" fillId="0" borderId="0" xfId="199" applyNumberFormat="1" applyFont="1" applyFill="1"/>
    <xf numFmtId="3" fontId="155" fillId="0" borderId="0" xfId="199" applyNumberFormat="1" applyFont="1"/>
    <xf numFmtId="0" fontId="157" fillId="0" borderId="0" xfId="199" applyFont="1" applyFill="1" applyAlignment="1">
      <alignment horizontal="center" vertical="center"/>
    </xf>
    <xf numFmtId="0" fontId="157" fillId="0" borderId="0" xfId="199" applyFont="1" applyAlignment="1">
      <alignment horizontal="center" vertical="center"/>
    </xf>
    <xf numFmtId="0" fontId="160" fillId="0" borderId="0" xfId="199" applyFont="1" applyAlignment="1">
      <alignment horizontal="center"/>
    </xf>
    <xf numFmtId="0" fontId="160" fillId="0" borderId="0" xfId="199" applyFont="1"/>
    <xf numFmtId="0" fontId="160" fillId="0" borderId="0" xfId="199" applyFont="1" applyFill="1"/>
    <xf numFmtId="0" fontId="157" fillId="0" borderId="0" xfId="199" applyFont="1" applyAlignment="1">
      <alignment vertical="center"/>
    </xf>
    <xf numFmtId="3" fontId="155" fillId="0" borderId="0" xfId="199" applyNumberFormat="1" applyFont="1" applyAlignment="1">
      <alignment horizontal="left" vertical="center"/>
    </xf>
    <xf numFmtId="0" fontId="161" fillId="0" borderId="0" xfId="199" applyFont="1" applyAlignment="1">
      <alignment horizontal="center"/>
    </xf>
    <xf numFmtId="0" fontId="161" fillId="0" borderId="0" xfId="199" applyFont="1"/>
    <xf numFmtId="0" fontId="161" fillId="0" borderId="0" xfId="199" applyFont="1" applyFill="1"/>
    <xf numFmtId="0" fontId="82" fillId="0" borderId="0" xfId="199" applyAlignment="1">
      <alignment horizontal="center"/>
    </xf>
    <xf numFmtId="0" fontId="82" fillId="0" borderId="0" xfId="199"/>
    <xf numFmtId="0" fontId="82" fillId="0" borderId="0" xfId="199" applyFill="1"/>
    <xf numFmtId="0" fontId="38" fillId="0" borderId="0" xfId="201" applyFont="1" applyBorder="1" applyAlignment="1">
      <alignment horizontal="right"/>
    </xf>
    <xf numFmtId="0" fontId="38" fillId="0" borderId="0" xfId="201" applyFont="1" applyBorder="1" applyAlignment="1"/>
    <xf numFmtId="0" fontId="38" fillId="0" borderId="0" xfId="201" applyFont="1" applyFill="1" applyBorder="1" applyAlignment="1">
      <alignment horizontal="left"/>
    </xf>
    <xf numFmtId="0" fontId="164" fillId="0" borderId="0" xfId="201" applyFont="1" applyFill="1" applyBorder="1" applyAlignment="1">
      <alignment horizontal="left"/>
    </xf>
    <xf numFmtId="0" fontId="38" fillId="0" borderId="0" xfId="201" applyFont="1" applyBorder="1" applyAlignment="1">
      <alignment horizontal="center"/>
    </xf>
    <xf numFmtId="49" fontId="165" fillId="0" borderId="0" xfId="201" applyNumberFormat="1" applyFont="1" applyBorder="1" applyAlignment="1"/>
    <xf numFmtId="41" fontId="165" fillId="0" borderId="0" xfId="111" applyFont="1" applyBorder="1" applyAlignment="1"/>
    <xf numFmtId="0" fontId="166" fillId="0" borderId="0" xfId="201" applyFont="1" applyBorder="1" applyAlignment="1"/>
    <xf numFmtId="0" fontId="164" fillId="0" borderId="0" xfId="201" applyFont="1" applyFill="1" applyBorder="1" applyAlignment="1">
      <alignment horizontal="right"/>
    </xf>
    <xf numFmtId="0" fontId="44" fillId="0" borderId="0" xfId="201" applyFont="1" applyFill="1" applyBorder="1" applyAlignment="1">
      <alignment horizontal="center"/>
    </xf>
    <xf numFmtId="0" fontId="164" fillId="0" borderId="0" xfId="201" applyFont="1" applyBorder="1" applyAlignment="1">
      <alignment horizontal="center"/>
    </xf>
    <xf numFmtId="3" fontId="38" fillId="0" borderId="0" xfId="201" applyNumberFormat="1" applyFont="1" applyBorder="1" applyAlignment="1"/>
    <xf numFmtId="0" fontId="44" fillId="0" borderId="0" xfId="201" applyFont="1" applyBorder="1" applyAlignment="1">
      <alignment horizontal="right"/>
    </xf>
    <xf numFmtId="0" fontId="44" fillId="0" borderId="0" xfId="201" applyFont="1" applyBorder="1" applyAlignment="1"/>
    <xf numFmtId="0" fontId="44" fillId="0" borderId="0" xfId="201" applyFont="1" applyFill="1" applyAlignment="1">
      <alignment horizontal="left"/>
    </xf>
    <xf numFmtId="0" fontId="44" fillId="0" borderId="0" xfId="201" applyFont="1" applyBorder="1" applyAlignment="1">
      <alignment horizontal="center"/>
    </xf>
    <xf numFmtId="49" fontId="44" fillId="0" borderId="0" xfId="201" applyNumberFormat="1" applyFont="1" applyBorder="1" applyAlignment="1"/>
    <xf numFmtId="41" fontId="44" fillId="0" borderId="0" xfId="111" applyFont="1" applyBorder="1" applyAlignment="1"/>
    <xf numFmtId="0" fontId="167" fillId="0" borderId="0" xfId="201" applyFont="1" applyBorder="1" applyAlignment="1"/>
    <xf numFmtId="0" fontId="168" fillId="0" borderId="0" xfId="201" applyFont="1" applyFill="1" applyBorder="1" applyAlignment="1">
      <alignment horizontal="right"/>
    </xf>
    <xf numFmtId="3" fontId="44" fillId="0" borderId="0" xfId="201" applyNumberFormat="1" applyFont="1" applyBorder="1" applyAlignment="1"/>
    <xf numFmtId="0" fontId="44" fillId="0" borderId="0" xfId="201" applyFont="1" applyBorder="1"/>
    <xf numFmtId="0" fontId="44" fillId="0" borderId="3" xfId="201" applyFont="1" applyFill="1" applyBorder="1" applyAlignment="1">
      <alignment horizontal="left"/>
    </xf>
    <xf numFmtId="0" fontId="44" fillId="0" borderId="0" xfId="201" applyFont="1" applyFill="1" applyBorder="1" applyAlignment="1">
      <alignment horizontal="left"/>
    </xf>
    <xf numFmtId="41" fontId="44" fillId="0" borderId="0" xfId="111" applyFont="1" applyBorder="1"/>
    <xf numFmtId="0" fontId="167" fillId="0" borderId="0" xfId="201" applyFont="1" applyFill="1" applyBorder="1" applyAlignment="1">
      <alignment horizontal="right"/>
    </xf>
    <xf numFmtId="0" fontId="44" fillId="0" borderId="0" xfId="201" applyFont="1" applyFill="1" applyBorder="1" applyAlignment="1">
      <alignment horizontal="right"/>
    </xf>
    <xf numFmtId="3" fontId="44" fillId="0" borderId="0" xfId="201" applyNumberFormat="1" applyFont="1" applyBorder="1"/>
    <xf numFmtId="0" fontId="165" fillId="0" borderId="0" xfId="201" applyFont="1" applyBorder="1"/>
    <xf numFmtId="0" fontId="165" fillId="0" borderId="27" xfId="201" applyFont="1" applyBorder="1"/>
    <xf numFmtId="0" fontId="38" fillId="0" borderId="27" xfId="201" applyFont="1" applyBorder="1"/>
    <xf numFmtId="0" fontId="38" fillId="0" borderId="27" xfId="201" applyFont="1" applyBorder="1" applyAlignment="1">
      <alignment horizontal="center"/>
    </xf>
    <xf numFmtId="41" fontId="38" fillId="0" borderId="27" xfId="111" applyFont="1" applyBorder="1"/>
    <xf numFmtId="164" fontId="166" fillId="0" borderId="27" xfId="118" applyNumberFormat="1" applyFont="1" applyBorder="1"/>
    <xf numFmtId="0" fontId="164" fillId="0" borderId="27" xfId="201" applyFont="1" applyFill="1" applyBorder="1" applyAlignment="1">
      <alignment horizontal="right"/>
    </xf>
    <xf numFmtId="0" fontId="44" fillId="0" borderId="27" xfId="201" applyFont="1" applyFill="1" applyBorder="1" applyAlignment="1">
      <alignment horizontal="center"/>
    </xf>
    <xf numFmtId="0" fontId="164" fillId="0" borderId="0" xfId="201" applyFont="1" applyBorder="1" applyAlignment="1">
      <alignment horizontal="right"/>
    </xf>
    <xf numFmtId="3" fontId="38" fillId="0" borderId="0" xfId="201" applyNumberFormat="1" applyFont="1" applyBorder="1"/>
    <xf numFmtId="0" fontId="38" fillId="0" borderId="0" xfId="201" applyFont="1" applyBorder="1"/>
    <xf numFmtId="49" fontId="19" fillId="0" borderId="0" xfId="201" applyNumberFormat="1" applyFont="1" applyBorder="1" applyAlignment="1">
      <alignment horizontal="centerContinuous"/>
    </xf>
    <xf numFmtId="49" fontId="165" fillId="0" borderId="0" xfId="201" applyNumberFormat="1" applyFont="1" applyBorder="1" applyAlignment="1">
      <alignment horizontal="centerContinuous"/>
    </xf>
    <xf numFmtId="0" fontId="169" fillId="0" borderId="0" xfId="201" applyFont="1" applyBorder="1" applyAlignment="1">
      <alignment horizontal="right"/>
    </xf>
    <xf numFmtId="49" fontId="170" fillId="0" borderId="0" xfId="201" applyNumberFormat="1" applyFont="1" applyBorder="1"/>
    <xf numFmtId="0" fontId="169" fillId="0" borderId="0" xfId="201" applyFont="1" applyBorder="1"/>
    <xf numFmtId="0" fontId="169" fillId="0" borderId="0" xfId="201" applyFont="1" applyBorder="1" applyAlignment="1">
      <alignment horizontal="center"/>
    </xf>
    <xf numFmtId="41" fontId="170" fillId="0" borderId="0" xfId="111" applyFont="1" applyBorder="1"/>
    <xf numFmtId="164" fontId="169" fillId="0" borderId="0" xfId="118" applyNumberFormat="1" applyFont="1" applyBorder="1"/>
    <xf numFmtId="0" fontId="169" fillId="0" borderId="0" xfId="201" applyFont="1" applyFill="1" applyBorder="1"/>
    <xf numFmtId="0" fontId="169" fillId="0" borderId="0" xfId="201" applyFont="1" applyFill="1" applyBorder="1" applyAlignment="1">
      <alignment horizontal="center"/>
    </xf>
    <xf numFmtId="222" fontId="169" fillId="0" borderId="0" xfId="118" applyNumberFormat="1" applyFont="1" applyFill="1" applyBorder="1" applyAlignment="1" applyProtection="1">
      <alignment horizontal="right"/>
      <protection locked="0"/>
    </xf>
    <xf numFmtId="222" fontId="169" fillId="0" borderId="0" xfId="118" applyNumberFormat="1" applyFont="1" applyBorder="1" applyAlignment="1" applyProtection="1">
      <alignment horizontal="right"/>
      <protection locked="0"/>
    </xf>
    <xf numFmtId="3" fontId="169" fillId="0" borderId="0" xfId="201" applyNumberFormat="1" applyFont="1" applyBorder="1"/>
    <xf numFmtId="0" fontId="165" fillId="0" borderId="0" xfId="201" applyFont="1" applyBorder="1" applyAlignment="1">
      <alignment horizontal="right" wrapText="1"/>
    </xf>
    <xf numFmtId="0" fontId="164" fillId="0" borderId="3" xfId="201" applyFont="1" applyBorder="1" applyAlignment="1">
      <alignment horizontal="center" wrapText="1"/>
    </xf>
    <xf numFmtId="0" fontId="164" fillId="0" borderId="0" xfId="201" applyFont="1" applyBorder="1" applyAlignment="1">
      <alignment horizontal="center" wrapText="1"/>
    </xf>
    <xf numFmtId="49" fontId="164" fillId="0" borderId="3" xfId="201" applyNumberFormat="1" applyFont="1" applyBorder="1" applyAlignment="1">
      <alignment horizontal="center" vertical="center" wrapText="1"/>
    </xf>
    <xf numFmtId="49" fontId="164" fillId="0" borderId="0" xfId="201" applyNumberFormat="1" applyFont="1" applyBorder="1" applyAlignment="1">
      <alignment horizontal="left" wrapText="1"/>
    </xf>
    <xf numFmtId="41" fontId="164" fillId="0" borderId="3" xfId="111" applyFont="1" applyBorder="1" applyAlignment="1">
      <alignment horizontal="right" wrapText="1"/>
    </xf>
    <xf numFmtId="14" fontId="164" fillId="0" borderId="3" xfId="201" applyNumberFormat="1" applyFont="1" applyBorder="1" applyAlignment="1">
      <alignment horizontal="center" vertical="center" wrapText="1"/>
    </xf>
    <xf numFmtId="14" fontId="164" fillId="0" borderId="3" xfId="201" applyNumberFormat="1" applyFont="1" applyFill="1" applyBorder="1" applyAlignment="1">
      <alignment horizontal="center" vertical="center" wrapText="1"/>
    </xf>
    <xf numFmtId="0" fontId="164" fillId="0" borderId="3" xfId="201" applyFont="1" applyFill="1" applyBorder="1" applyAlignment="1">
      <alignment horizontal="center" vertical="center" wrapText="1"/>
    </xf>
    <xf numFmtId="0" fontId="164" fillId="0" borderId="0" xfId="201" applyFont="1" applyBorder="1" applyAlignment="1">
      <alignment horizontal="center" vertical="center" wrapText="1"/>
    </xf>
    <xf numFmtId="3" fontId="38" fillId="0" borderId="0" xfId="201" applyNumberFormat="1" applyFont="1" applyBorder="1" applyAlignment="1">
      <alignment wrapText="1"/>
    </xf>
    <xf numFmtId="0" fontId="38" fillId="0" borderId="0" xfId="201" applyFont="1" applyBorder="1" applyAlignment="1">
      <alignment wrapText="1"/>
    </xf>
    <xf numFmtId="0" fontId="164" fillId="0" borderId="0" xfId="201" quotePrefix="1" applyFont="1" applyBorder="1" applyAlignment="1">
      <alignment horizontal="center"/>
    </xf>
    <xf numFmtId="49" fontId="164" fillId="0" borderId="0" xfId="201" applyNumberFormat="1" applyFont="1" applyBorder="1"/>
    <xf numFmtId="38" fontId="164" fillId="0" borderId="0" xfId="118" applyNumberFormat="1" applyFont="1" applyBorder="1" applyAlignment="1">
      <alignment horizontal="center"/>
    </xf>
    <xf numFmtId="38" fontId="44" fillId="0" borderId="0" xfId="118" applyNumberFormat="1" applyFont="1" applyBorder="1" applyAlignment="1">
      <alignment horizontal="center"/>
    </xf>
    <xf numFmtId="41" fontId="164" fillId="0" borderId="0" xfId="111" applyFont="1" applyBorder="1" applyAlignment="1">
      <alignment horizontal="center"/>
    </xf>
    <xf numFmtId="222" fontId="44" fillId="0" borderId="0" xfId="118" applyNumberFormat="1" applyFont="1" applyBorder="1"/>
    <xf numFmtId="222" fontId="44" fillId="0" borderId="0" xfId="118" applyNumberFormat="1" applyFont="1" applyFill="1" applyBorder="1"/>
    <xf numFmtId="0" fontId="44" fillId="0" borderId="0" xfId="201" quotePrefix="1" applyFont="1" applyBorder="1" applyAlignment="1">
      <alignment horizontal="center"/>
    </xf>
    <xf numFmtId="49" fontId="44" fillId="0" borderId="0" xfId="201" applyNumberFormat="1" applyFont="1" applyBorder="1"/>
    <xf numFmtId="0" fontId="164" fillId="0" borderId="0" xfId="201" applyFont="1" applyBorder="1" applyAlignment="1">
      <alignment horizontal="center" vertical="center"/>
    </xf>
    <xf numFmtId="49" fontId="164" fillId="0" borderId="0" xfId="201" applyNumberFormat="1" applyFont="1" applyBorder="1" applyAlignment="1">
      <alignment wrapText="1"/>
    </xf>
    <xf numFmtId="38" fontId="164" fillId="0" borderId="0" xfId="118" applyNumberFormat="1" applyFont="1" applyBorder="1" applyAlignment="1">
      <alignment horizontal="center" vertical="center"/>
    </xf>
    <xf numFmtId="222" fontId="164" fillId="0" borderId="3" xfId="118" applyNumberFormat="1" applyFont="1" applyBorder="1"/>
    <xf numFmtId="41" fontId="44" fillId="0" borderId="0" xfId="111" applyFont="1" applyBorder="1" applyAlignment="1">
      <alignment horizontal="center"/>
    </xf>
    <xf numFmtId="0" fontId="171" fillId="0" borderId="0" xfId="201" applyFont="1" applyBorder="1" applyAlignment="1">
      <alignment horizontal="right"/>
    </xf>
    <xf numFmtId="0" fontId="172" fillId="0" borderId="0" xfId="201" applyFont="1" applyBorder="1" applyAlignment="1">
      <alignment horizontal="center"/>
    </xf>
    <xf numFmtId="49" fontId="172" fillId="0" borderId="0" xfId="201" applyNumberFormat="1" applyFont="1" applyBorder="1"/>
    <xf numFmtId="38" fontId="172" fillId="0" borderId="0" xfId="118" applyNumberFormat="1" applyFont="1" applyBorder="1" applyAlignment="1">
      <alignment horizontal="center"/>
    </xf>
    <xf numFmtId="41" fontId="172" fillId="0" borderId="0" xfId="111" applyFont="1" applyBorder="1" applyAlignment="1">
      <alignment horizontal="center"/>
    </xf>
    <xf numFmtId="222" fontId="172" fillId="0" borderId="0" xfId="118" applyNumberFormat="1" applyFont="1" applyFill="1" applyBorder="1"/>
    <xf numFmtId="3" fontId="171" fillId="0" borderId="0" xfId="201" applyNumberFormat="1" applyFont="1" applyBorder="1"/>
    <xf numFmtId="0" fontId="171" fillId="0" borderId="0" xfId="201" applyFont="1" applyBorder="1"/>
    <xf numFmtId="49" fontId="44" fillId="0" borderId="0" xfId="201" applyNumberFormat="1" applyFont="1" applyBorder="1" applyAlignment="1">
      <alignment wrapText="1"/>
    </xf>
    <xf numFmtId="222" fontId="44" fillId="0" borderId="0" xfId="118" applyNumberFormat="1" applyFont="1" applyBorder="1" applyAlignment="1">
      <alignment horizontal="center"/>
    </xf>
    <xf numFmtId="222" fontId="164" fillId="0" borderId="0" xfId="118" applyNumberFormat="1" applyFont="1" applyBorder="1"/>
    <xf numFmtId="37" fontId="44" fillId="0" borderId="0" xfId="118" applyNumberFormat="1" applyFont="1" applyBorder="1"/>
    <xf numFmtId="37" fontId="44" fillId="0" borderId="0" xfId="118" applyNumberFormat="1" applyFont="1" applyFill="1" applyBorder="1"/>
    <xf numFmtId="0" fontId="165" fillId="0" borderId="0" xfId="201" applyFont="1" applyBorder="1" applyAlignment="1">
      <alignment horizontal="right"/>
    </xf>
    <xf numFmtId="222" fontId="164" fillId="0" borderId="0" xfId="118" applyNumberFormat="1" applyFont="1" applyFill="1" applyBorder="1"/>
    <xf numFmtId="3" fontId="165" fillId="0" borderId="0" xfId="201" applyNumberFormat="1" applyFont="1" applyBorder="1"/>
    <xf numFmtId="0" fontId="44" fillId="0" borderId="0" xfId="201" applyFont="1" applyBorder="1" applyAlignment="1">
      <alignment horizontal="center" vertical="center"/>
    </xf>
    <xf numFmtId="38" fontId="44" fillId="0" borderId="0" xfId="118" applyNumberFormat="1" applyFont="1" applyBorder="1" applyAlignment="1">
      <alignment horizontal="center" vertical="center"/>
    </xf>
    <xf numFmtId="0" fontId="173" fillId="0" borderId="0" xfId="201" applyFont="1" applyBorder="1" applyAlignment="1">
      <alignment horizontal="right"/>
    </xf>
    <xf numFmtId="0" fontId="168" fillId="0" borderId="0" xfId="201" applyFont="1" applyBorder="1"/>
    <xf numFmtId="0" fontId="164" fillId="0" borderId="0" xfId="201" applyFont="1" applyBorder="1"/>
    <xf numFmtId="49" fontId="168" fillId="0" borderId="0" xfId="201" applyNumberFormat="1" applyFont="1" applyBorder="1"/>
    <xf numFmtId="38" fontId="168" fillId="0" borderId="0" xfId="118" applyNumberFormat="1" applyFont="1" applyBorder="1" applyAlignment="1">
      <alignment horizontal="center"/>
    </xf>
    <xf numFmtId="41" fontId="168" fillId="0" borderId="0" xfId="111" applyFont="1" applyBorder="1"/>
    <xf numFmtId="222" fontId="168" fillId="0" borderId="0" xfId="118" applyNumberFormat="1" applyFont="1" applyBorder="1"/>
    <xf numFmtId="222" fontId="168" fillId="0" borderId="0" xfId="118" applyNumberFormat="1" applyFont="1" applyFill="1" applyBorder="1"/>
    <xf numFmtId="3" fontId="173" fillId="0" borderId="0" xfId="201" applyNumberFormat="1" applyFont="1" applyBorder="1"/>
    <xf numFmtId="0" fontId="173" fillId="0" borderId="0" xfId="201" applyFont="1" applyBorder="1"/>
    <xf numFmtId="0" fontId="174" fillId="0" borderId="0" xfId="201" applyFont="1"/>
    <xf numFmtId="49" fontId="44" fillId="0" borderId="0" xfId="201" applyNumberFormat="1" applyFont="1" applyBorder="1" applyAlignment="1">
      <alignment horizontal="center"/>
    </xf>
    <xf numFmtId="164" fontId="44" fillId="0" borderId="0" xfId="118" applyNumberFormat="1" applyFont="1" applyBorder="1"/>
    <xf numFmtId="0" fontId="172" fillId="0" borderId="0" xfId="201" applyFont="1" applyFill="1" applyAlignment="1">
      <alignment horizontal="right"/>
    </xf>
    <xf numFmtId="0" fontId="164" fillId="0" borderId="0" xfId="201" applyFont="1" applyAlignment="1">
      <alignment horizontal="right"/>
    </xf>
    <xf numFmtId="1" fontId="164" fillId="0" borderId="0" xfId="201" applyNumberFormat="1" applyFont="1" applyBorder="1" applyAlignment="1">
      <alignment horizontal="left"/>
    </xf>
    <xf numFmtId="41" fontId="164" fillId="0" borderId="0" xfId="111" applyFont="1" applyBorder="1"/>
    <xf numFmtId="222" fontId="164" fillId="0" borderId="0" xfId="201" applyNumberFormat="1" applyFont="1" applyBorder="1" applyAlignment="1">
      <alignment horizontal="center"/>
    </xf>
    <xf numFmtId="0" fontId="44" fillId="0" borderId="0" xfId="201" applyFont="1" applyFill="1" applyBorder="1"/>
    <xf numFmtId="1" fontId="44" fillId="0" borderId="0" xfId="201" applyNumberFormat="1" applyFont="1" applyBorder="1" applyAlignment="1">
      <alignment horizontal="center"/>
    </xf>
    <xf numFmtId="14" fontId="164" fillId="0" borderId="0" xfId="201" applyNumberFormat="1" applyFont="1" applyBorder="1" applyAlignment="1">
      <alignment horizontal="center" wrapText="1"/>
    </xf>
    <xf numFmtId="164" fontId="167" fillId="0" borderId="0" xfId="118" applyNumberFormat="1" applyFont="1" applyBorder="1"/>
    <xf numFmtId="49" fontId="38" fillId="0" borderId="0" xfId="201" applyNumberFormat="1" applyFont="1" applyBorder="1"/>
    <xf numFmtId="49" fontId="38" fillId="0" borderId="0" xfId="201" applyNumberFormat="1" applyFont="1" applyBorder="1" applyAlignment="1">
      <alignment horizontal="center"/>
    </xf>
    <xf numFmtId="41" fontId="38" fillId="0" borderId="0" xfId="111" applyFont="1" applyBorder="1"/>
    <xf numFmtId="164" fontId="166" fillId="0" borderId="0" xfId="118" applyNumberFormat="1" applyFont="1" applyBorder="1"/>
    <xf numFmtId="0" fontId="38" fillId="0" borderId="0" xfId="201" applyFont="1" applyFill="1" applyBorder="1"/>
    <xf numFmtId="0" fontId="175" fillId="0" borderId="0" xfId="200" applyFont="1" applyBorder="1"/>
    <xf numFmtId="0" fontId="175" fillId="0" borderId="0" xfId="200" applyFont="1" applyBorder="1" applyAlignment="1"/>
    <xf numFmtId="169" fontId="18" fillId="0" borderId="0" xfId="115" applyNumberFormat="1" applyFont="1" applyBorder="1" applyAlignment="1">
      <alignment horizontal="right"/>
    </xf>
    <xf numFmtId="0" fontId="175" fillId="0" borderId="0" xfId="200" applyFont="1" applyBorder="1" applyAlignment="1">
      <alignment horizontal="right"/>
    </xf>
    <xf numFmtId="169" fontId="18" fillId="0" borderId="0" xfId="115" applyNumberFormat="1" applyFont="1"/>
    <xf numFmtId="164" fontId="106" fillId="0" borderId="0" xfId="117" applyNumberFormat="1" applyFont="1" applyBorder="1" applyAlignment="1">
      <alignment horizontal="right"/>
    </xf>
    <xf numFmtId="43" fontId="25" fillId="28" borderId="0" xfId="117" applyFont="1" applyFill="1" applyAlignment="1">
      <alignment horizontal="left" vertical="center"/>
    </xf>
    <xf numFmtId="0" fontId="18" fillId="0" borderId="0" xfId="200" applyFont="1" applyBorder="1"/>
    <xf numFmtId="169" fontId="18" fillId="0" borderId="0" xfId="115" applyNumberFormat="1" applyFont="1" applyBorder="1" applyAlignment="1">
      <alignment horizontal="center"/>
    </xf>
    <xf numFmtId="0" fontId="18" fillId="0" borderId="0" xfId="200" applyFont="1" applyBorder="1" applyAlignment="1">
      <alignment horizontal="right"/>
    </xf>
    <xf numFmtId="164" fontId="18" fillId="0" borderId="0" xfId="117" applyNumberFormat="1" applyFont="1" applyBorder="1" applyAlignment="1">
      <alignment horizontal="right"/>
    </xf>
    <xf numFmtId="43" fontId="25" fillId="28" borderId="3" xfId="117" applyFont="1" applyFill="1" applyBorder="1" applyAlignment="1">
      <alignment horizontal="left" vertical="center"/>
    </xf>
    <xf numFmtId="169" fontId="18" fillId="0" borderId="0" xfId="115" applyNumberFormat="1" applyFont="1" applyAlignment="1">
      <alignment horizontal="center"/>
    </xf>
    <xf numFmtId="164" fontId="18" fillId="0" borderId="0" xfId="117" applyNumberFormat="1" applyFont="1"/>
    <xf numFmtId="169" fontId="18" fillId="0" borderId="0" xfId="115" applyNumberFormat="1" applyFont="1" applyBorder="1"/>
    <xf numFmtId="169" fontId="175" fillId="0" borderId="0" xfId="115" applyNumberFormat="1" applyFont="1" applyBorder="1" applyAlignment="1">
      <alignment horizontal="center"/>
    </xf>
    <xf numFmtId="0" fontId="54" fillId="0" borderId="0" xfId="200" applyFont="1"/>
    <xf numFmtId="0" fontId="176" fillId="0" borderId="0" xfId="200" applyFont="1" applyBorder="1" applyAlignment="1">
      <alignment horizontal="center"/>
    </xf>
    <xf numFmtId="164" fontId="33" fillId="0" borderId="0" xfId="117" applyNumberFormat="1" applyFont="1" applyAlignment="1">
      <alignment horizontal="right"/>
    </xf>
    <xf numFmtId="169" fontId="106" fillId="0" borderId="27" xfId="115" applyNumberFormat="1" applyFont="1" applyBorder="1" applyAlignment="1">
      <alignment horizontal="center" vertical="center" wrapText="1"/>
    </xf>
    <xf numFmtId="169" fontId="106" fillId="0" borderId="9" xfId="115" applyNumberFormat="1" applyFont="1" applyBorder="1" applyAlignment="1">
      <alignment horizontal="center" vertical="center" wrapText="1"/>
    </xf>
    <xf numFmtId="169" fontId="106" fillId="0" borderId="0" xfId="115" applyNumberFormat="1" applyFont="1" applyBorder="1" applyAlignment="1">
      <alignment horizontal="center" vertical="center" wrapText="1"/>
    </xf>
    <xf numFmtId="164" fontId="106" fillId="0" borderId="9" xfId="117" applyNumberFormat="1" applyFont="1" applyBorder="1" applyAlignment="1">
      <alignment horizontal="center" vertical="center" wrapText="1"/>
    </xf>
    <xf numFmtId="169" fontId="175" fillId="0" borderId="0" xfId="115" applyNumberFormat="1" applyFont="1" applyAlignment="1">
      <alignment horizontal="center" vertical="center" wrapText="1"/>
    </xf>
    <xf numFmtId="0" fontId="106" fillId="0" borderId="9" xfId="115" applyNumberFormat="1" applyFont="1" applyBorder="1" applyAlignment="1">
      <alignment horizontal="center"/>
    </xf>
    <xf numFmtId="0" fontId="106" fillId="0" borderId="0" xfId="115" applyNumberFormat="1" applyFont="1" applyBorder="1" applyAlignment="1">
      <alignment horizontal="center"/>
    </xf>
    <xf numFmtId="0" fontId="106" fillId="0" borderId="9" xfId="117" quotePrefix="1" applyNumberFormat="1" applyFont="1" applyBorder="1" applyAlignment="1">
      <alignment horizontal="center"/>
    </xf>
    <xf numFmtId="169" fontId="106" fillId="0" borderId="0" xfId="115" applyNumberFormat="1" applyFont="1"/>
    <xf numFmtId="0" fontId="18" fillId="0" borderId="0" xfId="115" applyNumberFormat="1" applyFont="1" applyBorder="1" applyAlignment="1">
      <alignment horizontal="center"/>
    </xf>
    <xf numFmtId="164" fontId="18" fillId="0" borderId="0" xfId="117" applyNumberFormat="1" applyFont="1" applyBorder="1" applyAlignment="1">
      <alignment horizontal="center"/>
    </xf>
    <xf numFmtId="169" fontId="106" fillId="0" borderId="0" xfId="115" applyNumberFormat="1" applyFont="1" applyBorder="1" applyAlignment="1">
      <alignment horizontal="left" vertical="center"/>
    </xf>
    <xf numFmtId="169" fontId="106" fillId="0" borderId="0" xfId="115" applyNumberFormat="1" applyFont="1" applyBorder="1" applyAlignment="1">
      <alignment horizontal="left" vertical="center" wrapText="1"/>
    </xf>
    <xf numFmtId="164" fontId="18" fillId="0" borderId="0" xfId="117" applyNumberFormat="1" applyFont="1" applyBorder="1"/>
    <xf numFmtId="169" fontId="18" fillId="0" borderId="0" xfId="115" applyNumberFormat="1" applyFont="1" applyBorder="1" applyAlignment="1">
      <alignment horizontal="left" vertical="center"/>
    </xf>
    <xf numFmtId="169" fontId="18" fillId="0" borderId="0" xfId="115" applyNumberFormat="1" applyFont="1" applyBorder="1" applyAlignment="1">
      <alignment horizontal="left" vertical="center" wrapText="1"/>
    </xf>
    <xf numFmtId="169" fontId="18" fillId="0" borderId="0" xfId="115" quotePrefix="1" applyNumberFormat="1" applyFont="1" applyBorder="1" applyAlignment="1">
      <alignment horizontal="center"/>
    </xf>
    <xf numFmtId="41" fontId="18" fillId="0" borderId="0" xfId="117" applyNumberFormat="1" applyFont="1" applyFill="1" applyBorder="1" applyAlignment="1">
      <alignment horizontal="right"/>
    </xf>
    <xf numFmtId="169" fontId="18" fillId="0" borderId="0" xfId="115" applyNumberFormat="1" applyFont="1" applyBorder="1" applyAlignment="1">
      <alignment horizontal="center" vertical="center" wrapText="1"/>
    </xf>
    <xf numFmtId="169" fontId="18" fillId="0" borderId="0" xfId="115" quotePrefix="1" applyNumberFormat="1" applyFont="1" applyBorder="1" applyAlignment="1">
      <alignment horizontal="left" vertical="center"/>
    </xf>
    <xf numFmtId="169" fontId="18" fillId="0" borderId="0" xfId="115" quotePrefix="1" applyNumberFormat="1" applyFont="1" applyBorder="1" applyAlignment="1">
      <alignment horizontal="left" vertical="center" wrapText="1"/>
    </xf>
    <xf numFmtId="169" fontId="176" fillId="0" borderId="0" xfId="115" applyNumberFormat="1" applyFont="1" applyBorder="1" applyAlignment="1">
      <alignment horizontal="left" vertical="center"/>
    </xf>
    <xf numFmtId="169" fontId="176" fillId="0" borderId="0" xfId="115" applyNumberFormat="1" applyFont="1" applyBorder="1" applyAlignment="1">
      <alignment horizontal="left" vertical="center" wrapText="1"/>
    </xf>
    <xf numFmtId="169" fontId="106" fillId="0" borderId="0" xfId="115" quotePrefix="1" applyNumberFormat="1" applyFont="1" applyBorder="1" applyAlignment="1">
      <alignment horizontal="center"/>
    </xf>
    <xf numFmtId="169" fontId="33" fillId="0" borderId="0" xfId="115" applyNumberFormat="1" applyFont="1" applyBorder="1"/>
    <xf numFmtId="41" fontId="176" fillId="0" borderId="0" xfId="117" applyNumberFormat="1" applyFont="1" applyFill="1" applyBorder="1" applyAlignment="1">
      <alignment horizontal="right"/>
    </xf>
    <xf numFmtId="169" fontId="176" fillId="0" borderId="0" xfId="115" applyNumberFormat="1" applyFont="1"/>
    <xf numFmtId="0" fontId="18" fillId="0" borderId="0" xfId="115" applyNumberFormat="1" applyFont="1" applyBorder="1" applyAlignment="1">
      <alignment horizontal="center" vertical="center" wrapText="1"/>
    </xf>
    <xf numFmtId="169" fontId="18" fillId="0" borderId="0" xfId="115" applyNumberFormat="1" applyFont="1" applyAlignment="1">
      <alignment horizontal="center" vertical="center" wrapText="1"/>
    </xf>
    <xf numFmtId="0" fontId="176" fillId="0" borderId="0" xfId="115" applyNumberFormat="1" applyFont="1" applyBorder="1" applyAlignment="1">
      <alignment horizontal="center"/>
    </xf>
    <xf numFmtId="0" fontId="33" fillId="0" borderId="0" xfId="115" applyNumberFormat="1" applyFont="1" applyBorder="1" applyAlignment="1">
      <alignment horizontal="center"/>
    </xf>
    <xf numFmtId="41" fontId="106" fillId="0" borderId="0" xfId="117" applyNumberFormat="1" applyFont="1" applyFill="1" applyBorder="1" applyAlignment="1">
      <alignment horizontal="right"/>
    </xf>
    <xf numFmtId="169" fontId="33" fillId="0" borderId="0" xfId="115" applyNumberFormat="1" applyFont="1" applyBorder="1" applyAlignment="1">
      <alignment horizontal="center"/>
    </xf>
    <xf numFmtId="164" fontId="33" fillId="0" borderId="0" xfId="117" applyNumberFormat="1" applyFont="1" applyBorder="1" applyAlignment="1">
      <alignment horizontal="center"/>
    </xf>
    <xf numFmtId="0" fontId="26" fillId="28" borderId="0" xfId="200" applyFont="1" applyFill="1" applyAlignment="1">
      <alignment horizontal="left"/>
    </xf>
    <xf numFmtId="169" fontId="106" fillId="0" borderId="0" xfId="115" applyNumberFormat="1" applyFont="1" applyBorder="1" applyAlignment="1"/>
    <xf numFmtId="169" fontId="106" fillId="0" borderId="0" xfId="115" applyNumberFormat="1" applyFont="1" applyBorder="1" applyAlignment="1">
      <alignment horizontal="center"/>
    </xf>
    <xf numFmtId="0" fontId="26" fillId="28" borderId="0" xfId="200" applyFont="1" applyFill="1"/>
    <xf numFmtId="0" fontId="46" fillId="0" borderId="0" xfId="202" applyFont="1" applyBorder="1"/>
    <xf numFmtId="0" fontId="46" fillId="0" borderId="0" xfId="202" applyFont="1" applyBorder="1" applyAlignment="1">
      <alignment horizontal="center"/>
    </xf>
    <xf numFmtId="164" fontId="46" fillId="0" borderId="0" xfId="117" applyNumberFormat="1" applyFont="1" applyBorder="1"/>
    <xf numFmtId="0" fontId="46" fillId="0" borderId="0" xfId="202" applyFont="1"/>
    <xf numFmtId="164" fontId="46" fillId="0" borderId="0" xfId="117" applyNumberFormat="1" applyFont="1"/>
    <xf numFmtId="0" fontId="46" fillId="0" borderId="0" xfId="202" applyFont="1" applyAlignment="1">
      <alignment horizontal="center"/>
    </xf>
    <xf numFmtId="0" fontId="154" fillId="0" borderId="0" xfId="199" applyFont="1" applyFill="1"/>
    <xf numFmtId="0" fontId="120" fillId="0" borderId="0" xfId="199" applyFont="1" applyFill="1"/>
    <xf numFmtId="0" fontId="155" fillId="0" borderId="0" xfId="199" applyFont="1" applyFill="1" applyAlignment="1">
      <alignment horizontal="center"/>
    </xf>
    <xf numFmtId="3" fontId="157" fillId="0" borderId="0" xfId="199" applyNumberFormat="1" applyFont="1" applyFill="1"/>
    <xf numFmtId="0" fontId="8"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43" fontId="3" fillId="28" borderId="3" xfId="0" applyNumberFormat="1" applyFont="1" applyFill="1" applyBorder="1" applyAlignment="1">
      <alignment horizontal="center"/>
    </xf>
    <xf numFmtId="0" fontId="3" fillId="28" borderId="3" xfId="0" applyFont="1" applyFill="1" applyBorder="1" applyAlignment="1">
      <alignment horizontal="center"/>
    </xf>
    <xf numFmtId="0" fontId="9" fillId="0" borderId="0" xfId="0" applyFont="1" applyAlignment="1">
      <alignment horizontal="center"/>
    </xf>
    <xf numFmtId="0" fontId="156" fillId="0" borderId="27" xfId="199" applyFont="1" applyBorder="1" applyAlignment="1">
      <alignment horizontal="center" vertical="center"/>
    </xf>
    <xf numFmtId="0" fontId="157" fillId="0" borderId="0" xfId="199" applyFont="1" applyAlignment="1">
      <alignment horizontal="center" vertical="center"/>
    </xf>
    <xf numFmtId="0" fontId="153" fillId="0" borderId="0" xfId="199" applyFont="1" applyFill="1" applyAlignment="1">
      <alignment horizontal="center" vertical="center"/>
    </xf>
    <xf numFmtId="0" fontId="154" fillId="0" borderId="0" xfId="199" applyFont="1" applyFill="1" applyAlignment="1">
      <alignment horizontal="center" vertical="center"/>
    </xf>
    <xf numFmtId="0" fontId="153" fillId="0" borderId="0" xfId="199" applyFont="1" applyAlignment="1">
      <alignment horizontal="left" vertical="center"/>
    </xf>
    <xf numFmtId="0" fontId="154" fillId="0" borderId="0" xfId="199" applyFont="1" applyAlignment="1">
      <alignment horizontal="left"/>
    </xf>
    <xf numFmtId="0" fontId="157" fillId="0" borderId="0" xfId="199" applyFont="1" applyFill="1" applyAlignment="1">
      <alignment horizontal="center"/>
    </xf>
    <xf numFmtId="49" fontId="157" fillId="0" borderId="0" xfId="199" applyNumberFormat="1" applyFont="1" applyFill="1" applyBorder="1" applyAlignment="1">
      <alignment horizontal="center" vertical="center"/>
    </xf>
    <xf numFmtId="0" fontId="157" fillId="0" borderId="0" xfId="199" applyFont="1" applyBorder="1" applyAlignment="1">
      <alignment horizontal="center" vertical="center"/>
    </xf>
    <xf numFmtId="0" fontId="157" fillId="0" borderId="3" xfId="199" applyFont="1" applyBorder="1" applyAlignment="1">
      <alignment horizontal="center" vertical="center"/>
    </xf>
    <xf numFmtId="0" fontId="155" fillId="0" borderId="16" xfId="199" applyFont="1" applyBorder="1" applyAlignment="1">
      <alignment horizontal="center"/>
    </xf>
    <xf numFmtId="0" fontId="155" fillId="0" borderId="9" xfId="199" applyFont="1" applyBorder="1" applyAlignment="1">
      <alignment horizontal="center"/>
    </xf>
    <xf numFmtId="0" fontId="157" fillId="0" borderId="0" xfId="199" applyFont="1" applyBorder="1" applyAlignment="1">
      <alignment horizontal="center" wrapText="1"/>
    </xf>
    <xf numFmtId="0" fontId="157" fillId="0" borderId="0" xfId="199" applyFont="1" applyBorder="1" applyAlignment="1">
      <alignment horizontal="center"/>
    </xf>
    <xf numFmtId="0" fontId="157" fillId="0" borderId="0" xfId="199" applyFont="1" applyAlignment="1">
      <alignment horizontal="center"/>
    </xf>
    <xf numFmtId="164" fontId="164" fillId="0" borderId="0" xfId="118" applyNumberFormat="1" applyFont="1" applyBorder="1" applyAlignment="1">
      <alignment horizontal="left"/>
    </xf>
    <xf numFmtId="0" fontId="164" fillId="0" borderId="0" xfId="201" applyFont="1" applyFill="1" applyBorder="1" applyAlignment="1">
      <alignment horizontal="center"/>
    </xf>
    <xf numFmtId="49" fontId="19" fillId="0" borderId="0" xfId="201" applyNumberFormat="1" applyFont="1" applyBorder="1" applyAlignment="1">
      <alignment horizontal="center"/>
    </xf>
    <xf numFmtId="49" fontId="19" fillId="35" borderId="0" xfId="201" applyNumberFormat="1" applyFont="1" applyFill="1" applyBorder="1" applyAlignment="1">
      <alignment horizontal="center"/>
    </xf>
    <xf numFmtId="0" fontId="164" fillId="0" borderId="0" xfId="197" applyFont="1" applyBorder="1" applyAlignment="1" applyProtection="1">
      <alignment horizontal="center"/>
      <protection locked="0"/>
    </xf>
    <xf numFmtId="0" fontId="164" fillId="35" borderId="0" xfId="197" applyFont="1" applyFill="1" applyBorder="1" applyAlignment="1" applyProtection="1">
      <alignment horizontal="center"/>
      <protection locked="0"/>
    </xf>
    <xf numFmtId="0" fontId="172" fillId="0" borderId="0" xfId="201" applyFont="1" applyFill="1" applyBorder="1" applyAlignment="1">
      <alignment horizontal="center"/>
    </xf>
    <xf numFmtId="0" fontId="164" fillId="0" borderId="0" xfId="201" applyFont="1" applyFill="1" applyAlignment="1">
      <alignment horizontal="right"/>
    </xf>
    <xf numFmtId="0" fontId="11" fillId="28" borderId="0" xfId="200" applyFont="1" applyFill="1" applyBorder="1" applyAlignment="1">
      <alignment horizontal="center"/>
    </xf>
    <xf numFmtId="169" fontId="33" fillId="0" borderId="0" xfId="115" applyNumberFormat="1" applyFont="1" applyBorder="1" applyAlignment="1">
      <alignment horizontal="right"/>
    </xf>
    <xf numFmtId="0" fontId="26" fillId="28" borderId="0" xfId="200" applyFont="1" applyFill="1" applyAlignment="1">
      <alignment horizontal="center"/>
    </xf>
    <xf numFmtId="169" fontId="18" fillId="0" borderId="3" xfId="115" applyNumberFormat="1" applyFont="1" applyBorder="1" applyAlignment="1">
      <alignment horizontal="right"/>
    </xf>
    <xf numFmtId="169" fontId="8" fillId="0" borderId="0" xfId="115" applyNumberFormat="1" applyFont="1" applyAlignment="1">
      <alignment horizontal="center"/>
    </xf>
    <xf numFmtId="0" fontId="106" fillId="0" borderId="0" xfId="200" applyFont="1" applyAlignment="1">
      <alignment horizontal="center"/>
    </xf>
    <xf numFmtId="41" fontId="106" fillId="0" borderId="0" xfId="200" applyNumberFormat="1" applyFont="1" applyAlignment="1">
      <alignment horizontal="center"/>
    </xf>
    <xf numFmtId="0" fontId="11" fillId="28" borderId="0" xfId="200" applyFont="1" applyFill="1" applyAlignment="1">
      <alignment horizontal="center"/>
    </xf>
    <xf numFmtId="49" fontId="27" fillId="28" borderId="32" xfId="0" applyNumberFormat="1" applyFont="1" applyFill="1" applyBorder="1" applyAlignment="1">
      <alignment horizontal="left" vertical="center" wrapText="1"/>
    </xf>
    <xf numFmtId="49" fontId="27" fillId="28" borderId="0" xfId="0" applyNumberFormat="1" applyFont="1" applyFill="1" applyBorder="1" applyAlignment="1">
      <alignment horizontal="left" vertical="center" wrapText="1"/>
    </xf>
    <xf numFmtId="49" fontId="27" fillId="28" borderId="34" xfId="0" applyNumberFormat="1" applyFont="1" applyFill="1" applyBorder="1" applyAlignment="1">
      <alignment horizontal="left" vertical="center" wrapText="1"/>
    </xf>
    <xf numFmtId="49" fontId="27" fillId="28" borderId="35" xfId="0" applyNumberFormat="1" applyFont="1" applyFill="1" applyBorder="1" applyAlignment="1">
      <alignment horizontal="left" vertical="center" wrapText="1"/>
    </xf>
    <xf numFmtId="49" fontId="27" fillId="28" borderId="3" xfId="0" applyNumberFormat="1" applyFont="1" applyFill="1" applyBorder="1" applyAlignment="1">
      <alignment horizontal="left" vertical="center" wrapText="1"/>
    </xf>
    <xf numFmtId="49" fontId="27" fillId="28" borderId="30" xfId="0" applyNumberFormat="1" applyFont="1" applyFill="1" applyBorder="1" applyAlignment="1">
      <alignment horizontal="left" vertical="center" wrapText="1"/>
    </xf>
    <xf numFmtId="49" fontId="25" fillId="28" borderId="32" xfId="0" applyNumberFormat="1" applyFont="1" applyFill="1" applyBorder="1" applyAlignment="1">
      <alignment horizontal="left" vertical="center" wrapText="1"/>
    </xf>
    <xf numFmtId="49" fontId="25" fillId="28" borderId="34" xfId="0" applyNumberFormat="1" applyFont="1" applyFill="1" applyBorder="1" applyAlignment="1">
      <alignment horizontal="left" vertical="center" wrapText="1"/>
    </xf>
    <xf numFmtId="49" fontId="29" fillId="0" borderId="0" xfId="198" quotePrefix="1" applyNumberFormat="1" applyFont="1" applyFill="1" applyAlignment="1">
      <alignment horizontal="left" vertical="center" wrapText="1"/>
    </xf>
    <xf numFmtId="49" fontId="25" fillId="28" borderId="32" xfId="0" applyNumberFormat="1" applyFont="1" applyFill="1" applyBorder="1" applyAlignment="1">
      <alignment horizontal="justify" vertical="center" wrapText="1"/>
    </xf>
    <xf numFmtId="0" fontId="39" fillId="28" borderId="0" xfId="0" applyFont="1" applyFill="1" applyBorder="1" applyAlignment="1">
      <alignment horizontal="justify" vertical="center" wrapText="1"/>
    </xf>
    <xf numFmtId="0" fontId="39" fillId="28" borderId="34" xfId="0" applyFont="1" applyFill="1" applyBorder="1" applyAlignment="1">
      <alignment horizontal="justify" vertical="center" wrapText="1"/>
    </xf>
    <xf numFmtId="0" fontId="20" fillId="28" borderId="0" xfId="0" applyFont="1" applyFill="1" applyAlignment="1">
      <alignment horizontal="left" vertical="center" wrapText="1"/>
    </xf>
    <xf numFmtId="0" fontId="27" fillId="28" borderId="0" xfId="0" applyNumberFormat="1" applyFont="1" applyFill="1" applyAlignment="1">
      <alignment horizontal="left" vertical="top" wrapText="1"/>
    </xf>
    <xf numFmtId="0" fontId="3" fillId="28" borderId="0" xfId="0" applyFont="1" applyFill="1" applyAlignment="1">
      <alignment vertical="center" wrapText="1"/>
    </xf>
    <xf numFmtId="0" fontId="15" fillId="28" borderId="0" xfId="0" applyFont="1" applyFill="1" applyAlignment="1">
      <alignment vertical="center" wrapText="1"/>
    </xf>
    <xf numFmtId="0" fontId="29" fillId="28" borderId="0" xfId="0" applyNumberFormat="1" applyFont="1" applyFill="1" applyAlignment="1">
      <alignment horizontal="justify" vertical="top" wrapText="1"/>
    </xf>
    <xf numFmtId="0" fontId="25" fillId="28" borderId="0" xfId="0" applyFont="1" applyFill="1" applyAlignment="1">
      <alignment horizontal="justify" vertical="top" wrapText="1"/>
    </xf>
    <xf numFmtId="49" fontId="26" fillId="28" borderId="32" xfId="0" applyNumberFormat="1" applyFont="1" applyFill="1" applyBorder="1" applyAlignment="1">
      <alignment horizontal="left" vertical="center" wrapText="1"/>
    </xf>
    <xf numFmtId="49" fontId="26" fillId="28" borderId="34" xfId="0" applyNumberFormat="1" applyFont="1" applyFill="1" applyBorder="1" applyAlignment="1">
      <alignment horizontal="left" vertical="center" wrapText="1"/>
    </xf>
    <xf numFmtId="0" fontId="2" fillId="28" borderId="0" xfId="0" applyNumberFormat="1" applyFont="1" applyFill="1" applyAlignment="1">
      <alignment horizontal="center" vertical="center"/>
    </xf>
    <xf numFmtId="0" fontId="4" fillId="28" borderId="0" xfId="0" applyNumberFormat="1" applyFont="1" applyFill="1" applyAlignment="1">
      <alignment horizontal="center" vertical="center" wrapText="1"/>
    </xf>
    <xf numFmtId="0" fontId="26" fillId="28" borderId="0" xfId="0" applyNumberFormat="1" applyFont="1" applyFill="1" applyAlignment="1">
      <alignment horizontal="center" vertical="center" wrapText="1"/>
    </xf>
    <xf numFmtId="0" fontId="26" fillId="28" borderId="0" xfId="0" applyNumberFormat="1" applyFont="1" applyFill="1" applyAlignment="1">
      <alignment horizontal="justify" vertical="top" wrapText="1"/>
    </xf>
    <xf numFmtId="0" fontId="25" fillId="28" borderId="0" xfId="0" applyNumberFormat="1" applyFont="1" applyFill="1" applyAlignment="1">
      <alignment horizontal="justify" vertical="center" wrapText="1"/>
    </xf>
    <xf numFmtId="0" fontId="25" fillId="28" borderId="0" xfId="0" applyNumberFormat="1" applyFont="1" applyFill="1" applyAlignment="1">
      <alignment horizontal="justify" vertical="top" wrapText="1"/>
    </xf>
    <xf numFmtId="0" fontId="25" fillId="28" borderId="0" xfId="0" quotePrefix="1" applyNumberFormat="1" applyFont="1" applyFill="1" applyAlignment="1">
      <alignment horizontal="justify" vertical="top" wrapText="1"/>
    </xf>
    <xf numFmtId="0" fontId="25" fillId="28" borderId="37" xfId="0" applyNumberFormat="1" applyFont="1" applyFill="1" applyBorder="1" applyAlignment="1">
      <alignment horizontal="justify" vertical="center" wrapText="1"/>
    </xf>
    <xf numFmtId="0" fontId="25" fillId="28" borderId="24" xfId="0" applyNumberFormat="1" applyFont="1" applyFill="1" applyBorder="1" applyAlignment="1">
      <alignment horizontal="justify" vertical="center" wrapText="1"/>
    </xf>
    <xf numFmtId="0" fontId="25" fillId="28" borderId="37" xfId="0" applyNumberFormat="1" applyFont="1" applyFill="1" applyBorder="1" applyAlignment="1">
      <alignment horizontal="justify" vertical="top" wrapText="1"/>
    </xf>
    <xf numFmtId="0" fontId="25" fillId="28" borderId="24" xfId="0" applyNumberFormat="1" applyFont="1" applyFill="1" applyBorder="1" applyAlignment="1">
      <alignment horizontal="justify" vertical="top" wrapText="1"/>
    </xf>
    <xf numFmtId="0" fontId="26" fillId="28" borderId="36" xfId="0" applyNumberFormat="1" applyFont="1" applyFill="1" applyBorder="1" applyAlignment="1">
      <alignment horizontal="center" vertical="top" wrapText="1"/>
    </xf>
    <xf numFmtId="0" fontId="26" fillId="28" borderId="22" xfId="0" applyNumberFormat="1" applyFont="1" applyFill="1" applyBorder="1" applyAlignment="1">
      <alignment horizontal="center" vertical="top" wrapText="1"/>
    </xf>
    <xf numFmtId="0" fontId="29" fillId="28" borderId="0" xfId="0" applyNumberFormat="1" applyFont="1" applyFill="1" applyBorder="1" applyAlignment="1">
      <alignment horizontal="justify" vertical="top" wrapText="1"/>
    </xf>
    <xf numFmtId="0" fontId="25" fillId="0" borderId="0" xfId="0" applyNumberFormat="1" applyFont="1" applyFill="1" applyAlignment="1">
      <alignment horizontal="justify" vertical="top" wrapText="1"/>
    </xf>
    <xf numFmtId="0" fontId="5" fillId="28" borderId="0" xfId="0" applyFont="1" applyFill="1" applyAlignment="1">
      <alignment wrapText="1"/>
    </xf>
    <xf numFmtId="49" fontId="27" fillId="28" borderId="0" xfId="198" quotePrefix="1" applyNumberFormat="1" applyFont="1" applyFill="1" applyAlignment="1">
      <alignment horizontal="left" vertical="center" wrapText="1"/>
    </xf>
    <xf numFmtId="49" fontId="26" fillId="28" borderId="33" xfId="0" applyNumberFormat="1" applyFont="1" applyFill="1" applyBorder="1" applyAlignment="1">
      <alignment horizontal="center" vertical="center" wrapText="1"/>
    </xf>
    <xf numFmtId="49" fontId="26" fillId="28" borderId="35" xfId="0" applyNumberFormat="1" applyFont="1" applyFill="1" applyBorder="1" applyAlignment="1">
      <alignment horizontal="center" vertical="center" wrapText="1"/>
    </xf>
    <xf numFmtId="165" fontId="26" fillId="28" borderId="9" xfId="0" applyNumberFormat="1" applyFont="1" applyFill="1" applyBorder="1" applyAlignment="1">
      <alignment horizontal="center" vertical="center"/>
    </xf>
    <xf numFmtId="165" fontId="26" fillId="28" borderId="31" xfId="0" applyNumberFormat="1" applyFont="1" applyFill="1" applyBorder="1" applyAlignment="1">
      <alignment horizontal="center" vertical="center"/>
    </xf>
    <xf numFmtId="49" fontId="29" fillId="28" borderId="0" xfId="198" quotePrefix="1" applyNumberFormat="1" applyFont="1" applyFill="1" applyAlignment="1">
      <alignment horizontal="left" vertical="center" wrapText="1"/>
    </xf>
    <xf numFmtId="0" fontId="26" fillId="28" borderId="9" xfId="0" applyFont="1" applyFill="1" applyBorder="1" applyAlignment="1">
      <alignment horizontal="center" vertical="center"/>
    </xf>
    <xf numFmtId="0" fontId="26" fillId="28" borderId="22" xfId="0" applyFont="1" applyFill="1" applyBorder="1" applyAlignment="1">
      <alignment horizontal="center" vertical="center"/>
    </xf>
    <xf numFmtId="166" fontId="29" fillId="28" borderId="24" xfId="101" applyNumberFormat="1" applyFont="1" applyFill="1" applyBorder="1" applyAlignment="1">
      <alignment horizontal="center" vertical="center"/>
    </xf>
    <xf numFmtId="166" fontId="25" fillId="28" borderId="24" xfId="101" applyNumberFormat="1" applyFont="1" applyFill="1" applyBorder="1" applyAlignment="1">
      <alignment horizontal="center" vertical="center"/>
    </xf>
    <xf numFmtId="49" fontId="30" fillId="28" borderId="0" xfId="0" applyNumberFormat="1" applyFont="1" applyFill="1" applyAlignment="1">
      <alignment horizontal="justify" vertical="justify" wrapText="1"/>
    </xf>
    <xf numFmtId="49" fontId="25" fillId="28" borderId="0" xfId="198" quotePrefix="1" applyNumberFormat="1" applyFont="1" applyFill="1" applyAlignment="1">
      <alignment horizontal="left" vertical="center" wrapText="1"/>
    </xf>
    <xf numFmtId="49" fontId="3" fillId="28" borderId="0" xfId="198" applyNumberFormat="1" applyFont="1" applyFill="1" applyAlignment="1">
      <alignment horizontal="left" vertical="center" wrapText="1"/>
    </xf>
    <xf numFmtId="49" fontId="34" fillId="28" borderId="0" xfId="198" applyNumberFormat="1" applyFont="1" applyFill="1" applyBorder="1" applyAlignment="1">
      <alignment horizontal="left" vertical="center" wrapText="1"/>
    </xf>
    <xf numFmtId="49" fontId="28" fillId="28" borderId="0" xfId="198" applyNumberFormat="1" applyFont="1" applyFill="1" applyBorder="1" applyAlignment="1">
      <alignment horizontal="left" vertical="center" wrapText="1"/>
    </xf>
    <xf numFmtId="49" fontId="27" fillId="28" borderId="0" xfId="198" applyNumberFormat="1" applyFont="1" applyFill="1" applyAlignment="1">
      <alignment horizontal="left" vertical="center" wrapText="1"/>
    </xf>
    <xf numFmtId="0" fontId="7" fillId="28" borderId="0" xfId="0" applyFont="1" applyFill="1" applyBorder="1" applyAlignment="1">
      <alignment horizontal="left" vertical="center" wrapText="1"/>
    </xf>
    <xf numFmtId="0" fontId="40" fillId="28" borderId="0" xfId="0" applyFont="1" applyFill="1" applyBorder="1" applyAlignment="1">
      <alignment horizontal="left" vertical="center" wrapText="1"/>
    </xf>
    <xf numFmtId="0" fontId="20" fillId="28" borderId="0" xfId="0" applyFont="1" applyFill="1" applyAlignment="1">
      <alignment horizontal="left" wrapText="1"/>
    </xf>
    <xf numFmtId="49" fontId="15" fillId="28" borderId="0" xfId="0" applyNumberFormat="1" applyFont="1" applyFill="1" applyBorder="1" applyAlignment="1">
      <alignment horizontal="left" vertical="center" wrapText="1"/>
    </xf>
    <xf numFmtId="0" fontId="15" fillId="28" borderId="0" xfId="0" applyFont="1" applyFill="1" applyBorder="1" applyAlignment="1">
      <alignment horizontal="left" vertical="center" wrapText="1"/>
    </xf>
    <xf numFmtId="0" fontId="15" fillId="28" borderId="0" xfId="0" applyNumberFormat="1" applyFont="1" applyFill="1" applyAlignment="1">
      <alignment horizontal="justify" vertical="top" wrapText="1"/>
    </xf>
    <xf numFmtId="0" fontId="13" fillId="28" borderId="0" xfId="0" applyFont="1" applyFill="1" applyBorder="1" applyAlignment="1">
      <alignment wrapText="1"/>
    </xf>
    <xf numFmtId="41" fontId="4" fillId="0" borderId="0" xfId="115"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15" fillId="0" borderId="0" xfId="0" applyFont="1" applyFill="1" applyAlignment="1">
      <alignment horizontal="left" vertical="justify" wrapText="1"/>
    </xf>
    <xf numFmtId="0" fontId="15" fillId="0" borderId="0" xfId="0" applyFont="1" applyFill="1" applyAlignment="1">
      <alignment horizontal="justify" vertical="center" wrapText="1"/>
    </xf>
    <xf numFmtId="0" fontId="14" fillId="0" borderId="0" xfId="0" applyFont="1" applyFill="1" applyBorder="1" applyAlignment="1">
      <alignment horizontal="left" vertical="center" wrapText="1"/>
    </xf>
    <xf numFmtId="0" fontId="15" fillId="0" borderId="0" xfId="0" quotePrefix="1" applyFont="1" applyFill="1" applyBorder="1" applyAlignment="1">
      <alignment horizontal="left" vertical="center" wrapText="1"/>
    </xf>
    <xf numFmtId="0" fontId="20" fillId="0" borderId="0" xfId="0" quotePrefix="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15" fillId="28" borderId="0" xfId="0" applyNumberFormat="1" applyFont="1" applyFill="1" applyBorder="1" applyAlignment="1">
      <alignment horizontal="justify" vertical="top" wrapText="1"/>
    </xf>
    <xf numFmtId="0" fontId="14" fillId="28" borderId="0" xfId="0" applyFont="1" applyFill="1" applyBorder="1" applyAlignment="1">
      <alignment horizontal="left" vertical="top" wrapText="1"/>
    </xf>
    <xf numFmtId="49" fontId="13" fillId="28" borderId="0" xfId="0" applyNumberFormat="1" applyFont="1" applyFill="1" applyBorder="1" applyAlignment="1">
      <alignment horizontal="left" vertical="center" wrapText="1"/>
    </xf>
    <xf numFmtId="49" fontId="14" fillId="28" borderId="0" xfId="0" applyNumberFormat="1" applyFont="1" applyFill="1" applyBorder="1" applyAlignment="1">
      <alignment horizontal="left" vertical="top" wrapText="1"/>
    </xf>
    <xf numFmtId="49" fontId="15" fillId="28" borderId="0" xfId="0" applyNumberFormat="1" applyFont="1" applyFill="1" applyBorder="1" applyAlignment="1">
      <alignment horizontal="left" vertical="center"/>
    </xf>
    <xf numFmtId="0" fontId="15" fillId="28" borderId="0" xfId="0" applyFont="1" applyFill="1" applyBorder="1" applyAlignment="1">
      <alignment horizontal="justify" vertical="center" wrapText="1"/>
    </xf>
    <xf numFmtId="49" fontId="14" fillId="28" borderId="0" xfId="0" applyNumberFormat="1" applyFont="1" applyFill="1" applyBorder="1" applyAlignment="1">
      <alignment horizontal="justify" vertical="center" wrapText="1"/>
    </xf>
    <xf numFmtId="0" fontId="15" fillId="28" borderId="0" xfId="0" applyFont="1" applyFill="1" applyBorder="1" applyAlignment="1">
      <alignment horizontal="justify" vertical="top" wrapText="1"/>
    </xf>
    <xf numFmtId="49" fontId="14" fillId="28" borderId="0" xfId="0" applyNumberFormat="1" applyFont="1" applyFill="1" applyBorder="1" applyAlignment="1">
      <alignment horizontal="left" vertical="center"/>
    </xf>
    <xf numFmtId="49" fontId="14" fillId="28" borderId="16" xfId="0" quotePrefix="1" applyNumberFormat="1" applyFont="1" applyFill="1" applyBorder="1" applyAlignment="1">
      <alignment horizontal="center" vertical="center"/>
    </xf>
    <xf numFmtId="49" fontId="14" fillId="28" borderId="9" xfId="0" quotePrefix="1" applyNumberFormat="1" applyFont="1" applyFill="1" applyBorder="1" applyAlignment="1">
      <alignment horizontal="center" vertical="center"/>
    </xf>
    <xf numFmtId="49" fontId="14" fillId="28" borderId="16" xfId="0" applyNumberFormat="1" applyFont="1" applyFill="1" applyBorder="1" applyAlignment="1">
      <alignment horizontal="center" vertical="center"/>
    </xf>
    <xf numFmtId="49" fontId="14" fillId="28" borderId="31" xfId="0" applyNumberFormat="1" applyFont="1" applyFill="1" applyBorder="1" applyAlignment="1">
      <alignment horizontal="center" vertical="center"/>
    </xf>
    <xf numFmtId="164" fontId="3" fillId="28" borderId="32" xfId="101" applyNumberFormat="1" applyFont="1" applyFill="1" applyBorder="1" applyAlignment="1">
      <alignment horizontal="center" vertical="center"/>
    </xf>
    <xf numFmtId="164" fontId="3" fillId="28" borderId="34" xfId="101" applyNumberFormat="1" applyFont="1" applyFill="1" applyBorder="1" applyAlignment="1">
      <alignment horizontal="center" vertical="center"/>
    </xf>
    <xf numFmtId="0" fontId="21" fillId="28" borderId="0" xfId="0" quotePrefix="1" applyNumberFormat="1" applyFont="1" applyFill="1" applyBorder="1" applyAlignment="1">
      <alignment vertical="center" wrapText="1"/>
    </xf>
    <xf numFmtId="0" fontId="39" fillId="28" borderId="0" xfId="0" applyNumberFormat="1" applyFont="1" applyFill="1" applyAlignment="1">
      <alignment vertical="center" wrapText="1"/>
    </xf>
    <xf numFmtId="0" fontId="21" fillId="28" borderId="0" xfId="0" quotePrefix="1" applyNumberFormat="1" applyFont="1" applyFill="1" applyBorder="1" applyAlignment="1">
      <alignment horizontal="justify" vertical="center" wrapText="1"/>
    </xf>
    <xf numFmtId="0" fontId="39" fillId="28" borderId="0" xfId="0" applyNumberFormat="1" applyFont="1" applyFill="1" applyAlignment="1">
      <alignment horizontal="justify" vertical="center" wrapText="1"/>
    </xf>
    <xf numFmtId="49" fontId="21" fillId="28" borderId="0" xfId="0" quotePrefix="1" applyNumberFormat="1" applyFont="1" applyFill="1" applyBorder="1" applyAlignment="1">
      <alignment horizontal="justify" vertical="center" wrapText="1"/>
    </xf>
    <xf numFmtId="0" fontId="39" fillId="28" borderId="0" xfId="0" applyFont="1" applyFill="1" applyAlignment="1">
      <alignment horizontal="justify" vertical="center" wrapText="1"/>
    </xf>
    <xf numFmtId="49" fontId="15" fillId="28" borderId="35" xfId="0" applyNumberFormat="1" applyFont="1" applyFill="1" applyBorder="1" applyAlignment="1">
      <alignment horizontal="center" vertical="center"/>
    </xf>
    <xf numFmtId="49" fontId="15" fillId="28" borderId="30" xfId="0" applyNumberFormat="1" applyFont="1" applyFill="1" applyBorder="1" applyAlignment="1">
      <alignment horizontal="center" vertical="center"/>
    </xf>
    <xf numFmtId="0" fontId="21" fillId="28" borderId="0" xfId="0" applyFont="1" applyFill="1" applyBorder="1" applyAlignment="1">
      <alignment horizontal="justify" vertical="center" wrapText="1"/>
    </xf>
    <xf numFmtId="49" fontId="15" fillId="28" borderId="0" xfId="0" applyNumberFormat="1" applyFont="1" applyFill="1" applyBorder="1" applyAlignment="1">
      <alignment horizontal="justify" vertical="center" wrapText="1"/>
    </xf>
    <xf numFmtId="0" fontId="39" fillId="0" borderId="0" xfId="0" applyFont="1" applyAlignment="1">
      <alignment horizontal="justify" vertical="center" wrapText="1"/>
    </xf>
    <xf numFmtId="49" fontId="14" fillId="28" borderId="3" xfId="0" applyNumberFormat="1" applyFont="1" applyFill="1" applyBorder="1" applyAlignment="1">
      <alignment horizontal="justify" vertical="center" wrapText="1"/>
    </xf>
    <xf numFmtId="0" fontId="39" fillId="0" borderId="0" xfId="0" applyFont="1"/>
    <xf numFmtId="49" fontId="15" fillId="28" borderId="0" xfId="0" applyNumberFormat="1" applyFont="1" applyFill="1" applyBorder="1" applyAlignment="1">
      <alignment horizontal="center" vertical="center"/>
    </xf>
    <xf numFmtId="164" fontId="15" fillId="28" borderId="0" xfId="101"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64" fontId="14" fillId="28" borderId="0" xfId="101" applyNumberFormat="1" applyFont="1" applyFill="1" applyBorder="1" applyAlignment="1">
      <alignment horizontal="center" vertical="center"/>
    </xf>
    <xf numFmtId="0" fontId="15" fillId="28" borderId="0" xfId="0" applyFont="1" applyFill="1" applyBorder="1" applyAlignment="1">
      <alignment horizontal="justify" wrapText="1"/>
    </xf>
  </cellXfs>
  <cellStyles count="350">
    <cellStyle name="          _x000d_&#10;shell=progman.exe_x000d_&#10;m" xfId="1"/>
    <cellStyle name="          _x000d_&#10;shell=progman.exe_x000d_&#10;m 2" xfId="2"/>
    <cellStyle name="." xfId="3"/>
    <cellStyle name="??" xfId="4"/>
    <cellStyle name="?? [0.00]_ Att. 1- Cover" xfId="5"/>
    <cellStyle name="?? [0]" xfId="6"/>
    <cellStyle name="???? [0.00]_List-dwg" xfId="7"/>
    <cellStyle name="????_List-dwg" xfId="8"/>
    <cellStyle name="???[0]_Book1" xfId="9"/>
    <cellStyle name="???_???" xfId="10"/>
    <cellStyle name="??[0]_BRE" xfId="11"/>
    <cellStyle name="??_      " xfId="12"/>
    <cellStyle name="_Bao cao kiem toan_SD901_L1" xfId="13"/>
    <cellStyle name="_Bao cao tai NPP PHAN DUNG 22-7" xfId="14"/>
    <cellStyle name="_Book1" xfId="15"/>
    <cellStyle name="_Book1_1" xfId="16"/>
    <cellStyle name="_F4-6" xfId="17"/>
    <cellStyle name="_LuuNgay24-07-2006Bao cao tai NPP PHAN DUNG 22-7" xfId="18"/>
    <cellStyle name="_TK 152 chi tiet" xfId="19"/>
    <cellStyle name="_ÿÿÿÿÿ" xfId="20"/>
    <cellStyle name="•W?_Format" xfId="21"/>
    <cellStyle name="•W€_Format" xfId="22"/>
    <cellStyle name="•W_’·Šú‰p•¶" xfId="23"/>
    <cellStyle name="0" xfId="24"/>
    <cellStyle name="0.0" xfId="25"/>
    <cellStyle name="1" xfId="26"/>
    <cellStyle name="15" xfId="27"/>
    <cellStyle name="2" xfId="28"/>
    <cellStyle name="20% - Accent1" xfId="29" builtinId="30" customBuiltin="1"/>
    <cellStyle name="20% - Accent2" xfId="30" builtinId="34" customBuiltin="1"/>
    <cellStyle name="20% - Accent3" xfId="31" builtinId="38" customBuiltin="1"/>
    <cellStyle name="20% - Accent4" xfId="32" builtinId="42" customBuiltin="1"/>
    <cellStyle name="20% - Accent5" xfId="33" builtinId="46" customBuiltin="1"/>
    <cellStyle name="20% - Accent6" xfId="34" builtinId="50" customBuiltin="1"/>
    <cellStyle name="3" xfId="35"/>
    <cellStyle name="4" xfId="36"/>
    <cellStyle name="40% - Accent1" xfId="37" builtinId="31" customBuiltin="1"/>
    <cellStyle name="40% - Accent2" xfId="38" builtinId="35" customBuiltin="1"/>
    <cellStyle name="40% - Accent3" xfId="39" builtinId="39" customBuiltin="1"/>
    <cellStyle name="40% - Accent4" xfId="40" builtinId="43" customBuiltin="1"/>
    <cellStyle name="40% - Accent5" xfId="41" builtinId="47" customBuiltin="1"/>
    <cellStyle name="40% - Accent6" xfId="42" builtinId="51" customBuiltin="1"/>
    <cellStyle name="52" xfId="43"/>
    <cellStyle name="6" xfId="44"/>
    <cellStyle name="60% - Accent1" xfId="45" builtinId="32" customBuiltin="1"/>
    <cellStyle name="60% - Accent2" xfId="46" builtinId="36" customBuiltin="1"/>
    <cellStyle name="60% - Accent3" xfId="47" builtinId="40" customBuiltin="1"/>
    <cellStyle name="60% - Accent4" xfId="48" builtinId="44" customBuiltin="1"/>
    <cellStyle name="60% - Accent5" xfId="49" builtinId="48" customBuiltin="1"/>
    <cellStyle name="60% - Accent6" xfId="50" builtinId="52" customBuiltin="1"/>
    <cellStyle name="Accent1" xfId="51" builtinId="29" customBuiltin="1"/>
    <cellStyle name="Accent2" xfId="52" builtinId="33" customBuiltin="1"/>
    <cellStyle name="Accent3" xfId="53" builtinId="37" customBuiltin="1"/>
    <cellStyle name="Accent4" xfId="54" builtinId="41" customBuiltin="1"/>
    <cellStyle name="Accent5" xfId="55" builtinId="45" customBuiltin="1"/>
    <cellStyle name="Accent6" xfId="56" builtinId="49" customBuiltin="1"/>
    <cellStyle name="ÅëÈ­ [0]_¿ì¹°Åë" xfId="57"/>
    <cellStyle name="AeE­ [0]_INQUIRY ¿µ¾÷AßAø " xfId="58"/>
    <cellStyle name="ÅëÈ­ [0]_laroux" xfId="59"/>
    <cellStyle name="ÅëÈ­_¿ì¹°Åë" xfId="60"/>
    <cellStyle name="AeE­_INQUIRY ¿µ¾÷AßAø " xfId="61"/>
    <cellStyle name="ÅëÈ­_laroux" xfId="62"/>
    <cellStyle name="args.style" xfId="63"/>
    <cellStyle name="ÄÞ¸¶ [0]_¿ì¹°Åë" xfId="64"/>
    <cellStyle name="AÞ¸¶ [0]_INQUIRY ¿?¾÷AßAø " xfId="65"/>
    <cellStyle name="ÄÞ¸¶ [0]_L601CPT" xfId="66"/>
    <cellStyle name="ÄÞ¸¶_¿ì¹°Åë" xfId="67"/>
    <cellStyle name="AÞ¸¶_INQUIRY ¿?¾÷AßAø " xfId="68"/>
    <cellStyle name="ÄÞ¸¶_L601CPT" xfId="69"/>
    <cellStyle name="Bad" xfId="70" builtinId="27" customBuiltin="1"/>
    <cellStyle name="Body" xfId="71"/>
    <cellStyle name="C?AØ_¿?¾÷CoE² " xfId="72"/>
    <cellStyle name="Ç¥ÁØ_#2(M17)_1" xfId="73"/>
    <cellStyle name="C￥AØ_¿μ¾÷CoE² " xfId="74"/>
    <cellStyle name="Ç¥ÁØ_£Ò£Ã°üÁ¦ÀÛ" xfId="75"/>
    <cellStyle name="C￥AØ_5-1±¤°i " xfId="76"/>
    <cellStyle name="Ç¥ÁØ_6" xfId="77"/>
    <cellStyle name="C￥AØ_Ay°eC￥(2¿u) " xfId="78"/>
    <cellStyle name="Ç¥ÁØ_Áý°èÇ¥_1" xfId="79"/>
    <cellStyle name="C￥AØ_CoAo¹yAI °A¾×¿ⓒ½A " xfId="80"/>
    <cellStyle name="Ç¥ÁØ_ESCº¸°í" xfId="81"/>
    <cellStyle name="C￥AØ_Sheet1_¿μ¾÷CoE² " xfId="82"/>
    <cellStyle name="Ç¥ÁØ_Sheet1_£Ò£Ã°üÁ¦ÀÛÇöÈ²" xfId="83"/>
    <cellStyle name="C￥AØ_Sheet1_0N-HANDLING " xfId="84"/>
    <cellStyle name="Ç¥ÁØ_Sheet1_¼­¿ï-¾È»ê" xfId="85"/>
    <cellStyle name="C￥AØ_Sheet1_Ay°eC￥(2¿u) " xfId="86"/>
    <cellStyle name="Ç¥ÁØ_Sheet1_laroux" xfId="87"/>
    <cellStyle name="Calc Currency (0)" xfId="88"/>
    <cellStyle name="Calc Currency (0) 2" xfId="89"/>
    <cellStyle name="Calc Currency (2)" xfId="90"/>
    <cellStyle name="Calc Percent (0)" xfId="91"/>
    <cellStyle name="Calc Percent (1)" xfId="92"/>
    <cellStyle name="Calc Percent (2)" xfId="93"/>
    <cellStyle name="Calc Units (0)" xfId="94"/>
    <cellStyle name="Calc Units (1)" xfId="95"/>
    <cellStyle name="Calc Units (2)" xfId="96"/>
    <cellStyle name="Calculation" xfId="97" builtinId="22" customBuiltin="1"/>
    <cellStyle name="category" xfId="98"/>
    <cellStyle name="Check Cell" xfId="99" builtinId="23" customBuiltin="1"/>
    <cellStyle name="CHUONG" xfId="100"/>
    <cellStyle name="Comma" xfId="101" builtinId="3"/>
    <cellStyle name="Comma  - Style1" xfId="102"/>
    <cellStyle name="Comma  - Style2" xfId="103"/>
    <cellStyle name="Comma  - Style3" xfId="104"/>
    <cellStyle name="Comma  - Style4" xfId="105"/>
    <cellStyle name="Comma  - Style5" xfId="106"/>
    <cellStyle name="Comma  - Style6" xfId="107"/>
    <cellStyle name="Comma  - Style7" xfId="108"/>
    <cellStyle name="Comma  - Style8" xfId="109"/>
    <cellStyle name="Comma [ ,]" xfId="110"/>
    <cellStyle name="Comma [0]_SDP_HN  Quý 4-2014" xfId="111"/>
    <cellStyle name="Comma [00]" xfId="112"/>
    <cellStyle name="Comma 2" xfId="113"/>
    <cellStyle name="comma zerodec" xfId="114"/>
    <cellStyle name="Comma_BCTC" xfId="115"/>
    <cellStyle name="Comma_BCTC 04" xfId="116"/>
    <cellStyle name="Comma_SDP_HN  nam 2014 TMinh - Kiem toan" xfId="117"/>
    <cellStyle name="Comma_SDP_HN  Quý 4-2014" xfId="118"/>
    <cellStyle name="Comma_Thuyet minh-theo TT23" xfId="119"/>
    <cellStyle name="Comma0" xfId="120"/>
    <cellStyle name="Copied" xfId="121"/>
    <cellStyle name="Cࡵrrency_Sheet1_PRODUCTĠ" xfId="122"/>
    <cellStyle name="Currency [00]" xfId="123"/>
    <cellStyle name="Currency0" xfId="124"/>
    <cellStyle name="Currency0 2" xfId="125"/>
    <cellStyle name="Currency1" xfId="126"/>
    <cellStyle name="Date" xfId="127"/>
    <cellStyle name="Date Short" xfId="128"/>
    <cellStyle name="Date_Bao Cao Kiem Tra  trung bay Ke milk-yomilk CK 2" xfId="129"/>
    <cellStyle name="DELTA" xfId="130"/>
    <cellStyle name="Dezimal [0]_68574_Materialbedarfsliste" xfId="131"/>
    <cellStyle name="Dezimal_68574_Materialbedarfsliste" xfId="132"/>
    <cellStyle name="Dollar (zero dec)" xfId="133"/>
    <cellStyle name="e" xfId="134"/>
    <cellStyle name="Enter Currency (0)" xfId="135"/>
    <cellStyle name="Enter Currency (2)" xfId="136"/>
    <cellStyle name="Enter Units (0)" xfId="137"/>
    <cellStyle name="Enter Units (1)" xfId="138"/>
    <cellStyle name="Enter Units (2)" xfId="139"/>
    <cellStyle name="Entered" xfId="140"/>
    <cellStyle name="Euro" xfId="141"/>
    <cellStyle name="Explanatory Text" xfId="142" builtinId="53" customBuiltin="1"/>
    <cellStyle name="f" xfId="143"/>
    <cellStyle name="F2" xfId="144"/>
    <cellStyle name="F3" xfId="145"/>
    <cellStyle name="F4" xfId="146"/>
    <cellStyle name="F5" xfId="147"/>
    <cellStyle name="F6" xfId="148"/>
    <cellStyle name="F7" xfId="149"/>
    <cellStyle name="F8" xfId="150"/>
    <cellStyle name="Fixed" xfId="151"/>
    <cellStyle name="Good" xfId="152" builtinId="26" customBuiltin="1"/>
    <cellStyle name="Grey" xfId="153"/>
    <cellStyle name="ha" xfId="154"/>
    <cellStyle name="Head 1" xfId="155"/>
    <cellStyle name="Head 1 2" xfId="156"/>
    <cellStyle name="HEADER" xfId="157"/>
    <cellStyle name="Header1" xfId="158"/>
    <cellStyle name="Header2" xfId="159"/>
    <cellStyle name="Heading 1" xfId="160" builtinId="16" customBuiltin="1"/>
    <cellStyle name="Heading 2" xfId="161" builtinId="17" customBuiltin="1"/>
    <cellStyle name="Heading 3" xfId="162" builtinId="18" customBuiltin="1"/>
    <cellStyle name="Heading 4" xfId="163" builtinId="19" customBuiltin="1"/>
    <cellStyle name="HEADING1" xfId="164"/>
    <cellStyle name="HEADING2" xfId="165"/>
    <cellStyle name="HEADINGS" xfId="166"/>
    <cellStyle name="HEADINGSTOP" xfId="167"/>
    <cellStyle name="headoption" xfId="168"/>
    <cellStyle name="Hoa-Scholl" xfId="169"/>
    <cellStyle name="Input" xfId="170" builtinId="20" customBuiltin="1"/>
    <cellStyle name="Input [yellow]" xfId="171"/>
    <cellStyle name="jj/mm/00" xfId="172"/>
    <cellStyle name="Ledger 17 x 11 in" xfId="173"/>
    <cellStyle name="Line" xfId="174"/>
    <cellStyle name="Link Currency (0)" xfId="175"/>
    <cellStyle name="Link Currency (2)" xfId="176"/>
    <cellStyle name="Link Units (0)" xfId="177"/>
    <cellStyle name="Link Units (1)" xfId="178"/>
    <cellStyle name="Link Units (2)" xfId="179"/>
    <cellStyle name="Linked Cell" xfId="180" builtinId="24" customBuiltin="1"/>
    <cellStyle name="Millares [0]_Well Timing" xfId="181"/>
    <cellStyle name="Millares_Well Timing" xfId="182"/>
    <cellStyle name="Model" xfId="183"/>
    <cellStyle name="moi" xfId="184"/>
    <cellStyle name="Moneda [0]_Well Timing" xfId="185"/>
    <cellStyle name="Moneda_Well Timing" xfId="186"/>
    <cellStyle name="Monétaire [0]_TARIFFS DB" xfId="187"/>
    <cellStyle name="Monétaire_TARIFFS DB" xfId="188"/>
    <cellStyle name="n" xfId="189"/>
    <cellStyle name="Neutral" xfId="190" builtinId="28" customBuiltin="1"/>
    <cellStyle name="New" xfId="191"/>
    <cellStyle name="New Times Roman" xfId="192"/>
    <cellStyle name="no dec" xfId="193"/>
    <cellStyle name="ÑONVÒ" xfId="194"/>
    <cellStyle name="Normal" xfId="0" builtinId="0"/>
    <cellStyle name="Normal - Style1" xfId="195"/>
    <cellStyle name="Normal - 유형1" xfId="196"/>
    <cellStyle name="Normal_BCao" xfId="197"/>
    <cellStyle name="Normal_BCDKT Thuy Loi I" xfId="198"/>
    <cellStyle name="Normal_can doi ke toan 2015" xfId="199"/>
    <cellStyle name="Normal_Copy of BCKT TMSD_ 2011_Cong ty Quý II-2011" xfId="200"/>
    <cellStyle name="Normal_SDP_HN  Quý 4-2014" xfId="201"/>
    <cellStyle name="Normal_SHEET" xfId="202"/>
    <cellStyle name="Note" xfId="203" builtinId="10" customBuiltin="1"/>
    <cellStyle name="Œ…‹æØ‚è [0.00]_ÆÂ¹²" xfId="204"/>
    <cellStyle name="Œ…‹æØ‚è_laroux" xfId="205"/>
    <cellStyle name="oft Excel]_x000d_&#10;Comment=open=/f ‚ðw’è‚·‚é‚ÆAƒ†[ƒU[’è‹`ŠÖ”‚ðŠÖ”“\‚è•t‚¯‚Ìˆê——‚É“o˜^‚·‚é‚±‚Æ‚ª‚Å‚«‚Ü‚·B_x000d_&#10;Maximized" xfId="206"/>
    <cellStyle name="oft Excel]_x000d_&#10;Comment=The open=/f lines load custom functions into the Paste Function list._x000d_&#10;Maximized=2_x000d_&#10;Basics=1_x000d_&#10;A" xfId="207"/>
    <cellStyle name="oft Excel]_x000d_&#10;Comment=The open=/f lines load custom functions into the Paste Function list._x000d_&#10;Maximized=3_x000d_&#10;Basics=1_x000d_&#10;A" xfId="208"/>
    <cellStyle name="oft Excel]_x000d_&#10;Comment=The open=/f lines load custom functions into the Paste Function list._x000d_&#10;Maximized=3_x000d_&#10;Basics=1_x000d_&#10;A 2" xfId="209"/>
    <cellStyle name="omma [0]_Mktg Prog" xfId="210"/>
    <cellStyle name="ormal_Sheet1_1" xfId="211"/>
    <cellStyle name="Output" xfId="212" builtinId="21" customBuiltin="1"/>
    <cellStyle name="paint" xfId="213"/>
    <cellStyle name="per.style" xfId="214"/>
    <cellStyle name="Percent" xfId="215" builtinId="5"/>
    <cellStyle name="Percent [0]" xfId="216"/>
    <cellStyle name="Percent [00]" xfId="217"/>
    <cellStyle name="Percent [2]" xfId="218"/>
    <cellStyle name="Percent 2" xfId="219"/>
    <cellStyle name="PrePop Currency (0)" xfId="220"/>
    <cellStyle name="PrePop Currency (2)" xfId="221"/>
    <cellStyle name="PrePop Units (0)" xfId="222"/>
    <cellStyle name="PrePop Units (1)" xfId="223"/>
    <cellStyle name="PrePop Units (2)" xfId="224"/>
    <cellStyle name="pricing" xfId="225"/>
    <cellStyle name="PSChar" xfId="226"/>
    <cellStyle name="PSHeading" xfId="227"/>
    <cellStyle name="regstoresfromspecstores" xfId="228"/>
    <cellStyle name="RevList" xfId="229"/>
    <cellStyle name="s]_x000d_&#10;spooler=yes_x000d_&#10;load=_x000d_&#10;Beep=yes_x000d_&#10;NullPort=None_x000d_&#10;BorderWidth=3_x000d_&#10;CursorBlinkRate=1200_x000d_&#10;DoubleClickSpeed=452_x000d_&#10;Programs=co" xfId="230"/>
    <cellStyle name="s]_x000d_&#10;spooler=yes_x000d_&#10;load=_x000d_&#10;Beep=yes_x000d_&#10;NullPort=None_x000d_&#10;BorderWidth=3_x000d_&#10;CursorBlinkRate=1200_x000d_&#10;DoubleClickSpeed=452_x000d_&#10;Programs=co 2" xfId="231"/>
    <cellStyle name="serJet 1200 Series PCL 6" xfId="232"/>
    <cellStyle name="SHADEDSTORES" xfId="233"/>
    <cellStyle name="specstores" xfId="234"/>
    <cellStyle name="Standard_Anpassen der Amortisation" xfId="235"/>
    <cellStyle name="Style 1" xfId="236"/>
    <cellStyle name="Style 2" xfId="237"/>
    <cellStyle name="Style 3" xfId="238"/>
    <cellStyle name="Style 3 2" xfId="239"/>
    <cellStyle name="Style 4" xfId="240"/>
    <cellStyle name="Style 4 2" xfId="241"/>
    <cellStyle name="Style 5" xfId="242"/>
    <cellStyle name="Style 6" xfId="243"/>
    <cellStyle name="Style 7" xfId="244"/>
    <cellStyle name="Style 7 2" xfId="245"/>
    <cellStyle name="Style 8" xfId="246"/>
    <cellStyle name="Style 8 2" xfId="247"/>
    <cellStyle name="style_1" xfId="248"/>
    <cellStyle name="subhead" xfId="249"/>
    <cellStyle name="Subtotal" xfId="250"/>
    <cellStyle name="T" xfId="251"/>
    <cellStyle name="T_Bang TH gia tri do dang" xfId="252"/>
    <cellStyle name="T_Bao cao kiem toan_SD901_L1" xfId="253"/>
    <cellStyle name="T_Bao cao kttb milk yomilkYAO-mien bac" xfId="254"/>
    <cellStyle name="T_bc_km_ngay" xfId="255"/>
    <cellStyle name="T_Book1" xfId="256"/>
    <cellStyle name="T_Book1_Bao cao kiem toan_SD901_L1" xfId="257"/>
    <cellStyle name="T_Book2" xfId="258"/>
    <cellStyle name="T_Cac bao cao TB  Milk-Yomilk-co Ke- CK 1-Vinh Thang" xfId="259"/>
    <cellStyle name="T_cham diem Milk chu ky2-ANH MINH" xfId="260"/>
    <cellStyle name="T_cham trung bay ck 1 m.Bac milk co ke 2" xfId="261"/>
    <cellStyle name="T_cham trung bay yao smart milk ck 2 mien Bac" xfId="262"/>
    <cellStyle name="T_danh sach chua nop bcao trung bay sua chua  tinh den 1-3-06" xfId="263"/>
    <cellStyle name="T_Danh sach KH TB MilkYomilk Yao  Smart chu ky 2-Vinh Thang" xfId="264"/>
    <cellStyle name="T_Danh sach KH trung bay MilkYomilk co ke chu ky 2-Vinh Thang" xfId="265"/>
    <cellStyle name="T_DD30.6.05" xfId="266"/>
    <cellStyle name="T_DDang QL1A" xfId="267"/>
    <cellStyle name="T_Doi But Son QL18 31-12-04" xfId="268"/>
    <cellStyle name="T_DSACH MILK YO MILK CK 2 M.BAC" xfId="269"/>
    <cellStyle name="T_DSKH Tbay Milk , Yomilk CK 2 Vu Thi Hanh" xfId="270"/>
    <cellStyle name="T_form ton kho CK 2 tuan 8" xfId="271"/>
    <cellStyle name="T_LuuNgay10-01-2007thanhloan" xfId="272"/>
    <cellStyle name="T_NPP Khanh Vinh Thai Nguyen - BC KTTB_CTrinh_TB__20_loc__Milk_Yomilk_CK1" xfId="273"/>
    <cellStyle name="T_QL18 808 - 6-04" xfId="274"/>
    <cellStyle name="T_Sheet1" xfId="275"/>
    <cellStyle name="T_sua chua cham trung bay  mien Bac" xfId="276"/>
    <cellStyle name="T_thu von 2004 - 809" xfId="277"/>
    <cellStyle name="T_VD3 - DThu" xfId="278"/>
    <cellStyle name="Text Indent A" xfId="279"/>
    <cellStyle name="Text Indent B" xfId="280"/>
    <cellStyle name="Text Indent C" xfId="281"/>
    <cellStyle name="th" xfId="282"/>
    <cellStyle name="þ_x001d_ð¤_x000c_¯" xfId="283"/>
    <cellStyle name="þ_x001d_ð¤_x000c_¯þ_x0014__x000d_" xfId="284"/>
    <cellStyle name="þ_x001d_ð¤_x000c_¯þ_x0014__x000d_¨þU" xfId="285"/>
    <cellStyle name="þ_x001d_ð¤_x000c_¯þ_x0014__x000d_¨þU_x0001_" xfId="286"/>
    <cellStyle name="þ_x001d_ð¤_x000c_¯þ_x0014__x000d_¨þU_x0001_À_x0004_" xfId="287"/>
    <cellStyle name="þ_x001d_ð¤_x000c_¯þ_x0014__x000d_¨þU_x0001_À_x0004_ _x0015__x000f_" xfId="288"/>
    <cellStyle name="þ_x001d_ð¤_x000c_¯þ_x0014__x000d_¨þU_x0001_À_x0004_ _x0015__x000f__x0001__x0001_" xfId="289"/>
    <cellStyle name="þ_x001d_ð·_x000c_æþ'_x000d_ßþU_x0001_Ø_x0005_ü_x0014__x0007__x0001__x0001_" xfId="290"/>
    <cellStyle name="þ_x001d_ðK_x000c_Fý_x001b__x000d_9ýU_x0001_Ð_x0008_¦)_x0007__x0001__x0001_" xfId="291"/>
    <cellStyle name="Thuyet minh" xfId="292"/>
    <cellStyle name="thvt" xfId="293"/>
    <cellStyle name="Title" xfId="294" builtinId="15" customBuiltin="1"/>
    <cellStyle name="Total" xfId="295" builtinId="25" customBuiltin="1"/>
    <cellStyle name="viet" xfId="296"/>
    <cellStyle name="viet2" xfId="297"/>
    <cellStyle name="VN new romanNormal" xfId="298"/>
    <cellStyle name="Vn Time 13" xfId="299"/>
    <cellStyle name="Vn Time 14" xfId="300"/>
    <cellStyle name="VN time new roman" xfId="301"/>
    <cellStyle name="vnbo" xfId="302"/>
    <cellStyle name="vnhead1" xfId="303"/>
    <cellStyle name="vnhead2" xfId="304"/>
    <cellStyle name="vnhead3" xfId="305"/>
    <cellStyle name="vnhead4" xfId="306"/>
    <cellStyle name="vntxt1" xfId="307"/>
    <cellStyle name="vntxt2" xfId="308"/>
    <cellStyle name="Währung [0]_68574_Materialbedarfsliste" xfId="309"/>
    <cellStyle name="Währung_68574_Materialbedarfsliste" xfId="310"/>
    <cellStyle name="Warning Text" xfId="311" builtinId="11" customBuiltin="1"/>
    <cellStyle name="xuan" xfId="312"/>
    <cellStyle name="เครื่องหมายสกุลเงิน [0]_FTC_OFFER" xfId="313"/>
    <cellStyle name="เครื่องหมายสกุลเงิน_FTC_OFFER" xfId="314"/>
    <cellStyle name="ปกติ_FTC_OFFER" xfId="315"/>
    <cellStyle name=" [0.00]_ Att. 1- Cover" xfId="316"/>
    <cellStyle name="_ Att. 1- Cover" xfId="317"/>
    <cellStyle name="?_ Att. 1- Cover" xfId="318"/>
    <cellStyle name="똿뗦먛귟 [0.00]_PRODUCT DETAIL Q1" xfId="319"/>
    <cellStyle name="똿뗦먛귟_PRODUCT DETAIL Q1" xfId="320"/>
    <cellStyle name="믅됞 [0.00]_PRODUCT DETAIL Q1" xfId="321"/>
    <cellStyle name="믅됞_PRODUCT DETAIL Q1" xfId="322"/>
    <cellStyle name="백분율_95" xfId="323"/>
    <cellStyle name="뷭?_BOOKSHIP" xfId="324"/>
    <cellStyle name="콤마 [ - 유형1" xfId="325"/>
    <cellStyle name="콤마 [ - 유형2" xfId="326"/>
    <cellStyle name="콤마 [ - 유형3" xfId="327"/>
    <cellStyle name="콤마 [ - 유형4" xfId="328"/>
    <cellStyle name="콤마 [ - 유형5" xfId="329"/>
    <cellStyle name="콤마 [ - 유형6" xfId="330"/>
    <cellStyle name="콤마 [ - 유형7" xfId="331"/>
    <cellStyle name="콤마 [ - 유형8" xfId="332"/>
    <cellStyle name="콤마 [0]_ 비목별 월별기술 " xfId="333"/>
    <cellStyle name="콤마_ 비목별 월별기술 " xfId="334"/>
    <cellStyle name="통화 [0]_1202" xfId="335"/>
    <cellStyle name="통화_1202" xfId="336"/>
    <cellStyle name="표준_(정보부문)월별인원계획" xfId="337"/>
    <cellStyle name="一般_00Q3902REV.1" xfId="338"/>
    <cellStyle name="千分位[0]_00Q3902REV.1" xfId="339"/>
    <cellStyle name="千分位_00Q3902REV.1" xfId="340"/>
    <cellStyle name="常规_Aug. total -1st-2002" xfId="341"/>
    <cellStyle name="桁区切り [0.00]_BE-BQ" xfId="342"/>
    <cellStyle name="桁区切り_BE-BQ" xfId="343"/>
    <cellStyle name="標準_BE-BQ" xfId="344"/>
    <cellStyle name="貨幣 [0]_00Q3902REV.1" xfId="345"/>
    <cellStyle name="貨幣[0]_BRE" xfId="346"/>
    <cellStyle name="貨幣_00Q3902REV.1" xfId="347"/>
    <cellStyle name="通貨 [0.00]_BE-BQ" xfId="348"/>
    <cellStyle name="通貨_BE-BQ" xfId="349"/>
  </cellStyles>
  <dxfs count="1">
    <dxf>
      <font>
        <strike val="0"/>
        <condense val="0"/>
        <extend val="0"/>
        <u val="none"/>
      </font>
      <fill>
        <patternFill>
          <bgColor indexed="4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657225</xdr:colOff>
      <xdr:row>3</xdr:row>
      <xdr:rowOff>85725</xdr:rowOff>
    </xdr:from>
    <xdr:to>
      <xdr:col>6</xdr:col>
      <xdr:colOff>571500</xdr:colOff>
      <xdr:row>15</xdr:row>
      <xdr:rowOff>123825</xdr:rowOff>
    </xdr:to>
    <xdr:pic>
      <xdr:nvPicPr>
        <xdr:cNvPr id="4104" name="Picture 1" descr="PVSD final(1)"/>
        <xdr:cNvPicPr>
          <a:picLocks noChangeAspect="1" noChangeArrowheads="1"/>
        </xdr:cNvPicPr>
      </xdr:nvPicPr>
      <xdr:blipFill>
        <a:blip xmlns:r="http://schemas.openxmlformats.org/officeDocument/2006/relationships" r:embed="rId1"/>
        <a:srcRect/>
        <a:stretch>
          <a:fillRect/>
        </a:stretch>
      </xdr:blipFill>
      <xdr:spPr bwMode="auto">
        <a:xfrm>
          <a:off x="1219200" y="809625"/>
          <a:ext cx="3067050" cy="2266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ngviec\T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wnloads\BCKT%202014%20PVSD%20%20quy%204%20Dung%20gu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Downloads\BCKT%202014%20PVS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TO REV.2(ARMOR)"/>
      <sheetName val="MeKong - Penetration"/>
      <sheetName val="Dist. Perform - Ctns.sales in "/>
      <sheetName val="Dist. Perform - Value.sales in"/>
      <sheetName val="Dist. Perform - Value.sales Out"/>
      <sheetName val="Head Count"/>
      <sheetName val="Sales Result For Month"/>
      <sheetName val="XL4Poppy"/>
      <sheetName val="Sheet1"/>
      <sheetName val="DN"/>
      <sheetName val="VP"/>
      <sheetName val="KD"/>
      <sheetName val="DD"/>
      <sheetName val="CT"/>
      <sheetName val="PX"/>
      <sheetName val="GR"/>
      <sheetName val="00000000"/>
      <sheetName val="DS CHU Phuc"/>
      <sheetName val="DS THI AT"/>
      <sheetName val="Bien Ban"/>
      <sheetName val="Sheet2"/>
      <sheetName val="BC Ton Kho New"/>
      <sheetName val="BC Cua GSBH New"/>
      <sheetName val="10000000"/>
      <sheetName val="Gia_GC_Satthep"/>
      <sheetName val="dongia (2)"/>
      <sheetName val="PNT-QUOT-#3"/>
      <sheetName val="COAT&amp;WRAP-QIOT-#3"/>
      <sheetName val="ESTI."/>
      <sheetName val="DI-ESTI"/>
      <sheetName val="Ref"/>
      <sheetName val="CT Thang Mo"/>
    </sheetNames>
    <sheetDataSet>
      <sheetData sheetId="0" refreshError="1"/>
      <sheetData sheetId="1" refreshError="1"/>
      <sheetData sheetId="2"/>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
      <sheetName val="foxz"/>
      <sheetName val="TGTSCD"/>
      <sheetName val="Ten "/>
      <sheetName val="BCDPS"/>
      <sheetName val="BTDC"/>
      <sheetName val="TH DC"/>
      <sheetName val="XXXXXXX"/>
      <sheetName val="XXXXXXXXX"/>
      <sheetName val="Recovered_Sheet1"/>
      <sheetName val="Recovered_Sheet2"/>
      <sheetName val="Recovered_Sheet3"/>
      <sheetName val="Recovered_Sheet4"/>
      <sheetName val="Recovered_Sheet5"/>
      <sheetName val="Recovered_Sheet6"/>
      <sheetName val="Recovered_Sheet7"/>
      <sheetName val="XXXXXXXXXX"/>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01-Bia"/>
      <sheetName val="02-BGD"/>
      <sheetName val="BS"/>
      <sheetName val="LCTT&lt;GT&gt;"/>
      <sheetName val="PI"/>
      <sheetName val="LCTT&lt;TT&gt;"/>
      <sheetName val="Note 1_7"/>
      <sheetName val="Note 8_TSCD"/>
      <sheetName val="Note 9_21"/>
      <sheetName val="Note 22_NV"/>
      <sheetName val="Note 23_het "/>
      <sheetName val="Sheet1"/>
      <sheetName val="00000000"/>
    </sheetNames>
    <sheetDataSet>
      <sheetData sheetId="0" refreshError="1"/>
      <sheetData sheetId="1" refreshError="1"/>
      <sheetData sheetId="2" refreshError="1"/>
      <sheetData sheetId="3">
        <row r="10">
          <cell r="A10" t="str">
            <v>C«ng ty Cæ phÇn §Çu t­ &amp; Th­¬ng m¹i DÇu KhÝ S«ng §µ</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
      <sheetName val="foxz"/>
      <sheetName val="TGTSCD"/>
      <sheetName val="Ten "/>
      <sheetName val="BCDPS"/>
      <sheetName val="BTDC"/>
      <sheetName val="TH DC"/>
      <sheetName val="XXXXXXX"/>
      <sheetName val="XXXXXXXXX"/>
      <sheetName val="Recovered_Sheet1"/>
      <sheetName val="Recovered_Sheet2"/>
      <sheetName val="Recovered_Sheet3"/>
      <sheetName val="Recovered_Sheet4"/>
      <sheetName val="Recovered_Sheet5"/>
      <sheetName val="Recovered_Sheet6"/>
      <sheetName val="Recovered_Sheet7"/>
      <sheetName val="XXXXXXXXXX"/>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01-Bia"/>
      <sheetName val="02-BGD"/>
      <sheetName val="BS"/>
      <sheetName val="LCTT&lt;GT&gt;"/>
      <sheetName val="BS tiep"/>
      <sheetName val="PI"/>
      <sheetName val="LCTT&lt;TT&gt;"/>
      <sheetName val="Note 1_7"/>
      <sheetName val="Note 8_TSCD"/>
      <sheetName val="Note 9_21"/>
      <sheetName val="Note 22_NV"/>
      <sheetName val="Note 23_het "/>
      <sheetName val="Sheet1"/>
      <sheetName val="00000000"/>
    </sheetNames>
    <sheetDataSet>
      <sheetData sheetId="0" refreshError="1"/>
      <sheetData sheetId="1" refreshError="1"/>
      <sheetData sheetId="2" refreshError="1"/>
      <sheetData sheetId="3" refreshError="1">
        <row r="14">
          <cell r="B14" t="str">
            <v>Tæng Gi¸m ®èc</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C«ng ty Cæ phÇn §Çu t­ &amp; Th­¬ng m¹i DÇu KhÝ S«ng §µ</v>
          </cell>
        </row>
        <row r="2">
          <cell r="A2" t="str">
            <v>§Þa chØ: TÇng 4, CT3, tßa nhµ Fodacon, ®­êng TrÇn Phó</v>
          </cell>
        </row>
        <row r="17">
          <cell r="L17">
            <v>4401692800</v>
          </cell>
        </row>
        <row r="18">
          <cell r="L18">
            <v>-1814397496</v>
          </cell>
        </row>
        <row r="21">
          <cell r="L21">
            <v>35511324275</v>
          </cell>
          <cell r="N21">
            <v>37567227701</v>
          </cell>
        </row>
        <row r="22">
          <cell r="L22">
            <v>17514861926</v>
          </cell>
          <cell r="N22">
            <v>10058250450</v>
          </cell>
        </row>
        <row r="52">
          <cell r="L52">
            <v>70000000</v>
          </cell>
          <cell r="N52">
            <v>70000000</v>
          </cell>
        </row>
        <row r="61">
          <cell r="L61">
            <v>33626484267</v>
          </cell>
        </row>
        <row r="117">
          <cell r="L117">
            <v>0</v>
          </cell>
        </row>
        <row r="135">
          <cell r="H135" t="str">
            <v>Hoµng V¨n To¶n</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row r="11">
          <cell r="B11">
            <v>0</v>
          </cell>
        </row>
        <row r="14">
          <cell r="I14">
            <v>0</v>
          </cell>
        </row>
        <row r="19">
          <cell r="F19">
            <v>7209778043</v>
          </cell>
        </row>
        <row r="27">
          <cell r="F27">
            <v>7209778043</v>
          </cell>
          <cell r="G27">
            <v>1133167243</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K75"/>
  <sheetViews>
    <sheetView tabSelected="1" workbookViewId="0">
      <selection activeCell="B33" sqref="B33"/>
    </sheetView>
  </sheetViews>
  <sheetFormatPr defaultRowHeight="14.25"/>
  <cols>
    <col min="1" max="3" width="9.140625" style="4"/>
    <col min="4" max="4" width="10" style="4" customWidth="1"/>
    <col min="5" max="8" width="9.140625" style="4"/>
    <col min="9" max="9" width="11.42578125" style="4" customWidth="1"/>
    <col min="10" max="16384" width="9.140625" style="4"/>
  </cols>
  <sheetData>
    <row r="1" spans="1:9" s="1" customFormat="1" ht="24.75" customHeight="1">
      <c r="A1" s="888" t="str">
        <f>'[3]Ten '!A10</f>
        <v>C«ng ty Cæ phÇn §Çu t­ &amp; Th­¬ng m¹i DÇu KhÝ S«ng §µ</v>
      </c>
      <c r="B1" s="888"/>
      <c r="C1" s="888"/>
      <c r="D1" s="888"/>
      <c r="E1" s="888"/>
      <c r="F1" s="888"/>
      <c r="G1" s="888"/>
      <c r="H1" s="888"/>
      <c r="I1" s="888"/>
    </row>
    <row r="2" spans="1:9" s="2" customFormat="1" ht="18" customHeight="1">
      <c r="A2" s="887" t="s">
        <v>82</v>
      </c>
      <c r="B2" s="887"/>
      <c r="C2" s="887"/>
      <c r="D2" s="887"/>
      <c r="E2" s="887"/>
      <c r="F2" s="887"/>
      <c r="G2" s="887"/>
      <c r="H2" s="887"/>
      <c r="I2" s="887"/>
    </row>
    <row r="3" spans="1:9" s="3" customFormat="1">
      <c r="A3" s="889"/>
      <c r="B3" s="890"/>
      <c r="C3" s="890"/>
      <c r="D3" s="890"/>
      <c r="E3" s="890"/>
      <c r="F3" s="890"/>
      <c r="G3" s="890"/>
      <c r="H3" s="890"/>
      <c r="I3" s="890"/>
    </row>
    <row r="4" spans="1:9" s="3" customFormat="1"/>
    <row r="5" spans="1:9" s="3" customFormat="1"/>
    <row r="6" spans="1:9" ht="15">
      <c r="B6" s="5"/>
    </row>
    <row r="7" spans="1:9" ht="16.5">
      <c r="B7" s="6"/>
      <c r="D7" s="7"/>
    </row>
    <row r="12" spans="1:9" ht="15">
      <c r="B12" s="5"/>
    </row>
    <row r="13" spans="1:9" ht="15">
      <c r="B13" s="8"/>
    </row>
    <row r="23" spans="1:9" ht="24.75" customHeight="1">
      <c r="A23" s="882" t="s">
        <v>653</v>
      </c>
      <c r="B23" s="882"/>
      <c r="C23" s="882"/>
      <c r="D23" s="882"/>
      <c r="E23" s="882"/>
      <c r="F23" s="882"/>
      <c r="G23" s="882"/>
      <c r="H23" s="882"/>
      <c r="I23" s="882"/>
    </row>
    <row r="24" spans="1:9" ht="21" customHeight="1">
      <c r="A24" s="882" t="s">
        <v>924</v>
      </c>
      <c r="B24" s="882"/>
      <c r="C24" s="882"/>
      <c r="D24" s="882"/>
      <c r="E24" s="882"/>
      <c r="F24" s="882"/>
      <c r="G24" s="882"/>
      <c r="H24" s="882"/>
      <c r="I24" s="882"/>
    </row>
    <row r="25" spans="1:9" ht="21" customHeight="1">
      <c r="A25" s="891" t="s">
        <v>656</v>
      </c>
      <c r="B25" s="891"/>
      <c r="C25" s="891"/>
      <c r="D25" s="891"/>
      <c r="E25" s="891"/>
      <c r="F25" s="891"/>
      <c r="G25" s="891"/>
      <c r="H25" s="891"/>
      <c r="I25" s="891"/>
    </row>
    <row r="26" spans="1:9" ht="21" customHeight="1">
      <c r="B26" s="882"/>
      <c r="C26" s="882"/>
      <c r="D26" s="882"/>
      <c r="E26" s="882"/>
      <c r="F26" s="882"/>
      <c r="G26" s="882"/>
      <c r="H26" s="882"/>
      <c r="I26" s="882"/>
    </row>
    <row r="27" spans="1:9" ht="18">
      <c r="B27" s="883"/>
      <c r="C27" s="883"/>
      <c r="D27" s="883"/>
      <c r="E27" s="883"/>
      <c r="F27" s="883"/>
      <c r="G27" s="883"/>
      <c r="H27" s="883"/>
      <c r="I27" s="883"/>
    </row>
    <row r="28" spans="1:9" ht="20.25">
      <c r="C28" s="882"/>
      <c r="D28" s="882"/>
      <c r="E28" s="882"/>
      <c r="F28" s="882"/>
      <c r="G28" s="882"/>
      <c r="H28" s="882"/>
    </row>
    <row r="46" spans="1:9">
      <c r="A46" s="3"/>
      <c r="B46" s="3"/>
      <c r="C46" s="3"/>
      <c r="D46" s="3"/>
      <c r="E46" s="3"/>
      <c r="F46" s="3"/>
      <c r="G46" s="3"/>
      <c r="H46" s="3"/>
      <c r="I46" s="3"/>
    </row>
    <row r="47" spans="1:9" ht="15">
      <c r="A47" s="9"/>
      <c r="B47" s="3"/>
      <c r="C47" s="3"/>
      <c r="D47" s="3"/>
      <c r="E47" s="3"/>
      <c r="F47" s="3"/>
      <c r="G47" s="3"/>
      <c r="H47" s="3"/>
      <c r="I47" s="3"/>
    </row>
    <row r="48" spans="1:9" ht="16.5">
      <c r="A48" s="885" t="s">
        <v>978</v>
      </c>
      <c r="B48" s="886"/>
      <c r="C48" s="886"/>
      <c r="D48" s="886"/>
      <c r="E48" s="886"/>
      <c r="F48" s="886"/>
      <c r="G48" s="886"/>
      <c r="H48" s="886"/>
      <c r="I48" s="886"/>
    </row>
    <row r="49" spans="1:11" ht="15">
      <c r="A49" s="887"/>
      <c r="B49" s="887"/>
      <c r="C49" s="887"/>
      <c r="D49" s="887"/>
      <c r="E49" s="887"/>
      <c r="F49" s="887"/>
      <c r="G49" s="887"/>
      <c r="H49" s="887"/>
      <c r="I49" s="887"/>
    </row>
    <row r="50" spans="1:11" ht="15">
      <c r="A50" s="887"/>
      <c r="B50" s="887"/>
      <c r="C50" s="887"/>
      <c r="D50" s="887"/>
      <c r="E50" s="887"/>
      <c r="F50" s="887"/>
      <c r="G50" s="887"/>
      <c r="H50" s="887"/>
      <c r="I50" s="887"/>
    </row>
    <row r="51" spans="1:11" ht="7.5" customHeight="1"/>
    <row r="52" spans="1:11" ht="15">
      <c r="A52" s="884"/>
      <c r="B52" s="884"/>
      <c r="C52" s="884"/>
      <c r="D52" s="884"/>
      <c r="E52" s="884"/>
      <c r="F52" s="884"/>
      <c r="G52" s="884"/>
      <c r="H52" s="884"/>
      <c r="I52" s="884"/>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row>
  </sheetData>
  <mergeCells count="13">
    <mergeCell ref="A25:I25"/>
    <mergeCell ref="A1:I1"/>
    <mergeCell ref="A2:I2"/>
    <mergeCell ref="A3:I3"/>
    <mergeCell ref="A23:I23"/>
    <mergeCell ref="A24:I24"/>
    <mergeCell ref="B26:I26"/>
    <mergeCell ref="B27:I27"/>
    <mergeCell ref="A52:I52"/>
    <mergeCell ref="C28:H28"/>
    <mergeCell ref="A48:I48"/>
    <mergeCell ref="A49:I49"/>
    <mergeCell ref="A50:I50"/>
  </mergeCells>
  <phoneticPr fontId="0" type="noConversion"/>
  <pageMargins left="0.75" right="0.75" top="0.28000000000000003" bottom="0.4" header="0.17" footer="0.17"/>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dimension ref="A1:IV133"/>
  <sheetViews>
    <sheetView workbookViewId="0">
      <selection activeCell="H17" sqref="H17"/>
    </sheetView>
  </sheetViews>
  <sheetFormatPr defaultColWidth="19.42578125" defaultRowHeight="12.75"/>
  <cols>
    <col min="1" max="1" width="5.140625" style="689" customWidth="1"/>
    <col min="2" max="2" width="43.140625" style="690" customWidth="1"/>
    <col min="3" max="3" width="1" style="690" customWidth="1"/>
    <col min="4" max="4" width="6.7109375" style="690" customWidth="1"/>
    <col min="5" max="5" width="7.42578125" style="690" customWidth="1"/>
    <col min="6" max="6" width="16.85546875" style="691" customWidth="1"/>
    <col min="7" max="7" width="16.7109375" style="691" customWidth="1"/>
    <col min="8" max="13" width="19.42578125" style="691" customWidth="1"/>
    <col min="14" max="15" width="18.140625" style="686" customWidth="1"/>
    <col min="16" max="16384" width="19.42578125" style="690"/>
  </cols>
  <sheetData>
    <row r="1" spans="1:15" s="642" customFormat="1" ht="16.5" customHeight="1">
      <c r="A1" s="896" t="s">
        <v>89</v>
      </c>
      <c r="B1" s="896"/>
      <c r="C1" s="896"/>
      <c r="D1" s="896"/>
      <c r="E1" s="616"/>
      <c r="F1" s="894" t="s">
        <v>90</v>
      </c>
      <c r="G1" s="894"/>
      <c r="H1" s="878"/>
      <c r="I1" s="878"/>
      <c r="J1" s="878"/>
      <c r="K1" s="878"/>
      <c r="L1" s="878"/>
      <c r="M1" s="878"/>
      <c r="N1" s="643"/>
      <c r="O1" s="643"/>
    </row>
    <row r="2" spans="1:15" s="642" customFormat="1" ht="16.5" customHeight="1">
      <c r="A2" s="897" t="s">
        <v>91</v>
      </c>
      <c r="B2" s="897"/>
      <c r="C2" s="897"/>
      <c r="D2" s="897"/>
      <c r="E2" s="617"/>
      <c r="F2" s="895" t="s">
        <v>92</v>
      </c>
      <c r="G2" s="895"/>
      <c r="H2" s="878"/>
      <c r="I2" s="878"/>
      <c r="J2" s="878"/>
      <c r="K2" s="878"/>
      <c r="L2" s="878"/>
      <c r="M2" s="878"/>
      <c r="N2" s="643"/>
      <c r="O2" s="643"/>
    </row>
    <row r="3" spans="1:15" s="642" customFormat="1" ht="16.5" customHeight="1">
      <c r="A3" s="897" t="s">
        <v>93</v>
      </c>
      <c r="B3" s="897"/>
      <c r="C3" s="897"/>
      <c r="D3" s="897"/>
      <c r="E3" s="617"/>
      <c r="F3" s="895" t="s">
        <v>94</v>
      </c>
      <c r="G3" s="895"/>
      <c r="H3" s="878"/>
      <c r="I3" s="878"/>
      <c r="J3" s="878"/>
      <c r="K3" s="878"/>
      <c r="L3" s="878"/>
      <c r="M3" s="878"/>
      <c r="N3" s="643"/>
      <c r="O3" s="643"/>
    </row>
    <row r="4" spans="1:15" s="644" customFormat="1" ht="27" customHeight="1">
      <c r="A4" s="892" t="s">
        <v>95</v>
      </c>
      <c r="B4" s="892"/>
      <c r="C4" s="892"/>
      <c r="D4" s="892"/>
      <c r="E4" s="892"/>
      <c r="F4" s="892"/>
      <c r="G4" s="892"/>
      <c r="H4" s="879"/>
      <c r="I4" s="879"/>
      <c r="J4" s="879"/>
      <c r="K4" s="879"/>
      <c r="L4" s="879"/>
      <c r="M4" s="879"/>
      <c r="N4" s="643"/>
      <c r="O4" s="643"/>
    </row>
    <row r="5" spans="1:15" s="645" customFormat="1" ht="15" customHeight="1">
      <c r="A5" s="893" t="s">
        <v>96</v>
      </c>
      <c r="B5" s="893"/>
      <c r="C5" s="893"/>
      <c r="D5" s="893"/>
      <c r="E5" s="893"/>
      <c r="F5" s="893"/>
      <c r="G5" s="893"/>
      <c r="H5" s="667"/>
      <c r="I5" s="667"/>
      <c r="J5" s="667"/>
      <c r="K5" s="667"/>
      <c r="L5" s="667"/>
      <c r="M5" s="667"/>
      <c r="N5" s="646"/>
      <c r="O5" s="646"/>
    </row>
    <row r="6" spans="1:15" s="648" customFormat="1" ht="15">
      <c r="A6" s="900" t="s">
        <v>97</v>
      </c>
      <c r="B6" s="900"/>
      <c r="C6" s="647"/>
      <c r="D6" s="900" t="s">
        <v>98</v>
      </c>
      <c r="E6" s="904" t="s">
        <v>99</v>
      </c>
      <c r="F6" s="899" t="s">
        <v>100</v>
      </c>
      <c r="G6" s="899" t="s">
        <v>101</v>
      </c>
      <c r="H6" s="666"/>
      <c r="I6" s="666"/>
      <c r="J6" s="666"/>
      <c r="K6" s="666"/>
      <c r="L6" s="666"/>
      <c r="M6" s="666"/>
      <c r="N6" s="643"/>
      <c r="O6" s="643"/>
    </row>
    <row r="7" spans="1:15" s="648" customFormat="1" ht="15">
      <c r="A7" s="901"/>
      <c r="B7" s="901"/>
      <c r="C7" s="647"/>
      <c r="D7" s="900"/>
      <c r="E7" s="905"/>
      <c r="F7" s="899"/>
      <c r="G7" s="899"/>
      <c r="H7" s="880"/>
      <c r="I7" s="880"/>
      <c r="J7" s="880"/>
      <c r="K7" s="880"/>
      <c r="L7" s="880"/>
      <c r="M7" s="666" t="s">
        <v>102</v>
      </c>
      <c r="N7" s="643"/>
      <c r="O7" s="643"/>
    </row>
    <row r="8" spans="1:15" s="648" customFormat="1" ht="12" customHeight="1">
      <c r="A8" s="902">
        <v>1</v>
      </c>
      <c r="B8" s="903"/>
      <c r="C8" s="650"/>
      <c r="D8" s="649">
        <v>2</v>
      </c>
      <c r="E8" s="650">
        <v>3</v>
      </c>
      <c r="F8" s="651">
        <v>4</v>
      </c>
      <c r="G8" s="651">
        <v>5</v>
      </c>
      <c r="H8" s="666"/>
      <c r="I8" s="666"/>
      <c r="J8" s="666"/>
      <c r="K8" s="666"/>
      <c r="L8" s="666"/>
      <c r="M8" s="666"/>
      <c r="N8" s="643"/>
      <c r="O8" s="643"/>
    </row>
    <row r="9" spans="1:15" s="648" customFormat="1" ht="15" customHeight="1">
      <c r="A9" s="646" t="s">
        <v>103</v>
      </c>
      <c r="B9" s="652" t="s">
        <v>104</v>
      </c>
      <c r="D9" s="653">
        <v>100</v>
      </c>
      <c r="E9" s="653"/>
      <c r="F9" s="654">
        <v>544331636986</v>
      </c>
      <c r="G9" s="654">
        <v>555586162766</v>
      </c>
      <c r="H9" s="654"/>
      <c r="I9" s="654"/>
      <c r="J9" s="654"/>
      <c r="K9" s="654"/>
      <c r="L9" s="654"/>
      <c r="M9" s="666"/>
      <c r="N9" s="655"/>
      <c r="O9" s="643"/>
    </row>
    <row r="10" spans="1:15" s="648" customFormat="1" ht="12.75" customHeight="1">
      <c r="A10" s="646" t="s">
        <v>105</v>
      </c>
      <c r="B10" s="652" t="s">
        <v>106</v>
      </c>
      <c r="D10" s="656">
        <v>110</v>
      </c>
      <c r="E10" s="656" t="s">
        <v>107</v>
      </c>
      <c r="F10" s="654">
        <v>30639188030</v>
      </c>
      <c r="G10" s="654">
        <v>40376077381</v>
      </c>
      <c r="H10" s="654"/>
      <c r="I10" s="654"/>
      <c r="J10" s="654"/>
      <c r="K10" s="654"/>
      <c r="L10" s="654"/>
      <c r="M10" s="666"/>
      <c r="N10" s="655"/>
      <c r="O10" s="643"/>
    </row>
    <row r="11" spans="1:15" s="648" customFormat="1" ht="14.25" customHeight="1">
      <c r="A11" s="643">
        <v>1</v>
      </c>
      <c r="B11" s="657" t="s">
        <v>108</v>
      </c>
      <c r="D11" s="658">
        <v>111</v>
      </c>
      <c r="E11" s="658"/>
      <c r="F11" s="659">
        <v>30639188030</v>
      </c>
      <c r="G11" s="659">
        <v>40376077381</v>
      </c>
      <c r="H11" s="659"/>
      <c r="I11" s="659"/>
      <c r="J11" s="659"/>
      <c r="K11" s="659"/>
      <c r="L11" s="659"/>
      <c r="M11" s="666"/>
      <c r="N11" s="655"/>
      <c r="O11" s="643"/>
    </row>
    <row r="12" spans="1:15" s="648" customFormat="1" ht="14.25" customHeight="1">
      <c r="A12" s="643">
        <v>2</v>
      </c>
      <c r="B12" s="657" t="s">
        <v>109</v>
      </c>
      <c r="D12" s="658">
        <v>112</v>
      </c>
      <c r="E12" s="658"/>
      <c r="F12" s="659">
        <v>0</v>
      </c>
      <c r="G12" s="659"/>
      <c r="H12" s="659"/>
      <c r="I12" s="659"/>
      <c r="J12" s="659"/>
      <c r="K12" s="659"/>
      <c r="L12" s="659"/>
      <c r="M12" s="666"/>
      <c r="N12" s="655"/>
      <c r="O12" s="643"/>
    </row>
    <row r="13" spans="1:15" s="648" customFormat="1" ht="12.75" customHeight="1">
      <c r="A13" s="646" t="s">
        <v>110</v>
      </c>
      <c r="B13" s="652" t="s">
        <v>111</v>
      </c>
      <c r="D13" s="656">
        <v>120</v>
      </c>
      <c r="E13" s="656" t="s">
        <v>112</v>
      </c>
      <c r="F13" s="654">
        <v>4587295304</v>
      </c>
      <c r="G13" s="654">
        <v>4587295304</v>
      </c>
      <c r="H13" s="654"/>
      <c r="I13" s="654"/>
      <c r="J13" s="654"/>
      <c r="K13" s="654"/>
      <c r="L13" s="654"/>
      <c r="M13" s="666"/>
      <c r="N13" s="655"/>
      <c r="O13" s="643"/>
    </row>
    <row r="14" spans="1:15" s="648" customFormat="1" ht="12.75" customHeight="1">
      <c r="A14" s="643">
        <v>1</v>
      </c>
      <c r="B14" s="657" t="s">
        <v>113</v>
      </c>
      <c r="D14" s="658">
        <v>121</v>
      </c>
      <c r="E14" s="658"/>
      <c r="F14" s="659">
        <v>4401692800</v>
      </c>
      <c r="G14" s="659">
        <v>4401692800</v>
      </c>
      <c r="H14" s="659"/>
      <c r="I14" s="659"/>
      <c r="J14" s="659"/>
      <c r="K14" s="659"/>
      <c r="L14" s="659"/>
      <c r="M14" s="666"/>
      <c r="N14" s="655"/>
      <c r="O14" s="643"/>
    </row>
    <row r="15" spans="1:15" s="648" customFormat="1" ht="12.75" customHeight="1">
      <c r="A15" s="643">
        <v>2</v>
      </c>
      <c r="B15" s="657" t="s">
        <v>114</v>
      </c>
      <c r="D15" s="658">
        <v>122</v>
      </c>
      <c r="E15" s="658"/>
      <c r="F15" s="660">
        <v>-1814397496</v>
      </c>
      <c r="G15" s="660">
        <v>-1814397496</v>
      </c>
      <c r="H15" s="660"/>
      <c r="I15" s="660"/>
      <c r="J15" s="660"/>
      <c r="K15" s="660"/>
      <c r="L15" s="660"/>
      <c r="M15" s="666"/>
      <c r="N15" s="655"/>
      <c r="O15" s="643"/>
    </row>
    <row r="16" spans="1:15" s="648" customFormat="1" ht="12.75" customHeight="1">
      <c r="A16" s="643">
        <v>3</v>
      </c>
      <c r="B16" s="657" t="s">
        <v>115</v>
      </c>
      <c r="D16" s="658">
        <v>123</v>
      </c>
      <c r="E16" s="658"/>
      <c r="F16" s="659">
        <v>2000000000</v>
      </c>
      <c r="G16" s="659">
        <v>2000000000</v>
      </c>
      <c r="H16" s="659"/>
      <c r="I16" s="659"/>
      <c r="J16" s="659"/>
      <c r="K16" s="659"/>
      <c r="L16" s="659"/>
      <c r="M16" s="666"/>
      <c r="N16" s="655"/>
      <c r="O16" s="643"/>
    </row>
    <row r="17" spans="1:15" s="648" customFormat="1" ht="12.75" customHeight="1">
      <c r="A17" s="646" t="s">
        <v>116</v>
      </c>
      <c r="B17" s="652" t="s">
        <v>117</v>
      </c>
      <c r="D17" s="656">
        <v>130</v>
      </c>
      <c r="E17" s="656" t="s">
        <v>118</v>
      </c>
      <c r="F17" s="654">
        <v>416657407808</v>
      </c>
      <c r="G17" s="654">
        <v>419473018397</v>
      </c>
      <c r="H17" s="654"/>
      <c r="I17" s="654"/>
      <c r="J17" s="654"/>
      <c r="K17" s="654"/>
      <c r="L17" s="654"/>
      <c r="M17" s="666"/>
      <c r="N17" s="655"/>
      <c r="O17" s="643"/>
    </row>
    <row r="18" spans="1:15" s="648" customFormat="1" ht="14.25" customHeight="1">
      <c r="A18" s="643">
        <v>1</v>
      </c>
      <c r="B18" s="657" t="s">
        <v>119</v>
      </c>
      <c r="D18" s="658">
        <v>131</v>
      </c>
      <c r="E18" s="658"/>
      <c r="F18" s="659">
        <v>345371403718</v>
      </c>
      <c r="G18" s="659">
        <v>353592879064</v>
      </c>
      <c r="H18" s="659"/>
      <c r="I18" s="659"/>
      <c r="J18" s="659"/>
      <c r="K18" s="659"/>
      <c r="L18" s="659"/>
      <c r="M18" s="666"/>
      <c r="N18" s="655"/>
      <c r="O18" s="643"/>
    </row>
    <row r="19" spans="1:15" s="648" customFormat="1" ht="14.25" customHeight="1">
      <c r="A19" s="643">
        <v>2</v>
      </c>
      <c r="B19" s="657" t="s">
        <v>120</v>
      </c>
      <c r="D19" s="658">
        <v>132</v>
      </c>
      <c r="E19" s="658"/>
      <c r="F19" s="659">
        <v>47589537439</v>
      </c>
      <c r="G19" s="659">
        <v>48839540675</v>
      </c>
      <c r="H19" s="659"/>
      <c r="I19" s="659"/>
      <c r="J19" s="659"/>
      <c r="K19" s="659"/>
      <c r="L19" s="659"/>
      <c r="M19" s="666"/>
      <c r="N19" s="655"/>
      <c r="O19" s="643"/>
    </row>
    <row r="20" spans="1:15" s="648" customFormat="1" ht="14.25" customHeight="1">
      <c r="A20" s="643">
        <v>3</v>
      </c>
      <c r="B20" s="657" t="s">
        <v>121</v>
      </c>
      <c r="D20" s="658">
        <v>133</v>
      </c>
      <c r="E20" s="658"/>
      <c r="F20" s="659">
        <v>0</v>
      </c>
      <c r="G20" s="659"/>
      <c r="H20" s="659"/>
      <c r="I20" s="659"/>
      <c r="J20" s="659"/>
      <c r="K20" s="659"/>
      <c r="L20" s="659"/>
      <c r="M20" s="666"/>
      <c r="N20" s="655"/>
      <c r="O20" s="643"/>
    </row>
    <row r="21" spans="1:15" s="648" customFormat="1" ht="14.25" customHeight="1">
      <c r="A21" s="643">
        <v>4</v>
      </c>
      <c r="B21" s="657" t="s">
        <v>122</v>
      </c>
      <c r="D21" s="658">
        <v>134</v>
      </c>
      <c r="E21" s="658"/>
      <c r="F21" s="659">
        <v>0</v>
      </c>
      <c r="G21" s="659"/>
      <c r="H21" s="659"/>
      <c r="I21" s="659"/>
      <c r="J21" s="659"/>
      <c r="K21" s="659"/>
      <c r="L21" s="659"/>
      <c r="M21" s="666"/>
      <c r="N21" s="655"/>
      <c r="O21" s="643"/>
    </row>
    <row r="22" spans="1:15" s="648" customFormat="1" ht="14.25" customHeight="1">
      <c r="A22" s="643">
        <v>5</v>
      </c>
      <c r="B22" s="657" t="s">
        <v>123</v>
      </c>
      <c r="D22" s="658">
        <v>135</v>
      </c>
      <c r="E22" s="658"/>
      <c r="F22" s="659">
        <v>0</v>
      </c>
      <c r="G22" s="659"/>
      <c r="H22" s="659"/>
      <c r="I22" s="659"/>
      <c r="J22" s="659"/>
      <c r="K22" s="659"/>
      <c r="L22" s="659"/>
      <c r="M22" s="666"/>
      <c r="N22" s="655"/>
      <c r="O22" s="643"/>
    </row>
    <row r="23" spans="1:15" s="648" customFormat="1" ht="14.25" customHeight="1">
      <c r="A23" s="643">
        <v>6</v>
      </c>
      <c r="B23" s="657" t="s">
        <v>124</v>
      </c>
      <c r="D23" s="658">
        <v>136</v>
      </c>
      <c r="E23" s="658"/>
      <c r="F23" s="659">
        <v>24352860046</v>
      </c>
      <c r="G23" s="659">
        <v>17696992053</v>
      </c>
      <c r="H23" s="659"/>
      <c r="I23" s="659"/>
      <c r="J23" s="659"/>
      <c r="K23" s="659"/>
      <c r="L23" s="659"/>
      <c r="M23" s="666"/>
      <c r="N23" s="655"/>
      <c r="O23" s="643"/>
    </row>
    <row r="24" spans="1:15" s="648" customFormat="1" ht="14.25" customHeight="1">
      <c r="A24" s="643">
        <v>7</v>
      </c>
      <c r="B24" s="657" t="s">
        <v>125</v>
      </c>
      <c r="D24" s="658">
        <v>137</v>
      </c>
      <c r="E24" s="658"/>
      <c r="F24" s="659">
        <v>-656393395</v>
      </c>
      <c r="G24" s="659">
        <v>-656393395</v>
      </c>
      <c r="H24" s="659"/>
      <c r="I24" s="659"/>
      <c r="J24" s="659"/>
      <c r="K24" s="659"/>
      <c r="L24" s="659"/>
      <c r="M24" s="666"/>
      <c r="N24" s="655"/>
      <c r="O24" s="643"/>
    </row>
    <row r="25" spans="1:15" s="648" customFormat="1" ht="14.25" hidden="1" customHeight="1">
      <c r="A25" s="643">
        <v>8</v>
      </c>
      <c r="B25" s="657" t="s">
        <v>126</v>
      </c>
      <c r="D25" s="658">
        <v>139</v>
      </c>
      <c r="E25" s="658"/>
      <c r="F25" s="659">
        <v>0</v>
      </c>
      <c r="G25" s="661"/>
      <c r="H25" s="659"/>
      <c r="I25" s="659"/>
      <c r="J25" s="659"/>
      <c r="K25" s="659"/>
      <c r="L25" s="659"/>
      <c r="M25" s="666"/>
      <c r="N25" s="655"/>
      <c r="O25" s="643"/>
    </row>
    <row r="26" spans="1:15" s="648" customFormat="1" ht="12.75" customHeight="1">
      <c r="A26" s="646" t="s">
        <v>127</v>
      </c>
      <c r="B26" s="652" t="s">
        <v>128</v>
      </c>
      <c r="D26" s="656">
        <v>140</v>
      </c>
      <c r="E26" s="656" t="s">
        <v>129</v>
      </c>
      <c r="F26" s="654">
        <v>78379172329</v>
      </c>
      <c r="G26" s="662">
        <v>81982922001</v>
      </c>
      <c r="H26" s="654"/>
      <c r="I26" s="654"/>
      <c r="J26" s="654"/>
      <c r="K26" s="659"/>
      <c r="L26" s="659"/>
      <c r="M26" s="666"/>
      <c r="N26" s="655"/>
      <c r="O26" s="643"/>
    </row>
    <row r="27" spans="1:15" s="648" customFormat="1" ht="14.25" customHeight="1">
      <c r="A27" s="643">
        <v>1</v>
      </c>
      <c r="B27" s="657" t="s">
        <v>128</v>
      </c>
      <c r="D27" s="658">
        <v>141</v>
      </c>
      <c r="E27" s="658"/>
      <c r="F27" s="659">
        <v>78634946860</v>
      </c>
      <c r="G27" s="659">
        <v>82238696532</v>
      </c>
      <c r="H27" s="659"/>
      <c r="I27" s="659"/>
      <c r="J27" s="659"/>
      <c r="K27" s="659"/>
      <c r="L27" s="659"/>
      <c r="M27" s="666"/>
      <c r="N27" s="655"/>
      <c r="O27" s="643"/>
    </row>
    <row r="28" spans="1:15" s="648" customFormat="1" ht="14.25" customHeight="1">
      <c r="A28" s="643">
        <v>2</v>
      </c>
      <c r="B28" s="657" t="s">
        <v>130</v>
      </c>
      <c r="D28" s="658">
        <v>149</v>
      </c>
      <c r="E28" s="658"/>
      <c r="F28" s="660">
        <v>-255774531</v>
      </c>
      <c r="G28" s="660">
        <v>-255774531</v>
      </c>
      <c r="H28" s="660"/>
      <c r="I28" s="660"/>
      <c r="J28" s="659"/>
      <c r="K28" s="659"/>
      <c r="L28" s="659"/>
      <c r="M28" s="666"/>
      <c r="N28" s="655"/>
      <c r="O28" s="643"/>
    </row>
    <row r="29" spans="1:15" s="648" customFormat="1" ht="12.75" customHeight="1">
      <c r="A29" s="646" t="s">
        <v>131</v>
      </c>
      <c r="B29" s="652" t="s">
        <v>132</v>
      </c>
      <c r="D29" s="656">
        <v>150</v>
      </c>
      <c r="E29" s="656"/>
      <c r="F29" s="654">
        <v>14068573515</v>
      </c>
      <c r="G29" s="654">
        <v>9166849683</v>
      </c>
      <c r="H29" s="654"/>
      <c r="I29" s="654"/>
      <c r="J29" s="654"/>
      <c r="K29" s="654"/>
      <c r="L29" s="654"/>
      <c r="M29" s="666"/>
      <c r="N29" s="655"/>
      <c r="O29" s="643"/>
    </row>
    <row r="30" spans="1:15" s="648" customFormat="1" ht="15" customHeight="1">
      <c r="A30" s="643">
        <v>1</v>
      </c>
      <c r="B30" s="657" t="s">
        <v>133</v>
      </c>
      <c r="D30" s="658">
        <v>151</v>
      </c>
      <c r="E30" s="658" t="s">
        <v>134</v>
      </c>
      <c r="F30" s="659">
        <v>11612386826</v>
      </c>
      <c r="G30" s="659">
        <v>8922614995</v>
      </c>
      <c r="H30" s="659"/>
      <c r="I30" s="659"/>
      <c r="J30" s="659"/>
      <c r="K30" s="659"/>
      <c r="L30" s="659"/>
      <c r="M30" s="666"/>
      <c r="N30" s="655"/>
      <c r="O30" s="643"/>
    </row>
    <row r="31" spans="1:15" s="648" customFormat="1" ht="15" customHeight="1">
      <c r="A31" s="643">
        <v>2</v>
      </c>
      <c r="B31" s="657" t="s">
        <v>135</v>
      </c>
      <c r="D31" s="658">
        <v>152</v>
      </c>
      <c r="E31" s="658"/>
      <c r="F31" s="659">
        <v>2456186689</v>
      </c>
      <c r="G31" s="659">
        <v>244234688</v>
      </c>
      <c r="H31" s="659"/>
      <c r="I31" s="659"/>
      <c r="J31" s="659"/>
      <c r="K31" s="659"/>
      <c r="L31" s="659"/>
      <c r="M31" s="666"/>
      <c r="N31" s="655"/>
      <c r="O31" s="643"/>
    </row>
    <row r="32" spans="1:15" s="648" customFormat="1" ht="14.25" hidden="1" customHeight="1">
      <c r="A32" s="643">
        <v>3</v>
      </c>
      <c r="B32" s="657" t="s">
        <v>136</v>
      </c>
      <c r="D32" s="658">
        <v>153</v>
      </c>
      <c r="E32" s="658"/>
      <c r="F32" s="659">
        <v>0</v>
      </c>
      <c r="G32" s="659"/>
      <c r="H32" s="659"/>
      <c r="I32" s="659"/>
      <c r="J32" s="659"/>
      <c r="K32" s="659"/>
      <c r="L32" s="659"/>
      <c r="M32" s="666"/>
      <c r="N32" s="655"/>
      <c r="O32" s="643"/>
    </row>
    <row r="33" spans="1:15" s="648" customFormat="1" ht="14.25" hidden="1" customHeight="1">
      <c r="A33" s="643">
        <v>4</v>
      </c>
      <c r="B33" s="657" t="s">
        <v>137</v>
      </c>
      <c r="D33" s="658">
        <v>154</v>
      </c>
      <c r="E33" s="658"/>
      <c r="F33" s="659">
        <v>0</v>
      </c>
      <c r="G33" s="659"/>
      <c r="H33" s="659"/>
      <c r="I33" s="659"/>
      <c r="J33" s="659"/>
      <c r="K33" s="659"/>
      <c r="L33" s="659"/>
      <c r="M33" s="666"/>
      <c r="N33" s="655"/>
      <c r="O33" s="643"/>
    </row>
    <row r="34" spans="1:15" s="648" customFormat="1" ht="14.25" hidden="1" customHeight="1">
      <c r="A34" s="643">
        <v>5</v>
      </c>
      <c r="B34" s="657" t="s">
        <v>132</v>
      </c>
      <c r="D34" s="658">
        <v>155</v>
      </c>
      <c r="E34" s="658"/>
      <c r="F34" s="659">
        <v>0</v>
      </c>
      <c r="G34" s="659"/>
      <c r="H34" s="659"/>
      <c r="I34" s="659"/>
      <c r="J34" s="659"/>
      <c r="K34" s="659"/>
      <c r="L34" s="659"/>
      <c r="M34" s="666"/>
      <c r="N34" s="655"/>
      <c r="O34" s="643"/>
    </row>
    <row r="35" spans="1:15" s="648" customFormat="1" ht="15.75" customHeight="1">
      <c r="A35" s="643" t="s">
        <v>138</v>
      </c>
      <c r="B35" s="652" t="s">
        <v>139</v>
      </c>
      <c r="D35" s="653">
        <v>200</v>
      </c>
      <c r="E35" s="653"/>
      <c r="F35" s="654">
        <v>181049428273</v>
      </c>
      <c r="G35" s="654">
        <v>171817550312</v>
      </c>
      <c r="H35" s="654"/>
      <c r="I35" s="654"/>
      <c r="J35" s="654"/>
      <c r="K35" s="654"/>
      <c r="L35" s="654"/>
      <c r="M35" s="666"/>
      <c r="N35" s="655"/>
      <c r="O35" s="643"/>
    </row>
    <row r="36" spans="1:15" s="645" customFormat="1" ht="12.75" customHeight="1">
      <c r="A36" s="646" t="s">
        <v>105</v>
      </c>
      <c r="B36" s="663" t="s">
        <v>140</v>
      </c>
      <c r="D36" s="664">
        <v>210</v>
      </c>
      <c r="E36" s="664"/>
      <c r="F36" s="654">
        <v>0</v>
      </c>
      <c r="G36" s="654">
        <v>0</v>
      </c>
      <c r="H36" s="654"/>
      <c r="I36" s="654"/>
      <c r="J36" s="654"/>
      <c r="K36" s="654"/>
      <c r="L36" s="654"/>
      <c r="M36" s="667"/>
      <c r="N36" s="665"/>
      <c r="O36" s="646"/>
    </row>
    <row r="37" spans="1:15" s="648" customFormat="1" ht="14.25" hidden="1" customHeight="1">
      <c r="A37" s="643">
        <v>1</v>
      </c>
      <c r="B37" s="657" t="s">
        <v>141</v>
      </c>
      <c r="D37" s="658">
        <v>211</v>
      </c>
      <c r="E37" s="658"/>
      <c r="F37" s="666">
        <v>0</v>
      </c>
      <c r="G37" s="666"/>
      <c r="H37" s="666"/>
      <c r="I37" s="666"/>
      <c r="J37" s="666"/>
      <c r="K37" s="666"/>
      <c r="L37" s="666"/>
      <c r="M37" s="666"/>
      <c r="N37" s="655"/>
      <c r="O37" s="643"/>
    </row>
    <row r="38" spans="1:15" s="648" customFormat="1" ht="14.25" hidden="1" customHeight="1">
      <c r="A38" s="643">
        <v>2</v>
      </c>
      <c r="B38" s="657" t="s">
        <v>142</v>
      </c>
      <c r="D38" s="658">
        <v>212</v>
      </c>
      <c r="E38" s="658"/>
      <c r="F38" s="666">
        <v>0</v>
      </c>
      <c r="G38" s="659"/>
      <c r="H38" s="666"/>
      <c r="I38" s="666"/>
      <c r="J38" s="666"/>
      <c r="K38" s="666"/>
      <c r="L38" s="666"/>
      <c r="M38" s="666"/>
      <c r="N38" s="655"/>
      <c r="O38" s="643"/>
    </row>
    <row r="39" spans="1:15" s="648" customFormat="1" ht="14.25" hidden="1" customHeight="1">
      <c r="A39" s="643">
        <v>3</v>
      </c>
      <c r="B39" s="657" t="s">
        <v>143</v>
      </c>
      <c r="D39" s="658">
        <v>213</v>
      </c>
      <c r="E39" s="658"/>
      <c r="F39" s="666">
        <v>0</v>
      </c>
      <c r="G39" s="666"/>
      <c r="H39" s="666"/>
      <c r="I39" s="666"/>
      <c r="J39" s="666"/>
      <c r="K39" s="666"/>
      <c r="L39" s="666"/>
      <c r="M39" s="666"/>
      <c r="N39" s="655"/>
      <c r="O39" s="643"/>
    </row>
    <row r="40" spans="1:15" s="648" customFormat="1" ht="14.25" hidden="1" customHeight="1">
      <c r="A40" s="643">
        <v>4</v>
      </c>
      <c r="B40" s="657" t="s">
        <v>144</v>
      </c>
      <c r="D40" s="658">
        <v>214</v>
      </c>
      <c r="E40" s="658"/>
      <c r="F40" s="666">
        <v>0</v>
      </c>
      <c r="G40" s="666"/>
      <c r="H40" s="666"/>
      <c r="I40" s="666"/>
      <c r="J40" s="666"/>
      <c r="K40" s="666"/>
      <c r="L40" s="666"/>
      <c r="M40" s="666"/>
      <c r="N40" s="655"/>
      <c r="O40" s="643"/>
    </row>
    <row r="41" spans="1:15" s="648" customFormat="1" ht="14.25" hidden="1" customHeight="1">
      <c r="A41" s="643">
        <v>5</v>
      </c>
      <c r="B41" s="657" t="s">
        <v>145</v>
      </c>
      <c r="D41" s="658">
        <v>215</v>
      </c>
      <c r="E41" s="658"/>
      <c r="F41" s="666">
        <v>0</v>
      </c>
      <c r="G41" s="659"/>
      <c r="H41" s="666"/>
      <c r="I41" s="666"/>
      <c r="J41" s="666"/>
      <c r="K41" s="666"/>
      <c r="L41" s="666"/>
      <c r="M41" s="666"/>
      <c r="N41" s="655"/>
      <c r="O41" s="643"/>
    </row>
    <row r="42" spans="1:15" s="648" customFormat="1" ht="14.25" hidden="1" customHeight="1">
      <c r="A42" s="643">
        <v>6</v>
      </c>
      <c r="B42" s="657" t="s">
        <v>146</v>
      </c>
      <c r="D42" s="658">
        <v>216</v>
      </c>
      <c r="E42" s="658"/>
      <c r="F42" s="666">
        <v>0</v>
      </c>
      <c r="G42" s="666"/>
      <c r="H42" s="666"/>
      <c r="I42" s="666"/>
      <c r="J42" s="666"/>
      <c r="K42" s="666"/>
      <c r="L42" s="666"/>
      <c r="M42" s="666"/>
      <c r="N42" s="655"/>
      <c r="O42" s="643"/>
    </row>
    <row r="43" spans="1:15" s="648" customFormat="1" ht="14.25" hidden="1" customHeight="1">
      <c r="A43" s="643">
        <v>7</v>
      </c>
      <c r="B43" s="657" t="s">
        <v>147</v>
      </c>
      <c r="D43" s="658">
        <v>219</v>
      </c>
      <c r="E43" s="658"/>
      <c r="F43" s="666">
        <v>0</v>
      </c>
      <c r="G43" s="666"/>
      <c r="H43" s="666"/>
      <c r="I43" s="666"/>
      <c r="J43" s="666"/>
      <c r="K43" s="666"/>
      <c r="L43" s="666"/>
      <c r="M43" s="666"/>
      <c r="N43" s="655"/>
      <c r="O43" s="643"/>
    </row>
    <row r="44" spans="1:15" s="645" customFormat="1" ht="12.75" customHeight="1">
      <c r="A44" s="646" t="s">
        <v>110</v>
      </c>
      <c r="B44" s="663" t="s">
        <v>148</v>
      </c>
      <c r="D44" s="664">
        <v>220</v>
      </c>
      <c r="E44" s="664"/>
      <c r="F44" s="654">
        <v>34855094548</v>
      </c>
      <c r="G44" s="654">
        <v>36849111240</v>
      </c>
      <c r="H44" s="654"/>
      <c r="I44" s="654"/>
      <c r="J44" s="654"/>
      <c r="K44" s="654"/>
      <c r="L44" s="654"/>
      <c r="M44" s="667"/>
      <c r="N44" s="665"/>
      <c r="O44" s="646"/>
    </row>
    <row r="45" spans="1:15" s="648" customFormat="1" ht="15" customHeight="1">
      <c r="A45" s="643">
        <v>1</v>
      </c>
      <c r="B45" s="657" t="s">
        <v>149</v>
      </c>
      <c r="D45" s="658">
        <v>221</v>
      </c>
      <c r="E45" s="658" t="s">
        <v>150</v>
      </c>
      <c r="F45" s="659">
        <v>34854122310</v>
      </c>
      <c r="G45" s="659">
        <v>36845222336</v>
      </c>
      <c r="H45" s="659"/>
      <c r="I45" s="659"/>
      <c r="J45" s="659"/>
      <c r="K45" s="659"/>
      <c r="L45" s="659"/>
      <c r="M45" s="666"/>
      <c r="N45" s="655"/>
      <c r="O45" s="643"/>
    </row>
    <row r="46" spans="1:15" s="648" customFormat="1" ht="15" customHeight="1">
      <c r="A46" s="643"/>
      <c r="B46" s="657" t="s">
        <v>151</v>
      </c>
      <c r="D46" s="658">
        <v>222</v>
      </c>
      <c r="E46" s="658"/>
      <c r="F46" s="659">
        <v>73379161138</v>
      </c>
      <c r="G46" s="659">
        <v>73379161138</v>
      </c>
      <c r="H46" s="659"/>
      <c r="I46" s="659"/>
      <c r="J46" s="659"/>
      <c r="K46" s="659"/>
      <c r="L46" s="659"/>
      <c r="M46" s="666"/>
      <c r="N46" s="655"/>
      <c r="O46" s="643"/>
    </row>
    <row r="47" spans="1:15" s="648" customFormat="1" ht="15" customHeight="1">
      <c r="A47" s="643"/>
      <c r="B47" s="657" t="s">
        <v>152</v>
      </c>
      <c r="D47" s="658">
        <v>223</v>
      </c>
      <c r="E47" s="658"/>
      <c r="F47" s="660">
        <v>-38525038828</v>
      </c>
      <c r="G47" s="660">
        <v>-36533938802</v>
      </c>
      <c r="H47" s="660"/>
      <c r="I47" s="660"/>
      <c r="J47" s="659"/>
      <c r="K47" s="659"/>
      <c r="L47" s="659"/>
      <c r="M47" s="666"/>
      <c r="N47" s="655"/>
      <c r="O47" s="643"/>
    </row>
    <row r="48" spans="1:15" s="648" customFormat="1" ht="15" customHeight="1">
      <c r="A48" s="643">
        <v>2</v>
      </c>
      <c r="B48" s="657" t="s">
        <v>153</v>
      </c>
      <c r="D48" s="658">
        <v>224</v>
      </c>
      <c r="E48" s="658"/>
      <c r="F48" s="666"/>
      <c r="G48" s="666"/>
      <c r="H48" s="659"/>
      <c r="I48" s="659"/>
      <c r="J48" s="659"/>
      <c r="K48" s="659"/>
      <c r="L48" s="659"/>
      <c r="M48" s="666"/>
      <c r="N48" s="655"/>
      <c r="O48" s="643"/>
    </row>
    <row r="49" spans="1:256" s="648" customFormat="1" ht="15" hidden="1" customHeight="1">
      <c r="A49" s="643"/>
      <c r="B49" s="657" t="s">
        <v>151</v>
      </c>
      <c r="D49" s="658">
        <v>225</v>
      </c>
      <c r="E49" s="658"/>
      <c r="F49" s="666"/>
      <c r="G49" s="666"/>
      <c r="H49" s="659"/>
      <c r="I49" s="659"/>
      <c r="J49" s="659"/>
      <c r="K49" s="659"/>
      <c r="L49" s="659"/>
      <c r="M49" s="666"/>
      <c r="N49" s="655"/>
      <c r="O49" s="643"/>
    </row>
    <row r="50" spans="1:256" s="648" customFormat="1" ht="15" hidden="1" customHeight="1">
      <c r="A50" s="643"/>
      <c r="B50" s="657" t="s">
        <v>152</v>
      </c>
      <c r="D50" s="658">
        <v>226</v>
      </c>
      <c r="E50" s="658"/>
      <c r="F50" s="666"/>
      <c r="G50" s="666"/>
      <c r="H50" s="659"/>
      <c r="I50" s="659"/>
      <c r="J50" s="659"/>
      <c r="K50" s="659"/>
      <c r="L50" s="659"/>
      <c r="M50" s="666"/>
      <c r="N50" s="655"/>
      <c r="O50" s="643"/>
    </row>
    <row r="51" spans="1:256" s="648" customFormat="1" ht="15" customHeight="1">
      <c r="A51" s="643">
        <v>3</v>
      </c>
      <c r="B51" s="657" t="s">
        <v>154</v>
      </c>
      <c r="D51" s="658">
        <v>227</v>
      </c>
      <c r="E51" s="658" t="s">
        <v>155</v>
      </c>
      <c r="F51" s="659">
        <v>972238</v>
      </c>
      <c r="G51" s="659">
        <v>3888904</v>
      </c>
      <c r="H51" s="659"/>
      <c r="I51" s="659"/>
      <c r="J51" s="659"/>
      <c r="K51" s="659"/>
      <c r="L51" s="659"/>
      <c r="M51" s="666"/>
      <c r="N51" s="655"/>
      <c r="O51" s="643"/>
    </row>
    <row r="52" spans="1:256" s="648" customFormat="1" ht="15" customHeight="1">
      <c r="A52" s="643"/>
      <c r="B52" s="657" t="s">
        <v>151</v>
      </c>
      <c r="D52" s="658">
        <v>228</v>
      </c>
      <c r="E52" s="658"/>
      <c r="F52" s="659">
        <v>70000000</v>
      </c>
      <c r="G52" s="659">
        <v>70000000</v>
      </c>
      <c r="H52" s="659"/>
      <c r="I52" s="659"/>
      <c r="J52" s="659"/>
      <c r="K52" s="659"/>
      <c r="L52" s="659"/>
      <c r="M52" s="666"/>
      <c r="N52" s="655"/>
      <c r="O52" s="643"/>
    </row>
    <row r="53" spans="1:256" s="648" customFormat="1" ht="15" customHeight="1">
      <c r="A53" s="643"/>
      <c r="B53" s="657" t="s">
        <v>152</v>
      </c>
      <c r="D53" s="658">
        <v>229</v>
      </c>
      <c r="E53" s="658"/>
      <c r="F53" s="660">
        <v>-69027762</v>
      </c>
      <c r="G53" s="660">
        <v>-66111096</v>
      </c>
      <c r="H53" s="660"/>
      <c r="I53" s="660"/>
      <c r="J53" s="660"/>
      <c r="K53" s="660"/>
      <c r="L53" s="660"/>
      <c r="M53" s="666"/>
      <c r="N53" s="655"/>
      <c r="O53" s="643"/>
    </row>
    <row r="54" spans="1:256" s="645" customFormat="1" ht="12.75" customHeight="1">
      <c r="A54" s="646" t="s">
        <v>116</v>
      </c>
      <c r="B54" s="663" t="s">
        <v>156</v>
      </c>
      <c r="D54" s="664">
        <v>230</v>
      </c>
      <c r="E54" s="664"/>
      <c r="F54" s="667">
        <v>0</v>
      </c>
      <c r="G54" s="667">
        <v>0</v>
      </c>
      <c r="H54" s="667"/>
      <c r="I54" s="667"/>
      <c r="J54" s="667"/>
      <c r="K54" s="667"/>
      <c r="L54" s="667"/>
      <c r="M54" s="667"/>
      <c r="N54" s="665"/>
      <c r="O54" s="646"/>
    </row>
    <row r="55" spans="1:256" s="648" customFormat="1" ht="14.25" hidden="1" customHeight="1">
      <c r="A55" s="643"/>
      <c r="B55" s="657" t="s">
        <v>151</v>
      </c>
      <c r="D55" s="658">
        <v>231</v>
      </c>
      <c r="E55" s="658"/>
      <c r="F55" s="666"/>
      <c r="G55" s="666"/>
      <c r="H55" s="666"/>
      <c r="I55" s="666"/>
      <c r="J55" s="666"/>
      <c r="K55" s="666"/>
      <c r="L55" s="666"/>
      <c r="M55" s="666"/>
      <c r="N55" s="655"/>
      <c r="O55" s="643"/>
    </row>
    <row r="56" spans="1:256" s="648" customFormat="1" ht="14.25" hidden="1" customHeight="1">
      <c r="A56" s="643"/>
      <c r="B56" s="657" t="s">
        <v>152</v>
      </c>
      <c r="D56" s="658">
        <v>232</v>
      </c>
      <c r="E56" s="658"/>
      <c r="F56" s="666"/>
      <c r="G56" s="666"/>
      <c r="H56" s="666"/>
      <c r="I56" s="666"/>
      <c r="J56" s="666"/>
      <c r="K56" s="666"/>
      <c r="L56" s="666"/>
      <c r="M56" s="666"/>
      <c r="N56" s="655"/>
      <c r="O56" s="643"/>
    </row>
    <row r="57" spans="1:256" s="645" customFormat="1" ht="12.75" customHeight="1">
      <c r="A57" s="646" t="s">
        <v>127</v>
      </c>
      <c r="B57" s="663" t="s">
        <v>157</v>
      </c>
      <c r="D57" s="664">
        <v>240</v>
      </c>
      <c r="E57" s="664" t="s">
        <v>158</v>
      </c>
      <c r="F57" s="654">
        <v>81117228605</v>
      </c>
      <c r="G57" s="654">
        <v>69231333952</v>
      </c>
      <c r="H57" s="654"/>
      <c r="I57" s="654"/>
      <c r="J57" s="654"/>
      <c r="K57" s="654"/>
      <c r="L57" s="654"/>
      <c r="M57" s="667"/>
      <c r="N57" s="665"/>
      <c r="O57" s="646"/>
      <c r="IV57" s="645">
        <f>SUM(A57:IU57)</f>
        <v>150348562797</v>
      </c>
    </row>
    <row r="58" spans="1:256" s="648" customFormat="1" ht="14.25" hidden="1" customHeight="1">
      <c r="A58" s="643"/>
      <c r="B58" s="657" t="s">
        <v>159</v>
      </c>
      <c r="D58" s="658">
        <v>241</v>
      </c>
      <c r="E58" s="658"/>
      <c r="F58" s="659">
        <v>0</v>
      </c>
      <c r="G58" s="659"/>
      <c r="H58" s="659"/>
      <c r="I58" s="659"/>
      <c r="J58" s="659"/>
      <c r="K58" s="659"/>
      <c r="L58" s="659"/>
      <c r="M58" s="666"/>
      <c r="N58" s="655"/>
      <c r="O58" s="643"/>
    </row>
    <row r="59" spans="1:256" s="648" customFormat="1" ht="12.75" customHeight="1">
      <c r="A59" s="643"/>
      <c r="B59" s="657" t="s">
        <v>160</v>
      </c>
      <c r="D59" s="658">
        <v>242</v>
      </c>
      <c r="E59" s="658"/>
      <c r="F59" s="659">
        <v>81117228605</v>
      </c>
      <c r="G59" s="659">
        <v>69231333952</v>
      </c>
      <c r="H59" s="659"/>
      <c r="I59" s="659"/>
      <c r="J59" s="659"/>
      <c r="K59" s="659"/>
      <c r="L59" s="659"/>
      <c r="M59" s="666"/>
      <c r="N59" s="655"/>
      <c r="O59" s="643"/>
    </row>
    <row r="60" spans="1:256" s="645" customFormat="1" ht="12.75" customHeight="1">
      <c r="A60" s="646" t="s">
        <v>131</v>
      </c>
      <c r="B60" s="663" t="s">
        <v>161</v>
      </c>
      <c r="D60" s="664">
        <v>250</v>
      </c>
      <c r="E60" s="664"/>
      <c r="F60" s="654">
        <v>33804486082</v>
      </c>
      <c r="G60" s="654">
        <v>34464486082</v>
      </c>
      <c r="H60" s="654"/>
      <c r="I60" s="654"/>
      <c r="J60" s="654"/>
      <c r="K60" s="654"/>
      <c r="L60" s="654"/>
      <c r="M60" s="667"/>
      <c r="N60" s="665"/>
      <c r="O60" s="646"/>
    </row>
    <row r="61" spans="1:256" s="648" customFormat="1" ht="12.75" customHeight="1">
      <c r="A61" s="643">
        <v>1</v>
      </c>
      <c r="B61" s="657" t="s">
        <v>162</v>
      </c>
      <c r="D61" s="658">
        <v>251</v>
      </c>
      <c r="E61" s="658"/>
      <c r="F61" s="659">
        <v>0</v>
      </c>
      <c r="G61" s="659"/>
      <c r="H61" s="659"/>
      <c r="I61" s="659"/>
      <c r="J61" s="659"/>
      <c r="K61" s="659"/>
      <c r="L61" s="659"/>
      <c r="M61" s="666"/>
      <c r="N61" s="655"/>
      <c r="O61" s="643"/>
    </row>
    <row r="62" spans="1:256" s="648" customFormat="1" ht="12.75" customHeight="1">
      <c r="A62" s="643">
        <v>2</v>
      </c>
      <c r="B62" s="657" t="s">
        <v>163</v>
      </c>
      <c r="D62" s="658">
        <v>252</v>
      </c>
      <c r="E62" s="658"/>
      <c r="F62" s="659">
        <v>630000000</v>
      </c>
      <c r="G62" s="659">
        <v>1000000000</v>
      </c>
      <c r="H62" s="659"/>
      <c r="I62" s="659"/>
      <c r="J62" s="659"/>
      <c r="K62" s="659"/>
      <c r="L62" s="659"/>
      <c r="M62" s="666"/>
      <c r="N62" s="655"/>
      <c r="O62" s="643"/>
    </row>
    <row r="63" spans="1:256" s="648" customFormat="1" ht="12.75" customHeight="1">
      <c r="A63" s="643">
        <v>3</v>
      </c>
      <c r="B63" s="657" t="s">
        <v>164</v>
      </c>
      <c r="D63" s="658">
        <v>253</v>
      </c>
      <c r="E63" s="658"/>
      <c r="F63" s="659">
        <v>33174486082</v>
      </c>
      <c r="G63" s="659">
        <v>33464486082</v>
      </c>
      <c r="H63" s="659"/>
      <c r="I63" s="659"/>
      <c r="J63" s="659"/>
      <c r="K63" s="659"/>
      <c r="L63" s="659"/>
      <c r="M63" s="666"/>
      <c r="N63" s="655"/>
      <c r="O63" s="643"/>
    </row>
    <row r="64" spans="1:256" s="648" customFormat="1" ht="12.75" customHeight="1">
      <c r="A64" s="643">
        <v>4</v>
      </c>
      <c r="B64" s="657" t="s">
        <v>165</v>
      </c>
      <c r="D64" s="658">
        <v>254</v>
      </c>
      <c r="E64" s="658"/>
      <c r="F64" s="660">
        <v>0</v>
      </c>
      <c r="G64" s="660"/>
      <c r="H64" s="660"/>
      <c r="I64" s="660"/>
      <c r="J64" s="659"/>
      <c r="K64" s="659"/>
      <c r="L64" s="659"/>
      <c r="M64" s="666"/>
      <c r="N64" s="655"/>
      <c r="O64" s="643"/>
    </row>
    <row r="65" spans="1:15" s="648" customFormat="1" ht="14.25" hidden="1" customHeight="1">
      <c r="A65" s="643">
        <v>5</v>
      </c>
      <c r="B65" s="657" t="s">
        <v>115</v>
      </c>
      <c r="D65" s="658">
        <v>255</v>
      </c>
      <c r="E65" s="658"/>
      <c r="F65" s="659">
        <v>0</v>
      </c>
      <c r="G65" s="666"/>
      <c r="H65" s="659"/>
      <c r="I65" s="659"/>
      <c r="J65" s="659"/>
      <c r="K65" s="659"/>
      <c r="L65" s="659"/>
      <c r="M65" s="666"/>
      <c r="N65" s="655"/>
      <c r="O65" s="643"/>
    </row>
    <row r="66" spans="1:15" s="645" customFormat="1" ht="12.75" customHeight="1">
      <c r="A66" s="646" t="s">
        <v>166</v>
      </c>
      <c r="B66" s="663" t="s">
        <v>167</v>
      </c>
      <c r="D66" s="664">
        <v>260</v>
      </c>
      <c r="E66" s="664"/>
      <c r="F66" s="654">
        <v>23323899832</v>
      </c>
      <c r="G66" s="654">
        <v>23323899832</v>
      </c>
      <c r="H66" s="654"/>
      <c r="I66" s="654"/>
      <c r="J66" s="654"/>
      <c r="K66" s="654"/>
      <c r="L66" s="654"/>
      <c r="M66" s="667"/>
      <c r="N66" s="665"/>
      <c r="O66" s="646"/>
    </row>
    <row r="67" spans="1:15" s="648" customFormat="1" ht="12.75" customHeight="1">
      <c r="A67" s="643"/>
      <c r="B67" s="657" t="s">
        <v>168</v>
      </c>
      <c r="D67" s="658">
        <v>261</v>
      </c>
      <c r="E67" s="658" t="s">
        <v>169</v>
      </c>
      <c r="F67" s="659">
        <v>23323899832</v>
      </c>
      <c r="G67" s="659">
        <v>23323899832</v>
      </c>
      <c r="H67" s="659"/>
      <c r="I67" s="659"/>
      <c r="J67" s="659"/>
      <c r="K67" s="659"/>
      <c r="L67" s="659"/>
      <c r="M67" s="666"/>
      <c r="N67" s="655"/>
      <c r="O67" s="643"/>
    </row>
    <row r="68" spans="1:15" s="648" customFormat="1" ht="14.25" hidden="1" customHeight="1">
      <c r="A68" s="643">
        <v>2</v>
      </c>
      <c r="B68" s="657" t="s">
        <v>170</v>
      </c>
      <c r="D68" s="658">
        <v>262</v>
      </c>
      <c r="E68" s="658"/>
      <c r="F68" s="666"/>
      <c r="G68" s="666"/>
      <c r="H68" s="659"/>
      <c r="I68" s="659"/>
      <c r="J68" s="659"/>
      <c r="K68" s="659"/>
      <c r="L68" s="659"/>
      <c r="M68" s="666"/>
      <c r="N68" s="655"/>
      <c r="O68" s="643"/>
    </row>
    <row r="69" spans="1:15" s="648" customFormat="1" ht="14.25" hidden="1" customHeight="1">
      <c r="A69" s="643">
        <v>3</v>
      </c>
      <c r="B69" s="657" t="s">
        <v>171</v>
      </c>
      <c r="D69" s="658">
        <v>263</v>
      </c>
      <c r="E69" s="658"/>
      <c r="F69" s="666"/>
      <c r="G69" s="666"/>
      <c r="H69" s="659"/>
      <c r="I69" s="659"/>
      <c r="J69" s="659"/>
      <c r="K69" s="659"/>
      <c r="L69" s="659"/>
      <c r="M69" s="666"/>
      <c r="N69" s="655"/>
      <c r="O69" s="643"/>
    </row>
    <row r="70" spans="1:15" s="648" customFormat="1" ht="14.25" hidden="1" customHeight="1">
      <c r="A70" s="643">
        <v>4</v>
      </c>
      <c r="B70" s="657" t="s">
        <v>167</v>
      </c>
      <c r="D70" s="658">
        <v>268</v>
      </c>
      <c r="E70" s="658"/>
      <c r="F70" s="666"/>
      <c r="G70" s="666"/>
      <c r="H70" s="659"/>
      <c r="I70" s="659"/>
      <c r="J70" s="659"/>
      <c r="K70" s="659"/>
      <c r="L70" s="659"/>
      <c r="M70" s="666"/>
      <c r="N70" s="655"/>
      <c r="O70" s="643"/>
    </row>
    <row r="71" spans="1:15" s="645" customFormat="1" ht="12.75" customHeight="1">
      <c r="A71" s="646" t="s">
        <v>131</v>
      </c>
      <c r="B71" s="663" t="s">
        <v>172</v>
      </c>
      <c r="D71" s="664">
        <v>269</v>
      </c>
      <c r="E71" s="664"/>
      <c r="F71" s="654">
        <v>7948719206</v>
      </c>
      <c r="G71" s="654">
        <v>7948719206</v>
      </c>
      <c r="H71" s="654"/>
      <c r="I71" s="654"/>
      <c r="J71" s="654"/>
      <c r="K71" s="654"/>
      <c r="L71" s="654"/>
      <c r="M71" s="667"/>
      <c r="N71" s="665"/>
      <c r="O71" s="646"/>
    </row>
    <row r="72" spans="1:15" s="648" customFormat="1" ht="21" customHeight="1" thickBot="1">
      <c r="A72" s="668"/>
      <c r="B72" s="669" t="s">
        <v>173</v>
      </c>
      <c r="C72" s="670"/>
      <c r="D72" s="671" t="s">
        <v>174</v>
      </c>
      <c r="E72" s="671"/>
      <c r="F72" s="672">
        <v>725381065259</v>
      </c>
      <c r="G72" s="672">
        <v>727403713078</v>
      </c>
      <c r="H72" s="672"/>
      <c r="I72" s="672"/>
      <c r="J72" s="672"/>
      <c r="K72" s="672"/>
      <c r="L72" s="672"/>
      <c r="M72" s="666"/>
      <c r="N72" s="655"/>
      <c r="O72" s="643"/>
    </row>
    <row r="73" spans="1:15" s="648" customFormat="1" ht="15.75" thickTop="1">
      <c r="A73" s="673"/>
      <c r="B73" s="674" t="s">
        <v>175</v>
      </c>
      <c r="C73" s="647"/>
      <c r="D73" s="674" t="s">
        <v>98</v>
      </c>
      <c r="E73" s="671"/>
      <c r="F73" s="675" t="s">
        <v>100</v>
      </c>
      <c r="G73" s="675" t="s">
        <v>101</v>
      </c>
      <c r="H73" s="666"/>
      <c r="I73" s="666"/>
      <c r="J73" s="666"/>
      <c r="K73" s="666"/>
      <c r="L73" s="666"/>
      <c r="M73" s="666"/>
      <c r="N73" s="655"/>
      <c r="O73" s="643"/>
    </row>
    <row r="74" spans="1:15" s="648" customFormat="1" ht="15">
      <c r="A74" s="643" t="s">
        <v>176</v>
      </c>
      <c r="B74" s="652" t="s">
        <v>177</v>
      </c>
      <c r="D74" s="653">
        <v>300</v>
      </c>
      <c r="E74" s="653"/>
      <c r="F74" s="654">
        <v>567278576017</v>
      </c>
      <c r="G74" s="654">
        <v>570493603318</v>
      </c>
      <c r="H74" s="654"/>
      <c r="I74" s="654"/>
      <c r="J74" s="654"/>
      <c r="K74" s="654"/>
      <c r="L74" s="654"/>
      <c r="M74" s="666"/>
      <c r="N74" s="655"/>
      <c r="O74" s="643"/>
    </row>
    <row r="75" spans="1:15" s="645" customFormat="1" ht="15">
      <c r="A75" s="646" t="s">
        <v>105</v>
      </c>
      <c r="B75" s="663" t="s">
        <v>178</v>
      </c>
      <c r="D75" s="664">
        <v>310</v>
      </c>
      <c r="E75" s="664" t="s">
        <v>179</v>
      </c>
      <c r="F75" s="654">
        <v>508861821368</v>
      </c>
      <c r="G75" s="654">
        <v>512550373675</v>
      </c>
      <c r="H75" s="654"/>
      <c r="I75" s="654"/>
      <c r="J75" s="654"/>
      <c r="K75" s="654"/>
      <c r="L75" s="654"/>
      <c r="M75" s="667"/>
      <c r="N75" s="665"/>
      <c r="O75" s="646"/>
    </row>
    <row r="76" spans="1:15" s="648" customFormat="1" ht="14.25" customHeight="1">
      <c r="A76" s="643">
        <v>1</v>
      </c>
      <c r="B76" s="657" t="s">
        <v>180</v>
      </c>
      <c r="D76" s="658">
        <v>311</v>
      </c>
      <c r="E76" s="658" t="s">
        <v>181</v>
      </c>
      <c r="F76" s="659">
        <v>194123113862</v>
      </c>
      <c r="G76" s="659">
        <v>199752150946</v>
      </c>
      <c r="H76" s="659"/>
      <c r="I76" s="659"/>
      <c r="J76" s="659"/>
      <c r="K76" s="659"/>
      <c r="L76" s="659"/>
      <c r="M76" s="666"/>
      <c r="N76" s="655"/>
      <c r="O76" s="643"/>
    </row>
    <row r="77" spans="1:15" s="648" customFormat="1" ht="14.25" customHeight="1">
      <c r="A77" s="643">
        <v>2</v>
      </c>
      <c r="B77" s="657" t="s">
        <v>182</v>
      </c>
      <c r="D77" s="658">
        <v>312</v>
      </c>
      <c r="E77" s="658" t="s">
        <v>183</v>
      </c>
      <c r="F77" s="659">
        <v>43323061865</v>
      </c>
      <c r="G77" s="659">
        <v>50550466367</v>
      </c>
      <c r="H77" s="659"/>
      <c r="I77" s="659"/>
      <c r="J77" s="659"/>
      <c r="K77" s="659"/>
      <c r="L77" s="659"/>
      <c r="M77" s="666"/>
      <c r="N77" s="655"/>
      <c r="O77" s="643"/>
    </row>
    <row r="78" spans="1:15" s="648" customFormat="1" ht="14.25" customHeight="1">
      <c r="A78" s="643">
        <v>3</v>
      </c>
      <c r="B78" s="657" t="s">
        <v>184</v>
      </c>
      <c r="D78" s="658">
        <v>313</v>
      </c>
      <c r="E78" s="658"/>
      <c r="F78" s="659">
        <v>9464590058</v>
      </c>
      <c r="G78" s="659">
        <v>11608198605</v>
      </c>
      <c r="H78" s="659"/>
      <c r="I78" s="659"/>
      <c r="J78" s="659"/>
      <c r="K78" s="659"/>
      <c r="L78" s="659"/>
      <c r="M78" s="666"/>
      <c r="N78" s="655"/>
      <c r="O78" s="643"/>
    </row>
    <row r="79" spans="1:15" s="648" customFormat="1" ht="14.25" customHeight="1">
      <c r="A79" s="643">
        <v>4</v>
      </c>
      <c r="B79" s="657" t="s">
        <v>185</v>
      </c>
      <c r="D79" s="658">
        <v>314</v>
      </c>
      <c r="E79" s="658" t="s">
        <v>186</v>
      </c>
      <c r="F79" s="659">
        <v>573934822</v>
      </c>
      <c r="G79" s="659">
        <v>1110479027</v>
      </c>
      <c r="H79" s="659"/>
      <c r="I79" s="659"/>
      <c r="J79" s="659"/>
      <c r="K79" s="659"/>
      <c r="L79" s="659"/>
      <c r="M79" s="666"/>
      <c r="N79" s="655"/>
      <c r="O79" s="643"/>
    </row>
    <row r="80" spans="1:15" s="648" customFormat="1" ht="14.25" customHeight="1">
      <c r="A80" s="643">
        <v>5</v>
      </c>
      <c r="B80" s="657" t="s">
        <v>187</v>
      </c>
      <c r="D80" s="658">
        <v>315</v>
      </c>
      <c r="E80" s="658"/>
      <c r="F80" s="659">
        <v>39185455753</v>
      </c>
      <c r="G80" s="659">
        <v>57738921634</v>
      </c>
      <c r="H80" s="659"/>
      <c r="I80" s="659"/>
      <c r="J80" s="659"/>
      <c r="K80" s="659"/>
      <c r="L80" s="659"/>
      <c r="M80" s="666"/>
      <c r="N80" s="655"/>
      <c r="O80" s="643"/>
    </row>
    <row r="81" spans="1:16" s="648" customFormat="1" ht="14.25" customHeight="1">
      <c r="A81" s="643">
        <v>6</v>
      </c>
      <c r="B81" s="657" t="s">
        <v>188</v>
      </c>
      <c r="D81" s="658">
        <v>316</v>
      </c>
      <c r="E81" s="658"/>
      <c r="F81" s="659">
        <v>0</v>
      </c>
      <c r="G81" s="659"/>
      <c r="H81" s="659"/>
      <c r="I81" s="659"/>
      <c r="J81" s="659"/>
      <c r="K81" s="659"/>
      <c r="L81" s="659"/>
      <c r="M81" s="659"/>
      <c r="N81" s="655"/>
      <c r="O81" s="643"/>
    </row>
    <row r="82" spans="1:16" s="648" customFormat="1" ht="14.25" customHeight="1">
      <c r="A82" s="643">
        <v>7</v>
      </c>
      <c r="B82" s="657" t="s">
        <v>189</v>
      </c>
      <c r="D82" s="658">
        <v>317</v>
      </c>
      <c r="E82" s="658" t="s">
        <v>190</v>
      </c>
      <c r="F82" s="659">
        <v>0</v>
      </c>
      <c r="G82" s="659"/>
      <c r="H82" s="659"/>
      <c r="I82" s="659"/>
      <c r="J82" s="659"/>
      <c r="K82" s="659"/>
      <c r="L82" s="659"/>
      <c r="M82" s="666"/>
      <c r="N82" s="655"/>
      <c r="O82" s="643"/>
    </row>
    <row r="83" spans="1:16" s="648" customFormat="1" ht="14.25" customHeight="1">
      <c r="A83" s="643">
        <v>8</v>
      </c>
      <c r="B83" s="657" t="s">
        <v>191</v>
      </c>
      <c r="D83" s="658">
        <v>318</v>
      </c>
      <c r="E83" s="658"/>
      <c r="F83" s="659">
        <v>3725766927</v>
      </c>
      <c r="G83" s="659">
        <v>3509851682</v>
      </c>
      <c r="H83" s="659"/>
      <c r="I83" s="659"/>
      <c r="J83" s="659"/>
      <c r="K83" s="659"/>
      <c r="L83" s="659"/>
      <c r="M83" s="666"/>
      <c r="N83" s="655"/>
      <c r="O83" s="643"/>
    </row>
    <row r="84" spans="1:16" s="648" customFormat="1" ht="14.25" customHeight="1">
      <c r="A84" s="643">
        <v>9</v>
      </c>
      <c r="B84" s="657" t="s">
        <v>192</v>
      </c>
      <c r="D84" s="658">
        <v>319</v>
      </c>
      <c r="E84" s="658" t="s">
        <v>193</v>
      </c>
      <c r="F84" s="659">
        <v>9435358984</v>
      </c>
      <c r="G84" s="659">
        <v>11760693662</v>
      </c>
      <c r="H84" s="659"/>
      <c r="I84" s="659"/>
      <c r="J84" s="659"/>
      <c r="K84" s="659"/>
      <c r="L84" s="659"/>
      <c r="M84" s="666"/>
      <c r="N84" s="655"/>
      <c r="O84" s="643"/>
    </row>
    <row r="85" spans="1:16" s="648" customFormat="1" ht="14.25" customHeight="1">
      <c r="A85" s="643">
        <v>10</v>
      </c>
      <c r="B85" s="657" t="s">
        <v>194</v>
      </c>
      <c r="D85" s="656">
        <v>320</v>
      </c>
      <c r="E85" s="656"/>
      <c r="F85" s="659">
        <v>208299176124</v>
      </c>
      <c r="G85" s="659">
        <v>175711228779</v>
      </c>
      <c r="H85" s="659"/>
      <c r="I85" s="659"/>
      <c r="J85" s="659"/>
      <c r="K85" s="659"/>
      <c r="L85" s="659"/>
      <c r="M85" s="666"/>
      <c r="N85" s="676"/>
      <c r="O85" s="643"/>
    </row>
    <row r="86" spans="1:16" s="648" customFormat="1" ht="14.25" customHeight="1">
      <c r="A86" s="643">
        <v>11</v>
      </c>
      <c r="B86" s="657" t="s">
        <v>195</v>
      </c>
      <c r="D86" s="658">
        <v>321</v>
      </c>
      <c r="E86" s="658"/>
      <c r="F86" s="659">
        <v>0</v>
      </c>
      <c r="G86" s="666"/>
      <c r="H86" s="659"/>
      <c r="I86" s="659"/>
      <c r="J86" s="659"/>
      <c r="K86" s="659"/>
      <c r="L86" s="659"/>
      <c r="M86" s="666"/>
      <c r="N86" s="655"/>
      <c r="O86" s="643"/>
    </row>
    <row r="87" spans="1:16" s="648" customFormat="1" ht="14.25" customHeight="1">
      <c r="A87" s="643">
        <v>12</v>
      </c>
      <c r="B87" s="657" t="s">
        <v>196</v>
      </c>
      <c r="D87" s="658">
        <v>322</v>
      </c>
      <c r="E87" s="658"/>
      <c r="F87" s="659">
        <v>731362973</v>
      </c>
      <c r="G87" s="659">
        <v>808382973</v>
      </c>
      <c r="H87" s="659"/>
      <c r="I87" s="659"/>
      <c r="J87" s="659"/>
      <c r="K87" s="659"/>
      <c r="L87" s="659"/>
      <c r="M87" s="666"/>
      <c r="N87" s="655"/>
      <c r="O87" s="643"/>
    </row>
    <row r="88" spans="1:16" s="648" customFormat="1" ht="15" hidden="1">
      <c r="A88" s="643">
        <v>13</v>
      </c>
      <c r="B88" s="657" t="s">
        <v>197</v>
      </c>
      <c r="D88" s="658">
        <v>323</v>
      </c>
      <c r="E88" s="658"/>
      <c r="F88" s="659">
        <v>0</v>
      </c>
      <c r="G88" s="666"/>
      <c r="H88" s="659"/>
      <c r="I88" s="659"/>
      <c r="J88" s="659"/>
      <c r="K88" s="659"/>
      <c r="L88" s="659"/>
      <c r="M88" s="666"/>
      <c r="N88" s="655"/>
      <c r="O88" s="643"/>
    </row>
    <row r="89" spans="1:16" s="648" customFormat="1" ht="15" hidden="1">
      <c r="A89" s="643">
        <v>14</v>
      </c>
      <c r="B89" s="657" t="s">
        <v>137</v>
      </c>
      <c r="D89" s="658">
        <v>324</v>
      </c>
      <c r="E89" s="658"/>
      <c r="F89" s="659">
        <v>0</v>
      </c>
      <c r="G89" s="666"/>
      <c r="H89" s="659"/>
      <c r="I89" s="659"/>
      <c r="J89" s="659"/>
      <c r="K89" s="659"/>
      <c r="L89" s="659"/>
      <c r="M89" s="666"/>
      <c r="N89" s="655"/>
      <c r="O89" s="643"/>
    </row>
    <row r="90" spans="1:16" s="645" customFormat="1" ht="15">
      <c r="A90" s="646" t="s">
        <v>110</v>
      </c>
      <c r="B90" s="663" t="s">
        <v>198</v>
      </c>
      <c r="D90" s="664">
        <v>330</v>
      </c>
      <c r="E90" s="664"/>
      <c r="F90" s="654">
        <v>58416754649</v>
      </c>
      <c r="G90" s="654">
        <v>57943229643</v>
      </c>
      <c r="H90" s="654"/>
      <c r="I90" s="654"/>
      <c r="J90" s="654"/>
      <c r="K90" s="654"/>
      <c r="L90" s="654"/>
      <c r="M90" s="667"/>
      <c r="N90" s="665"/>
      <c r="O90" s="646"/>
    </row>
    <row r="91" spans="1:16" s="648" customFormat="1" ht="15">
      <c r="A91" s="643">
        <v>1</v>
      </c>
      <c r="B91" s="657" t="s">
        <v>199</v>
      </c>
      <c r="D91" s="658">
        <v>331</v>
      </c>
      <c r="E91" s="658"/>
      <c r="F91" s="677">
        <v>0</v>
      </c>
      <c r="G91" s="659"/>
      <c r="H91" s="659"/>
      <c r="I91" s="659"/>
      <c r="J91" s="666"/>
      <c r="K91" s="666"/>
      <c r="L91" s="666"/>
      <c r="M91" s="666"/>
      <c r="N91" s="655"/>
      <c r="O91" s="643"/>
    </row>
    <row r="92" spans="1:16" s="648" customFormat="1" ht="15">
      <c r="A92" s="643">
        <v>2</v>
      </c>
      <c r="B92" s="657" t="s">
        <v>200</v>
      </c>
      <c r="D92" s="658">
        <v>332</v>
      </c>
      <c r="E92" s="658"/>
      <c r="F92" s="677">
        <v>0</v>
      </c>
      <c r="G92" s="659"/>
      <c r="H92" s="659"/>
      <c r="I92" s="659"/>
      <c r="J92" s="666"/>
      <c r="K92" s="666"/>
      <c r="L92" s="666"/>
      <c r="M92" s="666"/>
      <c r="N92" s="655"/>
      <c r="O92" s="643"/>
    </row>
    <row r="93" spans="1:16" s="648" customFormat="1" ht="15">
      <c r="A93" s="643">
        <v>3</v>
      </c>
      <c r="B93" s="657" t="s">
        <v>201</v>
      </c>
      <c r="D93" s="658">
        <v>333</v>
      </c>
      <c r="E93" s="658"/>
      <c r="F93" s="677">
        <v>0</v>
      </c>
      <c r="G93" s="659"/>
      <c r="H93" s="659"/>
      <c r="I93" s="659"/>
      <c r="J93" s="666"/>
      <c r="K93" s="666"/>
      <c r="L93" s="666"/>
      <c r="M93" s="666"/>
      <c r="N93" s="655"/>
      <c r="O93" s="643"/>
    </row>
    <row r="94" spans="1:16" s="648" customFormat="1" ht="15">
      <c r="A94" s="643">
        <v>4</v>
      </c>
      <c r="B94" s="657" t="s">
        <v>202</v>
      </c>
      <c r="D94" s="658">
        <v>334</v>
      </c>
      <c r="E94" s="658"/>
      <c r="F94" s="677">
        <v>0</v>
      </c>
      <c r="G94" s="659"/>
      <c r="H94" s="659"/>
      <c r="I94" s="659"/>
      <c r="J94" s="666"/>
      <c r="K94" s="666"/>
      <c r="L94" s="666"/>
      <c r="M94" s="666"/>
      <c r="N94" s="643"/>
      <c r="O94" s="643"/>
      <c r="P94" s="678"/>
    </row>
    <row r="95" spans="1:16" s="648" customFormat="1" ht="15">
      <c r="A95" s="643">
        <v>5</v>
      </c>
      <c r="B95" s="657" t="s">
        <v>203</v>
      </c>
      <c r="D95" s="658">
        <v>335</v>
      </c>
      <c r="E95" s="658" t="s">
        <v>204</v>
      </c>
      <c r="F95" s="677">
        <v>0</v>
      </c>
      <c r="G95" s="659"/>
      <c r="H95" s="659"/>
      <c r="I95" s="659"/>
      <c r="J95" s="666"/>
      <c r="K95" s="666"/>
      <c r="L95" s="666"/>
      <c r="M95" s="666"/>
      <c r="N95" s="643"/>
      <c r="O95" s="643"/>
    </row>
    <row r="96" spans="1:16" s="648" customFormat="1" ht="15">
      <c r="A96" s="643">
        <v>6</v>
      </c>
      <c r="B96" s="657" t="s">
        <v>205</v>
      </c>
      <c r="D96" s="658">
        <v>336</v>
      </c>
      <c r="E96" s="658"/>
      <c r="F96" s="677">
        <v>3988750839</v>
      </c>
      <c r="G96" s="659">
        <v>4121538132</v>
      </c>
      <c r="H96" s="659"/>
      <c r="I96" s="659"/>
      <c r="J96" s="666"/>
      <c r="K96" s="666"/>
      <c r="L96" s="666"/>
      <c r="M96" s="666"/>
      <c r="N96" s="643"/>
      <c r="O96" s="643"/>
    </row>
    <row r="97" spans="1:15" s="648" customFormat="1" ht="15">
      <c r="A97" s="643">
        <v>7</v>
      </c>
      <c r="B97" s="657" t="s">
        <v>206</v>
      </c>
      <c r="D97" s="658">
        <v>337</v>
      </c>
      <c r="E97" s="658" t="s">
        <v>207</v>
      </c>
      <c r="F97" s="677">
        <v>3500000</v>
      </c>
      <c r="G97" s="659">
        <v>3500000</v>
      </c>
      <c r="H97" s="659"/>
      <c r="I97" s="659"/>
      <c r="J97" s="659"/>
      <c r="K97" s="666"/>
      <c r="L97" s="666"/>
      <c r="M97" s="666"/>
      <c r="N97" s="643"/>
      <c r="O97" s="643"/>
    </row>
    <row r="98" spans="1:15" s="648" customFormat="1" ht="15">
      <c r="A98" s="643">
        <v>8</v>
      </c>
      <c r="B98" s="657" t="s">
        <v>208</v>
      </c>
      <c r="D98" s="658">
        <v>338</v>
      </c>
      <c r="E98" s="658"/>
      <c r="F98" s="677">
        <v>54424503810</v>
      </c>
      <c r="G98" s="659">
        <v>53818191511</v>
      </c>
      <c r="H98" s="659"/>
      <c r="I98" s="659"/>
      <c r="J98" s="659"/>
      <c r="K98" s="666"/>
      <c r="L98" s="666"/>
      <c r="M98" s="666"/>
      <c r="N98" s="643"/>
      <c r="O98" s="643"/>
    </row>
    <row r="99" spans="1:15" s="648" customFormat="1" ht="15" hidden="1">
      <c r="A99" s="643">
        <v>9</v>
      </c>
      <c r="B99" s="657" t="s">
        <v>209</v>
      </c>
      <c r="D99" s="658">
        <v>339</v>
      </c>
      <c r="E99" s="658"/>
      <c r="F99" s="677">
        <v>0</v>
      </c>
      <c r="G99" s="659"/>
      <c r="H99" s="659"/>
      <c r="I99" s="659"/>
      <c r="J99" s="666"/>
      <c r="K99" s="666"/>
      <c r="L99" s="666"/>
      <c r="M99" s="666"/>
      <c r="N99" s="643"/>
      <c r="O99" s="643"/>
    </row>
    <row r="100" spans="1:15" s="648" customFormat="1" ht="15" hidden="1">
      <c r="A100" s="643">
        <v>10</v>
      </c>
      <c r="B100" s="657" t="s">
        <v>210</v>
      </c>
      <c r="D100" s="656">
        <v>340</v>
      </c>
      <c r="E100" s="656"/>
      <c r="F100" s="677">
        <v>0</v>
      </c>
      <c r="G100" s="659"/>
      <c r="H100" s="659"/>
      <c r="I100" s="659"/>
      <c r="J100" s="666"/>
      <c r="K100" s="666"/>
      <c r="L100" s="666"/>
      <c r="M100" s="666"/>
      <c r="N100" s="643"/>
      <c r="O100" s="643"/>
    </row>
    <row r="101" spans="1:15" s="648" customFormat="1" ht="15" hidden="1">
      <c r="A101" s="643">
        <v>11</v>
      </c>
      <c r="B101" s="657" t="s">
        <v>211</v>
      </c>
      <c r="D101" s="658">
        <v>341</v>
      </c>
      <c r="E101" s="658"/>
      <c r="F101" s="677">
        <v>0</v>
      </c>
      <c r="G101" s="659"/>
      <c r="H101" s="659"/>
      <c r="I101" s="659"/>
      <c r="J101" s="666"/>
      <c r="K101" s="666"/>
      <c r="L101" s="666"/>
      <c r="M101" s="666"/>
      <c r="N101" s="643"/>
      <c r="O101" s="643"/>
    </row>
    <row r="102" spans="1:15" s="648" customFormat="1" ht="15" hidden="1">
      <c r="A102" s="643">
        <v>12</v>
      </c>
      <c r="B102" s="657" t="s">
        <v>212</v>
      </c>
      <c r="D102" s="658">
        <v>342</v>
      </c>
      <c r="E102" s="658"/>
      <c r="F102" s="677">
        <v>0</v>
      </c>
      <c r="G102" s="666"/>
      <c r="H102" s="659"/>
      <c r="I102" s="659"/>
      <c r="J102" s="666"/>
      <c r="K102" s="666"/>
      <c r="L102" s="666"/>
      <c r="M102" s="666"/>
      <c r="N102" s="643"/>
      <c r="O102" s="643"/>
    </row>
    <row r="103" spans="1:15" s="648" customFormat="1" ht="15" hidden="1">
      <c r="A103" s="643">
        <v>13</v>
      </c>
      <c r="B103" s="657" t="s">
        <v>213</v>
      </c>
      <c r="D103" s="658">
        <v>343</v>
      </c>
      <c r="E103" s="658"/>
      <c r="F103" s="677">
        <v>0</v>
      </c>
      <c r="G103" s="666"/>
      <c r="H103" s="659"/>
      <c r="I103" s="659"/>
      <c r="J103" s="666"/>
      <c r="K103" s="666"/>
      <c r="L103" s="666"/>
      <c r="M103" s="666"/>
      <c r="N103" s="643"/>
      <c r="O103" s="643"/>
    </row>
    <row r="104" spans="1:15" s="648" customFormat="1" ht="15">
      <c r="A104" s="643" t="s">
        <v>214</v>
      </c>
      <c r="B104" s="652" t="s">
        <v>215</v>
      </c>
      <c r="D104" s="653">
        <v>400</v>
      </c>
      <c r="E104" s="653" t="s">
        <v>216</v>
      </c>
      <c r="F104" s="654">
        <v>158102489242</v>
      </c>
      <c r="G104" s="654">
        <v>156910109760</v>
      </c>
      <c r="H104" s="654"/>
      <c r="I104" s="654"/>
      <c r="J104" s="654"/>
      <c r="K104" s="654"/>
      <c r="L104" s="654"/>
      <c r="M104" s="666"/>
      <c r="N104" s="643"/>
      <c r="O104" s="643"/>
    </row>
    <row r="105" spans="1:15" s="645" customFormat="1" ht="15">
      <c r="A105" s="646" t="s">
        <v>105</v>
      </c>
      <c r="B105" s="663" t="s">
        <v>217</v>
      </c>
      <c r="D105" s="664">
        <v>410</v>
      </c>
      <c r="E105" s="664"/>
      <c r="F105" s="654">
        <v>158102489242</v>
      </c>
      <c r="G105" s="654">
        <v>156910109760</v>
      </c>
      <c r="H105" s="654"/>
      <c r="I105" s="654"/>
      <c r="J105" s="654"/>
      <c r="K105" s="654"/>
      <c r="L105" s="654"/>
      <c r="M105" s="667"/>
      <c r="N105" s="646"/>
      <c r="O105" s="646"/>
    </row>
    <row r="106" spans="1:15" s="648" customFormat="1" ht="15">
      <c r="A106" s="643">
        <v>1</v>
      </c>
      <c r="B106" s="657" t="s">
        <v>218</v>
      </c>
      <c r="D106" s="658">
        <v>411</v>
      </c>
      <c r="E106" s="658"/>
      <c r="F106" s="659">
        <v>111144720000</v>
      </c>
      <c r="G106" s="659">
        <v>111144720000</v>
      </c>
      <c r="H106" s="659"/>
      <c r="I106" s="659"/>
      <c r="J106" s="659"/>
      <c r="K106" s="659"/>
      <c r="L106" s="666"/>
      <c r="M106" s="666"/>
      <c r="N106" s="643"/>
      <c r="O106" s="643"/>
    </row>
    <row r="107" spans="1:15" s="648" customFormat="1" ht="15">
      <c r="A107" s="643">
        <v>2</v>
      </c>
      <c r="B107" s="657" t="s">
        <v>219</v>
      </c>
      <c r="D107" s="658">
        <v>412</v>
      </c>
      <c r="E107" s="658"/>
      <c r="F107" s="659">
        <v>25412622500</v>
      </c>
      <c r="G107" s="659">
        <v>25412622500</v>
      </c>
      <c r="H107" s="659"/>
      <c r="I107" s="659"/>
      <c r="J107" s="659"/>
      <c r="K107" s="666"/>
      <c r="L107" s="666"/>
      <c r="M107" s="666"/>
      <c r="N107" s="643"/>
      <c r="O107" s="643"/>
    </row>
    <row r="108" spans="1:15" s="648" customFormat="1" ht="15">
      <c r="A108" s="643">
        <v>3</v>
      </c>
      <c r="B108" s="657" t="s">
        <v>220</v>
      </c>
      <c r="D108" s="658">
        <v>413</v>
      </c>
      <c r="E108" s="658"/>
      <c r="F108" s="659">
        <v>0</v>
      </c>
      <c r="G108" s="666"/>
      <c r="H108" s="659"/>
      <c r="I108" s="659"/>
      <c r="J108" s="659"/>
      <c r="K108" s="666"/>
      <c r="L108" s="666"/>
      <c r="M108" s="666"/>
      <c r="N108" s="643"/>
      <c r="O108" s="643"/>
    </row>
    <row r="109" spans="1:15" s="648" customFormat="1" ht="15">
      <c r="A109" s="643">
        <v>4</v>
      </c>
      <c r="B109" s="657" t="s">
        <v>221</v>
      </c>
      <c r="D109" s="658">
        <v>414</v>
      </c>
      <c r="E109" s="658"/>
      <c r="F109" s="659">
        <v>213538854</v>
      </c>
      <c r="G109" s="659">
        <v>213538854</v>
      </c>
      <c r="H109" s="659"/>
      <c r="I109" s="659"/>
      <c r="J109" s="659"/>
      <c r="K109" s="666"/>
      <c r="L109" s="666"/>
      <c r="M109" s="666"/>
      <c r="N109" s="643"/>
      <c r="O109" s="643"/>
    </row>
    <row r="110" spans="1:15" s="648" customFormat="1" ht="15">
      <c r="A110" s="643">
        <v>5</v>
      </c>
      <c r="B110" s="657" t="s">
        <v>222</v>
      </c>
      <c r="D110" s="658">
        <v>415</v>
      </c>
      <c r="E110" s="658"/>
      <c r="F110" s="659">
        <v>0</v>
      </c>
      <c r="G110" s="666"/>
      <c r="H110" s="659"/>
      <c r="I110" s="659"/>
      <c r="J110" s="659"/>
      <c r="K110" s="666"/>
      <c r="L110" s="666"/>
      <c r="M110" s="666"/>
      <c r="N110" s="643"/>
      <c r="O110" s="643"/>
    </row>
    <row r="111" spans="1:15" s="648" customFormat="1" ht="15">
      <c r="A111" s="643">
        <v>6</v>
      </c>
      <c r="B111" s="657" t="s">
        <v>223</v>
      </c>
      <c r="D111" s="658">
        <v>416</v>
      </c>
      <c r="E111" s="658"/>
      <c r="F111" s="659">
        <v>0</v>
      </c>
      <c r="G111" s="666"/>
      <c r="H111" s="659"/>
      <c r="I111" s="659"/>
      <c r="J111" s="659"/>
      <c r="K111" s="666"/>
      <c r="L111" s="666"/>
      <c r="M111" s="666"/>
      <c r="N111" s="643"/>
      <c r="O111" s="643"/>
    </row>
    <row r="112" spans="1:15" s="648" customFormat="1" ht="15">
      <c r="A112" s="643">
        <v>7</v>
      </c>
      <c r="B112" s="657" t="s">
        <v>224</v>
      </c>
      <c r="D112" s="658">
        <v>417</v>
      </c>
      <c r="E112" s="658"/>
      <c r="F112" s="659">
        <v>0</v>
      </c>
      <c r="G112" s="666"/>
      <c r="H112" s="659"/>
      <c r="I112" s="659"/>
      <c r="J112" s="659"/>
      <c r="K112" s="666"/>
      <c r="L112" s="666"/>
      <c r="M112" s="666"/>
      <c r="N112" s="643"/>
      <c r="O112" s="643"/>
    </row>
    <row r="113" spans="1:15" s="648" customFormat="1" ht="15">
      <c r="A113" s="643">
        <v>8</v>
      </c>
      <c r="B113" s="657" t="s">
        <v>225</v>
      </c>
      <c r="D113" s="658">
        <v>418</v>
      </c>
      <c r="E113" s="658"/>
      <c r="F113" s="659">
        <v>7209778043</v>
      </c>
      <c r="G113" s="659">
        <v>7209778043</v>
      </c>
      <c r="H113" s="659"/>
      <c r="I113" s="659"/>
      <c r="J113" s="659"/>
      <c r="K113" s="666"/>
      <c r="L113" s="666"/>
      <c r="M113" s="666"/>
      <c r="N113" s="643"/>
      <c r="O113" s="643"/>
    </row>
    <row r="114" spans="1:15" s="648" customFormat="1" ht="15">
      <c r="A114" s="643">
        <v>9</v>
      </c>
      <c r="B114" s="657" t="s">
        <v>226</v>
      </c>
      <c r="D114" s="658">
        <v>419</v>
      </c>
      <c r="E114" s="658"/>
      <c r="F114" s="659">
        <v>0</v>
      </c>
      <c r="G114" s="666"/>
      <c r="H114" s="659"/>
      <c r="I114" s="659"/>
      <c r="J114" s="659"/>
      <c r="K114" s="666"/>
      <c r="L114" s="666"/>
      <c r="M114" s="666"/>
      <c r="N114" s="643"/>
      <c r="O114" s="643"/>
    </row>
    <row r="115" spans="1:15" s="648" customFormat="1" ht="15">
      <c r="A115" s="643">
        <v>10</v>
      </c>
      <c r="B115" s="657" t="s">
        <v>227</v>
      </c>
      <c r="D115" s="656">
        <v>420</v>
      </c>
      <c r="E115" s="656"/>
      <c r="F115" s="659">
        <v>1133167243</v>
      </c>
      <c r="G115" s="659">
        <v>1133167243</v>
      </c>
      <c r="H115" s="659"/>
      <c r="I115" s="659"/>
      <c r="J115" s="659"/>
      <c r="K115" s="666"/>
      <c r="L115" s="666"/>
      <c r="M115" s="666"/>
      <c r="N115" s="643"/>
      <c r="O115" s="643"/>
    </row>
    <row r="116" spans="1:15" s="648" customFormat="1" ht="15">
      <c r="A116" s="643">
        <v>11</v>
      </c>
      <c r="B116" s="657" t="s">
        <v>228</v>
      </c>
      <c r="D116" s="658">
        <v>421</v>
      </c>
      <c r="E116" s="658"/>
      <c r="F116" s="659">
        <v>12988662602</v>
      </c>
      <c r="G116" s="659">
        <v>11796283120</v>
      </c>
      <c r="H116" s="659"/>
      <c r="I116" s="659"/>
      <c r="J116" s="660"/>
      <c r="K116" s="659"/>
      <c r="L116" s="659"/>
      <c r="M116" s="666"/>
      <c r="N116" s="643"/>
      <c r="O116" s="643"/>
    </row>
    <row r="117" spans="1:15" s="648" customFormat="1" ht="15">
      <c r="A117" s="643"/>
      <c r="B117" s="657" t="s">
        <v>229</v>
      </c>
      <c r="D117" s="658"/>
      <c r="E117" s="658"/>
      <c r="F117" s="659">
        <v>11796283120</v>
      </c>
      <c r="G117" s="659"/>
      <c r="H117" s="659"/>
      <c r="I117" s="659"/>
      <c r="J117" s="660"/>
      <c r="K117" s="659"/>
      <c r="L117" s="666"/>
      <c r="M117" s="666"/>
      <c r="N117" s="643"/>
      <c r="O117" s="643"/>
    </row>
    <row r="118" spans="1:15" s="648" customFormat="1" ht="15">
      <c r="A118" s="643"/>
      <c r="B118" s="657" t="s">
        <v>230</v>
      </c>
      <c r="D118" s="658"/>
      <c r="E118" s="658"/>
      <c r="F118" s="659">
        <v>1192379482</v>
      </c>
      <c r="G118" s="659">
        <v>11796283120</v>
      </c>
      <c r="H118" s="659"/>
      <c r="I118" s="659"/>
      <c r="J118" s="659"/>
      <c r="K118" s="677"/>
      <c r="L118" s="666"/>
      <c r="M118" s="666"/>
      <c r="N118" s="643"/>
      <c r="O118" s="643"/>
    </row>
    <row r="119" spans="1:15" s="648" customFormat="1" ht="15" hidden="1">
      <c r="A119" s="643">
        <v>12</v>
      </c>
      <c r="B119" s="657" t="s">
        <v>231</v>
      </c>
      <c r="D119" s="658">
        <v>422</v>
      </c>
      <c r="E119" s="658"/>
      <c r="F119" s="666"/>
      <c r="G119" s="666"/>
      <c r="H119" s="659"/>
      <c r="I119" s="659"/>
      <c r="J119" s="659"/>
      <c r="K119" s="677"/>
      <c r="L119" s="666"/>
      <c r="M119" s="666"/>
      <c r="N119" s="643"/>
      <c r="O119" s="643"/>
    </row>
    <row r="120" spans="1:15" s="645" customFormat="1" ht="15">
      <c r="A120" s="646" t="s">
        <v>110</v>
      </c>
      <c r="B120" s="663" t="s">
        <v>232</v>
      </c>
      <c r="D120" s="664">
        <v>430</v>
      </c>
      <c r="E120" s="664"/>
      <c r="F120" s="667">
        <v>0</v>
      </c>
      <c r="G120" s="667">
        <v>0</v>
      </c>
      <c r="H120" s="667"/>
      <c r="I120" s="667"/>
      <c r="J120" s="667"/>
      <c r="K120" s="667"/>
      <c r="L120" s="667"/>
      <c r="M120" s="667"/>
      <c r="N120" s="646"/>
      <c r="O120" s="646"/>
    </row>
    <row r="121" spans="1:15" s="648" customFormat="1" ht="15" hidden="1">
      <c r="A121" s="643"/>
      <c r="B121" s="657" t="s">
        <v>233</v>
      </c>
      <c r="D121" s="658">
        <v>431</v>
      </c>
      <c r="E121" s="658"/>
      <c r="F121" s="666"/>
      <c r="G121" s="666"/>
      <c r="H121" s="666"/>
      <c r="I121" s="666"/>
      <c r="J121" s="666"/>
      <c r="K121" s="666"/>
      <c r="L121" s="666"/>
      <c r="M121" s="666"/>
      <c r="N121" s="643"/>
      <c r="O121" s="643"/>
    </row>
    <row r="122" spans="1:15" s="648" customFormat="1" ht="15" hidden="1">
      <c r="A122" s="643"/>
      <c r="B122" s="657" t="s">
        <v>234</v>
      </c>
      <c r="D122" s="658">
        <v>432</v>
      </c>
      <c r="E122" s="658"/>
      <c r="F122" s="666"/>
      <c r="G122" s="666"/>
      <c r="H122" s="666"/>
      <c r="I122" s="666"/>
      <c r="J122" s="666"/>
      <c r="K122" s="666"/>
      <c r="L122" s="666"/>
      <c r="M122" s="666"/>
      <c r="N122" s="643"/>
      <c r="O122" s="643"/>
    </row>
    <row r="123" spans="1:15" s="648" customFormat="1" ht="15.75" thickBot="1">
      <c r="A123" s="668"/>
      <c r="B123" s="669" t="s">
        <v>235</v>
      </c>
      <c r="C123" s="670"/>
      <c r="D123" s="671" t="s">
        <v>236</v>
      </c>
      <c r="E123" s="671"/>
      <c r="F123" s="672">
        <v>725381065259</v>
      </c>
      <c r="G123" s="672">
        <v>727403713078</v>
      </c>
      <c r="H123" s="672"/>
      <c r="I123" s="672"/>
      <c r="J123" s="672"/>
      <c r="K123" s="672"/>
      <c r="L123" s="672"/>
      <c r="M123" s="666"/>
      <c r="N123" s="643"/>
      <c r="O123" s="643"/>
    </row>
    <row r="124" spans="1:15" s="648" customFormat="1" ht="15.75" thickTop="1">
      <c r="A124" s="643"/>
      <c r="F124" s="666" t="s">
        <v>237</v>
      </c>
      <c r="G124" s="666"/>
      <c r="H124" s="666"/>
      <c r="I124" s="666"/>
      <c r="J124" s="666"/>
      <c r="K124" s="666"/>
      <c r="L124" s="666"/>
      <c r="M124" s="666"/>
      <c r="N124" s="643"/>
      <c r="O124" s="643"/>
    </row>
    <row r="125" spans="1:15" s="645" customFormat="1" ht="14.25">
      <c r="A125" s="906" t="s">
        <v>238</v>
      </c>
      <c r="B125" s="906"/>
      <c r="C125" s="906"/>
      <c r="D125" s="906"/>
      <c r="E125" s="906"/>
      <c r="F125" s="898" t="s">
        <v>239</v>
      </c>
      <c r="G125" s="898"/>
      <c r="H125" s="881"/>
      <c r="I125" s="667"/>
      <c r="J125" s="667"/>
      <c r="K125" s="667"/>
      <c r="L125" s="667"/>
      <c r="M125" s="667"/>
      <c r="N125" s="646"/>
      <c r="O125" s="646"/>
    </row>
    <row r="126" spans="1:15" s="645" customFormat="1" ht="14.25">
      <c r="A126" s="646"/>
      <c r="F126" s="667"/>
      <c r="G126" s="667"/>
      <c r="H126" s="667"/>
      <c r="I126" s="667"/>
      <c r="J126" s="667"/>
      <c r="K126" s="667"/>
      <c r="L126" s="667"/>
      <c r="M126" s="667"/>
      <c r="N126" s="646"/>
      <c r="O126" s="646"/>
    </row>
    <row r="127" spans="1:15" s="645" customFormat="1" ht="14.25">
      <c r="A127" s="646"/>
      <c r="F127" s="667"/>
      <c r="G127" s="667"/>
      <c r="H127" s="667"/>
      <c r="I127" s="667"/>
      <c r="J127" s="667"/>
      <c r="K127" s="667"/>
      <c r="L127" s="667"/>
      <c r="M127" s="667"/>
      <c r="N127" s="646"/>
      <c r="O127" s="646"/>
    </row>
    <row r="128" spans="1:15" s="645" customFormat="1" ht="14.25">
      <c r="A128" s="646"/>
      <c r="F128" s="667"/>
      <c r="G128" s="667"/>
      <c r="H128" s="667"/>
      <c r="I128" s="667"/>
      <c r="J128" s="667"/>
      <c r="K128" s="667"/>
      <c r="L128" s="667"/>
      <c r="M128" s="667"/>
      <c r="N128" s="646"/>
      <c r="O128" s="646"/>
    </row>
    <row r="129" spans="1:15" s="645" customFormat="1" ht="14.25">
      <c r="A129" s="646"/>
      <c r="F129" s="679"/>
      <c r="G129" s="667"/>
      <c r="H129" s="667"/>
      <c r="I129" s="667"/>
      <c r="J129" s="667"/>
      <c r="K129" s="667"/>
      <c r="L129" s="667"/>
      <c r="M129" s="667"/>
      <c r="N129" s="646"/>
      <c r="O129" s="646"/>
    </row>
    <row r="130" spans="1:15" s="645" customFormat="1" ht="14.25">
      <c r="A130" s="646"/>
      <c r="B130" s="680"/>
      <c r="D130" s="680"/>
      <c r="E130" s="680"/>
      <c r="F130" s="679"/>
      <c r="G130" s="667"/>
      <c r="H130" s="667"/>
      <c r="I130" s="667"/>
      <c r="J130" s="667"/>
      <c r="K130" s="667"/>
      <c r="L130" s="667"/>
      <c r="M130" s="667"/>
      <c r="N130" s="646"/>
      <c r="O130" s="646"/>
    </row>
    <row r="131" spans="1:15" s="682" customFormat="1">
      <c r="A131" s="681"/>
      <c r="F131" s="683"/>
      <c r="G131" s="683"/>
      <c r="H131" s="683"/>
      <c r="I131" s="683"/>
      <c r="J131" s="683"/>
      <c r="K131" s="683"/>
      <c r="L131" s="683"/>
      <c r="M131" s="683"/>
      <c r="N131" s="681"/>
      <c r="O131" s="681"/>
    </row>
    <row r="132" spans="1:15" s="648" customFormat="1" ht="15">
      <c r="A132" s="684" t="s">
        <v>240</v>
      </c>
      <c r="B132" s="684"/>
      <c r="C132" s="684"/>
      <c r="D132" s="684"/>
      <c r="E132" s="685"/>
      <c r="F132" s="898" t="s">
        <v>241</v>
      </c>
      <c r="G132" s="898"/>
      <c r="H132" s="666"/>
      <c r="I132" s="666"/>
      <c r="J132" s="666"/>
      <c r="K132" s="666"/>
      <c r="L132" s="666"/>
      <c r="M132" s="666"/>
      <c r="N132" s="643"/>
      <c r="O132" s="643"/>
    </row>
    <row r="133" spans="1:15" s="687" customFormat="1">
      <c r="A133" s="686"/>
      <c r="F133" s="688"/>
      <c r="G133" s="688"/>
      <c r="H133" s="688"/>
      <c r="I133" s="688"/>
      <c r="J133" s="688"/>
      <c r="K133" s="688"/>
      <c r="L133" s="688"/>
      <c r="M133" s="688"/>
      <c r="N133" s="686"/>
      <c r="O133" s="686"/>
    </row>
  </sheetData>
  <mergeCells count="17">
    <mergeCell ref="F132:G132"/>
    <mergeCell ref="G6:G7"/>
    <mergeCell ref="A6:B7"/>
    <mergeCell ref="A8:B8"/>
    <mergeCell ref="D6:D7"/>
    <mergeCell ref="E6:E7"/>
    <mergeCell ref="F6:F7"/>
    <mergeCell ref="F125:G125"/>
    <mergeCell ref="A125:E125"/>
    <mergeCell ref="A4:G4"/>
    <mergeCell ref="A5:G5"/>
    <mergeCell ref="F1:G1"/>
    <mergeCell ref="F2:G2"/>
    <mergeCell ref="F3:G3"/>
    <mergeCell ref="A1:D1"/>
    <mergeCell ref="A2:D2"/>
    <mergeCell ref="A3:D3"/>
  </mergeCells>
  <phoneticPr fontId="126" type="noConversion"/>
  <pageMargins left="0.67" right="0.36" top="0.16" bottom="0.27" header="0.17" footer="0.31"/>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4" enableFormatConditionsCalculation="0"/>
  <dimension ref="A1:Q42"/>
  <sheetViews>
    <sheetView topLeftCell="C1" zoomScaleSheetLayoutView="100" workbookViewId="0">
      <pane xSplit="3" topLeftCell="F1" activePane="topRight" state="frozen"/>
      <selection activeCell="C1" sqref="C1"/>
      <selection pane="topRight" activeCell="AC17" sqref="AC17"/>
    </sheetView>
  </sheetViews>
  <sheetFormatPr defaultColWidth="10.28515625" defaultRowHeight="15" outlineLevelRow="1" outlineLevelCol="1"/>
  <cols>
    <col min="1" max="1" width="4.42578125" style="692" hidden="1" customWidth="1" outlineLevel="1"/>
    <col min="2" max="2" width="4.28515625" style="730" hidden="1" customWidth="1" collapsed="1"/>
    <col min="3" max="3" width="0.140625" style="730" customWidth="1"/>
    <col min="4" max="4" width="3.7109375" style="730" customWidth="1"/>
    <col min="5" max="5" width="48.42578125" style="810" customWidth="1"/>
    <col min="6" max="6" width="0.85546875" style="810" customWidth="1"/>
    <col min="7" max="7" width="4.28515625" style="811" customWidth="1"/>
    <col min="8" max="8" width="0.7109375" style="810" customWidth="1"/>
    <col min="9" max="9" width="7.28515625" style="811" customWidth="1"/>
    <col min="10" max="10" width="0.7109375" style="730" customWidth="1"/>
    <col min="11" max="11" width="13.140625" style="812" hidden="1" customWidth="1" outlineLevel="1"/>
    <col min="12" max="12" width="16.7109375" style="813" customWidth="1" collapsed="1"/>
    <col min="13" max="13" width="16.7109375" style="814" customWidth="1"/>
    <col min="14" max="15" width="19.28515625" style="701" customWidth="1"/>
    <col min="16" max="16" width="19.7109375" style="707" customWidth="1"/>
    <col min="17" max="17" width="12.85546875" style="729" bestFit="1" customWidth="1"/>
    <col min="18" max="16384" width="10.28515625" style="730"/>
  </cols>
  <sheetData>
    <row r="1" spans="1:17" s="693" customFormat="1" ht="17.25" customHeight="1">
      <c r="A1" s="692"/>
      <c r="C1" s="694"/>
      <c r="D1" s="695" t="s">
        <v>242</v>
      </c>
      <c r="G1" s="696"/>
      <c r="I1" s="696"/>
      <c r="J1" s="697"/>
      <c r="K1" s="698"/>
      <c r="L1" s="699"/>
      <c r="M1" s="700"/>
      <c r="N1" s="701"/>
      <c r="O1" s="618"/>
      <c r="P1" s="702"/>
      <c r="Q1" s="703"/>
    </row>
    <row r="2" spans="1:17" s="705" customFormat="1" ht="14.25" customHeight="1">
      <c r="A2" s="704"/>
      <c r="C2" s="706"/>
      <c r="D2" s="706" t="s">
        <v>243</v>
      </c>
      <c r="G2" s="707"/>
      <c r="I2" s="707"/>
      <c r="J2" s="708"/>
      <c r="K2" s="709"/>
      <c r="L2" s="710"/>
      <c r="M2" s="711"/>
      <c r="N2" s="701"/>
      <c r="O2" s="701"/>
      <c r="P2" s="707"/>
      <c r="Q2" s="712"/>
    </row>
    <row r="3" spans="1:17" s="713" customFormat="1">
      <c r="A3" s="704"/>
      <c r="C3" s="714"/>
      <c r="D3" s="715" t="s">
        <v>244</v>
      </c>
      <c r="G3" s="707"/>
      <c r="I3" s="707"/>
      <c r="K3" s="716"/>
      <c r="L3" s="717"/>
      <c r="M3" s="718"/>
      <c r="N3" s="701"/>
      <c r="O3" s="701"/>
      <c r="P3" s="707"/>
      <c r="Q3" s="719"/>
    </row>
    <row r="4" spans="1:17" ht="15.75" customHeight="1">
      <c r="B4" s="720"/>
      <c r="C4" s="720"/>
      <c r="D4" s="721"/>
      <c r="E4" s="722"/>
      <c r="F4" s="722"/>
      <c r="G4" s="723"/>
      <c r="H4" s="722"/>
      <c r="I4" s="723"/>
      <c r="J4" s="722"/>
      <c r="K4" s="724"/>
      <c r="L4" s="725"/>
      <c r="M4" s="726"/>
      <c r="N4" s="727"/>
      <c r="O4" s="726" t="s">
        <v>245</v>
      </c>
      <c r="P4" s="728"/>
    </row>
    <row r="5" spans="1:17" s="693" customFormat="1" ht="16.5" customHeight="1">
      <c r="A5" s="692"/>
      <c r="C5" s="731"/>
      <c r="D5" s="909" t="s">
        <v>246</v>
      </c>
      <c r="E5" s="909"/>
      <c r="F5" s="909"/>
      <c r="G5" s="909"/>
      <c r="H5" s="909"/>
      <c r="I5" s="909"/>
      <c r="J5" s="909"/>
      <c r="K5" s="909"/>
      <c r="L5" s="909"/>
      <c r="M5" s="909"/>
      <c r="N5" s="909"/>
      <c r="O5" s="910"/>
      <c r="P5" s="619"/>
      <c r="Q5" s="703"/>
    </row>
    <row r="6" spans="1:17" ht="14.1" customHeight="1">
      <c r="C6" s="732"/>
      <c r="D6" s="911" t="s">
        <v>247</v>
      </c>
      <c r="E6" s="911"/>
      <c r="F6" s="911"/>
      <c r="G6" s="911"/>
      <c r="H6" s="911"/>
      <c r="I6" s="911"/>
      <c r="J6" s="911"/>
      <c r="K6" s="911"/>
      <c r="L6" s="911"/>
      <c r="M6" s="911"/>
      <c r="N6" s="911"/>
      <c r="O6" s="912"/>
      <c r="P6" s="620"/>
    </row>
    <row r="7" spans="1:17" s="735" customFormat="1" ht="10.5" customHeight="1">
      <c r="A7" s="733"/>
      <c r="B7" s="734"/>
      <c r="C7" s="734"/>
      <c r="D7" s="734"/>
      <c r="G7" s="736"/>
      <c r="I7" s="736"/>
      <c r="J7" s="734"/>
      <c r="K7" s="737"/>
      <c r="L7" s="738"/>
      <c r="M7" s="739"/>
      <c r="N7" s="740"/>
      <c r="O7" s="741" t="s">
        <v>248</v>
      </c>
      <c r="P7" s="742"/>
      <c r="Q7" s="743"/>
    </row>
    <row r="8" spans="1:17" s="755" customFormat="1" ht="26.25" customHeight="1">
      <c r="A8" s="744" t="s">
        <v>249</v>
      </c>
      <c r="B8" s="745" t="s">
        <v>98</v>
      </c>
      <c r="C8" s="746"/>
      <c r="D8" s="745"/>
      <c r="E8" s="747" t="s">
        <v>250</v>
      </c>
      <c r="F8" s="748"/>
      <c r="G8" s="745" t="str">
        <f>B8</f>
        <v>Mã số</v>
      </c>
      <c r="H8" s="748"/>
      <c r="I8" s="745" t="s">
        <v>251</v>
      </c>
      <c r="J8" s="746"/>
      <c r="K8" s="749"/>
      <c r="L8" s="750" t="s">
        <v>247</v>
      </c>
      <c r="M8" s="751" t="s">
        <v>252</v>
      </c>
      <c r="N8" s="752" t="s">
        <v>253</v>
      </c>
      <c r="O8" s="752" t="s">
        <v>254</v>
      </c>
      <c r="P8" s="753"/>
      <c r="Q8" s="754"/>
    </row>
    <row r="9" spans="1:17" ht="17.25" customHeight="1">
      <c r="A9" s="692">
        <v>511</v>
      </c>
      <c r="B9" s="756" t="s">
        <v>548</v>
      </c>
      <c r="C9" s="702"/>
      <c r="D9" s="702">
        <v>1</v>
      </c>
      <c r="E9" s="757" t="s">
        <v>255</v>
      </c>
      <c r="F9" s="757"/>
      <c r="G9" s="758" t="s">
        <v>548</v>
      </c>
      <c r="H9" s="757"/>
      <c r="I9" s="759" t="s">
        <v>256</v>
      </c>
      <c r="J9" s="702"/>
      <c r="K9" s="760"/>
      <c r="L9" s="761">
        <v>163649351909</v>
      </c>
      <c r="M9" s="762">
        <v>125605744021</v>
      </c>
      <c r="N9" s="762">
        <v>163649351909</v>
      </c>
      <c r="O9" s="762">
        <v>125605744021</v>
      </c>
      <c r="P9" s="761"/>
    </row>
    <row r="10" spans="1:17" ht="13.5" customHeight="1">
      <c r="B10" s="763" t="s">
        <v>257</v>
      </c>
      <c r="C10" s="707"/>
      <c r="D10" s="707">
        <v>2</v>
      </c>
      <c r="E10" s="764" t="s">
        <v>258</v>
      </c>
      <c r="F10" s="764"/>
      <c r="G10" s="759" t="s">
        <v>257</v>
      </c>
      <c r="H10" s="764"/>
      <c r="I10" s="759" t="s">
        <v>259</v>
      </c>
      <c r="J10" s="707"/>
      <c r="K10" s="761" t="e">
        <f>SUM(#REF!)</f>
        <v>#REF!</v>
      </c>
      <c r="L10" s="761">
        <v>368272136</v>
      </c>
      <c r="M10" s="762">
        <v>63592875</v>
      </c>
      <c r="N10" s="762">
        <v>368272136</v>
      </c>
      <c r="O10" s="762">
        <v>63592875</v>
      </c>
      <c r="P10" s="761"/>
    </row>
    <row r="11" spans="1:17" ht="27.75" customHeight="1">
      <c r="B11" s="702">
        <v>10</v>
      </c>
      <c r="C11" s="702"/>
      <c r="D11" s="765">
        <v>3</v>
      </c>
      <c r="E11" s="766" t="s">
        <v>260</v>
      </c>
      <c r="F11" s="757"/>
      <c r="G11" s="767">
        <v>10</v>
      </c>
      <c r="H11" s="757"/>
      <c r="I11" s="759" t="s">
        <v>261</v>
      </c>
      <c r="J11" s="702"/>
      <c r="K11" s="768" t="e">
        <f>K9-K10</f>
        <v>#REF!</v>
      </c>
      <c r="L11" s="761">
        <v>163281079773</v>
      </c>
      <c r="M11" s="762">
        <v>125542151146</v>
      </c>
      <c r="N11" s="762">
        <v>163281079773</v>
      </c>
      <c r="O11" s="762">
        <v>125542151146</v>
      </c>
      <c r="P11" s="761"/>
    </row>
    <row r="12" spans="1:17">
      <c r="A12" s="692">
        <v>632</v>
      </c>
      <c r="B12" s="702">
        <v>11</v>
      </c>
      <c r="C12" s="702"/>
      <c r="D12" s="702">
        <v>4</v>
      </c>
      <c r="E12" s="757" t="s">
        <v>262</v>
      </c>
      <c r="F12" s="757"/>
      <c r="G12" s="758">
        <v>11</v>
      </c>
      <c r="H12" s="757"/>
      <c r="I12" s="759" t="s">
        <v>263</v>
      </c>
      <c r="J12" s="702"/>
      <c r="K12" s="760"/>
      <c r="L12" s="761">
        <v>152373194060</v>
      </c>
      <c r="M12" s="762">
        <v>111815557222</v>
      </c>
      <c r="N12" s="762">
        <v>152373194060</v>
      </c>
      <c r="O12" s="762">
        <v>111815557222</v>
      </c>
      <c r="P12" s="761"/>
    </row>
    <row r="13" spans="1:17" ht="29.25" customHeight="1">
      <c r="B13" s="702">
        <v>20</v>
      </c>
      <c r="C13" s="702"/>
      <c r="D13" s="765">
        <v>5</v>
      </c>
      <c r="E13" s="766" t="s">
        <v>264</v>
      </c>
      <c r="F13" s="757"/>
      <c r="G13" s="767">
        <v>20</v>
      </c>
      <c r="H13" s="757"/>
      <c r="I13" s="759"/>
      <c r="J13" s="702"/>
      <c r="K13" s="768" t="e">
        <f>K11-K12</f>
        <v>#REF!</v>
      </c>
      <c r="L13" s="761">
        <v>10907885713</v>
      </c>
      <c r="M13" s="762">
        <v>13726593924</v>
      </c>
      <c r="N13" s="762">
        <v>10907885713</v>
      </c>
      <c r="O13" s="762">
        <v>13726593924</v>
      </c>
      <c r="P13" s="761"/>
    </row>
    <row r="14" spans="1:17" ht="13.5" customHeight="1">
      <c r="A14" s="692">
        <v>515</v>
      </c>
      <c r="B14" s="707">
        <v>21</v>
      </c>
      <c r="C14" s="707"/>
      <c r="D14" s="707">
        <v>6</v>
      </c>
      <c r="E14" s="764" t="s">
        <v>265</v>
      </c>
      <c r="F14" s="764"/>
      <c r="G14" s="759">
        <v>21</v>
      </c>
      <c r="H14" s="764"/>
      <c r="I14" s="759" t="s">
        <v>266</v>
      </c>
      <c r="J14" s="707"/>
      <c r="K14" s="769"/>
      <c r="L14" s="761">
        <v>71606939</v>
      </c>
      <c r="M14" s="762">
        <v>285195790</v>
      </c>
      <c r="N14" s="762">
        <v>71606939</v>
      </c>
      <c r="O14" s="762">
        <v>285195790</v>
      </c>
      <c r="P14" s="761"/>
    </row>
    <row r="15" spans="1:17" ht="13.5" customHeight="1">
      <c r="A15" s="692">
        <v>635</v>
      </c>
      <c r="B15" s="707">
        <v>22</v>
      </c>
      <c r="C15" s="707"/>
      <c r="D15" s="707">
        <v>7</v>
      </c>
      <c r="E15" s="764" t="s">
        <v>267</v>
      </c>
      <c r="F15" s="764"/>
      <c r="G15" s="759">
        <v>22</v>
      </c>
      <c r="H15" s="764"/>
      <c r="I15" s="759" t="s">
        <v>268</v>
      </c>
      <c r="J15" s="707"/>
      <c r="K15" s="769"/>
      <c r="L15" s="761">
        <v>4533599559</v>
      </c>
      <c r="M15" s="762">
        <v>6310443431</v>
      </c>
      <c r="N15" s="762">
        <v>4533599559</v>
      </c>
      <c r="O15" s="762">
        <v>6310443431</v>
      </c>
      <c r="P15" s="761"/>
    </row>
    <row r="16" spans="1:17" s="777" customFormat="1" ht="13.5" customHeight="1">
      <c r="A16" s="770"/>
      <c r="B16" s="771">
        <v>23</v>
      </c>
      <c r="C16" s="771"/>
      <c r="D16" s="771"/>
      <c r="E16" s="772" t="s">
        <v>269</v>
      </c>
      <c r="F16" s="772"/>
      <c r="G16" s="773">
        <v>23</v>
      </c>
      <c r="H16" s="772"/>
      <c r="I16" s="773"/>
      <c r="J16" s="771"/>
      <c r="K16" s="774"/>
      <c r="L16" s="761">
        <v>4525331084</v>
      </c>
      <c r="M16" s="775">
        <v>6131400219</v>
      </c>
      <c r="N16" s="762">
        <v>4525331084</v>
      </c>
      <c r="O16" s="775">
        <v>6131400219</v>
      </c>
      <c r="P16" s="761"/>
      <c r="Q16" s="776"/>
    </row>
    <row r="17" spans="1:17" ht="12.75" customHeight="1">
      <c r="A17" s="692">
        <v>641</v>
      </c>
      <c r="B17" s="707">
        <v>24</v>
      </c>
      <c r="C17" s="707"/>
      <c r="D17" s="707">
        <v>8</v>
      </c>
      <c r="E17" s="778" t="s">
        <v>270</v>
      </c>
      <c r="F17" s="778"/>
      <c r="G17" s="759">
        <v>25</v>
      </c>
      <c r="H17" s="778"/>
      <c r="I17" s="779"/>
      <c r="J17" s="707"/>
      <c r="K17" s="761" t="e">
        <f>SUM(#REF!)</f>
        <v>#REF!</v>
      </c>
      <c r="L17" s="761">
        <v>1741885680</v>
      </c>
      <c r="M17" s="762">
        <v>2180877479</v>
      </c>
      <c r="N17" s="762">
        <v>1741885680</v>
      </c>
      <c r="O17" s="762">
        <v>2180877479</v>
      </c>
      <c r="P17" s="761"/>
    </row>
    <row r="18" spans="1:17" ht="12.75" customHeight="1">
      <c r="B18" s="707">
        <v>25</v>
      </c>
      <c r="C18" s="707"/>
      <c r="D18" s="707">
        <v>9</v>
      </c>
      <c r="E18" s="764" t="s">
        <v>271</v>
      </c>
      <c r="F18" s="764"/>
      <c r="G18" s="759">
        <v>26</v>
      </c>
      <c r="H18" s="764"/>
      <c r="I18" s="779"/>
      <c r="J18" s="707"/>
      <c r="K18" s="761" t="e">
        <f>SUM(#REF!)</f>
        <v>#REF!</v>
      </c>
      <c r="L18" s="761">
        <v>3165034998</v>
      </c>
      <c r="M18" s="762">
        <v>3808217702</v>
      </c>
      <c r="N18" s="762">
        <v>3165034998</v>
      </c>
      <c r="O18" s="762">
        <v>3808217702</v>
      </c>
      <c r="P18" s="761"/>
    </row>
    <row r="19" spans="1:17" ht="29.25" customHeight="1">
      <c r="B19" s="702">
        <v>30</v>
      </c>
      <c r="C19" s="702"/>
      <c r="D19" s="765">
        <v>10</v>
      </c>
      <c r="E19" s="766" t="s">
        <v>272</v>
      </c>
      <c r="F19" s="757"/>
      <c r="G19" s="767">
        <v>30</v>
      </c>
      <c r="H19" s="757"/>
      <c r="I19" s="759"/>
      <c r="J19" s="702"/>
      <c r="K19" s="768" t="e">
        <f>K13+(K14-K15)-(K17+K18)</f>
        <v>#REF!</v>
      </c>
      <c r="L19" s="761">
        <v>1538972415</v>
      </c>
      <c r="M19" s="762">
        <v>1712251102</v>
      </c>
      <c r="N19" s="762">
        <v>1538972415</v>
      </c>
      <c r="O19" s="762">
        <v>1712251102</v>
      </c>
      <c r="P19" s="761"/>
    </row>
    <row r="20" spans="1:17" ht="14.25" customHeight="1">
      <c r="A20" s="692">
        <v>711</v>
      </c>
      <c r="B20" s="707">
        <v>31</v>
      </c>
      <c r="C20" s="707"/>
      <c r="D20" s="707">
        <v>11</v>
      </c>
      <c r="E20" s="764" t="s">
        <v>273</v>
      </c>
      <c r="F20" s="764"/>
      <c r="G20" s="759">
        <v>31</v>
      </c>
      <c r="H20" s="764"/>
      <c r="I20" s="779"/>
      <c r="J20" s="707"/>
      <c r="K20" s="769"/>
      <c r="L20" s="761">
        <v>8156000</v>
      </c>
      <c r="M20" s="762">
        <v>2790909095</v>
      </c>
      <c r="N20" s="762">
        <v>8156000</v>
      </c>
      <c r="O20" s="762">
        <v>2790909095</v>
      </c>
      <c r="P20" s="761"/>
    </row>
    <row r="21" spans="1:17" ht="14.25" customHeight="1">
      <c r="A21" s="692">
        <v>811</v>
      </c>
      <c r="B21" s="707">
        <v>32</v>
      </c>
      <c r="C21" s="707"/>
      <c r="D21" s="707">
        <v>12</v>
      </c>
      <c r="E21" s="764" t="s">
        <v>274</v>
      </c>
      <c r="F21" s="764"/>
      <c r="G21" s="759">
        <v>32</v>
      </c>
      <c r="H21" s="764"/>
      <c r="I21" s="759" t="s">
        <v>275</v>
      </c>
      <c r="J21" s="707"/>
      <c r="K21" s="769"/>
      <c r="L21" s="761">
        <v>8156002</v>
      </c>
      <c r="M21" s="762">
        <v>3144795320</v>
      </c>
      <c r="N21" s="762">
        <v>8156002</v>
      </c>
      <c r="O21" s="762">
        <v>3144795320</v>
      </c>
      <c r="P21" s="761"/>
    </row>
    <row r="22" spans="1:17">
      <c r="B22" s="702">
        <v>40</v>
      </c>
      <c r="C22" s="702"/>
      <c r="D22" s="702">
        <v>13</v>
      </c>
      <c r="E22" s="757" t="s">
        <v>276</v>
      </c>
      <c r="F22" s="757"/>
      <c r="G22" s="758">
        <v>40</v>
      </c>
      <c r="H22" s="757"/>
      <c r="I22" s="759" t="s">
        <v>277</v>
      </c>
      <c r="J22" s="702"/>
      <c r="K22" s="780">
        <f>K20-K21</f>
        <v>0</v>
      </c>
      <c r="L22" s="781">
        <v>-2</v>
      </c>
      <c r="M22" s="782">
        <v>-353886225</v>
      </c>
      <c r="N22" s="782">
        <v>-2</v>
      </c>
      <c r="O22" s="782">
        <v>-353886225</v>
      </c>
      <c r="P22" s="761"/>
    </row>
    <row r="23" spans="1:17" s="720" customFormat="1">
      <c r="A23" s="783"/>
      <c r="B23" s="702">
        <v>50</v>
      </c>
      <c r="C23" s="702"/>
      <c r="D23" s="702">
        <v>14</v>
      </c>
      <c r="E23" s="757" t="s">
        <v>278</v>
      </c>
      <c r="F23" s="757"/>
      <c r="G23" s="758">
        <v>50</v>
      </c>
      <c r="H23" s="757"/>
      <c r="I23" s="759"/>
      <c r="J23" s="702"/>
      <c r="K23" s="780" t="e">
        <f>K19+K22</f>
        <v>#REF!</v>
      </c>
      <c r="L23" s="784">
        <v>1538972413</v>
      </c>
      <c r="M23" s="784">
        <v>1358364877</v>
      </c>
      <c r="N23" s="784">
        <v>1538972413</v>
      </c>
      <c r="O23" s="784">
        <v>1358364877</v>
      </c>
      <c r="P23" s="761"/>
      <c r="Q23" s="785"/>
    </row>
    <row r="24" spans="1:17" ht="12.75" customHeight="1">
      <c r="A24" s="692" t="s">
        <v>279</v>
      </c>
      <c r="B24" s="707">
        <v>51</v>
      </c>
      <c r="C24" s="707"/>
      <c r="D24" s="707">
        <v>15</v>
      </c>
      <c r="E24" s="778" t="s">
        <v>280</v>
      </c>
      <c r="F24" s="778"/>
      <c r="G24" s="759">
        <v>51</v>
      </c>
      <c r="H24" s="778"/>
      <c r="I24" s="759" t="s">
        <v>281</v>
      </c>
      <c r="J24" s="707"/>
      <c r="K24" s="769"/>
      <c r="L24" s="762">
        <v>346592931</v>
      </c>
      <c r="M24" s="762">
        <v>410997357</v>
      </c>
      <c r="N24" s="762">
        <v>346592931</v>
      </c>
      <c r="O24" s="762">
        <v>410997357</v>
      </c>
      <c r="P24" s="761"/>
    </row>
    <row r="25" spans="1:17" ht="12" customHeight="1">
      <c r="B25" s="707">
        <v>52</v>
      </c>
      <c r="C25" s="707"/>
      <c r="D25" s="707">
        <v>16</v>
      </c>
      <c r="E25" s="778" t="s">
        <v>282</v>
      </c>
      <c r="F25" s="778"/>
      <c r="G25" s="759">
        <v>52</v>
      </c>
      <c r="H25" s="778"/>
      <c r="I25" s="759"/>
      <c r="J25" s="707"/>
      <c r="K25" s="769"/>
      <c r="L25" s="762">
        <v>0</v>
      </c>
      <c r="M25" s="762">
        <v>0</v>
      </c>
      <c r="N25" s="762">
        <v>0</v>
      </c>
      <c r="O25" s="762">
        <v>0</v>
      </c>
      <c r="P25" s="761"/>
    </row>
    <row r="26" spans="1:17" ht="29.25" customHeight="1">
      <c r="A26" s="692">
        <v>4212</v>
      </c>
      <c r="B26" s="702">
        <v>60</v>
      </c>
      <c r="C26" s="702"/>
      <c r="D26" s="765">
        <v>17</v>
      </c>
      <c r="E26" s="766" t="s">
        <v>283</v>
      </c>
      <c r="F26" s="757"/>
      <c r="G26" s="767">
        <v>60</v>
      </c>
      <c r="H26" s="757"/>
      <c r="I26" s="759"/>
      <c r="J26" s="702"/>
      <c r="K26" s="768" t="e">
        <f>K23-K24</f>
        <v>#REF!</v>
      </c>
      <c r="L26" s="784">
        <v>1192379482</v>
      </c>
      <c r="M26" s="784">
        <v>947367520</v>
      </c>
      <c r="N26" s="784">
        <v>1192379482</v>
      </c>
      <c r="O26" s="784">
        <v>947367520</v>
      </c>
      <c r="P26" s="780"/>
    </row>
    <row r="27" spans="1:17" s="713" customFormat="1" ht="14.25" hidden="1" customHeight="1">
      <c r="A27" s="704"/>
      <c r="B27" s="707"/>
      <c r="C27" s="707"/>
      <c r="D27" s="786" t="s">
        <v>284</v>
      </c>
      <c r="E27" s="778" t="s">
        <v>285</v>
      </c>
      <c r="F27" s="764"/>
      <c r="G27" s="787">
        <v>61</v>
      </c>
      <c r="H27" s="764"/>
      <c r="I27" s="759"/>
      <c r="J27" s="707"/>
      <c r="K27" s="761"/>
      <c r="L27" s="761"/>
      <c r="M27" s="762"/>
      <c r="N27" s="762"/>
      <c r="O27" s="762"/>
      <c r="P27" s="761"/>
      <c r="Q27" s="719"/>
    </row>
    <row r="28" spans="1:17" s="713" customFormat="1" ht="13.5" hidden="1" customHeight="1">
      <c r="A28" s="704"/>
      <c r="B28" s="707"/>
      <c r="C28" s="707"/>
      <c r="D28" s="786" t="s">
        <v>286</v>
      </c>
      <c r="E28" s="778" t="s">
        <v>287</v>
      </c>
      <c r="F28" s="764"/>
      <c r="G28" s="787">
        <v>62</v>
      </c>
      <c r="H28" s="764"/>
      <c r="I28" s="759"/>
      <c r="J28" s="707"/>
      <c r="K28" s="761"/>
      <c r="L28" s="761"/>
      <c r="M28" s="762"/>
      <c r="N28" s="762"/>
      <c r="O28" s="762"/>
      <c r="P28" s="761"/>
      <c r="Q28" s="719"/>
    </row>
    <row r="29" spans="1:17" s="797" customFormat="1" ht="15.75" customHeight="1" outlineLevel="1">
      <c r="A29" s="788"/>
      <c r="B29" s="789"/>
      <c r="C29" s="789"/>
      <c r="D29" s="790">
        <v>18</v>
      </c>
      <c r="E29" s="791" t="s">
        <v>288</v>
      </c>
      <c r="F29" s="791"/>
      <c r="G29" s="792">
        <v>70</v>
      </c>
      <c r="H29" s="791"/>
      <c r="I29" s="773"/>
      <c r="J29" s="789"/>
      <c r="K29" s="793"/>
      <c r="L29" s="794">
        <f>L26/11114472</f>
        <v>107.28170281053387</v>
      </c>
      <c r="M29" s="795">
        <f>M26/11114472</f>
        <v>85.237294223243353</v>
      </c>
      <c r="N29" s="795">
        <f>N26/11114472</f>
        <v>107.28170281053387</v>
      </c>
      <c r="O29" s="795">
        <f>O26/11114472</f>
        <v>85.237294223243353</v>
      </c>
      <c r="P29" s="794"/>
      <c r="Q29" s="796"/>
    </row>
    <row r="30" spans="1:17" s="797" customFormat="1" hidden="1" outlineLevel="1">
      <c r="A30" s="788"/>
      <c r="B30" s="789"/>
      <c r="C30" s="789"/>
      <c r="D30" s="790">
        <v>19</v>
      </c>
      <c r="E30" s="757" t="s">
        <v>289</v>
      </c>
      <c r="F30" s="791"/>
      <c r="G30" s="792"/>
      <c r="H30" s="791"/>
      <c r="I30" s="792"/>
      <c r="J30" s="789"/>
      <c r="K30" s="793"/>
      <c r="L30" s="780">
        <f>379617093+2206733593</f>
        <v>2586350686</v>
      </c>
      <c r="M30" s="784">
        <f>307259760+11655694415</f>
        <v>11962954175</v>
      </c>
      <c r="N30" s="784">
        <f>7252985928-6873368835</f>
        <v>379617093</v>
      </c>
      <c r="O30" s="784">
        <v>11655694415</v>
      </c>
      <c r="P30" s="780"/>
      <c r="Q30" s="796"/>
    </row>
    <row r="31" spans="1:17" s="797" customFormat="1" hidden="1" outlineLevel="1">
      <c r="A31" s="788"/>
      <c r="B31" s="789"/>
      <c r="C31" s="789"/>
      <c r="D31" s="790">
        <v>20</v>
      </c>
      <c r="E31" s="757" t="s">
        <v>290</v>
      </c>
      <c r="F31" s="791"/>
      <c r="G31" s="792"/>
      <c r="H31" s="791"/>
      <c r="I31" s="792"/>
      <c r="J31" s="789"/>
      <c r="K31" s="793"/>
      <c r="L31" s="780">
        <f>L26+L30</f>
        <v>3778730168</v>
      </c>
      <c r="M31" s="784">
        <f>M26+M30</f>
        <v>12910321695</v>
      </c>
      <c r="N31" s="784">
        <f>N26+N30</f>
        <v>1571996575</v>
      </c>
      <c r="O31" s="784">
        <f>O26+O30</f>
        <v>12603061935</v>
      </c>
      <c r="P31" s="780"/>
      <c r="Q31" s="796"/>
    </row>
    <row r="32" spans="1:17" collapsed="1">
      <c r="B32" s="713"/>
      <c r="C32" s="713"/>
      <c r="D32" s="713"/>
      <c r="E32" s="798"/>
      <c r="F32" s="764"/>
      <c r="G32" s="799"/>
      <c r="H32" s="764"/>
      <c r="I32" s="799"/>
      <c r="J32" s="713"/>
      <c r="K32" s="716"/>
      <c r="L32" s="800"/>
      <c r="M32" s="801"/>
      <c r="N32" s="913" t="s">
        <v>237</v>
      </c>
      <c r="O32" s="913"/>
      <c r="P32" s="771"/>
    </row>
    <row r="33" spans="1:17">
      <c r="B33" s="713"/>
      <c r="C33" s="713"/>
      <c r="D33" s="713"/>
      <c r="E33" s="764"/>
      <c r="F33" s="764"/>
      <c r="G33" s="799"/>
      <c r="H33" s="764"/>
      <c r="I33" s="799"/>
      <c r="J33" s="713"/>
      <c r="K33" s="716"/>
      <c r="L33" s="800"/>
      <c r="M33" s="914" t="s">
        <v>291</v>
      </c>
      <c r="N33" s="914"/>
      <c r="O33" s="914"/>
      <c r="P33" s="802"/>
    </row>
    <row r="34" spans="1:17" s="720" customFormat="1" ht="16.5" customHeight="1">
      <c r="A34" s="783"/>
      <c r="B34" s="790"/>
      <c r="C34" s="790"/>
      <c r="D34" s="803"/>
      <c r="E34" s="702" t="s">
        <v>292</v>
      </c>
      <c r="F34" s="790"/>
      <c r="G34" s="702"/>
      <c r="H34" s="790"/>
      <c r="I34" s="702"/>
      <c r="J34" s="790"/>
      <c r="K34" s="804"/>
      <c r="L34" s="907" t="s">
        <v>293</v>
      </c>
      <c r="M34" s="907"/>
      <c r="N34" s="908" t="s">
        <v>294</v>
      </c>
      <c r="O34" s="908"/>
      <c r="P34" s="702"/>
      <c r="Q34" s="785"/>
    </row>
    <row r="35" spans="1:17" ht="14.25" customHeight="1">
      <c r="B35" s="713"/>
      <c r="C35" s="713"/>
      <c r="D35" s="713"/>
      <c r="E35" s="764"/>
      <c r="F35" s="713"/>
      <c r="G35" s="805"/>
      <c r="H35" s="713"/>
      <c r="I35" s="805"/>
      <c r="J35" s="713"/>
      <c r="K35" s="716"/>
      <c r="L35" s="800"/>
      <c r="M35" s="806"/>
    </row>
    <row r="36" spans="1:17" ht="15" customHeight="1">
      <c r="B36" s="713"/>
      <c r="C36" s="713"/>
      <c r="D36" s="807"/>
      <c r="E36" s="764"/>
      <c r="F36" s="713"/>
      <c r="G36" s="808"/>
      <c r="H36" s="713"/>
      <c r="I36" s="808"/>
      <c r="J36" s="713"/>
      <c r="K36" s="716"/>
      <c r="L36" s="800"/>
      <c r="M36" s="806"/>
    </row>
    <row r="37" spans="1:17" ht="15" customHeight="1">
      <c r="B37" s="713"/>
      <c r="C37" s="713"/>
      <c r="D37" s="807"/>
      <c r="E37" s="764"/>
      <c r="F37" s="713"/>
      <c r="G37" s="808"/>
      <c r="H37" s="713"/>
      <c r="I37" s="808"/>
      <c r="J37" s="713"/>
      <c r="K37" s="716"/>
      <c r="L37" s="800"/>
      <c r="M37" s="806"/>
    </row>
    <row r="38" spans="1:17" ht="15" customHeight="1">
      <c r="B38" s="713"/>
      <c r="C38" s="713"/>
      <c r="D38" s="807"/>
      <c r="E38" s="764"/>
      <c r="F38" s="713"/>
      <c r="G38" s="808"/>
      <c r="H38" s="713"/>
      <c r="I38" s="808"/>
      <c r="J38" s="713"/>
      <c r="K38" s="716"/>
      <c r="L38" s="800"/>
      <c r="M38" s="806"/>
    </row>
    <row r="39" spans="1:17" ht="12" hidden="1" customHeight="1">
      <c r="B39" s="713"/>
      <c r="C39" s="713"/>
      <c r="D39" s="807"/>
      <c r="E39" s="764"/>
      <c r="F39" s="713"/>
      <c r="G39" s="805"/>
      <c r="H39" s="713"/>
      <c r="I39" s="805"/>
      <c r="J39" s="713"/>
      <c r="K39" s="716"/>
      <c r="L39" s="800"/>
      <c r="M39" s="806"/>
    </row>
    <row r="40" spans="1:17" ht="12" customHeight="1">
      <c r="B40" s="713"/>
      <c r="C40" s="713"/>
      <c r="D40" s="807"/>
      <c r="E40" s="764"/>
      <c r="F40" s="713"/>
      <c r="G40" s="805"/>
      <c r="H40" s="713"/>
      <c r="I40" s="805"/>
      <c r="J40" s="713"/>
      <c r="K40" s="716"/>
      <c r="L40" s="800"/>
      <c r="M40" s="806"/>
    </row>
    <row r="41" spans="1:17" ht="13.5" customHeight="1">
      <c r="B41" s="713"/>
      <c r="C41" s="713"/>
      <c r="D41" s="803"/>
      <c r="E41" s="702" t="s">
        <v>923</v>
      </c>
      <c r="F41" s="713"/>
      <c r="G41" s="805"/>
      <c r="H41" s="713"/>
      <c r="I41" s="805"/>
      <c r="J41" s="713"/>
      <c r="K41" s="716"/>
      <c r="L41" s="907" t="s">
        <v>295</v>
      </c>
      <c r="M41" s="907"/>
      <c r="N41" s="908" t="s">
        <v>296</v>
      </c>
      <c r="O41" s="908"/>
      <c r="P41" s="702"/>
    </row>
    <row r="42" spans="1:17" ht="18" customHeight="1">
      <c r="B42" s="713"/>
      <c r="C42" s="713"/>
      <c r="E42" s="764"/>
      <c r="F42" s="764"/>
      <c r="G42" s="799"/>
      <c r="H42" s="764"/>
      <c r="I42" s="799"/>
      <c r="J42" s="713"/>
      <c r="K42" s="716"/>
      <c r="L42" s="809"/>
      <c r="M42" s="806"/>
    </row>
  </sheetData>
  <mergeCells count="8">
    <mergeCell ref="L41:M41"/>
    <mergeCell ref="N41:O41"/>
    <mergeCell ref="D5:O5"/>
    <mergeCell ref="D6:O6"/>
    <mergeCell ref="N32:O32"/>
    <mergeCell ref="M33:O33"/>
    <mergeCell ref="L34:M34"/>
    <mergeCell ref="N34:O34"/>
  </mergeCells>
  <phoneticPr fontId="31" type="noConversion"/>
  <conditionalFormatting sqref="G36:G41 I36:I41">
    <cfRule type="expression" dxfId="0" priority="1" stopIfTrue="1">
      <formula>OR(VALUE(#REF!)&lt;&gt;0,VALUE(#REF!)&lt;&gt;0)</formula>
    </cfRule>
  </conditionalFormatting>
  <pageMargins left="0.88" right="0.5" top="0.02" bottom="0" header="0" footer="0"/>
  <pageSetup paperSize="9" scale="97" firstPageNumber="11" orientation="landscape"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6" enableFormatConditionsCalculation="0"/>
  <dimension ref="A1:I211"/>
  <sheetViews>
    <sheetView view="pageBreakPreview" zoomScaleSheetLayoutView="100" workbookViewId="0">
      <pane xSplit="1" topLeftCell="B1" activePane="topRight" state="frozen"/>
      <selection activeCell="J187" sqref="J187"/>
      <selection pane="topRight" activeCell="K15" sqref="K15:K16"/>
    </sheetView>
  </sheetViews>
  <sheetFormatPr defaultColWidth="10.28515625" defaultRowHeight="12.75" outlineLevelRow="1"/>
  <cols>
    <col min="1" max="1" width="52.5703125" style="875" customWidth="1"/>
    <col min="2" max="2" width="1.5703125" style="875" customWidth="1"/>
    <col min="3" max="3" width="1.85546875" style="875" customWidth="1"/>
    <col min="4" max="4" width="5.28515625" style="877" customWidth="1"/>
    <col min="5" max="5" width="1" style="875" customWidth="1"/>
    <col min="6" max="6" width="6.140625" style="875" customWidth="1"/>
    <col min="7" max="7" width="16.28515625" style="875" customWidth="1"/>
    <col min="8" max="8" width="16.5703125" style="876" customWidth="1"/>
    <col min="9" max="9" width="2.28515625" style="872" customWidth="1"/>
    <col min="10" max="12" width="10.28515625" style="875" customWidth="1"/>
    <col min="13" max="16384" width="10.28515625" style="875"/>
  </cols>
  <sheetData>
    <row r="1" spans="1:9" s="819" customFormat="1" ht="17.25" customHeight="1">
      <c r="A1" s="815" t="s">
        <v>297</v>
      </c>
      <c r="B1" s="815"/>
      <c r="C1" s="816"/>
      <c r="D1" s="817"/>
      <c r="E1" s="818"/>
      <c r="F1" s="817"/>
      <c r="H1" s="820" t="s">
        <v>298</v>
      </c>
      <c r="I1" s="815"/>
    </row>
    <row r="2" spans="1:9" s="819" customFormat="1" ht="15" customHeight="1">
      <c r="A2" s="821" t="s">
        <v>299</v>
      </c>
      <c r="B2" s="822"/>
      <c r="C2" s="822"/>
      <c r="D2" s="823"/>
      <c r="E2" s="824"/>
      <c r="F2" s="817"/>
      <c r="H2" s="825" t="s">
        <v>300</v>
      </c>
      <c r="I2" s="822"/>
    </row>
    <row r="3" spans="1:9" s="819" customFormat="1" ht="15" customHeight="1">
      <c r="A3" s="826" t="s">
        <v>301</v>
      </c>
      <c r="B3" s="918" t="s">
        <v>302</v>
      </c>
      <c r="C3" s="918"/>
      <c r="D3" s="918"/>
      <c r="E3" s="918"/>
      <c r="F3" s="918"/>
      <c r="G3" s="918"/>
      <c r="H3" s="918"/>
      <c r="I3" s="822"/>
    </row>
    <row r="4" spans="1:9" s="819" customFormat="1" ht="3" customHeight="1">
      <c r="D4" s="827"/>
      <c r="H4" s="828"/>
      <c r="I4" s="829"/>
    </row>
    <row r="5" spans="1:9" s="831" customFormat="1" ht="23.25" customHeight="1">
      <c r="A5" s="919" t="s">
        <v>303</v>
      </c>
      <c r="B5" s="919"/>
      <c r="C5" s="919"/>
      <c r="D5" s="919"/>
      <c r="E5" s="919"/>
      <c r="F5" s="919"/>
      <c r="G5" s="919"/>
      <c r="H5" s="919"/>
      <c r="I5" s="830"/>
    </row>
    <row r="6" spans="1:9" s="831" customFormat="1">
      <c r="A6" s="920" t="s">
        <v>304</v>
      </c>
      <c r="B6" s="920"/>
      <c r="C6" s="920"/>
      <c r="D6" s="920"/>
      <c r="E6" s="920"/>
      <c r="F6" s="920"/>
      <c r="G6" s="920"/>
      <c r="H6" s="920"/>
      <c r="I6" s="832"/>
    </row>
    <row r="7" spans="1:9" s="831" customFormat="1">
      <c r="A7" s="921" t="s">
        <v>1047</v>
      </c>
      <c r="B7" s="920"/>
      <c r="C7" s="920"/>
      <c r="D7" s="920"/>
      <c r="E7" s="920"/>
      <c r="F7" s="920"/>
      <c r="G7" s="920"/>
      <c r="H7" s="920"/>
      <c r="I7" s="832"/>
    </row>
    <row r="8" spans="1:9" s="819" customFormat="1" ht="16.5" customHeight="1">
      <c r="D8" s="827"/>
      <c r="H8" s="833" t="s">
        <v>305</v>
      </c>
      <c r="I8" s="829"/>
    </row>
    <row r="9" spans="1:9" s="838" customFormat="1" ht="42" customHeight="1">
      <c r="A9" s="834" t="s">
        <v>364</v>
      </c>
      <c r="B9" s="835"/>
      <c r="C9" s="836"/>
      <c r="D9" s="835" t="s">
        <v>546</v>
      </c>
      <c r="E9" s="836"/>
      <c r="F9" s="835" t="s">
        <v>547</v>
      </c>
      <c r="G9" s="837" t="s">
        <v>100</v>
      </c>
      <c r="H9" s="837" t="s">
        <v>1048</v>
      </c>
      <c r="I9" s="836"/>
    </row>
    <row r="10" spans="1:9" s="842" customFormat="1" ht="15.75" customHeight="1">
      <c r="A10" s="839">
        <v>1</v>
      </c>
      <c r="B10" s="839"/>
      <c r="C10" s="840"/>
      <c r="D10" s="839">
        <v>2</v>
      </c>
      <c r="E10" s="840"/>
      <c r="F10" s="839">
        <v>3</v>
      </c>
      <c r="G10" s="841">
        <v>4</v>
      </c>
      <c r="H10" s="841">
        <v>5</v>
      </c>
      <c r="I10" s="840"/>
    </row>
    <row r="11" spans="1:9" s="819" customFormat="1" ht="5.25" customHeight="1">
      <c r="A11" s="843"/>
      <c r="B11" s="843"/>
      <c r="C11" s="843"/>
      <c r="D11" s="843"/>
      <c r="E11" s="843"/>
      <c r="F11" s="843"/>
      <c r="G11" s="843"/>
      <c r="H11" s="844"/>
      <c r="I11" s="843"/>
    </row>
    <row r="12" spans="1:9" s="819" customFormat="1" ht="18" customHeight="1">
      <c r="A12" s="845" t="s">
        <v>306</v>
      </c>
      <c r="B12" s="846"/>
      <c r="C12" s="846"/>
      <c r="D12" s="823"/>
      <c r="E12" s="846"/>
      <c r="F12" s="829"/>
      <c r="G12" s="846"/>
      <c r="H12" s="847"/>
      <c r="I12" s="846"/>
    </row>
    <row r="13" spans="1:9" s="819" customFormat="1" ht="16.5" customHeight="1">
      <c r="A13" s="848" t="s">
        <v>307</v>
      </c>
      <c r="B13" s="849"/>
      <c r="C13" s="849"/>
      <c r="D13" s="850" t="s">
        <v>548</v>
      </c>
      <c r="E13" s="849"/>
      <c r="F13" s="829"/>
      <c r="G13" s="851">
        <v>179633171892</v>
      </c>
      <c r="H13" s="851">
        <v>114512615238</v>
      </c>
      <c r="I13" s="849"/>
    </row>
    <row r="14" spans="1:9" s="819" customFormat="1" ht="16.5" customHeight="1">
      <c r="A14" s="853" t="s">
        <v>308</v>
      </c>
      <c r="B14" s="854"/>
      <c r="C14" s="849"/>
      <c r="D14" s="850" t="s">
        <v>257</v>
      </c>
      <c r="E14" s="849"/>
      <c r="F14" s="829"/>
      <c r="G14" s="851">
        <v>-59822529855</v>
      </c>
      <c r="H14" s="851">
        <v>-157969834759</v>
      </c>
      <c r="I14" s="849"/>
    </row>
    <row r="15" spans="1:9" s="819" customFormat="1" ht="16.5" customHeight="1">
      <c r="A15" s="848" t="s">
        <v>309</v>
      </c>
      <c r="B15" s="849"/>
      <c r="C15" s="849"/>
      <c r="D15" s="850" t="s">
        <v>549</v>
      </c>
      <c r="E15" s="849"/>
      <c r="F15" s="829"/>
      <c r="G15" s="851">
        <v>-227652808</v>
      </c>
      <c r="H15" s="851">
        <v>-5219738714</v>
      </c>
      <c r="I15" s="849"/>
    </row>
    <row r="16" spans="1:9" s="819" customFormat="1" ht="16.5" customHeight="1">
      <c r="A16" s="848" t="s">
        <v>310</v>
      </c>
      <c r="B16" s="849"/>
      <c r="C16" s="849"/>
      <c r="D16" s="850" t="s">
        <v>311</v>
      </c>
      <c r="E16" s="849"/>
      <c r="F16" s="829"/>
      <c r="G16" s="851">
        <v>-4556145175</v>
      </c>
      <c r="H16" s="851">
        <v>-5727404120</v>
      </c>
      <c r="I16" s="849"/>
    </row>
    <row r="17" spans="1:9" s="819" customFormat="1" ht="16.5" customHeight="1">
      <c r="A17" s="848" t="s">
        <v>312</v>
      </c>
      <c r="B17" s="849"/>
      <c r="C17" s="849"/>
      <c r="D17" s="850" t="s">
        <v>313</v>
      </c>
      <c r="E17" s="849"/>
      <c r="F17" s="829"/>
      <c r="G17" s="851">
        <v>-1000000000</v>
      </c>
      <c r="H17" s="851"/>
      <c r="I17" s="849"/>
    </row>
    <row r="18" spans="1:9" s="819" customFormat="1" ht="16.5" customHeight="1">
      <c r="A18" s="848" t="s">
        <v>314</v>
      </c>
      <c r="B18" s="849"/>
      <c r="C18" s="849"/>
      <c r="D18" s="850" t="s">
        <v>315</v>
      </c>
      <c r="E18" s="849"/>
      <c r="F18" s="829"/>
      <c r="G18" s="851">
        <v>83047825882</v>
      </c>
      <c r="H18" s="851">
        <v>56688678858</v>
      </c>
      <c r="I18" s="849"/>
    </row>
    <row r="19" spans="1:9" s="819" customFormat="1" ht="16.5" customHeight="1">
      <c r="A19" s="848" t="s">
        <v>316</v>
      </c>
      <c r="B19" s="849"/>
      <c r="C19" s="849"/>
      <c r="D19" s="850" t="s">
        <v>317</v>
      </c>
      <c r="E19" s="849"/>
      <c r="F19" s="829"/>
      <c r="G19" s="851">
        <v>-56786638168</v>
      </c>
      <c r="H19" s="851">
        <v>-54808813751</v>
      </c>
      <c r="I19" s="849"/>
    </row>
    <row r="20" spans="1:9" s="860" customFormat="1" ht="18" customHeight="1">
      <c r="A20" s="855" t="s">
        <v>318</v>
      </c>
      <c r="B20" s="856"/>
      <c r="C20" s="856"/>
      <c r="D20" s="857">
        <v>20</v>
      </c>
      <c r="E20" s="856"/>
      <c r="F20" s="858"/>
      <c r="G20" s="859">
        <v>140288031768</v>
      </c>
      <c r="H20" s="859">
        <v>-52524497248</v>
      </c>
      <c r="I20" s="859">
        <f>SUM(I13:I19)</f>
        <v>0</v>
      </c>
    </row>
    <row r="21" spans="1:9" s="819" customFormat="1" ht="18" customHeight="1">
      <c r="A21" s="845" t="s">
        <v>319</v>
      </c>
      <c r="B21" s="846"/>
      <c r="C21" s="846"/>
      <c r="D21" s="843"/>
      <c r="E21" s="846"/>
      <c r="F21" s="829"/>
      <c r="G21" s="851">
        <v>0</v>
      </c>
      <c r="H21" s="851"/>
      <c r="I21" s="846"/>
    </row>
    <row r="22" spans="1:9" s="862" customFormat="1" ht="16.5" customHeight="1">
      <c r="A22" s="848" t="s">
        <v>320</v>
      </c>
      <c r="B22" s="849"/>
      <c r="C22" s="849"/>
      <c r="D22" s="861">
        <v>21</v>
      </c>
      <c r="E22" s="849"/>
      <c r="F22" s="852"/>
      <c r="G22" s="851">
        <v>0</v>
      </c>
      <c r="H22" s="851">
        <v>0</v>
      </c>
      <c r="I22" s="849"/>
    </row>
    <row r="23" spans="1:9" s="819" customFormat="1" ht="16.5" customHeight="1">
      <c r="A23" s="848" t="s">
        <v>321</v>
      </c>
      <c r="B23" s="849"/>
      <c r="C23" s="849"/>
      <c r="D23" s="861">
        <v>22</v>
      </c>
      <c r="E23" s="849"/>
      <c r="F23" s="829"/>
      <c r="G23" s="851">
        <v>0</v>
      </c>
      <c r="H23" s="851"/>
      <c r="I23" s="849"/>
    </row>
    <row r="24" spans="1:9" s="819" customFormat="1" ht="16.5" customHeight="1">
      <c r="A24" s="848" t="s">
        <v>322</v>
      </c>
      <c r="B24" s="849"/>
      <c r="C24" s="849"/>
      <c r="D24" s="843">
        <v>23</v>
      </c>
      <c r="E24" s="849"/>
      <c r="F24" s="829"/>
      <c r="G24" s="851">
        <v>0</v>
      </c>
      <c r="H24" s="851">
        <v>0</v>
      </c>
      <c r="I24" s="849"/>
    </row>
    <row r="25" spans="1:9" s="819" customFormat="1" ht="16.5" customHeight="1">
      <c r="A25" s="848" t="s">
        <v>323</v>
      </c>
      <c r="B25" s="849"/>
      <c r="C25" s="849"/>
      <c r="D25" s="843">
        <v>24</v>
      </c>
      <c r="E25" s="849"/>
      <c r="F25" s="829"/>
      <c r="G25" s="851">
        <v>0</v>
      </c>
      <c r="H25" s="851">
        <v>0</v>
      </c>
      <c r="I25" s="849"/>
    </row>
    <row r="26" spans="1:9" s="819" customFormat="1" ht="16.5" customHeight="1">
      <c r="A26" s="848" t="s">
        <v>324</v>
      </c>
      <c r="B26" s="849"/>
      <c r="C26" s="849"/>
      <c r="D26" s="843">
        <v>25</v>
      </c>
      <c r="E26" s="849"/>
      <c r="F26" s="829"/>
      <c r="G26" s="851">
        <v>0</v>
      </c>
      <c r="H26" s="851">
        <v>0</v>
      </c>
      <c r="I26" s="849"/>
    </row>
    <row r="27" spans="1:9" s="819" customFormat="1" ht="16.5" customHeight="1">
      <c r="A27" s="848" t="s">
        <v>325</v>
      </c>
      <c r="B27" s="849"/>
      <c r="C27" s="849"/>
      <c r="D27" s="843">
        <v>26</v>
      </c>
      <c r="E27" s="849"/>
      <c r="F27" s="829"/>
      <c r="G27" s="851">
        <v>0</v>
      </c>
      <c r="H27" s="851">
        <v>0</v>
      </c>
      <c r="I27" s="849"/>
    </row>
    <row r="28" spans="1:9" s="819" customFormat="1" ht="16.5" customHeight="1">
      <c r="A28" s="848" t="s">
        <v>326</v>
      </c>
      <c r="B28" s="849"/>
      <c r="C28" s="849"/>
      <c r="D28" s="843">
        <v>27</v>
      </c>
      <c r="E28" s="849"/>
      <c r="F28" s="829"/>
      <c r="G28" s="851">
        <v>31909939</v>
      </c>
      <c r="H28" s="851">
        <v>285195790</v>
      </c>
      <c r="I28" s="849"/>
    </row>
    <row r="29" spans="1:9" s="860" customFormat="1" ht="18" customHeight="1">
      <c r="A29" s="855" t="s">
        <v>327</v>
      </c>
      <c r="B29" s="856"/>
      <c r="C29" s="856"/>
      <c r="D29" s="863">
        <v>30</v>
      </c>
      <c r="E29" s="856"/>
      <c r="F29" s="858"/>
      <c r="G29" s="859">
        <v>31909939</v>
      </c>
      <c r="H29" s="859">
        <v>285195790</v>
      </c>
      <c r="I29" s="859">
        <f>SUM(I22:I28)</f>
        <v>0</v>
      </c>
    </row>
    <row r="30" spans="1:9" s="819" customFormat="1" ht="18" customHeight="1">
      <c r="A30" s="845" t="s">
        <v>328</v>
      </c>
      <c r="B30" s="846"/>
      <c r="C30" s="846"/>
      <c r="D30" s="843"/>
      <c r="E30" s="846"/>
      <c r="F30" s="829"/>
      <c r="G30" s="851">
        <v>0</v>
      </c>
      <c r="H30" s="846"/>
      <c r="I30" s="846"/>
    </row>
    <row r="31" spans="1:9" s="819" customFormat="1" ht="16.5" customHeight="1">
      <c r="A31" s="848" t="s">
        <v>908</v>
      </c>
      <c r="B31" s="849"/>
      <c r="C31" s="849"/>
      <c r="D31" s="843">
        <v>31</v>
      </c>
      <c r="E31" s="849"/>
      <c r="F31" s="843">
        <v>21</v>
      </c>
      <c r="G31" s="851">
        <v>0</v>
      </c>
      <c r="H31" s="851">
        <v>0</v>
      </c>
      <c r="I31" s="849"/>
    </row>
    <row r="32" spans="1:9" s="819" customFormat="1" ht="16.5" customHeight="1">
      <c r="A32" s="848" t="s">
        <v>909</v>
      </c>
      <c r="B32" s="849"/>
      <c r="C32" s="849"/>
      <c r="D32" s="843">
        <v>32</v>
      </c>
      <c r="E32" s="849"/>
      <c r="F32" s="843">
        <v>21</v>
      </c>
      <c r="G32" s="851">
        <v>0</v>
      </c>
      <c r="H32" s="851">
        <v>0</v>
      </c>
      <c r="I32" s="849"/>
    </row>
    <row r="33" spans="1:9" s="819" customFormat="1" ht="16.5" customHeight="1">
      <c r="A33" s="848" t="s">
        <v>910</v>
      </c>
      <c r="B33" s="849"/>
      <c r="C33" s="849"/>
      <c r="D33" s="843">
        <v>33</v>
      </c>
      <c r="E33" s="849"/>
      <c r="F33" s="843"/>
      <c r="G33" s="851">
        <v>0</v>
      </c>
      <c r="H33" s="851">
        <v>137762430313</v>
      </c>
      <c r="I33" s="849"/>
    </row>
    <row r="34" spans="1:9" s="819" customFormat="1" ht="16.5" customHeight="1">
      <c r="A34" s="848" t="s">
        <v>911</v>
      </c>
      <c r="B34" s="849"/>
      <c r="C34" s="849"/>
      <c r="D34" s="843">
        <v>34</v>
      </c>
      <c r="E34" s="849"/>
      <c r="F34" s="843"/>
      <c r="G34" s="851">
        <v>-150056831058</v>
      </c>
      <c r="H34" s="851">
        <v>-151408587208</v>
      </c>
      <c r="I34" s="849"/>
    </row>
    <row r="35" spans="1:9" s="819" customFormat="1" ht="16.5" customHeight="1">
      <c r="A35" s="848" t="s">
        <v>912</v>
      </c>
      <c r="B35" s="849"/>
      <c r="C35" s="849"/>
      <c r="D35" s="843">
        <v>35</v>
      </c>
      <c r="E35" s="849"/>
      <c r="F35" s="843"/>
      <c r="G35" s="851">
        <v>0</v>
      </c>
      <c r="H35" s="851">
        <v>0</v>
      </c>
      <c r="I35" s="849"/>
    </row>
    <row r="36" spans="1:9" s="819" customFormat="1" ht="16.5" customHeight="1">
      <c r="A36" s="848" t="s">
        <v>913</v>
      </c>
      <c r="B36" s="849"/>
      <c r="C36" s="849"/>
      <c r="D36" s="843">
        <v>36</v>
      </c>
      <c r="E36" s="849"/>
      <c r="F36" s="843">
        <v>21</v>
      </c>
      <c r="G36" s="851">
        <v>0</v>
      </c>
      <c r="H36" s="851">
        <v>0</v>
      </c>
      <c r="I36" s="849"/>
    </row>
    <row r="37" spans="1:9" s="860" customFormat="1" ht="18" customHeight="1">
      <c r="A37" s="855" t="s">
        <v>914</v>
      </c>
      <c r="B37" s="856"/>
      <c r="C37" s="856"/>
      <c r="D37" s="863">
        <v>40</v>
      </c>
      <c r="E37" s="856"/>
      <c r="F37" s="864"/>
      <c r="G37" s="865">
        <v>-150056831058</v>
      </c>
      <c r="H37" s="865">
        <v>-13646156895</v>
      </c>
      <c r="I37" s="865">
        <f>SUM(I31:I36)</f>
        <v>0</v>
      </c>
    </row>
    <row r="38" spans="1:9" s="842" customFormat="1" ht="17.25" customHeight="1">
      <c r="A38" s="845" t="s">
        <v>915</v>
      </c>
      <c r="B38" s="846"/>
      <c r="C38" s="846"/>
      <c r="D38" s="840">
        <v>50</v>
      </c>
      <c r="E38" s="846"/>
      <c r="F38" s="843"/>
      <c r="G38" s="842">
        <v>-9736889351</v>
      </c>
      <c r="H38" s="842">
        <v>-65885458353</v>
      </c>
      <c r="I38" s="842">
        <f>I20+I29+I37</f>
        <v>0</v>
      </c>
    </row>
    <row r="39" spans="1:9" s="842" customFormat="1" ht="17.25" customHeight="1">
      <c r="A39" s="845" t="s">
        <v>916</v>
      </c>
      <c r="B39" s="846"/>
      <c r="C39" s="846"/>
      <c r="D39" s="840">
        <v>60</v>
      </c>
      <c r="E39" s="846"/>
      <c r="F39" s="843"/>
      <c r="G39" s="865">
        <v>40376077381</v>
      </c>
      <c r="H39" s="865">
        <v>71581063585</v>
      </c>
      <c r="I39" s="846"/>
    </row>
    <row r="40" spans="1:9" s="819" customFormat="1" ht="17.25" customHeight="1" outlineLevel="1">
      <c r="A40" s="848" t="s">
        <v>917</v>
      </c>
      <c r="B40" s="849"/>
      <c r="C40" s="849"/>
      <c r="D40" s="843">
        <v>61</v>
      </c>
      <c r="E40" s="849"/>
      <c r="F40" s="843"/>
      <c r="G40" s="851">
        <v>0</v>
      </c>
      <c r="H40" s="849"/>
      <c r="I40" s="849"/>
    </row>
    <row r="41" spans="1:9" s="842" customFormat="1" ht="17.25" customHeight="1">
      <c r="A41" s="845" t="s">
        <v>918</v>
      </c>
      <c r="B41" s="846"/>
      <c r="C41" s="846"/>
      <c r="D41" s="840">
        <v>70</v>
      </c>
      <c r="E41" s="846"/>
      <c r="F41" s="843">
        <v>29</v>
      </c>
      <c r="G41" s="842">
        <v>30639188030</v>
      </c>
      <c r="H41" s="842">
        <v>5695605232</v>
      </c>
      <c r="I41" s="842">
        <f>I38+I39+I40</f>
        <v>0</v>
      </c>
    </row>
    <row r="42" spans="1:9" s="819" customFormat="1" ht="5.25" customHeight="1">
      <c r="B42" s="829"/>
      <c r="C42" s="829"/>
      <c r="D42" s="823"/>
      <c r="E42" s="829"/>
      <c r="F42" s="866"/>
      <c r="G42" s="829"/>
      <c r="H42" s="867"/>
      <c r="I42" s="829"/>
    </row>
    <row r="43" spans="1:9" s="842" customFormat="1" ht="15.75" customHeight="1">
      <c r="B43" s="916" t="s">
        <v>669</v>
      </c>
      <c r="C43" s="916"/>
      <c r="D43" s="916"/>
      <c r="E43" s="916"/>
      <c r="F43" s="916"/>
      <c r="G43" s="916"/>
      <c r="H43" s="916"/>
      <c r="I43" s="866"/>
    </row>
    <row r="44" spans="1:9" s="819" customFormat="1" ht="15.75" customHeight="1">
      <c r="A44" s="868" t="s">
        <v>919</v>
      </c>
      <c r="B44" s="869"/>
      <c r="C44" s="869"/>
      <c r="D44" s="869"/>
      <c r="E44" s="869"/>
      <c r="F44" s="869"/>
      <c r="G44" s="917" t="s">
        <v>920</v>
      </c>
      <c r="H44" s="917"/>
      <c r="I44" s="870"/>
    </row>
    <row r="45" spans="1:9" s="819" customFormat="1" ht="15">
      <c r="A45" s="871"/>
      <c r="B45" s="823"/>
      <c r="C45" s="829"/>
      <c r="D45" s="823"/>
      <c r="E45" s="829"/>
      <c r="F45" s="823"/>
      <c r="G45" s="829"/>
      <c r="H45" s="823"/>
      <c r="I45" s="829"/>
    </row>
    <row r="46" spans="1:9" s="819" customFormat="1" ht="15">
      <c r="A46" s="871"/>
      <c r="B46" s="823"/>
      <c r="C46" s="829"/>
      <c r="D46" s="823"/>
      <c r="E46" s="829"/>
      <c r="F46" s="823"/>
      <c r="G46" s="829"/>
      <c r="H46" s="823"/>
      <c r="I46" s="829"/>
    </row>
    <row r="47" spans="1:9" s="819" customFormat="1" ht="18" customHeight="1">
      <c r="A47" s="871"/>
      <c r="B47" s="823"/>
      <c r="C47" s="829"/>
      <c r="D47" s="823"/>
      <c r="E47" s="829"/>
      <c r="F47" s="823"/>
      <c r="G47" s="829"/>
      <c r="H47" s="823"/>
      <c r="I47" s="829"/>
    </row>
    <row r="48" spans="1:9" s="819" customFormat="1" ht="18" customHeight="1">
      <c r="A48" s="871"/>
      <c r="B48" s="823"/>
      <c r="C48" s="829"/>
      <c r="D48" s="823"/>
      <c r="E48" s="829"/>
      <c r="F48" s="823"/>
      <c r="G48" s="829"/>
      <c r="H48" s="823"/>
      <c r="I48" s="829"/>
    </row>
    <row r="49" spans="1:9" s="842" customFormat="1" ht="20.25" customHeight="1">
      <c r="A49" s="922" t="s">
        <v>921</v>
      </c>
      <c r="B49" s="922"/>
      <c r="C49" s="922"/>
      <c r="D49" s="922"/>
      <c r="E49" s="922"/>
      <c r="F49" s="922"/>
      <c r="G49" s="915" t="s">
        <v>922</v>
      </c>
      <c r="H49" s="915"/>
      <c r="I49" s="870"/>
    </row>
    <row r="50" spans="1:9">
      <c r="A50" s="872"/>
      <c r="B50" s="872"/>
      <c r="C50" s="872"/>
      <c r="D50" s="873"/>
      <c r="E50" s="872"/>
      <c r="F50" s="872"/>
      <c r="G50" s="872"/>
      <c r="H50" s="874"/>
    </row>
    <row r="51" spans="1:9">
      <c r="A51" s="872"/>
      <c r="B51" s="872"/>
      <c r="C51" s="872"/>
      <c r="D51" s="873"/>
      <c r="E51" s="872"/>
      <c r="F51" s="872"/>
      <c r="G51" s="872"/>
      <c r="H51" s="874"/>
    </row>
    <row r="52" spans="1:9">
      <c r="A52" s="872"/>
      <c r="B52" s="872"/>
      <c r="C52" s="872"/>
      <c r="D52" s="873"/>
      <c r="E52" s="872"/>
      <c r="F52" s="872"/>
      <c r="G52" s="872"/>
      <c r="H52" s="874"/>
    </row>
    <row r="53" spans="1:9">
      <c r="A53" s="872"/>
      <c r="B53" s="872"/>
      <c r="C53" s="872"/>
      <c r="D53" s="873"/>
      <c r="E53" s="872"/>
      <c r="F53" s="872"/>
      <c r="G53" s="872"/>
      <c r="H53" s="874"/>
    </row>
    <row r="199" spans="8:8">
      <c r="H199" s="876">
        <v>443709161</v>
      </c>
    </row>
    <row r="210" spans="8:8">
      <c r="H210" s="876">
        <f>25900301</f>
        <v>25900301</v>
      </c>
    </row>
    <row r="211" spans="8:8">
      <c r="H211" s="876">
        <f>9516642396</f>
        <v>9516642396</v>
      </c>
    </row>
  </sheetData>
  <mergeCells count="8">
    <mergeCell ref="G49:H49"/>
    <mergeCell ref="B43:H43"/>
    <mergeCell ref="G44:H44"/>
    <mergeCell ref="B3:H3"/>
    <mergeCell ref="A5:H5"/>
    <mergeCell ref="A6:H6"/>
    <mergeCell ref="A7:H7"/>
    <mergeCell ref="A49:F49"/>
  </mergeCells>
  <phoneticPr fontId="31" type="noConversion"/>
  <pageMargins left="0.47" right="0" top="0.27" bottom="0.33" header="0.27" footer="0.3"/>
  <pageSetup paperSize="9" scale="97" firstPageNumber="1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sheetPr codeName="Sheet8"/>
  <dimension ref="A1:R345"/>
  <sheetViews>
    <sheetView workbookViewId="0">
      <selection activeCell="A321" sqref="A321:IV321"/>
    </sheetView>
  </sheetViews>
  <sheetFormatPr defaultRowHeight="18" customHeight="1" outlineLevelRow="1"/>
  <cols>
    <col min="1" max="1" width="3.7109375" style="50" customWidth="1"/>
    <col min="2" max="2" width="15.140625" style="98" customWidth="1"/>
    <col min="3" max="3" width="10.42578125" style="21" customWidth="1"/>
    <col min="4" max="4" width="11.42578125" style="21" customWidth="1"/>
    <col min="5" max="5" width="0.5703125" style="21" customWidth="1"/>
    <col min="6" max="6" width="17.28515625" style="21" customWidth="1"/>
    <col min="7" max="7" width="0.7109375" style="21" customWidth="1"/>
    <col min="8" max="8" width="17.85546875" style="22" customWidth="1"/>
    <col min="9" max="9" width="0.5703125" style="22" customWidth="1"/>
    <col min="10" max="10" width="17.85546875" style="22" customWidth="1"/>
    <col min="11" max="11" width="1" style="101" customWidth="1"/>
    <col min="12" max="12" width="20.7109375" style="36" customWidth="1"/>
    <col min="13" max="13" width="0.7109375" style="37" customWidth="1"/>
    <col min="14" max="14" width="22" style="36" bestFit="1" customWidth="1"/>
    <col min="15" max="15" width="21.85546875" style="102" bestFit="1" customWidth="1"/>
    <col min="16" max="16" width="18" style="102" bestFit="1" customWidth="1"/>
    <col min="17" max="17" width="16.5703125" style="103" bestFit="1" customWidth="1"/>
    <col min="18" max="18" width="16.28515625" style="36" bestFit="1" customWidth="1"/>
    <col min="19" max="19" width="21.140625" style="101" customWidth="1"/>
    <col min="20" max="16384" width="9.140625" style="101"/>
  </cols>
  <sheetData>
    <row r="1" spans="1:18" s="17" customFormat="1" ht="19.5" customHeight="1">
      <c r="A1" s="16" t="str">
        <f>[4]BS!A1</f>
        <v>C«ng ty Cæ phÇn §Çu t­ &amp; Th­¬ng m¹i DÇu KhÝ S«ng §µ</v>
      </c>
      <c r="H1" s="18"/>
      <c r="I1" s="18"/>
      <c r="L1" s="19"/>
      <c r="M1" s="20"/>
      <c r="N1" s="19"/>
      <c r="O1" s="19"/>
      <c r="P1" s="19"/>
      <c r="Q1" s="20"/>
      <c r="R1" s="19"/>
    </row>
    <row r="2" spans="1:18" s="21" customFormat="1" ht="17.25" customHeight="1">
      <c r="A2" s="12" t="str">
        <f>[4]BS!A2</f>
        <v>§Þa chØ: TÇng 4, CT3, tßa nhµ Fodacon, ®­êng TrÇn Phó</v>
      </c>
      <c r="H2" s="22"/>
      <c r="I2" s="22"/>
      <c r="J2" s="23" t="s">
        <v>85</v>
      </c>
      <c r="L2" s="24"/>
      <c r="M2" s="25"/>
      <c r="N2" s="24"/>
      <c r="O2" s="24"/>
      <c r="P2" s="24"/>
      <c r="Q2" s="25"/>
      <c r="R2" s="24"/>
    </row>
    <row r="3" spans="1:18" s="21" customFormat="1" ht="17.25" customHeight="1">
      <c r="A3" s="14" t="s">
        <v>662</v>
      </c>
      <c r="B3" s="26"/>
      <c r="C3" s="26"/>
      <c r="D3" s="26"/>
      <c r="E3" s="26"/>
      <c r="F3" s="26"/>
      <c r="G3" s="26"/>
      <c r="H3" s="27"/>
      <c r="I3" s="27"/>
      <c r="J3" s="28" t="s">
        <v>651</v>
      </c>
      <c r="L3" s="24"/>
      <c r="M3" s="25"/>
      <c r="N3" s="24"/>
      <c r="O3" s="24"/>
      <c r="P3" s="24"/>
      <c r="Q3" s="25"/>
      <c r="R3" s="24"/>
    </row>
    <row r="4" spans="1:18" s="31" customFormat="1" ht="8.25" customHeight="1">
      <c r="A4" s="29"/>
      <c r="B4" s="30"/>
      <c r="H4" s="32"/>
      <c r="I4" s="32"/>
      <c r="J4" s="32"/>
      <c r="L4" s="33"/>
      <c r="M4" s="34"/>
      <c r="N4" s="33"/>
      <c r="O4" s="33"/>
      <c r="P4" s="33"/>
      <c r="Q4" s="34"/>
      <c r="R4" s="33"/>
    </row>
    <row r="5" spans="1:18" s="31" customFormat="1" ht="26.25" customHeight="1">
      <c r="A5" s="29"/>
      <c r="B5" s="943" t="s">
        <v>83</v>
      </c>
      <c r="C5" s="943"/>
      <c r="D5" s="943"/>
      <c r="E5" s="943"/>
      <c r="F5" s="943"/>
      <c r="G5" s="943"/>
      <c r="H5" s="943"/>
      <c r="I5" s="943"/>
      <c r="J5" s="943"/>
      <c r="L5" s="33"/>
      <c r="M5" s="34"/>
      <c r="N5" s="33"/>
      <c r="O5" s="33"/>
      <c r="P5" s="33"/>
      <c r="Q5" s="34"/>
      <c r="R5" s="33"/>
    </row>
    <row r="6" spans="1:18" s="35" customFormat="1" ht="19.5" customHeight="1">
      <c r="A6" s="29"/>
      <c r="B6" s="944" t="s">
        <v>84</v>
      </c>
      <c r="C6" s="945"/>
      <c r="D6" s="945"/>
      <c r="E6" s="945"/>
      <c r="F6" s="945"/>
      <c r="G6" s="945"/>
      <c r="H6" s="945"/>
      <c r="I6" s="945"/>
      <c r="J6" s="945"/>
      <c r="L6" s="36"/>
      <c r="M6" s="37"/>
      <c r="N6" s="36"/>
      <c r="O6" s="36"/>
      <c r="P6" s="36"/>
      <c r="Q6" s="37"/>
      <c r="R6" s="36"/>
    </row>
    <row r="7" spans="1:18" s="40" customFormat="1" ht="21.75" customHeight="1">
      <c r="A7" s="38" t="s">
        <v>979</v>
      </c>
      <c r="B7" s="946" t="s">
        <v>980</v>
      </c>
      <c r="C7" s="946"/>
      <c r="D7" s="946"/>
      <c r="E7" s="946"/>
      <c r="F7" s="946"/>
      <c r="G7" s="946"/>
      <c r="H7" s="946"/>
      <c r="I7" s="946"/>
      <c r="J7" s="946"/>
      <c r="L7" s="41"/>
      <c r="M7" s="42"/>
      <c r="N7" s="41"/>
      <c r="O7" s="41"/>
      <c r="P7" s="41"/>
      <c r="Q7" s="42"/>
      <c r="R7" s="41"/>
    </row>
    <row r="8" spans="1:18" s="44" customFormat="1" ht="21.75" customHeight="1">
      <c r="A8" s="43" t="s">
        <v>658</v>
      </c>
      <c r="B8" s="939" t="s">
        <v>981</v>
      </c>
      <c r="C8" s="939"/>
      <c r="D8" s="939"/>
      <c r="E8" s="939"/>
      <c r="F8" s="939"/>
      <c r="G8" s="939"/>
      <c r="H8" s="939"/>
      <c r="I8" s="939"/>
      <c r="J8" s="939"/>
      <c r="L8" s="45"/>
      <c r="M8" s="46"/>
      <c r="N8" s="45"/>
      <c r="O8" s="45"/>
      <c r="P8" s="45"/>
      <c r="Q8" s="46"/>
      <c r="R8" s="45"/>
    </row>
    <row r="9" spans="1:18" s="49" customFormat="1" ht="72.75" customHeight="1">
      <c r="A9" s="47"/>
      <c r="B9" s="947" t="s">
        <v>684</v>
      </c>
      <c r="C9" s="947"/>
      <c r="D9" s="947"/>
      <c r="E9" s="947"/>
      <c r="F9" s="947"/>
      <c r="G9" s="947"/>
      <c r="H9" s="947"/>
      <c r="I9" s="947"/>
      <c r="J9" s="947"/>
    </row>
    <row r="10" spans="1:18" s="49" customFormat="1" ht="5.25" customHeight="1">
      <c r="A10" s="47"/>
      <c r="B10" s="48"/>
      <c r="C10" s="48"/>
      <c r="D10" s="48"/>
      <c r="E10" s="48"/>
      <c r="F10" s="48"/>
      <c r="G10" s="48"/>
      <c r="H10" s="48"/>
      <c r="I10" s="48"/>
      <c r="J10" s="48"/>
    </row>
    <row r="11" spans="1:18" s="53" customFormat="1" ht="36" customHeight="1">
      <c r="A11" s="50"/>
      <c r="B11" s="935" t="s">
        <v>426</v>
      </c>
      <c r="C11" s="935"/>
      <c r="D11" s="935"/>
      <c r="E11" s="935"/>
      <c r="F11" s="935"/>
      <c r="G11" s="935"/>
      <c r="H11" s="935"/>
      <c r="I11" s="935"/>
      <c r="J11" s="935"/>
      <c r="K11" s="15"/>
      <c r="L11" s="51"/>
      <c r="M11" s="52"/>
      <c r="N11" s="51"/>
      <c r="O11" s="51"/>
      <c r="P11" s="51"/>
      <c r="Q11" s="52"/>
      <c r="R11" s="51"/>
    </row>
    <row r="12" spans="1:18" s="40" customFormat="1" ht="4.5" customHeight="1">
      <c r="A12" s="54"/>
      <c r="B12" s="936"/>
      <c r="C12" s="936"/>
      <c r="D12" s="936"/>
      <c r="E12" s="936"/>
      <c r="F12" s="936"/>
      <c r="G12" s="936"/>
      <c r="H12" s="936"/>
      <c r="I12" s="936"/>
      <c r="J12" s="936"/>
      <c r="L12" s="41"/>
      <c r="M12" s="42"/>
      <c r="N12" s="41"/>
      <c r="O12" s="41"/>
      <c r="P12" s="41"/>
      <c r="Q12" s="42"/>
      <c r="R12" s="41"/>
    </row>
    <row r="13" spans="1:18" s="40" customFormat="1" ht="29.25" customHeight="1">
      <c r="A13" s="54"/>
      <c r="B13" s="937" t="s">
        <v>685</v>
      </c>
      <c r="C13" s="938"/>
      <c r="D13" s="938"/>
      <c r="E13" s="938"/>
      <c r="F13" s="938"/>
      <c r="G13" s="938"/>
      <c r="H13" s="938"/>
      <c r="I13" s="938"/>
      <c r="J13" s="938"/>
      <c r="K13" s="938"/>
      <c r="L13" s="41"/>
      <c r="M13" s="42"/>
      <c r="N13" s="41"/>
      <c r="O13" s="41"/>
      <c r="P13" s="41"/>
      <c r="Q13" s="42"/>
      <c r="R13" s="41"/>
    </row>
    <row r="14" spans="1:18" s="40" customFormat="1" ht="6" customHeight="1">
      <c r="A14" s="54"/>
      <c r="B14" s="55"/>
      <c r="C14" s="39"/>
      <c r="D14" s="39"/>
      <c r="E14" s="39"/>
      <c r="F14" s="39"/>
      <c r="G14" s="39"/>
      <c r="H14" s="39"/>
      <c r="I14" s="39"/>
      <c r="J14" s="39"/>
      <c r="L14" s="41"/>
      <c r="M14" s="42"/>
      <c r="N14" s="41"/>
      <c r="O14" s="41"/>
      <c r="P14" s="41"/>
      <c r="Q14" s="42"/>
      <c r="R14" s="41"/>
    </row>
    <row r="15" spans="1:18" s="40" customFormat="1" ht="20.25" customHeight="1">
      <c r="A15" s="43" t="s">
        <v>659</v>
      </c>
      <c r="B15" s="939" t="s">
        <v>982</v>
      </c>
      <c r="C15" s="939"/>
      <c r="D15" s="939"/>
      <c r="E15" s="939"/>
      <c r="F15" s="939"/>
      <c r="G15" s="939"/>
      <c r="H15" s="939"/>
      <c r="I15" s="939"/>
      <c r="J15" s="939"/>
      <c r="L15" s="41"/>
      <c r="M15" s="42"/>
      <c r="N15" s="41"/>
      <c r="O15" s="41"/>
      <c r="P15" s="41"/>
      <c r="Q15" s="42"/>
      <c r="R15" s="41"/>
    </row>
    <row r="16" spans="1:18" s="44" customFormat="1" ht="19.5" customHeight="1">
      <c r="A16" s="43" t="s">
        <v>660</v>
      </c>
      <c r="B16" s="939" t="s">
        <v>983</v>
      </c>
      <c r="C16" s="939"/>
      <c r="D16" s="939"/>
      <c r="E16" s="939"/>
      <c r="F16" s="939"/>
      <c r="G16" s="939"/>
      <c r="H16" s="939"/>
      <c r="I16" s="939"/>
      <c r="J16" s="939"/>
      <c r="L16" s="45"/>
      <c r="M16" s="46"/>
      <c r="N16" s="45"/>
      <c r="O16" s="45"/>
      <c r="P16" s="45"/>
      <c r="Q16" s="46"/>
      <c r="R16" s="45"/>
    </row>
    <row r="17" spans="1:10" s="49" customFormat="1" ht="15.75" customHeight="1">
      <c r="A17" s="56" t="s">
        <v>661</v>
      </c>
      <c r="B17" s="940" t="s">
        <v>427</v>
      </c>
      <c r="C17" s="940"/>
      <c r="D17" s="940"/>
      <c r="E17" s="940"/>
      <c r="F17" s="940"/>
      <c r="G17" s="940"/>
      <c r="H17" s="940"/>
      <c r="I17" s="940"/>
      <c r="J17" s="940"/>
    </row>
    <row r="18" spans="1:10" s="49" customFormat="1" ht="15.75" customHeight="1">
      <c r="A18" s="56" t="s">
        <v>661</v>
      </c>
      <c r="B18" s="940" t="s">
        <v>984</v>
      </c>
      <c r="C18" s="940"/>
      <c r="D18" s="940"/>
      <c r="E18" s="940"/>
      <c r="F18" s="940"/>
      <c r="G18" s="940"/>
      <c r="H18" s="940"/>
      <c r="I18" s="940"/>
      <c r="J18" s="940"/>
    </row>
    <row r="19" spans="1:10" s="49" customFormat="1" ht="14.25">
      <c r="A19" s="56" t="s">
        <v>661</v>
      </c>
      <c r="B19" s="940" t="s">
        <v>985</v>
      </c>
      <c r="C19" s="940"/>
      <c r="D19" s="940"/>
      <c r="E19" s="940"/>
      <c r="F19" s="940"/>
      <c r="G19" s="940"/>
      <c r="H19" s="940"/>
      <c r="I19" s="940"/>
      <c r="J19" s="940"/>
    </row>
    <row r="20" spans="1:10" s="49" customFormat="1" ht="15.75" customHeight="1">
      <c r="A20" s="56" t="s">
        <v>661</v>
      </c>
      <c r="B20" s="47" t="s">
        <v>428</v>
      </c>
      <c r="C20" s="47"/>
      <c r="D20" s="47"/>
      <c r="E20" s="47"/>
      <c r="F20" s="47"/>
      <c r="G20" s="47"/>
      <c r="H20" s="47"/>
      <c r="I20" s="47"/>
      <c r="J20" s="47"/>
    </row>
    <row r="21" spans="1:10" s="49" customFormat="1" ht="15.75" customHeight="1">
      <c r="A21" s="56" t="s">
        <v>661</v>
      </c>
      <c r="B21" s="940" t="s">
        <v>986</v>
      </c>
      <c r="C21" s="940"/>
      <c r="D21" s="940"/>
      <c r="E21" s="940"/>
      <c r="F21" s="940"/>
      <c r="G21" s="940"/>
      <c r="H21" s="940"/>
      <c r="I21" s="940"/>
      <c r="J21" s="940"/>
    </row>
    <row r="22" spans="1:10" s="49" customFormat="1" ht="15.75" customHeight="1">
      <c r="A22" s="56" t="s">
        <v>661</v>
      </c>
      <c r="B22" s="47" t="s">
        <v>987</v>
      </c>
      <c r="C22" s="47"/>
      <c r="D22" s="47"/>
      <c r="E22" s="47"/>
      <c r="F22" s="47"/>
      <c r="G22" s="47"/>
      <c r="H22" s="47"/>
      <c r="I22" s="47"/>
      <c r="J22" s="47"/>
    </row>
    <row r="23" spans="1:10" s="49" customFormat="1" ht="31.5" customHeight="1">
      <c r="A23" s="56" t="s">
        <v>661</v>
      </c>
      <c r="B23" s="940" t="s">
        <v>429</v>
      </c>
      <c r="C23" s="940"/>
      <c r="D23" s="940"/>
      <c r="E23" s="940"/>
      <c r="F23" s="940"/>
      <c r="G23" s="940"/>
      <c r="H23" s="940"/>
      <c r="I23" s="940"/>
      <c r="J23" s="940"/>
    </row>
    <row r="24" spans="1:10" s="49" customFormat="1" ht="15.75" customHeight="1">
      <c r="A24" s="56" t="s">
        <v>661</v>
      </c>
      <c r="B24" s="940" t="s">
        <v>988</v>
      </c>
      <c r="C24" s="940"/>
      <c r="D24" s="940"/>
      <c r="E24" s="940"/>
      <c r="F24" s="940"/>
      <c r="G24" s="940"/>
      <c r="H24" s="940"/>
      <c r="I24" s="940"/>
      <c r="J24" s="940"/>
    </row>
    <row r="25" spans="1:10" s="49" customFormat="1" ht="15.75" customHeight="1">
      <c r="A25" s="56" t="s">
        <v>661</v>
      </c>
      <c r="B25" s="47" t="s">
        <v>989</v>
      </c>
      <c r="C25" s="47"/>
      <c r="D25" s="47"/>
      <c r="E25" s="47"/>
      <c r="F25" s="47"/>
      <c r="G25" s="47"/>
      <c r="H25" s="47"/>
      <c r="I25" s="47"/>
      <c r="J25" s="47"/>
    </row>
    <row r="26" spans="1:10" s="49" customFormat="1" ht="15.75" customHeight="1">
      <c r="A26" s="56" t="s">
        <v>661</v>
      </c>
      <c r="B26" s="47" t="s">
        <v>990</v>
      </c>
      <c r="C26" s="47"/>
      <c r="D26" s="47"/>
      <c r="E26" s="47"/>
      <c r="F26" s="47"/>
      <c r="G26" s="47"/>
      <c r="H26" s="47"/>
      <c r="I26" s="47"/>
      <c r="J26" s="47"/>
    </row>
    <row r="27" spans="1:10" s="49" customFormat="1" ht="15.75" customHeight="1">
      <c r="A27" s="56" t="s">
        <v>661</v>
      </c>
      <c r="B27" s="47" t="s">
        <v>991</v>
      </c>
      <c r="C27" s="47"/>
      <c r="D27" s="47"/>
      <c r="E27" s="47"/>
      <c r="F27" s="47"/>
      <c r="G27" s="47"/>
      <c r="H27" s="47"/>
      <c r="I27" s="47"/>
      <c r="J27" s="47"/>
    </row>
    <row r="28" spans="1:10" s="49" customFormat="1" ht="15.75" customHeight="1">
      <c r="A28" s="56" t="s">
        <v>661</v>
      </c>
      <c r="B28" s="940" t="s">
        <v>992</v>
      </c>
      <c r="C28" s="940"/>
      <c r="D28" s="940"/>
      <c r="E28" s="940"/>
      <c r="F28" s="940"/>
      <c r="G28" s="940"/>
      <c r="H28" s="940"/>
      <c r="I28" s="940"/>
      <c r="J28" s="940"/>
    </row>
    <row r="29" spans="1:10" s="49" customFormat="1" ht="33" customHeight="1">
      <c r="A29" s="56" t="s">
        <v>661</v>
      </c>
      <c r="B29" s="940" t="s">
        <v>430</v>
      </c>
      <c r="C29" s="940"/>
      <c r="D29" s="940"/>
      <c r="E29" s="940"/>
      <c r="F29" s="940"/>
      <c r="G29" s="940"/>
      <c r="H29" s="940"/>
      <c r="I29" s="940"/>
      <c r="J29" s="940"/>
    </row>
    <row r="30" spans="1:10" s="49" customFormat="1" ht="15.75" customHeight="1">
      <c r="A30" s="56" t="s">
        <v>661</v>
      </c>
      <c r="B30" s="940" t="s">
        <v>993</v>
      </c>
      <c r="C30" s="940"/>
      <c r="D30" s="940"/>
      <c r="E30" s="940"/>
      <c r="F30" s="940"/>
      <c r="G30" s="940"/>
      <c r="H30" s="940"/>
      <c r="I30" s="940"/>
      <c r="J30" s="940"/>
    </row>
    <row r="31" spans="1:10" s="49" customFormat="1" ht="15.75" customHeight="1">
      <c r="A31" s="56" t="s">
        <v>661</v>
      </c>
      <c r="B31" s="940" t="s">
        <v>994</v>
      </c>
      <c r="C31" s="940"/>
      <c r="D31" s="940"/>
      <c r="E31" s="940"/>
      <c r="F31" s="940"/>
      <c r="G31" s="940"/>
      <c r="H31" s="940"/>
      <c r="I31" s="940"/>
      <c r="J31" s="940"/>
    </row>
    <row r="32" spans="1:10" s="49" customFormat="1" ht="46.5" customHeight="1">
      <c r="A32" s="56" t="s">
        <v>661</v>
      </c>
      <c r="B32" s="940" t="s">
        <v>995</v>
      </c>
      <c r="C32" s="940"/>
      <c r="D32" s="940"/>
      <c r="E32" s="940"/>
      <c r="F32" s="940"/>
      <c r="G32" s="940"/>
      <c r="H32" s="940"/>
      <c r="I32" s="940"/>
      <c r="J32" s="940"/>
    </row>
    <row r="33" spans="1:18" s="49" customFormat="1" ht="32.25" customHeight="1">
      <c r="A33" s="56" t="s">
        <v>661</v>
      </c>
      <c r="B33" s="940" t="s">
        <v>996</v>
      </c>
      <c r="C33" s="940"/>
      <c r="D33" s="940"/>
      <c r="E33" s="940"/>
      <c r="F33" s="940"/>
      <c r="G33" s="940"/>
      <c r="H33" s="940"/>
      <c r="I33" s="940"/>
      <c r="J33" s="940"/>
    </row>
    <row r="34" spans="1:18" s="49" customFormat="1" ht="14.25">
      <c r="A34" s="56" t="s">
        <v>661</v>
      </c>
      <c r="B34" s="940" t="s">
        <v>997</v>
      </c>
      <c r="C34" s="940"/>
      <c r="D34" s="940"/>
      <c r="E34" s="940"/>
      <c r="F34" s="940"/>
      <c r="G34" s="940"/>
      <c r="H34" s="940"/>
      <c r="I34" s="940"/>
      <c r="J34" s="940"/>
    </row>
    <row r="35" spans="1:18" s="49" customFormat="1" ht="14.25">
      <c r="A35" s="56" t="s">
        <v>661</v>
      </c>
      <c r="B35" s="940" t="s">
        <v>998</v>
      </c>
      <c r="C35" s="940"/>
      <c r="D35" s="940"/>
      <c r="E35" s="940"/>
      <c r="F35" s="940"/>
      <c r="G35" s="940"/>
      <c r="H35" s="940"/>
      <c r="I35" s="940"/>
      <c r="J35" s="940"/>
    </row>
    <row r="36" spans="1:18" s="49" customFormat="1" ht="32.25" customHeight="1">
      <c r="A36" s="56" t="s">
        <v>661</v>
      </c>
      <c r="B36" s="940" t="s">
        <v>999</v>
      </c>
      <c r="C36" s="940"/>
      <c r="D36" s="940"/>
      <c r="E36" s="940"/>
      <c r="F36" s="940"/>
      <c r="G36" s="940"/>
      <c r="H36" s="940"/>
      <c r="I36" s="940"/>
      <c r="J36" s="940"/>
    </row>
    <row r="37" spans="1:18" s="49" customFormat="1" ht="14.25">
      <c r="A37" s="56" t="s">
        <v>661</v>
      </c>
      <c r="B37" s="940" t="s">
        <v>1000</v>
      </c>
      <c r="C37" s="940"/>
      <c r="D37" s="940"/>
      <c r="E37" s="940"/>
      <c r="F37" s="940"/>
      <c r="G37" s="940"/>
      <c r="H37" s="940"/>
      <c r="I37" s="940"/>
      <c r="J37" s="940"/>
    </row>
    <row r="38" spans="1:18" s="49" customFormat="1" ht="14.25">
      <c r="A38" s="56" t="s">
        <v>661</v>
      </c>
      <c r="B38" s="940" t="s">
        <v>1001</v>
      </c>
      <c r="C38" s="940"/>
      <c r="D38" s="940"/>
      <c r="E38" s="940"/>
      <c r="F38" s="940"/>
      <c r="G38" s="940"/>
      <c r="H38" s="940"/>
      <c r="I38" s="940"/>
      <c r="J38" s="940"/>
    </row>
    <row r="39" spans="1:18" s="49" customFormat="1" ht="14.25">
      <c r="A39" s="56" t="s">
        <v>661</v>
      </c>
      <c r="B39" s="940" t="s">
        <v>1002</v>
      </c>
      <c r="C39" s="940"/>
      <c r="D39" s="940"/>
      <c r="E39" s="940"/>
      <c r="F39" s="940"/>
      <c r="G39" s="940"/>
      <c r="H39" s="940"/>
      <c r="I39" s="940"/>
      <c r="J39" s="940"/>
    </row>
    <row r="40" spans="1:18" s="49" customFormat="1" ht="14.25">
      <c r="A40" s="56" t="s">
        <v>661</v>
      </c>
      <c r="B40" s="940" t="s">
        <v>431</v>
      </c>
      <c r="C40" s="940"/>
      <c r="D40" s="940"/>
      <c r="E40" s="940"/>
      <c r="F40" s="940"/>
      <c r="G40" s="940"/>
      <c r="H40" s="940"/>
      <c r="I40" s="940"/>
      <c r="J40" s="940"/>
    </row>
    <row r="41" spans="1:18" s="49" customFormat="1" ht="14.25">
      <c r="A41" s="56" t="s">
        <v>661</v>
      </c>
      <c r="B41" s="940" t="s">
        <v>1012</v>
      </c>
      <c r="C41" s="940"/>
      <c r="D41" s="940"/>
      <c r="E41" s="940"/>
      <c r="F41" s="940"/>
      <c r="G41" s="940"/>
      <c r="H41" s="940"/>
      <c r="I41" s="940"/>
      <c r="J41" s="940"/>
    </row>
    <row r="42" spans="1:18" s="49" customFormat="1" ht="14.25">
      <c r="A42" s="56" t="s">
        <v>661</v>
      </c>
      <c r="B42" s="940" t="s">
        <v>1013</v>
      </c>
      <c r="C42" s="940"/>
      <c r="D42" s="940"/>
      <c r="E42" s="940"/>
      <c r="F42" s="940"/>
      <c r="G42" s="940"/>
      <c r="H42" s="940"/>
      <c r="I42" s="940"/>
      <c r="J42" s="940"/>
    </row>
    <row r="43" spans="1:18" s="49" customFormat="1" ht="14.25">
      <c r="A43" s="56" t="s">
        <v>661</v>
      </c>
      <c r="B43" s="940" t="s">
        <v>1014</v>
      </c>
      <c r="C43" s="940"/>
      <c r="D43" s="940"/>
      <c r="E43" s="940"/>
      <c r="F43" s="940"/>
      <c r="G43" s="940"/>
      <c r="H43" s="940"/>
      <c r="I43" s="940"/>
      <c r="J43" s="940"/>
    </row>
    <row r="44" spans="1:18" s="49" customFormat="1" ht="14.25">
      <c r="A44" s="56" t="s">
        <v>661</v>
      </c>
      <c r="B44" s="940" t="s">
        <v>1015</v>
      </c>
      <c r="C44" s="940"/>
      <c r="D44" s="940"/>
      <c r="E44" s="940"/>
      <c r="F44" s="940"/>
      <c r="G44" s="940"/>
      <c r="H44" s="940"/>
      <c r="I44" s="940"/>
      <c r="J44" s="940"/>
    </row>
    <row r="45" spans="1:18" s="49" customFormat="1" ht="14.25">
      <c r="A45" s="56" t="s">
        <v>661</v>
      </c>
      <c r="B45" s="940" t="s">
        <v>1016</v>
      </c>
      <c r="C45" s="940"/>
      <c r="D45" s="940"/>
      <c r="E45" s="940"/>
      <c r="F45" s="940"/>
      <c r="G45" s="940"/>
      <c r="H45" s="940"/>
      <c r="I45" s="940"/>
      <c r="J45" s="940"/>
    </row>
    <row r="46" spans="1:18" s="49" customFormat="1" ht="59.25" customHeight="1">
      <c r="A46" s="56" t="s">
        <v>661</v>
      </c>
      <c r="B46" s="940" t="s">
        <v>432</v>
      </c>
      <c r="C46" s="940"/>
      <c r="D46" s="940"/>
      <c r="E46" s="940"/>
      <c r="F46" s="940"/>
      <c r="G46" s="940"/>
      <c r="H46" s="940"/>
      <c r="I46" s="940"/>
      <c r="J46" s="940"/>
    </row>
    <row r="47" spans="1:18" s="57" customFormat="1" ht="8.25" customHeight="1">
      <c r="A47" s="54"/>
      <c r="B47" s="948"/>
      <c r="C47" s="948"/>
      <c r="D47" s="948"/>
      <c r="E47" s="948"/>
      <c r="F47" s="948"/>
      <c r="G47" s="948"/>
      <c r="H47" s="948"/>
      <c r="I47" s="948"/>
      <c r="J47" s="948"/>
      <c r="L47" s="58"/>
      <c r="M47" s="59"/>
      <c r="N47" s="58"/>
      <c r="O47" s="58"/>
      <c r="P47" s="58"/>
      <c r="Q47" s="59"/>
      <c r="R47" s="58"/>
    </row>
    <row r="48" spans="1:18" s="40" customFormat="1" ht="19.5" customHeight="1">
      <c r="A48" s="38" t="s">
        <v>1017</v>
      </c>
      <c r="B48" s="946" t="s">
        <v>1018</v>
      </c>
      <c r="C48" s="946"/>
      <c r="D48" s="946"/>
      <c r="E48" s="946"/>
      <c r="F48" s="946"/>
      <c r="G48" s="946"/>
      <c r="H48" s="946"/>
      <c r="I48" s="946"/>
      <c r="J48" s="946"/>
      <c r="L48" s="41"/>
      <c r="M48" s="42"/>
      <c r="N48" s="41"/>
      <c r="O48" s="41"/>
      <c r="P48" s="41"/>
      <c r="Q48" s="42"/>
      <c r="R48" s="41"/>
    </row>
    <row r="49" spans="1:18" s="40" customFormat="1" ht="19.5" customHeight="1">
      <c r="A49" s="54" t="s">
        <v>658</v>
      </c>
      <c r="B49" s="948" t="s">
        <v>1019</v>
      </c>
      <c r="C49" s="948"/>
      <c r="D49" s="948"/>
      <c r="E49" s="948"/>
      <c r="F49" s="948"/>
      <c r="G49" s="948"/>
      <c r="H49" s="948"/>
      <c r="I49" s="948"/>
      <c r="J49" s="948"/>
      <c r="L49" s="41"/>
      <c r="M49" s="42"/>
      <c r="N49" s="41"/>
      <c r="O49" s="41"/>
      <c r="P49" s="41"/>
      <c r="Q49" s="42"/>
      <c r="R49" s="41"/>
    </row>
    <row r="50" spans="1:18" s="40" customFormat="1" ht="19.5" customHeight="1">
      <c r="A50" s="54" t="s">
        <v>659</v>
      </c>
      <c r="B50" s="948" t="s">
        <v>652</v>
      </c>
      <c r="C50" s="948"/>
      <c r="D50" s="948"/>
      <c r="E50" s="948"/>
      <c r="F50" s="948"/>
      <c r="G50" s="948"/>
      <c r="H50" s="948"/>
      <c r="I50" s="948"/>
      <c r="J50" s="948"/>
      <c r="L50" s="41"/>
      <c r="M50" s="42"/>
      <c r="N50" s="41"/>
      <c r="O50" s="41"/>
      <c r="P50" s="41"/>
      <c r="Q50" s="42"/>
      <c r="R50" s="41"/>
    </row>
    <row r="51" spans="1:18" s="40" customFormat="1" ht="19.5" customHeight="1">
      <c r="A51" s="54">
        <v>3</v>
      </c>
      <c r="B51" s="948" t="s">
        <v>1020</v>
      </c>
      <c r="C51" s="948"/>
      <c r="D51" s="948"/>
      <c r="E51" s="948"/>
      <c r="F51" s="948"/>
      <c r="G51" s="948"/>
      <c r="H51" s="948"/>
      <c r="I51" s="948"/>
      <c r="J51" s="948"/>
      <c r="L51" s="41"/>
      <c r="M51" s="42"/>
      <c r="N51" s="41"/>
      <c r="O51" s="41"/>
      <c r="P51" s="41"/>
      <c r="Q51" s="42"/>
      <c r="R51" s="41"/>
    </row>
    <row r="52" spans="1:18" s="40" customFormat="1" ht="6.75" customHeight="1">
      <c r="A52" s="54"/>
      <c r="B52" s="60"/>
      <c r="C52" s="60"/>
      <c r="D52" s="60"/>
      <c r="E52" s="60"/>
      <c r="F52" s="60"/>
      <c r="G52" s="60"/>
      <c r="H52" s="60"/>
      <c r="I52" s="60"/>
      <c r="J52" s="60"/>
      <c r="L52" s="41"/>
      <c r="M52" s="42"/>
      <c r="N52" s="41"/>
      <c r="O52" s="41"/>
      <c r="P52" s="41"/>
      <c r="Q52" s="42"/>
      <c r="R52" s="41"/>
    </row>
    <row r="53" spans="1:18" s="40" customFormat="1" ht="21.75" customHeight="1">
      <c r="A53" s="38" t="s">
        <v>1021</v>
      </c>
      <c r="B53" s="946" t="s">
        <v>1022</v>
      </c>
      <c r="C53" s="946"/>
      <c r="D53" s="946"/>
      <c r="E53" s="946"/>
      <c r="F53" s="946"/>
      <c r="G53" s="946"/>
      <c r="H53" s="946"/>
      <c r="I53" s="946"/>
      <c r="J53" s="946"/>
      <c r="L53" s="41"/>
      <c r="M53" s="42"/>
      <c r="N53" s="41"/>
      <c r="O53" s="41"/>
      <c r="P53" s="41"/>
      <c r="Q53" s="42"/>
      <c r="R53" s="41"/>
    </row>
    <row r="54" spans="1:18" s="40" customFormat="1" ht="32.25" customHeight="1">
      <c r="A54" s="54" t="s">
        <v>658</v>
      </c>
      <c r="B54" s="948" t="s">
        <v>342</v>
      </c>
      <c r="C54" s="948"/>
      <c r="D54" s="948"/>
      <c r="E54" s="948"/>
      <c r="F54" s="948"/>
      <c r="G54" s="948"/>
      <c r="H54" s="948"/>
      <c r="I54" s="948"/>
      <c r="J54" s="948"/>
      <c r="L54" s="41"/>
      <c r="M54" s="42"/>
      <c r="N54" s="41"/>
      <c r="O54" s="41"/>
      <c r="P54" s="41"/>
      <c r="Q54" s="42"/>
      <c r="R54" s="41"/>
    </row>
    <row r="55" spans="1:18" s="40" customFormat="1" ht="18.75" customHeight="1">
      <c r="A55" s="54" t="s">
        <v>659</v>
      </c>
      <c r="B55" s="948" t="s">
        <v>433</v>
      </c>
      <c r="C55" s="948"/>
      <c r="D55" s="948"/>
      <c r="E55" s="948"/>
      <c r="F55" s="948"/>
      <c r="G55" s="948"/>
      <c r="H55" s="948"/>
      <c r="I55" s="948"/>
      <c r="J55" s="948"/>
      <c r="L55" s="41"/>
      <c r="M55" s="42"/>
      <c r="N55" s="41"/>
      <c r="O55" s="41"/>
      <c r="P55" s="41"/>
      <c r="Q55" s="42"/>
      <c r="R55" s="41"/>
    </row>
    <row r="56" spans="1:18" s="40" customFormat="1" ht="32.25" customHeight="1">
      <c r="A56" s="54"/>
      <c r="B56" s="948" t="s">
        <v>434</v>
      </c>
      <c r="C56" s="948"/>
      <c r="D56" s="948"/>
      <c r="E56" s="948"/>
      <c r="F56" s="948"/>
      <c r="G56" s="948"/>
      <c r="H56" s="948"/>
      <c r="I56" s="948"/>
      <c r="J56" s="948"/>
      <c r="L56" s="41"/>
      <c r="M56" s="42"/>
      <c r="N56" s="41"/>
      <c r="O56" s="41"/>
      <c r="P56" s="41"/>
      <c r="Q56" s="42"/>
      <c r="R56" s="41"/>
    </row>
    <row r="57" spans="1:18" s="40" customFormat="1" ht="33" customHeight="1">
      <c r="A57" s="54" t="s">
        <v>660</v>
      </c>
      <c r="B57" s="948" t="s">
        <v>1023</v>
      </c>
      <c r="C57" s="948"/>
      <c r="D57" s="948"/>
      <c r="E57" s="948"/>
      <c r="F57" s="948"/>
      <c r="G57" s="948"/>
      <c r="H57" s="948"/>
      <c r="I57" s="948"/>
      <c r="J57" s="948"/>
      <c r="L57" s="41"/>
      <c r="M57" s="42"/>
      <c r="N57" s="41"/>
      <c r="O57" s="41"/>
      <c r="P57" s="41"/>
      <c r="Q57" s="42"/>
      <c r="R57" s="41"/>
    </row>
    <row r="58" spans="1:18" s="40" customFormat="1" ht="21.75" customHeight="1">
      <c r="A58" s="38" t="s">
        <v>1024</v>
      </c>
      <c r="B58" s="946" t="s">
        <v>1025</v>
      </c>
      <c r="C58" s="946"/>
      <c r="D58" s="946"/>
      <c r="E58" s="946"/>
      <c r="F58" s="946"/>
      <c r="G58" s="946"/>
      <c r="H58" s="946"/>
      <c r="I58" s="946"/>
      <c r="J58" s="946"/>
      <c r="L58" s="41"/>
      <c r="M58" s="42"/>
      <c r="N58" s="41"/>
      <c r="O58" s="41"/>
      <c r="P58" s="41"/>
      <c r="Q58" s="42"/>
      <c r="R58" s="41"/>
    </row>
    <row r="59" spans="1:18" s="44" customFormat="1" ht="21.75" customHeight="1">
      <c r="A59" s="43" t="s">
        <v>658</v>
      </c>
      <c r="B59" s="939" t="s">
        <v>1026</v>
      </c>
      <c r="C59" s="939"/>
      <c r="D59" s="939"/>
      <c r="E59" s="939"/>
      <c r="F59" s="939"/>
      <c r="G59" s="939"/>
      <c r="H59" s="939"/>
      <c r="I59" s="939"/>
      <c r="J59" s="939"/>
      <c r="L59" s="45"/>
      <c r="M59" s="46"/>
      <c r="N59" s="45"/>
      <c r="O59" s="45"/>
      <c r="P59" s="45"/>
      <c r="Q59" s="46"/>
      <c r="R59" s="45"/>
    </row>
    <row r="60" spans="1:18" s="40" customFormat="1" ht="19.5" customHeight="1">
      <c r="A60" s="62" t="s">
        <v>1027</v>
      </c>
      <c r="B60" s="939" t="s">
        <v>1028</v>
      </c>
      <c r="C60" s="939"/>
      <c r="D60" s="939"/>
      <c r="E60" s="939"/>
      <c r="F60" s="939"/>
      <c r="G60" s="939"/>
      <c r="H60" s="939"/>
      <c r="I60" s="939"/>
      <c r="J60" s="939"/>
      <c r="L60" s="41"/>
      <c r="M60" s="42"/>
      <c r="N60" s="41"/>
      <c r="O60" s="41"/>
      <c r="P60" s="41"/>
      <c r="Q60" s="42"/>
      <c r="R60" s="41"/>
    </row>
    <row r="61" spans="1:18" s="40" customFormat="1" ht="63" customHeight="1">
      <c r="A61" s="54"/>
      <c r="B61" s="948" t="s">
        <v>1029</v>
      </c>
      <c r="C61" s="948"/>
      <c r="D61" s="948"/>
      <c r="E61" s="948"/>
      <c r="F61" s="948"/>
      <c r="G61" s="948"/>
      <c r="H61" s="948"/>
      <c r="I61" s="948"/>
      <c r="J61" s="948"/>
      <c r="L61" s="41"/>
      <c r="M61" s="42"/>
      <c r="N61" s="41"/>
      <c r="O61" s="41"/>
      <c r="P61" s="41"/>
      <c r="Q61" s="42"/>
      <c r="R61" s="41"/>
    </row>
    <row r="62" spans="1:18" s="40" customFormat="1" ht="64.5" customHeight="1">
      <c r="A62" s="54"/>
      <c r="B62" s="948" t="s">
        <v>1030</v>
      </c>
      <c r="C62" s="948"/>
      <c r="D62" s="948"/>
      <c r="E62" s="948"/>
      <c r="F62" s="948"/>
      <c r="G62" s="948"/>
      <c r="H62" s="948"/>
      <c r="I62" s="948"/>
      <c r="J62" s="948"/>
      <c r="L62" s="41"/>
      <c r="M62" s="42"/>
      <c r="N62" s="41"/>
      <c r="O62" s="41"/>
      <c r="P62" s="41"/>
      <c r="Q62" s="42"/>
      <c r="R62" s="41"/>
    </row>
    <row r="63" spans="1:18" s="40" customFormat="1" ht="17.25" customHeight="1">
      <c r="A63" s="62" t="s">
        <v>1031</v>
      </c>
      <c r="B63" s="939" t="s">
        <v>1032</v>
      </c>
      <c r="C63" s="939"/>
      <c r="D63" s="939"/>
      <c r="E63" s="939"/>
      <c r="F63" s="939"/>
      <c r="G63" s="939"/>
      <c r="H63" s="939"/>
      <c r="I63" s="939"/>
      <c r="J63" s="939"/>
      <c r="L63" s="41"/>
      <c r="M63" s="42"/>
      <c r="N63" s="41"/>
      <c r="O63" s="41"/>
      <c r="P63" s="41"/>
      <c r="Q63" s="42"/>
      <c r="R63" s="41"/>
    </row>
    <row r="64" spans="1:18" s="40" customFormat="1" ht="62.25" customHeight="1">
      <c r="A64" s="54"/>
      <c r="B64" s="948" t="s">
        <v>1033</v>
      </c>
      <c r="C64" s="948"/>
      <c r="D64" s="948"/>
      <c r="E64" s="948"/>
      <c r="F64" s="948"/>
      <c r="G64" s="948"/>
      <c r="H64" s="948"/>
      <c r="I64" s="948"/>
      <c r="J64" s="948"/>
      <c r="L64" s="41"/>
      <c r="M64" s="42"/>
      <c r="N64" s="41"/>
      <c r="O64" s="41"/>
      <c r="P64" s="41"/>
      <c r="Q64" s="42"/>
      <c r="R64" s="41"/>
    </row>
    <row r="65" spans="1:18" s="44" customFormat="1" ht="20.25" customHeight="1">
      <c r="A65" s="43" t="s">
        <v>659</v>
      </c>
      <c r="B65" s="939" t="s">
        <v>1034</v>
      </c>
      <c r="C65" s="939"/>
      <c r="D65" s="939"/>
      <c r="E65" s="939"/>
      <c r="F65" s="939"/>
      <c r="G65" s="939"/>
      <c r="H65" s="939"/>
      <c r="I65" s="939"/>
      <c r="J65" s="939"/>
      <c r="L65" s="45"/>
      <c r="M65" s="46"/>
      <c r="N65" s="45"/>
      <c r="O65" s="45"/>
      <c r="P65" s="45"/>
      <c r="Q65" s="46"/>
      <c r="R65" s="45"/>
    </row>
    <row r="66" spans="1:18" s="63" customFormat="1" ht="18.75" customHeight="1">
      <c r="A66" s="62" t="s">
        <v>1035</v>
      </c>
      <c r="B66" s="939" t="s">
        <v>1036</v>
      </c>
      <c r="C66" s="946"/>
      <c r="D66" s="946"/>
      <c r="E66" s="946"/>
      <c r="F66" s="946"/>
      <c r="G66" s="946"/>
      <c r="H66" s="946"/>
      <c r="I66" s="946"/>
      <c r="J66" s="946"/>
      <c r="L66" s="64"/>
      <c r="M66" s="65"/>
      <c r="N66" s="64"/>
      <c r="O66" s="64"/>
      <c r="P66" s="64"/>
      <c r="Q66" s="65"/>
      <c r="R66" s="64"/>
    </row>
    <row r="67" spans="1:18" s="40" customFormat="1" ht="58.5" customHeight="1">
      <c r="A67" s="66"/>
      <c r="B67" s="948" t="s">
        <v>1037</v>
      </c>
      <c r="C67" s="948"/>
      <c r="D67" s="948"/>
      <c r="E67" s="948"/>
      <c r="F67" s="948"/>
      <c r="G67" s="948"/>
      <c r="H67" s="948"/>
      <c r="I67" s="948"/>
      <c r="J67" s="948"/>
      <c r="L67" s="41"/>
      <c r="M67" s="42"/>
      <c r="N67" s="41"/>
      <c r="O67" s="41"/>
      <c r="P67" s="41"/>
      <c r="Q67" s="42"/>
      <c r="R67" s="41"/>
    </row>
    <row r="68" spans="1:18" s="40" customFormat="1" ht="7.5" customHeight="1">
      <c r="A68" s="66"/>
      <c r="B68" s="948"/>
      <c r="C68" s="948"/>
      <c r="D68" s="948"/>
      <c r="E68" s="948"/>
      <c r="F68" s="948"/>
      <c r="G68" s="948"/>
      <c r="H68" s="948"/>
      <c r="I68" s="948"/>
      <c r="J68" s="948"/>
      <c r="L68" s="41"/>
      <c r="M68" s="42"/>
      <c r="N68" s="41"/>
      <c r="O68" s="41"/>
      <c r="P68" s="41"/>
      <c r="Q68" s="42"/>
      <c r="R68" s="41"/>
    </row>
    <row r="69" spans="1:18" s="40" customFormat="1" ht="17.25" customHeight="1">
      <c r="A69" s="66"/>
      <c r="B69" s="939" t="s">
        <v>1038</v>
      </c>
      <c r="C69" s="939"/>
      <c r="D69" s="939"/>
      <c r="E69" s="939"/>
      <c r="F69" s="939"/>
      <c r="G69" s="939"/>
      <c r="H69" s="939"/>
      <c r="I69" s="939"/>
      <c r="J69" s="939"/>
      <c r="K69" s="67"/>
      <c r="L69" s="67"/>
      <c r="M69" s="42"/>
      <c r="N69" s="41"/>
      <c r="O69" s="41"/>
      <c r="P69" s="41"/>
      <c r="Q69" s="42"/>
      <c r="R69" s="41"/>
    </row>
    <row r="70" spans="1:18" s="40" customFormat="1" ht="26.25" customHeight="1">
      <c r="A70" s="66" t="s">
        <v>1039</v>
      </c>
      <c r="B70" s="948" t="s">
        <v>1040</v>
      </c>
      <c r="C70" s="948"/>
      <c r="D70" s="948"/>
      <c r="E70" s="948"/>
      <c r="F70" s="948"/>
      <c r="G70" s="948"/>
      <c r="H70" s="948"/>
      <c r="I70" s="948"/>
      <c r="J70" s="948"/>
      <c r="K70" s="68"/>
      <c r="L70" s="68"/>
      <c r="M70" s="42"/>
      <c r="N70" s="41"/>
      <c r="O70" s="41"/>
      <c r="P70" s="41"/>
      <c r="Q70" s="42"/>
      <c r="R70" s="41"/>
    </row>
    <row r="71" spans="1:18" s="40" customFormat="1" ht="31.5" customHeight="1">
      <c r="A71" s="66" t="s">
        <v>1039</v>
      </c>
      <c r="B71" s="948" t="s">
        <v>1041</v>
      </c>
      <c r="C71" s="948"/>
      <c r="D71" s="948"/>
      <c r="E71" s="948"/>
      <c r="F71" s="948"/>
      <c r="G71" s="948"/>
      <c r="H71" s="948"/>
      <c r="I71" s="948"/>
      <c r="J71" s="948"/>
      <c r="K71" s="68"/>
      <c r="L71" s="68"/>
      <c r="M71" s="42"/>
      <c r="N71" s="41"/>
      <c r="O71" s="41"/>
      <c r="P71" s="41"/>
      <c r="Q71" s="42"/>
      <c r="R71" s="41"/>
    </row>
    <row r="72" spans="1:18" s="40" customFormat="1" ht="31.5" customHeight="1">
      <c r="A72" s="66" t="s">
        <v>1039</v>
      </c>
      <c r="B72" s="948" t="s">
        <v>1042</v>
      </c>
      <c r="C72" s="948"/>
      <c r="D72" s="948"/>
      <c r="E72" s="948"/>
      <c r="F72" s="948"/>
      <c r="G72" s="948"/>
      <c r="H72" s="948"/>
      <c r="I72" s="948"/>
      <c r="J72" s="948"/>
      <c r="K72" s="67"/>
      <c r="L72" s="67"/>
      <c r="M72" s="42"/>
      <c r="N72" s="41"/>
      <c r="O72" s="41"/>
      <c r="P72" s="41"/>
      <c r="Q72" s="42"/>
      <c r="R72" s="41"/>
    </row>
    <row r="73" spans="1:18" s="40" customFormat="1" ht="18" customHeight="1">
      <c r="A73" s="66" t="s">
        <v>1039</v>
      </c>
      <c r="B73" s="948" t="s">
        <v>1043</v>
      </c>
      <c r="C73" s="948"/>
      <c r="D73" s="948"/>
      <c r="E73" s="948"/>
      <c r="F73" s="948"/>
      <c r="G73" s="948"/>
      <c r="H73" s="948"/>
      <c r="I73" s="948"/>
      <c r="J73" s="948"/>
      <c r="K73" s="67"/>
      <c r="L73" s="67"/>
      <c r="M73" s="42"/>
      <c r="N73" s="41"/>
      <c r="O73" s="41"/>
      <c r="P73" s="41"/>
      <c r="Q73" s="42"/>
      <c r="R73" s="41"/>
    </row>
    <row r="74" spans="1:18" s="40" customFormat="1" ht="18" customHeight="1">
      <c r="A74" s="66" t="s">
        <v>1039</v>
      </c>
      <c r="B74" s="948" t="s">
        <v>1044</v>
      </c>
      <c r="C74" s="948"/>
      <c r="D74" s="948"/>
      <c r="E74" s="948"/>
      <c r="F74" s="948"/>
      <c r="G74" s="948"/>
      <c r="H74" s="948"/>
      <c r="I74" s="948"/>
      <c r="J74" s="948"/>
      <c r="K74" s="67"/>
      <c r="L74" s="67"/>
      <c r="M74" s="42"/>
      <c r="N74" s="41"/>
      <c r="O74" s="41"/>
      <c r="P74" s="41"/>
      <c r="Q74" s="42"/>
      <c r="R74" s="41"/>
    </row>
    <row r="75" spans="1:18" s="40" customFormat="1" ht="46.5" customHeight="1">
      <c r="A75" s="69" t="s">
        <v>1045</v>
      </c>
      <c r="B75" s="939" t="s">
        <v>87</v>
      </c>
      <c r="C75" s="948"/>
      <c r="D75" s="948"/>
      <c r="E75" s="948"/>
      <c r="F75" s="948"/>
      <c r="G75" s="948"/>
      <c r="H75" s="948"/>
      <c r="I75" s="948"/>
      <c r="J75" s="948"/>
      <c r="L75" s="41"/>
      <c r="M75" s="42"/>
      <c r="N75" s="41"/>
      <c r="O75" s="41"/>
      <c r="P75" s="41"/>
      <c r="Q75" s="42"/>
      <c r="R75" s="41"/>
    </row>
    <row r="76" spans="1:18" s="71" customFormat="1" ht="37.5" customHeight="1">
      <c r="A76" s="69"/>
      <c r="B76" s="948" t="s">
        <v>437</v>
      </c>
      <c r="C76" s="948"/>
      <c r="D76" s="948"/>
      <c r="E76" s="948"/>
      <c r="F76" s="948"/>
      <c r="G76" s="948"/>
      <c r="H76" s="948"/>
      <c r="I76" s="948"/>
      <c r="J76" s="948"/>
      <c r="K76" s="70"/>
      <c r="L76" s="70"/>
    </row>
    <row r="77" spans="1:18" s="40" customFormat="1" ht="31.5" customHeight="1">
      <c r="A77" s="69" t="s">
        <v>1046</v>
      </c>
      <c r="B77" s="939" t="s">
        <v>0</v>
      </c>
      <c r="C77" s="948"/>
      <c r="D77" s="948"/>
      <c r="E77" s="948"/>
      <c r="F77" s="948"/>
      <c r="G77" s="948"/>
      <c r="H77" s="948"/>
      <c r="I77" s="948"/>
      <c r="J77" s="948"/>
      <c r="L77" s="41"/>
      <c r="M77" s="42"/>
      <c r="N77" s="41"/>
      <c r="O77" s="41"/>
      <c r="P77" s="41"/>
      <c r="Q77" s="42"/>
      <c r="R77" s="41"/>
    </row>
    <row r="78" spans="1:18" s="71" customFormat="1" ht="24.75" hidden="1" customHeight="1">
      <c r="A78" s="69"/>
      <c r="B78" s="947" t="s">
        <v>438</v>
      </c>
      <c r="C78" s="947"/>
      <c r="D78" s="947"/>
      <c r="E78" s="947"/>
      <c r="F78" s="947"/>
      <c r="G78" s="947"/>
      <c r="H78" s="947"/>
      <c r="I78" s="947"/>
      <c r="J78" s="947"/>
      <c r="K78" s="70"/>
      <c r="L78" s="70"/>
    </row>
    <row r="79" spans="1:18" s="40" customFormat="1" ht="21.75" customHeight="1">
      <c r="A79" s="43" t="s">
        <v>660</v>
      </c>
      <c r="B79" s="939" t="s">
        <v>1</v>
      </c>
      <c r="C79" s="939"/>
      <c r="D79" s="939"/>
      <c r="E79" s="939"/>
      <c r="F79" s="939"/>
      <c r="G79" s="939"/>
      <c r="H79" s="939"/>
      <c r="I79" s="939"/>
      <c r="J79" s="939"/>
      <c r="L79" s="41"/>
      <c r="M79" s="42"/>
      <c r="N79" s="41"/>
      <c r="O79" s="41"/>
      <c r="P79" s="41"/>
      <c r="Q79" s="42"/>
      <c r="R79" s="41"/>
    </row>
    <row r="80" spans="1:18" s="44" customFormat="1" ht="31.5" customHeight="1">
      <c r="A80" s="72" t="s">
        <v>2</v>
      </c>
      <c r="B80" s="939" t="s">
        <v>3</v>
      </c>
      <c r="C80" s="939"/>
      <c r="D80" s="939"/>
      <c r="E80" s="939"/>
      <c r="F80" s="939"/>
      <c r="G80" s="939"/>
      <c r="H80" s="939"/>
      <c r="I80" s="939"/>
      <c r="J80" s="939"/>
      <c r="L80" s="45"/>
      <c r="M80" s="46"/>
      <c r="N80" s="45"/>
      <c r="O80" s="45"/>
      <c r="P80" s="45"/>
      <c r="Q80" s="46"/>
      <c r="R80" s="45"/>
    </row>
    <row r="81" spans="1:18" s="40" customFormat="1" ht="16.5" customHeight="1">
      <c r="A81" s="66" t="s">
        <v>661</v>
      </c>
      <c r="B81" s="948" t="s">
        <v>4</v>
      </c>
      <c r="C81" s="948"/>
      <c r="D81" s="948"/>
      <c r="E81" s="948"/>
      <c r="F81" s="948"/>
      <c r="G81" s="948"/>
      <c r="H81" s="948"/>
      <c r="I81" s="948"/>
      <c r="J81" s="948"/>
      <c r="L81" s="41"/>
      <c r="M81" s="42"/>
      <c r="N81" s="41"/>
      <c r="O81" s="41"/>
      <c r="P81" s="41"/>
      <c r="Q81" s="42"/>
      <c r="R81" s="41"/>
    </row>
    <row r="82" spans="1:18" s="40" customFormat="1" ht="20.25" customHeight="1">
      <c r="A82" s="66" t="s">
        <v>661</v>
      </c>
      <c r="B82" s="948" t="s">
        <v>5</v>
      </c>
      <c r="C82" s="948"/>
      <c r="D82" s="948"/>
      <c r="E82" s="948"/>
      <c r="F82" s="948"/>
      <c r="G82" s="948"/>
      <c r="H82" s="948"/>
      <c r="I82" s="948"/>
      <c r="J82" s="948"/>
      <c r="L82" s="41"/>
      <c r="M82" s="42"/>
      <c r="N82" s="41"/>
      <c r="O82" s="41"/>
      <c r="P82" s="41"/>
      <c r="Q82" s="42"/>
      <c r="R82" s="41"/>
    </row>
    <row r="83" spans="1:18" s="44" customFormat="1" ht="48.75" customHeight="1">
      <c r="A83" s="72" t="s">
        <v>6</v>
      </c>
      <c r="B83" s="939" t="s">
        <v>7</v>
      </c>
      <c r="C83" s="939"/>
      <c r="D83" s="939"/>
      <c r="E83" s="939"/>
      <c r="F83" s="939"/>
      <c r="G83" s="939"/>
      <c r="H83" s="939"/>
      <c r="I83" s="939"/>
      <c r="J83" s="939"/>
      <c r="L83" s="45"/>
      <c r="M83" s="46"/>
      <c r="N83" s="45"/>
      <c r="O83" s="45"/>
      <c r="P83" s="45"/>
      <c r="Q83" s="46"/>
      <c r="R83" s="45"/>
    </row>
    <row r="84" spans="1:18" s="44" customFormat="1" ht="32.25" customHeight="1">
      <c r="A84" s="72" t="s">
        <v>661</v>
      </c>
      <c r="B84" s="949" t="s">
        <v>8</v>
      </c>
      <c r="C84" s="948"/>
      <c r="D84" s="948"/>
      <c r="E84" s="948"/>
      <c r="F84" s="948"/>
      <c r="G84" s="948"/>
      <c r="H84" s="948"/>
      <c r="I84" s="948"/>
      <c r="J84" s="948"/>
      <c r="L84" s="45"/>
      <c r="M84" s="46"/>
      <c r="N84" s="45"/>
      <c r="O84" s="45"/>
      <c r="P84" s="45"/>
      <c r="Q84" s="46"/>
      <c r="R84" s="45"/>
    </row>
    <row r="85" spans="1:18" s="44" customFormat="1" ht="91.5" customHeight="1">
      <c r="A85" s="72" t="s">
        <v>661</v>
      </c>
      <c r="B85" s="949" t="s">
        <v>439</v>
      </c>
      <c r="C85" s="948"/>
      <c r="D85" s="948"/>
      <c r="E85" s="948"/>
      <c r="F85" s="948"/>
      <c r="G85" s="948"/>
      <c r="H85" s="948"/>
      <c r="I85" s="948"/>
      <c r="J85" s="948"/>
      <c r="L85" s="45"/>
      <c r="M85" s="46"/>
      <c r="N85" s="45"/>
      <c r="O85" s="45"/>
      <c r="P85" s="45"/>
      <c r="Q85" s="46"/>
      <c r="R85" s="45"/>
    </row>
    <row r="86" spans="1:18" s="40" customFormat="1" ht="18.75" customHeight="1">
      <c r="A86" s="72" t="s">
        <v>9</v>
      </c>
      <c r="B86" s="939" t="s">
        <v>10</v>
      </c>
      <c r="C86" s="939"/>
      <c r="D86" s="939"/>
      <c r="E86" s="939"/>
      <c r="F86" s="939"/>
      <c r="G86" s="939"/>
      <c r="H86" s="939"/>
      <c r="I86" s="939"/>
      <c r="J86" s="939"/>
      <c r="L86" s="73"/>
      <c r="M86" s="42"/>
      <c r="N86" s="41"/>
      <c r="O86" s="41"/>
      <c r="P86" s="41"/>
      <c r="Q86" s="42"/>
      <c r="R86" s="41"/>
    </row>
    <row r="87" spans="1:18" s="40" customFormat="1" ht="18" customHeight="1">
      <c r="A87" s="72" t="s">
        <v>11</v>
      </c>
      <c r="B87" s="939" t="s">
        <v>12</v>
      </c>
      <c r="C87" s="939"/>
      <c r="D87" s="939"/>
      <c r="E87" s="939"/>
      <c r="F87" s="939"/>
      <c r="G87" s="939"/>
      <c r="H87" s="939"/>
      <c r="I87" s="939"/>
      <c r="J87" s="939"/>
      <c r="L87" s="73"/>
      <c r="M87" s="42"/>
      <c r="N87" s="41"/>
      <c r="O87" s="41"/>
      <c r="P87" s="41"/>
      <c r="Q87" s="42"/>
      <c r="R87" s="41"/>
    </row>
    <row r="88" spans="1:18" s="40" customFormat="1" ht="30.75" customHeight="1">
      <c r="A88" s="66" t="s">
        <v>661</v>
      </c>
      <c r="B88" s="948" t="s">
        <v>440</v>
      </c>
      <c r="C88" s="948"/>
      <c r="D88" s="948"/>
      <c r="E88" s="948"/>
      <c r="F88" s="948"/>
      <c r="G88" s="948"/>
      <c r="H88" s="948"/>
      <c r="I88" s="948"/>
      <c r="J88" s="948"/>
      <c r="L88" s="73"/>
      <c r="M88" s="42"/>
      <c r="N88" s="41"/>
      <c r="O88" s="41"/>
      <c r="P88" s="41"/>
      <c r="Q88" s="42"/>
      <c r="R88" s="41"/>
    </row>
    <row r="89" spans="1:18" s="40" customFormat="1" ht="30.75" customHeight="1">
      <c r="A89" s="66" t="s">
        <v>661</v>
      </c>
      <c r="B89" s="948" t="s">
        <v>13</v>
      </c>
      <c r="C89" s="948"/>
      <c r="D89" s="948"/>
      <c r="E89" s="948"/>
      <c r="F89" s="948"/>
      <c r="G89" s="948"/>
      <c r="H89" s="948"/>
      <c r="I89" s="948"/>
      <c r="J89" s="948"/>
      <c r="L89" s="73"/>
      <c r="M89" s="42"/>
      <c r="N89" s="41"/>
      <c r="O89" s="41"/>
      <c r="P89" s="41"/>
      <c r="Q89" s="42"/>
      <c r="R89" s="41"/>
    </row>
    <row r="90" spans="1:18" s="40" customFormat="1" ht="6" customHeight="1">
      <c r="A90" s="72"/>
      <c r="B90" s="948"/>
      <c r="C90" s="948"/>
      <c r="D90" s="948"/>
      <c r="E90" s="948"/>
      <c r="F90" s="948"/>
      <c r="G90" s="948"/>
      <c r="H90" s="948"/>
      <c r="I90" s="948"/>
      <c r="J90" s="948"/>
      <c r="L90" s="73"/>
      <c r="M90" s="42"/>
      <c r="N90" s="41"/>
      <c r="O90" s="41"/>
      <c r="P90" s="41"/>
      <c r="Q90" s="42"/>
      <c r="R90" s="41"/>
    </row>
    <row r="91" spans="1:18" s="40" customFormat="1" ht="18.75" customHeight="1">
      <c r="A91" s="72" t="s">
        <v>14</v>
      </c>
      <c r="B91" s="939" t="s">
        <v>15</v>
      </c>
      <c r="C91" s="939"/>
      <c r="D91" s="939"/>
      <c r="E91" s="939"/>
      <c r="F91" s="939"/>
      <c r="G91" s="939"/>
      <c r="H91" s="939"/>
      <c r="I91" s="939"/>
      <c r="J91" s="939"/>
      <c r="L91" s="73"/>
      <c r="M91" s="42"/>
      <c r="N91" s="41"/>
      <c r="O91" s="41"/>
      <c r="P91" s="41"/>
      <c r="Q91" s="42"/>
      <c r="R91" s="41"/>
    </row>
    <row r="92" spans="1:18" s="40" customFormat="1" ht="46.5" customHeight="1">
      <c r="A92" s="72"/>
      <c r="B92" s="948" t="s">
        <v>16</v>
      </c>
      <c r="C92" s="948"/>
      <c r="D92" s="948"/>
      <c r="E92" s="948"/>
      <c r="F92" s="948"/>
      <c r="G92" s="948"/>
      <c r="H92" s="948"/>
      <c r="I92" s="948"/>
      <c r="J92" s="948"/>
      <c r="L92" s="73"/>
      <c r="M92" s="42"/>
      <c r="N92" s="41"/>
      <c r="O92" s="41"/>
      <c r="P92" s="41"/>
      <c r="Q92" s="42"/>
      <c r="R92" s="41"/>
    </row>
    <row r="93" spans="1:18" s="40" customFormat="1" ht="20.25" customHeight="1">
      <c r="A93" s="72"/>
      <c r="B93" s="954" t="s">
        <v>17</v>
      </c>
      <c r="C93" s="955"/>
      <c r="D93" s="955"/>
      <c r="E93" s="955"/>
      <c r="F93" s="955"/>
      <c r="G93" s="74"/>
      <c r="H93" s="75"/>
      <c r="I93" s="76"/>
      <c r="J93" s="77" t="s">
        <v>18</v>
      </c>
      <c r="L93" s="73"/>
      <c r="M93" s="42"/>
      <c r="N93" s="41"/>
      <c r="O93" s="41"/>
      <c r="P93" s="41"/>
      <c r="Q93" s="42"/>
      <c r="R93" s="41"/>
    </row>
    <row r="94" spans="1:18" s="40" customFormat="1" ht="18.75" customHeight="1">
      <c r="A94" s="72"/>
      <c r="B94" s="952" t="s">
        <v>19</v>
      </c>
      <c r="C94" s="953"/>
      <c r="D94" s="953"/>
      <c r="E94" s="953"/>
      <c r="F94" s="953"/>
      <c r="G94" s="78"/>
      <c r="H94" s="79"/>
      <c r="I94" s="80"/>
      <c r="J94" s="81" t="s">
        <v>20</v>
      </c>
      <c r="L94" s="73"/>
      <c r="M94" s="42"/>
      <c r="N94" s="41"/>
      <c r="O94" s="41"/>
      <c r="P94" s="41"/>
      <c r="Q94" s="42"/>
      <c r="R94" s="41"/>
    </row>
    <row r="95" spans="1:18" s="40" customFormat="1" ht="18" customHeight="1">
      <c r="A95" s="72"/>
      <c r="B95" s="950" t="s">
        <v>21</v>
      </c>
      <c r="C95" s="951"/>
      <c r="D95" s="951"/>
      <c r="E95" s="951"/>
      <c r="F95" s="951"/>
      <c r="G95" s="78"/>
      <c r="H95" s="79"/>
      <c r="I95" s="80"/>
      <c r="J95" s="81" t="s">
        <v>22</v>
      </c>
      <c r="K95" s="68"/>
      <c r="L95" s="68"/>
      <c r="M95" s="42"/>
      <c r="N95" s="41"/>
      <c r="O95" s="41"/>
      <c r="P95" s="41"/>
      <c r="Q95" s="42"/>
      <c r="R95" s="41"/>
    </row>
    <row r="96" spans="1:18" s="40" customFormat="1" ht="19.5" customHeight="1">
      <c r="A96" s="43"/>
      <c r="B96" s="952" t="s">
        <v>23</v>
      </c>
      <c r="C96" s="953"/>
      <c r="D96" s="953"/>
      <c r="E96" s="953"/>
      <c r="F96" s="953"/>
      <c r="G96" s="78"/>
      <c r="H96" s="79"/>
      <c r="I96" s="80"/>
      <c r="J96" s="81" t="s">
        <v>24</v>
      </c>
      <c r="L96" s="41"/>
      <c r="M96" s="42"/>
      <c r="N96" s="41"/>
      <c r="O96" s="41"/>
      <c r="P96" s="41"/>
      <c r="Q96" s="42"/>
      <c r="R96" s="41"/>
    </row>
    <row r="97" spans="1:18" s="40" customFormat="1" ht="21" customHeight="1">
      <c r="A97" s="54"/>
      <c r="B97" s="952" t="s">
        <v>25</v>
      </c>
      <c r="C97" s="953"/>
      <c r="D97" s="953"/>
      <c r="E97" s="953"/>
      <c r="F97" s="953"/>
      <c r="G97" s="78"/>
      <c r="H97" s="79"/>
      <c r="I97" s="80"/>
      <c r="J97" s="81" t="s">
        <v>26</v>
      </c>
      <c r="L97" s="41"/>
      <c r="M97" s="42"/>
      <c r="N97" s="41"/>
      <c r="O97" s="41"/>
      <c r="P97" s="41"/>
      <c r="Q97" s="42"/>
      <c r="R97" s="41"/>
    </row>
    <row r="98" spans="1:18" s="40" customFormat="1" ht="21" hidden="1" customHeight="1">
      <c r="A98" s="54"/>
      <c r="B98" s="952" t="s">
        <v>27</v>
      </c>
      <c r="C98" s="953"/>
      <c r="D98" s="953"/>
      <c r="E98" s="953"/>
      <c r="F98" s="953"/>
      <c r="G98" s="78"/>
      <c r="H98" s="79"/>
      <c r="I98" s="80"/>
      <c r="J98" s="81" t="s">
        <v>28</v>
      </c>
      <c r="L98" s="41"/>
      <c r="M98" s="42"/>
      <c r="N98" s="41"/>
      <c r="O98" s="41"/>
      <c r="P98" s="41"/>
      <c r="Q98" s="42"/>
      <c r="R98" s="41"/>
    </row>
    <row r="99" spans="1:18" s="40" customFormat="1" ht="9" customHeight="1">
      <c r="A99" s="54"/>
      <c r="B99" s="82"/>
      <c r="C99" s="82"/>
      <c r="D99" s="82"/>
      <c r="E99" s="82"/>
      <c r="F99" s="82"/>
      <c r="G99" s="82"/>
      <c r="H99" s="83"/>
      <c r="I99" s="82"/>
      <c r="J99" s="84"/>
      <c r="L99" s="41"/>
      <c r="M99" s="42"/>
      <c r="N99" s="41"/>
      <c r="O99" s="41"/>
      <c r="P99" s="41"/>
      <c r="Q99" s="42"/>
      <c r="R99" s="41"/>
    </row>
    <row r="100" spans="1:18" s="71" customFormat="1" ht="20.25" customHeight="1">
      <c r="A100" s="85" t="s">
        <v>29</v>
      </c>
      <c r="B100" s="956" t="s">
        <v>30</v>
      </c>
      <c r="C100" s="956"/>
      <c r="D100" s="956"/>
      <c r="E100" s="956"/>
      <c r="F100" s="956"/>
      <c r="G100" s="956"/>
      <c r="H100" s="956"/>
      <c r="I100" s="956"/>
      <c r="J100" s="956"/>
      <c r="K100" s="86"/>
      <c r="L100" s="86"/>
    </row>
    <row r="101" spans="1:18" s="71" customFormat="1" ht="30.75" customHeight="1">
      <c r="A101" s="85" t="s">
        <v>31</v>
      </c>
      <c r="B101" s="939" t="s">
        <v>32</v>
      </c>
      <c r="C101" s="948"/>
      <c r="D101" s="948"/>
      <c r="E101" s="948"/>
      <c r="F101" s="948"/>
      <c r="G101" s="948"/>
      <c r="H101" s="948"/>
      <c r="I101" s="948"/>
      <c r="J101" s="948"/>
      <c r="K101" s="86"/>
      <c r="L101" s="86"/>
    </row>
    <row r="102" spans="1:18" s="71" customFormat="1" ht="31.5" customHeight="1">
      <c r="A102" s="87" t="s">
        <v>661</v>
      </c>
      <c r="B102" s="948" t="s">
        <v>33</v>
      </c>
      <c r="C102" s="948"/>
      <c r="D102" s="948"/>
      <c r="E102" s="948"/>
      <c r="F102" s="948"/>
      <c r="G102" s="948"/>
      <c r="H102" s="948"/>
      <c r="I102" s="948"/>
      <c r="J102" s="948"/>
      <c r="K102" s="86"/>
      <c r="L102" s="86"/>
    </row>
    <row r="103" spans="1:18" s="71" customFormat="1" ht="18" customHeight="1">
      <c r="A103" s="87" t="s">
        <v>661</v>
      </c>
      <c r="B103" s="948" t="s">
        <v>34</v>
      </c>
      <c r="C103" s="948"/>
      <c r="D103" s="948"/>
      <c r="E103" s="948"/>
      <c r="F103" s="948"/>
      <c r="G103" s="948"/>
      <c r="H103" s="948"/>
      <c r="I103" s="948"/>
      <c r="J103" s="948"/>
      <c r="K103" s="86"/>
      <c r="L103" s="86"/>
    </row>
    <row r="104" spans="1:18" s="71" customFormat="1" ht="24" customHeight="1">
      <c r="A104" s="87" t="s">
        <v>661</v>
      </c>
      <c r="B104" s="948" t="s">
        <v>35</v>
      </c>
      <c r="C104" s="948"/>
      <c r="D104" s="948"/>
      <c r="E104" s="948"/>
      <c r="F104" s="948"/>
      <c r="G104" s="948"/>
      <c r="H104" s="948"/>
      <c r="I104" s="948"/>
      <c r="J104" s="948"/>
      <c r="K104" s="40"/>
      <c r="L104" s="86"/>
    </row>
    <row r="105" spans="1:18" s="71" customFormat="1" ht="3" customHeight="1">
      <c r="A105" s="87"/>
      <c r="B105" s="60"/>
      <c r="C105" s="60"/>
      <c r="D105" s="60"/>
      <c r="E105" s="60"/>
      <c r="F105" s="60"/>
      <c r="G105" s="60"/>
      <c r="H105" s="60"/>
      <c r="I105" s="60"/>
      <c r="J105" s="60"/>
      <c r="K105" s="40"/>
      <c r="L105" s="86"/>
    </row>
    <row r="106" spans="1:18" s="71" customFormat="1" ht="18.75" customHeight="1">
      <c r="A106" s="85" t="s">
        <v>36</v>
      </c>
      <c r="B106" s="939" t="s">
        <v>37</v>
      </c>
      <c r="C106" s="939"/>
      <c r="D106" s="939"/>
      <c r="E106" s="939"/>
      <c r="F106" s="939"/>
      <c r="G106" s="939"/>
      <c r="H106" s="939"/>
      <c r="I106" s="939"/>
      <c r="J106" s="939"/>
      <c r="K106" s="86"/>
      <c r="L106" s="86"/>
    </row>
    <row r="107" spans="1:18" s="71" customFormat="1" ht="46.5" customHeight="1">
      <c r="A107" s="87" t="s">
        <v>661</v>
      </c>
      <c r="B107" s="948" t="s">
        <v>38</v>
      </c>
      <c r="C107" s="948"/>
      <c r="D107" s="948"/>
      <c r="E107" s="948"/>
      <c r="F107" s="948"/>
      <c r="G107" s="948"/>
      <c r="H107" s="948"/>
      <c r="I107" s="948"/>
      <c r="J107" s="948"/>
      <c r="K107" s="86"/>
      <c r="L107" s="86"/>
    </row>
    <row r="108" spans="1:18" s="71" customFormat="1" ht="14.25" hidden="1" customHeight="1">
      <c r="A108" s="87"/>
      <c r="B108" s="948"/>
      <c r="C108" s="948"/>
      <c r="D108" s="948"/>
      <c r="E108" s="948"/>
      <c r="F108" s="948"/>
      <c r="G108" s="948"/>
      <c r="H108" s="948"/>
      <c r="I108" s="948"/>
      <c r="J108" s="948"/>
      <c r="K108" s="86"/>
      <c r="L108" s="86"/>
    </row>
    <row r="109" spans="1:18" s="71" customFormat="1" ht="17.25" hidden="1" customHeight="1">
      <c r="A109" s="72" t="s">
        <v>39</v>
      </c>
      <c r="B109" s="939" t="s">
        <v>40</v>
      </c>
      <c r="C109" s="939"/>
      <c r="D109" s="939"/>
      <c r="E109" s="939"/>
      <c r="F109" s="939"/>
      <c r="G109" s="939"/>
      <c r="H109" s="939"/>
      <c r="I109" s="939"/>
      <c r="J109" s="939"/>
      <c r="K109" s="86"/>
      <c r="L109" s="86"/>
    </row>
    <row r="110" spans="1:18" s="71" customFormat="1" ht="32.25" customHeight="1">
      <c r="A110" s="85" t="s">
        <v>39</v>
      </c>
      <c r="B110" s="948" t="s">
        <v>41</v>
      </c>
      <c r="C110" s="948"/>
      <c r="D110" s="948"/>
      <c r="E110" s="948"/>
      <c r="F110" s="948"/>
      <c r="G110" s="948"/>
      <c r="H110" s="948"/>
      <c r="I110" s="948"/>
      <c r="J110" s="948"/>
      <c r="K110" s="86"/>
      <c r="L110" s="86"/>
    </row>
    <row r="111" spans="1:18" s="88" customFormat="1" ht="6.75" customHeight="1">
      <c r="B111" s="957"/>
      <c r="C111" s="957"/>
      <c r="D111" s="957"/>
      <c r="E111" s="957"/>
      <c r="F111" s="957"/>
      <c r="G111" s="957"/>
      <c r="H111" s="957"/>
      <c r="I111" s="957"/>
      <c r="J111" s="957"/>
      <c r="K111" s="89"/>
      <c r="L111" s="89"/>
    </row>
    <row r="112" spans="1:18" s="71" customFormat="1" ht="21" customHeight="1">
      <c r="A112" s="43" t="s">
        <v>42</v>
      </c>
      <c r="B112" s="939" t="s">
        <v>43</v>
      </c>
      <c r="C112" s="939"/>
      <c r="D112" s="939"/>
      <c r="E112" s="939"/>
      <c r="F112" s="939"/>
      <c r="G112" s="939"/>
      <c r="H112" s="939"/>
      <c r="I112" s="939"/>
      <c r="J112" s="939"/>
      <c r="K112" s="86"/>
      <c r="L112" s="86"/>
    </row>
    <row r="113" spans="1:18" s="71" customFormat="1" ht="47.25" customHeight="1">
      <c r="B113" s="948" t="s">
        <v>44</v>
      </c>
      <c r="C113" s="948"/>
      <c r="D113" s="948"/>
      <c r="E113" s="948"/>
      <c r="F113" s="948"/>
      <c r="G113" s="948"/>
      <c r="H113" s="948"/>
      <c r="I113" s="948"/>
      <c r="J113" s="948"/>
      <c r="K113" s="86"/>
      <c r="L113" s="86"/>
    </row>
    <row r="114" spans="1:18" s="71" customFormat="1" ht="32.25" customHeight="1">
      <c r="B114" s="948" t="s">
        <v>45</v>
      </c>
      <c r="C114" s="948"/>
      <c r="D114" s="948"/>
      <c r="E114" s="948"/>
      <c r="F114" s="948"/>
      <c r="G114" s="948"/>
      <c r="H114" s="948"/>
      <c r="I114" s="948"/>
      <c r="J114" s="948"/>
      <c r="K114" s="86"/>
      <c r="L114" s="86"/>
    </row>
    <row r="115" spans="1:18" s="71" customFormat="1" ht="48" customHeight="1">
      <c r="B115" s="948" t="s">
        <v>46</v>
      </c>
      <c r="C115" s="948"/>
      <c r="D115" s="948"/>
      <c r="E115" s="948"/>
      <c r="F115" s="948"/>
      <c r="G115" s="948"/>
      <c r="H115" s="948"/>
      <c r="I115" s="948"/>
      <c r="J115" s="948"/>
      <c r="K115" s="86"/>
      <c r="L115" s="86"/>
    </row>
    <row r="116" spans="1:18" s="71" customFormat="1" ht="33" customHeight="1">
      <c r="B116" s="948" t="s">
        <v>47</v>
      </c>
      <c r="C116" s="948"/>
      <c r="D116" s="948"/>
      <c r="E116" s="948"/>
      <c r="F116" s="948"/>
      <c r="G116" s="948"/>
      <c r="H116" s="948"/>
      <c r="I116" s="948"/>
      <c r="J116" s="948"/>
      <c r="K116" s="86"/>
      <c r="L116" s="86"/>
    </row>
    <row r="117" spans="1:18" s="71" customFormat="1" ht="63" customHeight="1">
      <c r="B117" s="948" t="s">
        <v>48</v>
      </c>
      <c r="C117" s="948"/>
      <c r="D117" s="948"/>
      <c r="E117" s="948"/>
      <c r="F117" s="948"/>
      <c r="G117" s="948"/>
      <c r="H117" s="948"/>
      <c r="I117" s="948"/>
      <c r="J117" s="948"/>
      <c r="K117" s="86"/>
      <c r="L117" s="86"/>
    </row>
    <row r="118" spans="1:18" s="40" customFormat="1" ht="23.25" customHeight="1">
      <c r="A118" s="85" t="s">
        <v>49</v>
      </c>
      <c r="B118" s="939" t="s">
        <v>50</v>
      </c>
      <c r="C118" s="939"/>
      <c r="D118" s="939"/>
      <c r="E118" s="939"/>
      <c r="F118" s="939"/>
      <c r="G118" s="939"/>
      <c r="H118" s="939"/>
      <c r="I118" s="939"/>
      <c r="J118" s="939"/>
      <c r="L118" s="73"/>
      <c r="M118" s="42"/>
      <c r="N118" s="41"/>
      <c r="O118" s="41"/>
      <c r="P118" s="41"/>
      <c r="Q118" s="42"/>
      <c r="R118" s="41"/>
    </row>
    <row r="119" spans="1:18" s="40" customFormat="1" ht="30.75" customHeight="1">
      <c r="A119" s="54"/>
      <c r="B119" s="948" t="s">
        <v>51</v>
      </c>
      <c r="C119" s="948"/>
      <c r="D119" s="948"/>
      <c r="E119" s="948"/>
      <c r="F119" s="948"/>
      <c r="G119" s="948"/>
      <c r="H119" s="948"/>
      <c r="I119" s="948"/>
      <c r="J119" s="948"/>
      <c r="L119" s="41"/>
      <c r="M119" s="42"/>
      <c r="N119" s="41"/>
      <c r="O119" s="41"/>
      <c r="P119" s="41"/>
      <c r="Q119" s="42"/>
      <c r="R119" s="41"/>
    </row>
    <row r="120" spans="1:18" s="40" customFormat="1" ht="30" customHeight="1">
      <c r="A120" s="54"/>
      <c r="B120" s="948" t="s">
        <v>52</v>
      </c>
      <c r="C120" s="948"/>
      <c r="D120" s="948"/>
      <c r="E120" s="948"/>
      <c r="F120" s="948"/>
      <c r="G120" s="948"/>
      <c r="H120" s="948"/>
      <c r="I120" s="948"/>
      <c r="J120" s="948"/>
      <c r="L120" s="41"/>
      <c r="M120" s="42"/>
      <c r="N120" s="41"/>
      <c r="O120" s="41"/>
      <c r="P120" s="41"/>
      <c r="Q120" s="42"/>
      <c r="R120" s="41"/>
    </row>
    <row r="121" spans="1:18" s="40" customFormat="1" ht="21" customHeight="1">
      <c r="A121" s="54" t="s">
        <v>1039</v>
      </c>
      <c r="B121" s="948" t="s">
        <v>53</v>
      </c>
      <c r="C121" s="948"/>
      <c r="D121" s="948"/>
      <c r="E121" s="948"/>
      <c r="F121" s="948"/>
      <c r="G121" s="948"/>
      <c r="H121" s="948"/>
      <c r="I121" s="948"/>
      <c r="J121" s="948"/>
      <c r="L121" s="73"/>
      <c r="M121" s="42"/>
      <c r="N121" s="41"/>
      <c r="O121" s="41"/>
      <c r="P121" s="41"/>
      <c r="Q121" s="42"/>
      <c r="R121" s="41"/>
    </row>
    <row r="122" spans="1:18" s="40" customFormat="1" ht="20.25" customHeight="1">
      <c r="A122" s="54" t="s">
        <v>1039</v>
      </c>
      <c r="B122" s="948" t="s">
        <v>54</v>
      </c>
      <c r="C122" s="948"/>
      <c r="D122" s="948"/>
      <c r="E122" s="948"/>
      <c r="F122" s="948"/>
      <c r="G122" s="948"/>
      <c r="H122" s="948"/>
      <c r="I122" s="948"/>
      <c r="J122" s="948"/>
      <c r="L122" s="73"/>
      <c r="M122" s="42"/>
      <c r="N122" s="41"/>
      <c r="O122" s="41"/>
      <c r="P122" s="41"/>
      <c r="Q122" s="42"/>
      <c r="R122" s="41"/>
    </row>
    <row r="123" spans="1:18" s="71" customFormat="1" ht="3.75" customHeight="1">
      <c r="B123" s="60"/>
      <c r="C123" s="60"/>
      <c r="D123" s="60"/>
      <c r="E123" s="60"/>
      <c r="F123" s="60"/>
      <c r="G123" s="60"/>
      <c r="H123" s="60"/>
      <c r="I123" s="60"/>
      <c r="J123" s="60"/>
      <c r="K123" s="86"/>
      <c r="L123" s="86"/>
    </row>
    <row r="124" spans="1:18" s="44" customFormat="1" ht="18.75" customHeight="1">
      <c r="A124" s="85" t="s">
        <v>55</v>
      </c>
      <c r="B124" s="939" t="s">
        <v>56</v>
      </c>
      <c r="C124" s="939"/>
      <c r="D124" s="939"/>
      <c r="E124" s="939"/>
      <c r="F124" s="939"/>
      <c r="G124" s="939"/>
      <c r="H124" s="939"/>
      <c r="I124" s="939"/>
      <c r="J124" s="939"/>
      <c r="L124" s="90"/>
      <c r="M124" s="46"/>
      <c r="N124" s="45"/>
      <c r="O124" s="45"/>
      <c r="P124" s="45"/>
      <c r="Q124" s="46"/>
      <c r="R124" s="45"/>
    </row>
    <row r="125" spans="1:18" s="40" customFormat="1" ht="19.5" customHeight="1">
      <c r="A125" s="66"/>
      <c r="B125" s="948" t="s">
        <v>57</v>
      </c>
      <c r="C125" s="948"/>
      <c r="D125" s="948"/>
      <c r="E125" s="948"/>
      <c r="F125" s="948"/>
      <c r="G125" s="948"/>
      <c r="H125" s="948"/>
      <c r="I125" s="948"/>
      <c r="J125" s="948"/>
      <c r="L125" s="41"/>
      <c r="M125" s="42"/>
      <c r="N125" s="41"/>
      <c r="O125" s="41"/>
      <c r="P125" s="41"/>
      <c r="Q125" s="42"/>
      <c r="R125" s="41"/>
    </row>
    <row r="126" spans="1:18" s="40" customFormat="1" ht="19.5" customHeight="1">
      <c r="A126" s="87" t="s">
        <v>661</v>
      </c>
      <c r="B126" s="948" t="s">
        <v>58</v>
      </c>
      <c r="C126" s="948"/>
      <c r="D126" s="948"/>
      <c r="E126" s="948"/>
      <c r="F126" s="948"/>
      <c r="G126" s="948"/>
      <c r="H126" s="948"/>
      <c r="I126" s="948"/>
      <c r="J126" s="948"/>
      <c r="L126" s="41"/>
      <c r="M126" s="42"/>
      <c r="N126" s="41"/>
      <c r="O126" s="41"/>
      <c r="P126" s="41"/>
      <c r="Q126" s="42"/>
      <c r="R126" s="41"/>
    </row>
    <row r="127" spans="1:18" s="40" customFormat="1" ht="18" customHeight="1">
      <c r="A127" s="87" t="s">
        <v>661</v>
      </c>
      <c r="B127" s="948" t="s">
        <v>59</v>
      </c>
      <c r="C127" s="948"/>
      <c r="D127" s="948"/>
      <c r="E127" s="948"/>
      <c r="F127" s="948"/>
      <c r="G127" s="948"/>
      <c r="H127" s="948"/>
      <c r="I127" s="948"/>
      <c r="J127" s="948"/>
      <c r="L127" s="41"/>
      <c r="M127" s="42"/>
      <c r="N127" s="41"/>
      <c r="O127" s="41"/>
      <c r="P127" s="41"/>
      <c r="Q127" s="42"/>
      <c r="R127" s="41"/>
    </row>
    <row r="128" spans="1:18" s="40" customFormat="1" ht="18" customHeight="1">
      <c r="A128" s="91"/>
      <c r="B128" s="948" t="s">
        <v>63</v>
      </c>
      <c r="C128" s="948"/>
      <c r="D128" s="948"/>
      <c r="E128" s="948"/>
      <c r="F128" s="948"/>
      <c r="G128" s="948"/>
      <c r="H128" s="948"/>
      <c r="I128" s="948"/>
      <c r="J128" s="948"/>
      <c r="L128" s="41"/>
      <c r="M128" s="42"/>
      <c r="N128" s="41"/>
      <c r="O128" s="41"/>
      <c r="P128" s="41"/>
      <c r="Q128" s="42"/>
      <c r="R128" s="41"/>
    </row>
    <row r="129" spans="1:18" s="40" customFormat="1" ht="18" customHeight="1">
      <c r="A129" s="91"/>
      <c r="B129" s="948" t="s">
        <v>64</v>
      </c>
      <c r="C129" s="948"/>
      <c r="D129" s="948"/>
      <c r="E129" s="948"/>
      <c r="F129" s="948"/>
      <c r="G129" s="948"/>
      <c r="H129" s="948"/>
      <c r="I129" s="948"/>
      <c r="J129" s="948"/>
      <c r="L129" s="41"/>
      <c r="M129" s="42"/>
      <c r="N129" s="41"/>
      <c r="O129" s="41"/>
      <c r="P129" s="41"/>
      <c r="Q129" s="42"/>
      <c r="R129" s="41"/>
    </row>
    <row r="130" spans="1:18" s="40" customFormat="1" ht="25.5" customHeight="1">
      <c r="A130" s="85" t="s">
        <v>65</v>
      </c>
      <c r="B130" s="939" t="s">
        <v>66</v>
      </c>
      <c r="C130" s="939"/>
      <c r="D130" s="939"/>
      <c r="E130" s="939"/>
      <c r="F130" s="939"/>
      <c r="G130" s="939"/>
      <c r="H130" s="939"/>
      <c r="I130" s="939"/>
      <c r="J130" s="939"/>
      <c r="L130" s="41"/>
      <c r="M130" s="42"/>
      <c r="N130" s="41"/>
      <c r="O130" s="41"/>
      <c r="P130" s="41"/>
      <c r="Q130" s="42"/>
      <c r="R130" s="41"/>
    </row>
    <row r="131" spans="1:18" s="40" customFormat="1" ht="70.5" customHeight="1">
      <c r="A131" s="72"/>
      <c r="B131" s="948" t="s">
        <v>67</v>
      </c>
      <c r="C131" s="948"/>
      <c r="D131" s="948"/>
      <c r="E131" s="948"/>
      <c r="F131" s="948"/>
      <c r="G131" s="948"/>
      <c r="H131" s="948"/>
      <c r="I131" s="948"/>
      <c r="J131" s="948"/>
      <c r="L131" s="41"/>
      <c r="M131" s="42"/>
      <c r="N131" s="41"/>
      <c r="O131" s="41"/>
      <c r="P131" s="41"/>
      <c r="Q131" s="42"/>
      <c r="R131" s="41"/>
    </row>
    <row r="132" spans="1:18" s="40" customFormat="1" ht="21" customHeight="1">
      <c r="A132" s="43">
        <v>10</v>
      </c>
      <c r="B132" s="939" t="s">
        <v>68</v>
      </c>
      <c r="C132" s="939"/>
      <c r="D132" s="939"/>
      <c r="E132" s="939"/>
      <c r="F132" s="939"/>
      <c r="G132" s="939"/>
      <c r="H132" s="939"/>
      <c r="I132" s="939"/>
      <c r="J132" s="939"/>
      <c r="L132" s="41"/>
      <c r="M132" s="42"/>
      <c r="N132" s="41"/>
      <c r="O132" s="41"/>
      <c r="P132" s="41"/>
      <c r="Q132" s="42"/>
      <c r="R132" s="41"/>
    </row>
    <row r="133" spans="1:18" s="40" customFormat="1" ht="19.5" customHeight="1">
      <c r="A133" s="72"/>
      <c r="B133" s="948" t="s">
        <v>69</v>
      </c>
      <c r="C133" s="948"/>
      <c r="D133" s="948"/>
      <c r="E133" s="948"/>
      <c r="F133" s="948"/>
      <c r="G133" s="948"/>
      <c r="H133" s="948"/>
      <c r="I133" s="948"/>
      <c r="J133" s="948"/>
      <c r="L133" s="41"/>
      <c r="M133" s="42"/>
      <c r="N133" s="41"/>
      <c r="O133" s="41"/>
      <c r="P133" s="41"/>
      <c r="Q133" s="42"/>
      <c r="R133" s="41"/>
    </row>
    <row r="134" spans="1:18" s="40" customFormat="1" ht="33.75" customHeight="1">
      <c r="A134" s="92"/>
      <c r="B134" s="948" t="s">
        <v>70</v>
      </c>
      <c r="C134" s="948"/>
      <c r="D134" s="948"/>
      <c r="E134" s="948"/>
      <c r="F134" s="948"/>
      <c r="G134" s="948"/>
      <c r="H134" s="948"/>
      <c r="I134" s="948"/>
      <c r="J134" s="948"/>
      <c r="L134" s="41"/>
      <c r="M134" s="42"/>
      <c r="N134" s="41"/>
      <c r="O134" s="41"/>
      <c r="P134" s="41"/>
      <c r="Q134" s="42"/>
      <c r="R134" s="41"/>
    </row>
    <row r="135" spans="1:18" s="93" customFormat="1" ht="51" customHeight="1">
      <c r="A135" s="92"/>
      <c r="B135" s="948" t="s">
        <v>71</v>
      </c>
      <c r="C135" s="948"/>
      <c r="D135" s="948"/>
      <c r="E135" s="948"/>
      <c r="F135" s="948"/>
      <c r="G135" s="948"/>
      <c r="H135" s="948"/>
      <c r="I135" s="948"/>
      <c r="J135" s="948"/>
      <c r="L135" s="94"/>
      <c r="M135" s="95"/>
      <c r="N135" s="96"/>
      <c r="O135" s="96"/>
      <c r="P135" s="96"/>
      <c r="Q135" s="95"/>
      <c r="R135" s="96"/>
    </row>
    <row r="136" spans="1:18" s="93" customFormat="1" ht="20.25" customHeight="1">
      <c r="A136" s="43">
        <v>11</v>
      </c>
      <c r="B136" s="939" t="s">
        <v>72</v>
      </c>
      <c r="C136" s="939"/>
      <c r="D136" s="939"/>
      <c r="E136" s="939"/>
      <c r="F136" s="939"/>
      <c r="G136" s="939"/>
      <c r="H136" s="939"/>
      <c r="I136" s="939"/>
      <c r="J136" s="939"/>
      <c r="L136" s="94"/>
      <c r="M136" s="95"/>
      <c r="N136" s="96"/>
      <c r="O136" s="96"/>
      <c r="P136" s="96"/>
      <c r="Q136" s="95"/>
      <c r="R136" s="96"/>
    </row>
    <row r="137" spans="1:18" s="93" customFormat="1" ht="44.25" customHeight="1">
      <c r="A137" s="92"/>
      <c r="B137" s="948" t="s">
        <v>73</v>
      </c>
      <c r="C137" s="948"/>
      <c r="D137" s="948"/>
      <c r="E137" s="948"/>
      <c r="F137" s="948"/>
      <c r="G137" s="948"/>
      <c r="H137" s="948"/>
      <c r="I137" s="948"/>
      <c r="J137" s="948"/>
      <c r="L137" s="94"/>
      <c r="M137" s="95"/>
      <c r="N137" s="96"/>
      <c r="O137" s="96"/>
      <c r="P137" s="96"/>
      <c r="Q137" s="95"/>
      <c r="R137" s="96"/>
    </row>
    <row r="138" spans="1:18" s="40" customFormat="1" ht="18.75" customHeight="1">
      <c r="A138" s="43">
        <v>12</v>
      </c>
      <c r="B138" s="939" t="s">
        <v>74</v>
      </c>
      <c r="C138" s="939"/>
      <c r="D138" s="939"/>
      <c r="E138" s="939"/>
      <c r="F138" s="939"/>
      <c r="G138" s="939"/>
      <c r="H138" s="939"/>
      <c r="I138" s="939"/>
      <c r="J138" s="939"/>
      <c r="L138" s="41"/>
      <c r="M138" s="42"/>
      <c r="N138" s="41"/>
      <c r="O138" s="41"/>
      <c r="P138" s="41"/>
      <c r="Q138" s="42"/>
      <c r="R138" s="41"/>
    </row>
    <row r="139" spans="1:18" s="40" customFormat="1" ht="19.5" customHeight="1">
      <c r="A139" s="97" t="s">
        <v>75</v>
      </c>
      <c r="B139" s="939" t="s">
        <v>76</v>
      </c>
      <c r="C139" s="939"/>
      <c r="D139" s="939"/>
      <c r="E139" s="939"/>
      <c r="F139" s="939"/>
      <c r="G139" s="939"/>
      <c r="H139" s="939"/>
      <c r="I139" s="939"/>
      <c r="J139" s="939"/>
      <c r="L139" s="41"/>
      <c r="M139" s="42"/>
      <c r="N139" s="41"/>
      <c r="O139" s="41"/>
      <c r="P139" s="41"/>
      <c r="Q139" s="42"/>
      <c r="R139" s="41"/>
    </row>
    <row r="140" spans="1:18" s="40" customFormat="1" ht="32.25" customHeight="1">
      <c r="A140" s="92" t="s">
        <v>661</v>
      </c>
      <c r="B140" s="948" t="s">
        <v>77</v>
      </c>
      <c r="C140" s="948"/>
      <c r="D140" s="948"/>
      <c r="E140" s="948"/>
      <c r="F140" s="948"/>
      <c r="G140" s="948"/>
      <c r="H140" s="948"/>
      <c r="I140" s="948"/>
      <c r="J140" s="948"/>
      <c r="L140" s="41"/>
      <c r="M140" s="42"/>
      <c r="N140" s="41"/>
      <c r="O140" s="41"/>
      <c r="P140" s="41"/>
      <c r="Q140" s="42"/>
      <c r="R140" s="41"/>
    </row>
    <row r="141" spans="1:18" s="40" customFormat="1" ht="30" customHeight="1">
      <c r="A141" s="92" t="s">
        <v>661</v>
      </c>
      <c r="B141" s="948" t="s">
        <v>78</v>
      </c>
      <c r="C141" s="948"/>
      <c r="D141" s="948"/>
      <c r="E141" s="948"/>
      <c r="F141" s="948"/>
      <c r="G141" s="948"/>
      <c r="H141" s="948"/>
      <c r="I141" s="948"/>
      <c r="J141" s="948"/>
      <c r="L141" s="41"/>
      <c r="M141" s="42"/>
      <c r="N141" s="41"/>
      <c r="O141" s="41"/>
      <c r="P141" s="41"/>
      <c r="Q141" s="42"/>
      <c r="R141" s="41"/>
    </row>
    <row r="142" spans="1:18" s="40" customFormat="1" ht="17.25" customHeight="1">
      <c r="A142" s="92" t="s">
        <v>661</v>
      </c>
      <c r="B142" s="948" t="s">
        <v>79</v>
      </c>
      <c r="C142" s="948"/>
      <c r="D142" s="948"/>
      <c r="E142" s="948"/>
      <c r="F142" s="948"/>
      <c r="G142" s="948"/>
      <c r="H142" s="948"/>
      <c r="I142" s="948"/>
      <c r="J142" s="948"/>
      <c r="L142" s="41"/>
      <c r="M142" s="42"/>
      <c r="N142" s="41"/>
      <c r="O142" s="41"/>
      <c r="P142" s="41"/>
      <c r="Q142" s="42"/>
      <c r="R142" s="41"/>
    </row>
    <row r="143" spans="1:18" s="40" customFormat="1" ht="23.25" customHeight="1">
      <c r="A143" s="92" t="s">
        <v>661</v>
      </c>
      <c r="B143" s="948" t="s">
        <v>80</v>
      </c>
      <c r="C143" s="948"/>
      <c r="D143" s="948"/>
      <c r="E143" s="948"/>
      <c r="F143" s="948"/>
      <c r="G143" s="948"/>
      <c r="H143" s="948"/>
      <c r="I143" s="948"/>
      <c r="J143" s="948"/>
      <c r="L143" s="41"/>
      <c r="M143" s="42"/>
      <c r="N143" s="41"/>
      <c r="O143" s="41"/>
      <c r="P143" s="41"/>
      <c r="Q143" s="42"/>
      <c r="R143" s="41"/>
    </row>
    <row r="144" spans="1:18" s="40" customFormat="1" ht="18" customHeight="1">
      <c r="A144" s="92" t="s">
        <v>661</v>
      </c>
      <c r="B144" s="948" t="s">
        <v>81</v>
      </c>
      <c r="C144" s="948"/>
      <c r="D144" s="948"/>
      <c r="E144" s="948"/>
      <c r="F144" s="948"/>
      <c r="G144" s="948"/>
      <c r="H144" s="948"/>
      <c r="I144" s="948"/>
      <c r="J144" s="948"/>
      <c r="L144" s="41"/>
      <c r="M144" s="42"/>
      <c r="N144" s="41"/>
      <c r="O144" s="41"/>
      <c r="P144" s="41"/>
      <c r="Q144" s="42"/>
      <c r="R144" s="41"/>
    </row>
    <row r="145" spans="1:18" s="40" customFormat="1" ht="24" customHeight="1">
      <c r="A145" s="92"/>
      <c r="B145" s="948" t="s">
        <v>329</v>
      </c>
      <c r="C145" s="948"/>
      <c r="D145" s="948"/>
      <c r="E145" s="948"/>
      <c r="F145" s="948"/>
      <c r="G145" s="948"/>
      <c r="H145" s="948"/>
      <c r="I145" s="948"/>
      <c r="J145" s="948"/>
      <c r="L145" s="41"/>
      <c r="M145" s="42"/>
      <c r="N145" s="41"/>
      <c r="O145" s="41"/>
      <c r="P145" s="41"/>
      <c r="Q145" s="42"/>
      <c r="R145" s="41"/>
    </row>
    <row r="146" spans="1:18" s="40" customFormat="1" ht="49.5" customHeight="1">
      <c r="A146" s="97" t="s">
        <v>330</v>
      </c>
      <c r="B146" s="939" t="s">
        <v>331</v>
      </c>
      <c r="C146" s="948"/>
      <c r="D146" s="948"/>
      <c r="E146" s="948"/>
      <c r="F146" s="948"/>
      <c r="G146" s="948"/>
      <c r="H146" s="948"/>
      <c r="I146" s="948"/>
      <c r="J146" s="948"/>
      <c r="L146" s="41"/>
      <c r="M146" s="42"/>
      <c r="N146" s="41"/>
      <c r="O146" s="41"/>
      <c r="P146" s="41"/>
      <c r="Q146" s="42"/>
      <c r="R146" s="41"/>
    </row>
    <row r="147" spans="1:18" s="40" customFormat="1" ht="46.5" customHeight="1">
      <c r="A147" s="97" t="s">
        <v>332</v>
      </c>
      <c r="B147" s="939" t="s">
        <v>333</v>
      </c>
      <c r="C147" s="948"/>
      <c r="D147" s="948"/>
      <c r="E147" s="948"/>
      <c r="F147" s="948"/>
      <c r="G147" s="948"/>
      <c r="H147" s="948"/>
      <c r="I147" s="948"/>
      <c r="J147" s="948"/>
      <c r="L147" s="41"/>
      <c r="M147" s="42"/>
      <c r="N147" s="41"/>
      <c r="O147" s="41"/>
      <c r="P147" s="41"/>
      <c r="Q147" s="42"/>
      <c r="R147" s="41"/>
    </row>
    <row r="148" spans="1:18" s="40" customFormat="1" ht="21" customHeight="1">
      <c r="A148" s="92" t="s">
        <v>661</v>
      </c>
      <c r="B148" s="948" t="s">
        <v>334</v>
      </c>
      <c r="C148" s="948"/>
      <c r="D148" s="948"/>
      <c r="E148" s="948"/>
      <c r="F148" s="948"/>
      <c r="G148" s="948"/>
      <c r="H148" s="948"/>
      <c r="I148" s="948"/>
      <c r="J148" s="948"/>
      <c r="L148" s="41"/>
      <c r="M148" s="42"/>
      <c r="N148" s="41"/>
      <c r="O148" s="41"/>
      <c r="P148" s="41"/>
      <c r="Q148" s="42"/>
      <c r="R148" s="41"/>
    </row>
    <row r="149" spans="1:18" s="40" customFormat="1" ht="14.25">
      <c r="A149" s="92" t="s">
        <v>661</v>
      </c>
      <c r="B149" s="948" t="s">
        <v>335</v>
      </c>
      <c r="C149" s="948"/>
      <c r="D149" s="948"/>
      <c r="E149" s="948"/>
      <c r="F149" s="948"/>
      <c r="G149" s="948"/>
      <c r="H149" s="948"/>
      <c r="I149" s="948"/>
      <c r="J149" s="948"/>
      <c r="L149" s="41"/>
      <c r="M149" s="42"/>
      <c r="N149" s="41"/>
      <c r="O149" s="41"/>
      <c r="P149" s="41"/>
      <c r="Q149" s="42"/>
      <c r="R149" s="41"/>
    </row>
    <row r="150" spans="1:18" s="40" customFormat="1" ht="8.25" customHeight="1">
      <c r="A150" s="92"/>
      <c r="B150" s="60"/>
      <c r="C150" s="60"/>
      <c r="D150" s="60"/>
      <c r="E150" s="60"/>
      <c r="F150" s="60"/>
      <c r="G150" s="60"/>
      <c r="H150" s="60"/>
      <c r="I150" s="60"/>
      <c r="J150" s="60"/>
      <c r="L150" s="41"/>
      <c r="M150" s="42"/>
      <c r="N150" s="41"/>
      <c r="O150" s="41"/>
      <c r="P150" s="41"/>
      <c r="Q150" s="42"/>
      <c r="R150" s="41"/>
    </row>
    <row r="151" spans="1:18" s="40" customFormat="1" ht="24.75" customHeight="1">
      <c r="A151" s="97" t="s">
        <v>336</v>
      </c>
      <c r="B151" s="939" t="s">
        <v>338</v>
      </c>
      <c r="C151" s="939"/>
      <c r="D151" s="939"/>
      <c r="E151" s="939"/>
      <c r="F151" s="939"/>
      <c r="G151" s="939"/>
      <c r="H151" s="939"/>
      <c r="I151" s="939"/>
      <c r="J151" s="939"/>
      <c r="L151" s="41"/>
      <c r="M151" s="42"/>
      <c r="N151" s="41"/>
      <c r="O151" s="41"/>
      <c r="P151" s="41"/>
      <c r="Q151" s="42"/>
      <c r="R151" s="41"/>
    </row>
    <row r="152" spans="1:18" s="40" customFormat="1" ht="38.25" customHeight="1">
      <c r="A152" s="66"/>
      <c r="B152" s="948" t="s">
        <v>339</v>
      </c>
      <c r="C152" s="948"/>
      <c r="D152" s="948"/>
      <c r="E152" s="948"/>
      <c r="F152" s="948"/>
      <c r="G152" s="948"/>
      <c r="H152" s="948"/>
      <c r="I152" s="948"/>
      <c r="J152" s="948"/>
      <c r="L152" s="41"/>
      <c r="M152" s="42"/>
      <c r="N152" s="41"/>
      <c r="O152" s="41"/>
      <c r="P152" s="41"/>
      <c r="Q152" s="42"/>
      <c r="R152" s="41"/>
    </row>
    <row r="153" spans="1:18" s="40" customFormat="1" ht="21" customHeight="1">
      <c r="A153" s="72" t="s">
        <v>340</v>
      </c>
      <c r="B153" s="939" t="s">
        <v>341</v>
      </c>
      <c r="C153" s="939"/>
      <c r="D153" s="939"/>
      <c r="E153" s="939"/>
      <c r="F153" s="939"/>
      <c r="G153" s="939"/>
      <c r="H153" s="939"/>
      <c r="I153" s="939"/>
      <c r="J153" s="939"/>
      <c r="L153" s="41"/>
      <c r="M153" s="42"/>
      <c r="N153" s="41"/>
      <c r="O153" s="41"/>
      <c r="P153" s="41"/>
      <c r="Q153" s="42"/>
      <c r="R153" s="41"/>
    </row>
    <row r="154" spans="1:18" s="40" customFormat="1" ht="47.25" customHeight="1">
      <c r="A154" s="66"/>
      <c r="B154" s="948" t="s">
        <v>343</v>
      </c>
      <c r="C154" s="948"/>
      <c r="D154" s="948"/>
      <c r="E154" s="948"/>
      <c r="F154" s="948"/>
      <c r="G154" s="948"/>
      <c r="H154" s="948"/>
      <c r="I154" s="948"/>
      <c r="J154" s="948"/>
      <c r="L154" s="41"/>
      <c r="M154" s="42"/>
      <c r="N154" s="41"/>
      <c r="O154" s="41"/>
      <c r="P154" s="41"/>
      <c r="Q154" s="42"/>
      <c r="R154" s="41"/>
    </row>
    <row r="155" spans="1:18" s="40" customFormat="1" ht="18.75" customHeight="1">
      <c r="A155" s="43" t="s">
        <v>344</v>
      </c>
      <c r="B155" s="939" t="s">
        <v>345</v>
      </c>
      <c r="C155" s="948"/>
      <c r="D155" s="948"/>
      <c r="E155" s="948"/>
      <c r="F155" s="948"/>
      <c r="G155" s="948"/>
      <c r="H155" s="948"/>
      <c r="I155" s="948"/>
      <c r="J155" s="948"/>
      <c r="L155" s="41"/>
      <c r="M155" s="42"/>
      <c r="N155" s="41"/>
      <c r="O155" s="41"/>
      <c r="P155" s="41"/>
      <c r="Q155" s="42"/>
      <c r="R155" s="41"/>
    </row>
    <row r="156" spans="1:18" s="40" customFormat="1" ht="54.75" customHeight="1">
      <c r="A156" s="43"/>
      <c r="B156" s="948" t="s">
        <v>441</v>
      </c>
      <c r="C156" s="948"/>
      <c r="D156" s="948"/>
      <c r="E156" s="948"/>
      <c r="F156" s="948"/>
      <c r="G156" s="948"/>
      <c r="H156" s="948"/>
      <c r="I156" s="948"/>
      <c r="J156" s="948"/>
      <c r="L156" s="41"/>
      <c r="M156" s="42"/>
      <c r="N156" s="41"/>
      <c r="O156" s="41"/>
      <c r="P156" s="41"/>
      <c r="Q156" s="42"/>
      <c r="R156" s="41"/>
    </row>
    <row r="157" spans="1:18" s="40" customFormat="1" ht="30.75" customHeight="1">
      <c r="A157" s="43"/>
      <c r="B157" s="948" t="s">
        <v>346</v>
      </c>
      <c r="C157" s="948"/>
      <c r="D157" s="948"/>
      <c r="E157" s="948"/>
      <c r="F157" s="948"/>
      <c r="G157" s="948"/>
      <c r="H157" s="948"/>
      <c r="I157" s="948"/>
      <c r="J157" s="948"/>
      <c r="L157" s="41"/>
      <c r="M157" s="42"/>
      <c r="N157" s="41"/>
      <c r="O157" s="41"/>
      <c r="P157" s="41"/>
      <c r="Q157" s="42"/>
      <c r="R157" s="41"/>
    </row>
    <row r="158" spans="1:18" s="40" customFormat="1" ht="21" customHeight="1">
      <c r="A158" s="43"/>
      <c r="B158" s="948" t="s">
        <v>347</v>
      </c>
      <c r="C158" s="948"/>
      <c r="D158" s="948"/>
      <c r="E158" s="948"/>
      <c r="F158" s="948"/>
      <c r="G158" s="948"/>
      <c r="H158" s="948"/>
      <c r="I158" s="948"/>
      <c r="J158" s="948"/>
      <c r="L158" s="41"/>
      <c r="M158" s="42"/>
      <c r="N158" s="41"/>
      <c r="O158" s="41"/>
      <c r="P158" s="41"/>
      <c r="Q158" s="42"/>
      <c r="R158" s="41"/>
    </row>
    <row r="159" spans="1:18" s="21" customFormat="1" ht="5.25" customHeight="1">
      <c r="A159" s="50"/>
      <c r="B159" s="98"/>
      <c r="H159" s="22"/>
      <c r="I159" s="22"/>
      <c r="J159" s="22"/>
      <c r="L159" s="24"/>
      <c r="M159" s="25"/>
      <c r="N159" s="24"/>
      <c r="O159" s="24"/>
      <c r="P159" s="24"/>
      <c r="Q159" s="25"/>
      <c r="R159" s="24"/>
    </row>
    <row r="160" spans="1:18" s="21" customFormat="1" ht="32.25" customHeight="1">
      <c r="A160" s="31" t="s">
        <v>348</v>
      </c>
      <c r="B160" s="958" t="s">
        <v>349</v>
      </c>
      <c r="C160" s="958"/>
      <c r="D160" s="958"/>
      <c r="E160" s="958"/>
      <c r="F160" s="958"/>
      <c r="G160" s="958"/>
      <c r="H160" s="958"/>
      <c r="I160" s="958"/>
      <c r="J160" s="958"/>
      <c r="L160" s="24"/>
      <c r="M160" s="25"/>
      <c r="N160" s="24"/>
      <c r="O160" s="24"/>
      <c r="P160" s="24"/>
      <c r="Q160" s="25"/>
      <c r="R160" s="24"/>
    </row>
    <row r="161" spans="1:18" ht="3" customHeight="1">
      <c r="L161" s="102"/>
      <c r="M161" s="103"/>
      <c r="N161" s="102"/>
      <c r="R161" s="102"/>
    </row>
    <row r="162" spans="1:18" s="21" customFormat="1" ht="18" customHeight="1">
      <c r="A162" s="104" t="s">
        <v>658</v>
      </c>
      <c r="B162" s="105" t="s">
        <v>350</v>
      </c>
      <c r="C162" s="297"/>
      <c r="D162" s="297"/>
      <c r="E162" s="297"/>
      <c r="F162" s="297"/>
      <c r="G162" s="297"/>
      <c r="H162" s="108" t="s">
        <v>650</v>
      </c>
      <c r="I162" s="107"/>
      <c r="J162" s="108" t="s">
        <v>946</v>
      </c>
      <c r="L162" s="33" t="s">
        <v>352</v>
      </c>
      <c r="M162" s="34"/>
      <c r="N162" s="33" t="s">
        <v>353</v>
      </c>
      <c r="O162" s="24"/>
      <c r="P162" s="24"/>
      <c r="Q162" s="25"/>
      <c r="R162" s="33"/>
    </row>
    <row r="163" spans="1:18" s="21" customFormat="1" ht="15">
      <c r="A163" s="104"/>
      <c r="B163" s="105"/>
      <c r="C163" s="297"/>
      <c r="D163" s="297"/>
      <c r="E163" s="297"/>
      <c r="F163" s="297"/>
      <c r="G163" s="297"/>
      <c r="H163" s="109"/>
      <c r="I163" s="107"/>
      <c r="J163" s="109"/>
      <c r="L163" s="33"/>
      <c r="M163" s="34"/>
      <c r="N163" s="33"/>
      <c r="O163" s="24"/>
      <c r="P163" s="24"/>
      <c r="Q163" s="25"/>
      <c r="R163" s="33"/>
    </row>
    <row r="164" spans="1:18" s="123" customFormat="1" ht="15">
      <c r="B164" s="166" t="s">
        <v>354</v>
      </c>
      <c r="C164" s="127"/>
      <c r="D164" s="127"/>
      <c r="E164" s="127"/>
      <c r="F164" s="127"/>
      <c r="G164" s="127"/>
      <c r="H164" s="167">
        <f>SUM(H165:H167)</f>
        <v>2307073507</v>
      </c>
      <c r="I164" s="167"/>
      <c r="J164" s="167">
        <f>SUM(J165:J167)</f>
        <v>2384613942</v>
      </c>
      <c r="L164" s="33"/>
      <c r="M164" s="610"/>
      <c r="N164" s="33"/>
      <c r="O164" s="33"/>
      <c r="P164" s="33"/>
      <c r="Q164" s="610"/>
      <c r="R164" s="33"/>
    </row>
    <row r="165" spans="1:18" s="114" customFormat="1" ht="15" hidden="1" outlineLevel="1">
      <c r="B165" s="959" t="s">
        <v>355</v>
      </c>
      <c r="C165" s="959"/>
      <c r="D165" s="959"/>
      <c r="E165" s="959"/>
      <c r="F165" s="959"/>
      <c r="G165" s="116"/>
      <c r="H165" s="298">
        <v>2048555053</v>
      </c>
      <c r="I165" s="117"/>
      <c r="J165" s="117">
        <v>2223624793</v>
      </c>
      <c r="L165" s="118"/>
      <c r="M165" s="119"/>
      <c r="N165" s="118"/>
      <c r="O165" s="118"/>
      <c r="P165" s="118"/>
      <c r="Q165" s="119"/>
      <c r="R165" s="118"/>
    </row>
    <row r="166" spans="1:18" s="114" customFormat="1" ht="15" hidden="1" outlineLevel="1">
      <c r="B166" s="959" t="s">
        <v>356</v>
      </c>
      <c r="C166" s="959"/>
      <c r="D166" s="959"/>
      <c r="E166" s="959"/>
      <c r="F166" s="959"/>
      <c r="G166" s="116"/>
      <c r="H166" s="117">
        <v>12110072</v>
      </c>
      <c r="I166" s="117"/>
      <c r="J166" s="117">
        <v>28902207</v>
      </c>
      <c r="L166" s="118"/>
      <c r="M166" s="119"/>
      <c r="N166" s="118"/>
      <c r="O166" s="118"/>
      <c r="P166" s="118"/>
      <c r="Q166" s="119"/>
      <c r="R166" s="118"/>
    </row>
    <row r="167" spans="1:18" s="114" customFormat="1" ht="15" hidden="1" outlineLevel="1">
      <c r="B167" s="959" t="s">
        <v>925</v>
      </c>
      <c r="C167" s="959"/>
      <c r="D167" s="959"/>
      <c r="E167" s="959"/>
      <c r="F167" s="959"/>
      <c r="G167" s="116"/>
      <c r="H167" s="117">
        <v>246408382</v>
      </c>
      <c r="I167" s="117"/>
      <c r="J167" s="117">
        <v>132086942</v>
      </c>
      <c r="L167" s="118"/>
      <c r="M167" s="119"/>
      <c r="N167" s="118"/>
      <c r="O167" s="118"/>
      <c r="P167" s="118"/>
      <c r="Q167" s="119"/>
      <c r="R167" s="118"/>
    </row>
    <row r="168" spans="1:18" s="110" customFormat="1" ht="18" customHeight="1" collapsed="1">
      <c r="B168" s="120" t="s">
        <v>358</v>
      </c>
      <c r="C168" s="111"/>
      <c r="D168" s="111"/>
      <c r="E168" s="111"/>
      <c r="F168" s="111"/>
      <c r="G168" s="111"/>
      <c r="H168" s="112">
        <f>H169+H170</f>
        <v>28332114523</v>
      </c>
      <c r="I168" s="112"/>
      <c r="J168" s="112">
        <f>J169+J170</f>
        <v>37991463439</v>
      </c>
      <c r="L168" s="24"/>
      <c r="M168" s="113"/>
      <c r="N168" s="24"/>
      <c r="O168" s="24"/>
      <c r="P168" s="24"/>
      <c r="Q168" s="113"/>
      <c r="R168" s="24"/>
    </row>
    <row r="169" spans="1:18" s="114" customFormat="1" ht="18" customHeight="1">
      <c r="B169" s="121" t="s">
        <v>359</v>
      </c>
      <c r="C169" s="116"/>
      <c r="D169" s="116"/>
      <c r="E169" s="116"/>
      <c r="F169" s="116"/>
      <c r="G169" s="116"/>
      <c r="H169" s="117">
        <f>25220382759+53129242+884529440</f>
        <v>26158041441</v>
      </c>
      <c r="I169" s="117"/>
      <c r="J169" s="117">
        <f>31475534940+3129242+51927295</f>
        <v>31530591477</v>
      </c>
      <c r="L169" s="118"/>
      <c r="M169" s="119"/>
      <c r="N169" s="118"/>
      <c r="O169" s="298">
        <v>26421578</v>
      </c>
      <c r="P169" s="118"/>
      <c r="Q169" s="119"/>
      <c r="R169" s="118"/>
    </row>
    <row r="170" spans="1:18" s="114" customFormat="1" ht="15">
      <c r="B170" s="959" t="s">
        <v>360</v>
      </c>
      <c r="C170" s="959"/>
      <c r="D170" s="959"/>
      <c r="E170" s="959"/>
      <c r="F170" s="959"/>
      <c r="G170" s="116"/>
      <c r="H170" s="117">
        <v>2174073082</v>
      </c>
      <c r="I170" s="117"/>
      <c r="J170" s="117">
        <v>6460871962</v>
      </c>
      <c r="L170" s="118"/>
      <c r="M170" s="119"/>
      <c r="N170" s="118"/>
      <c r="O170" s="118"/>
      <c r="P170" s="118"/>
      <c r="Q170" s="119"/>
      <c r="R170" s="118"/>
    </row>
    <row r="171" spans="1:18" s="114" customFormat="1" ht="15">
      <c r="B171" s="120" t="s">
        <v>361</v>
      </c>
      <c r="C171" s="116"/>
      <c r="D171" s="116"/>
      <c r="E171" s="116"/>
      <c r="F171" s="116"/>
      <c r="G171" s="116"/>
      <c r="H171" s="112"/>
      <c r="I171" s="117"/>
      <c r="J171" s="112">
        <v>0</v>
      </c>
      <c r="L171" s="118"/>
      <c r="M171" s="119"/>
      <c r="N171" s="118"/>
      <c r="O171" s="118"/>
      <c r="P171" s="118"/>
      <c r="Q171" s="119"/>
      <c r="R171" s="118"/>
    </row>
    <row r="172" spans="1:18" s="110" customFormat="1" ht="5.25" customHeight="1">
      <c r="B172" s="120"/>
      <c r="C172" s="111"/>
      <c r="D172" s="111"/>
      <c r="E172" s="111"/>
      <c r="F172" s="111"/>
      <c r="G172" s="111"/>
      <c r="H172" s="122"/>
      <c r="I172" s="122"/>
      <c r="J172" s="122"/>
      <c r="K172" s="123"/>
      <c r="L172" s="33"/>
      <c r="M172" s="124"/>
      <c r="N172" s="33"/>
      <c r="O172" s="24"/>
      <c r="P172" s="24"/>
      <c r="Q172" s="113"/>
      <c r="R172" s="33"/>
    </row>
    <row r="173" spans="1:18" s="110" customFormat="1" ht="18" customHeight="1" thickBot="1">
      <c r="B173" s="125" t="s">
        <v>363</v>
      </c>
      <c r="C173" s="126"/>
      <c r="D173" s="126"/>
      <c r="E173" s="126"/>
      <c r="F173" s="126"/>
      <c r="G173" s="127"/>
      <c r="H173" s="128">
        <f>H164+H168+H171</f>
        <v>30639188030</v>
      </c>
      <c r="I173" s="107"/>
      <c r="J173" s="128">
        <f>J164+J168+J171</f>
        <v>40376077381</v>
      </c>
      <c r="K173" s="129"/>
      <c r="L173" s="130"/>
      <c r="M173" s="130"/>
      <c r="N173" s="130"/>
      <c r="O173" s="24"/>
      <c r="P173" s="24"/>
      <c r="Q173" s="113"/>
      <c r="R173" s="33"/>
    </row>
    <row r="174" spans="1:18" ht="10.5" customHeight="1" thickTop="1">
      <c r="A174" s="21"/>
      <c r="B174" s="621"/>
      <c r="C174" s="622"/>
      <c r="D174" s="622"/>
      <c r="E174" s="622"/>
      <c r="F174" s="622"/>
      <c r="G174" s="622"/>
    </row>
    <row r="175" spans="1:18" s="31" customFormat="1" ht="15">
      <c r="A175" s="104" t="s">
        <v>659</v>
      </c>
      <c r="B175" s="30" t="s">
        <v>459</v>
      </c>
      <c r="H175" s="109"/>
      <c r="I175" s="109"/>
      <c r="J175" s="109"/>
      <c r="L175" s="33"/>
      <c r="M175" s="34"/>
      <c r="N175" s="33"/>
      <c r="O175" s="33"/>
      <c r="P175" s="33"/>
      <c r="Q175" s="34"/>
      <c r="R175" s="33"/>
    </row>
    <row r="176" spans="1:18" s="31" customFormat="1" ht="30">
      <c r="A176" s="104" t="s">
        <v>458</v>
      </c>
      <c r="B176" s="30" t="s">
        <v>460</v>
      </c>
      <c r="H176" s="109"/>
      <c r="I176" s="109"/>
      <c r="J176" s="109"/>
      <c r="L176" s="33"/>
      <c r="M176" s="34"/>
      <c r="N176" s="33"/>
      <c r="O176" s="33"/>
      <c r="P176" s="33"/>
      <c r="Q176" s="34"/>
      <c r="R176" s="33"/>
    </row>
    <row r="177" spans="1:18" s="31" customFormat="1" ht="15">
      <c r="A177" s="104"/>
      <c r="B177" s="30"/>
      <c r="H177" s="109"/>
      <c r="I177" s="109"/>
      <c r="J177" s="109"/>
      <c r="L177" s="33"/>
      <c r="M177" s="34"/>
      <c r="N177" s="33"/>
      <c r="O177" s="33"/>
      <c r="P177" s="33"/>
      <c r="Q177" s="34"/>
      <c r="R177" s="33"/>
    </row>
    <row r="178" spans="1:18" s="21" customFormat="1" ht="15">
      <c r="B178" s="960" t="s">
        <v>364</v>
      </c>
      <c r="C178" s="132"/>
      <c r="D178" s="962" t="s">
        <v>648</v>
      </c>
      <c r="E178" s="962"/>
      <c r="F178" s="963"/>
      <c r="G178" s="173"/>
      <c r="H178" s="962" t="s">
        <v>945</v>
      </c>
      <c r="I178" s="962"/>
      <c r="J178" s="963"/>
      <c r="L178" s="24"/>
      <c r="M178" s="25"/>
      <c r="N178" s="24"/>
      <c r="O178" s="24"/>
      <c r="P178" s="24"/>
      <c r="Q178" s="25"/>
      <c r="R178" s="24"/>
    </row>
    <row r="179" spans="1:18" s="31" customFormat="1" ht="15">
      <c r="B179" s="961"/>
      <c r="C179" s="133"/>
      <c r="D179" s="134" t="s">
        <v>365</v>
      </c>
      <c r="E179" s="135"/>
      <c r="F179" s="136" t="s">
        <v>366</v>
      </c>
      <c r="G179" s="174"/>
      <c r="H179" s="171" t="s">
        <v>365</v>
      </c>
      <c r="I179" s="175"/>
      <c r="J179" s="135" t="s">
        <v>366</v>
      </c>
      <c r="L179" s="33"/>
      <c r="M179" s="34"/>
      <c r="N179" s="33"/>
      <c r="O179" s="33"/>
      <c r="P179" s="33"/>
      <c r="Q179" s="34"/>
      <c r="R179" s="33"/>
    </row>
    <row r="180" spans="1:18" s="21" customFormat="1" ht="15">
      <c r="B180" s="137" t="s">
        <v>460</v>
      </c>
      <c r="C180" s="25"/>
      <c r="D180" s="138"/>
      <c r="E180" s="25"/>
      <c r="F180" s="139">
        <f>SUM(F181:F197)</f>
        <v>4401692800</v>
      </c>
      <c r="G180" s="176"/>
      <c r="H180" s="177"/>
      <c r="I180" s="178"/>
      <c r="J180" s="140">
        <f>SUM(J181:J197)</f>
        <v>4401692800</v>
      </c>
      <c r="L180" s="24">
        <f>F180-[4]BS!L17</f>
        <v>0</v>
      </c>
      <c r="M180" s="25"/>
      <c r="N180" s="24"/>
      <c r="O180" s="24"/>
      <c r="P180" s="24"/>
      <c r="Q180" s="25"/>
      <c r="R180" s="24"/>
    </row>
    <row r="181" spans="1:18" s="21" customFormat="1" ht="14.25">
      <c r="B181" s="141" t="s">
        <v>367</v>
      </c>
      <c r="C181" s="25"/>
      <c r="D181" s="142">
        <v>95000</v>
      </c>
      <c r="E181" s="25"/>
      <c r="F181" s="143">
        <v>1565530000</v>
      </c>
      <c r="G181" s="144"/>
      <c r="H181" s="179">
        <v>95000</v>
      </c>
      <c r="I181" s="143"/>
      <c r="J181" s="145">
        <v>1565530000</v>
      </c>
      <c r="L181" s="24"/>
      <c r="M181" s="25"/>
      <c r="N181" s="24"/>
      <c r="O181" s="24"/>
      <c r="P181" s="24"/>
      <c r="Q181" s="25"/>
      <c r="R181" s="24"/>
    </row>
    <row r="182" spans="1:18" s="21" customFormat="1" ht="14.25">
      <c r="B182" s="141" t="s">
        <v>368</v>
      </c>
      <c r="C182" s="25"/>
      <c r="D182" s="142">
        <v>0</v>
      </c>
      <c r="E182" s="25"/>
      <c r="F182" s="143">
        <v>0</v>
      </c>
      <c r="G182" s="144"/>
      <c r="H182" s="179">
        <v>0</v>
      </c>
      <c r="I182" s="143"/>
      <c r="J182" s="145">
        <v>0</v>
      </c>
      <c r="L182" s="24"/>
      <c r="M182" s="25"/>
      <c r="N182" s="24"/>
      <c r="O182" s="24"/>
      <c r="P182" s="24"/>
      <c r="Q182" s="25"/>
      <c r="R182" s="24"/>
    </row>
    <row r="183" spans="1:18" s="21" customFormat="1" ht="14.25">
      <c r="B183" s="141" t="s">
        <v>369</v>
      </c>
      <c r="C183" s="25"/>
      <c r="D183" s="142">
        <v>0</v>
      </c>
      <c r="E183" s="25"/>
      <c r="F183" s="143">
        <v>0</v>
      </c>
      <c r="G183" s="144"/>
      <c r="H183" s="112">
        <v>0</v>
      </c>
      <c r="I183" s="143"/>
      <c r="J183" s="145">
        <v>0</v>
      </c>
      <c r="L183" s="24"/>
      <c r="M183" s="25"/>
      <c r="N183" s="24"/>
      <c r="O183" s="24"/>
      <c r="P183" s="24"/>
      <c r="Q183" s="25"/>
      <c r="R183" s="24"/>
    </row>
    <row r="184" spans="1:18" s="21" customFormat="1" ht="14.25">
      <c r="B184" s="141" t="s">
        <v>370</v>
      </c>
      <c r="C184" s="25"/>
      <c r="D184" s="142">
        <v>0</v>
      </c>
      <c r="E184" s="25"/>
      <c r="F184" s="143">
        <v>0</v>
      </c>
      <c r="G184" s="144"/>
      <c r="H184" s="112">
        <v>0</v>
      </c>
      <c r="I184" s="143"/>
      <c r="J184" s="145">
        <v>0</v>
      </c>
      <c r="L184" s="24"/>
      <c r="M184" s="25"/>
      <c r="N184" s="24"/>
      <c r="O184" s="24"/>
      <c r="P184" s="24"/>
      <c r="Q184" s="25"/>
      <c r="R184" s="24"/>
    </row>
    <row r="185" spans="1:18" s="21" customFormat="1" ht="14.25">
      <c r="B185" s="141" t="s">
        <v>371</v>
      </c>
      <c r="C185" s="25"/>
      <c r="D185" s="142">
        <v>30051</v>
      </c>
      <c r="E185" s="25"/>
      <c r="F185" s="143">
        <v>171015800</v>
      </c>
      <c r="G185" s="144"/>
      <c r="H185" s="112">
        <v>30051</v>
      </c>
      <c r="I185" s="143"/>
      <c r="J185" s="145">
        <v>171015800</v>
      </c>
      <c r="L185" s="24"/>
      <c r="M185" s="25"/>
      <c r="N185" s="24"/>
      <c r="O185" s="24"/>
      <c r="P185" s="24"/>
      <c r="Q185" s="25"/>
      <c r="R185" s="24"/>
    </row>
    <row r="186" spans="1:18" s="21" customFormat="1" ht="14.25">
      <c r="B186" s="141" t="s">
        <v>372</v>
      </c>
      <c r="C186" s="25"/>
      <c r="D186" s="142">
        <v>0</v>
      </c>
      <c r="E186" s="25"/>
      <c r="F186" s="143"/>
      <c r="G186" s="144"/>
      <c r="H186" s="112">
        <v>0</v>
      </c>
      <c r="I186" s="143"/>
      <c r="J186" s="145"/>
      <c r="L186" s="24"/>
      <c r="M186" s="25"/>
      <c r="N186" s="24"/>
      <c r="O186" s="24"/>
      <c r="P186" s="24"/>
      <c r="Q186" s="25"/>
      <c r="R186" s="24"/>
    </row>
    <row r="187" spans="1:18" s="21" customFormat="1" ht="14.25">
      <c r="B187" s="141" t="s">
        <v>373</v>
      </c>
      <c r="C187" s="25"/>
      <c r="D187" s="142">
        <v>0</v>
      </c>
      <c r="E187" s="25"/>
      <c r="F187" s="143"/>
      <c r="G187" s="144"/>
      <c r="H187" s="112">
        <v>0</v>
      </c>
      <c r="I187" s="143"/>
      <c r="J187" s="145"/>
      <c r="L187" s="24"/>
      <c r="M187" s="25"/>
      <c r="N187" s="24"/>
      <c r="O187" s="24"/>
      <c r="P187" s="24"/>
      <c r="Q187" s="25"/>
      <c r="R187" s="24"/>
    </row>
    <row r="188" spans="1:18" s="21" customFormat="1" ht="14.25">
      <c r="B188" s="141" t="s">
        <v>374</v>
      </c>
      <c r="C188" s="25"/>
      <c r="D188" s="142">
        <v>32100</v>
      </c>
      <c r="E188" s="25"/>
      <c r="F188" s="143">
        <v>770500000</v>
      </c>
      <c r="G188" s="144"/>
      <c r="H188" s="112">
        <v>32100</v>
      </c>
      <c r="I188" s="143"/>
      <c r="J188" s="145">
        <v>770500000</v>
      </c>
      <c r="L188" s="24"/>
      <c r="M188" s="25"/>
      <c r="N188" s="24"/>
      <c r="O188" s="24"/>
      <c r="P188" s="24"/>
      <c r="Q188" s="25"/>
      <c r="R188" s="24"/>
    </row>
    <row r="189" spans="1:18" s="21" customFormat="1" ht="14.25">
      <c r="B189" s="141" t="s">
        <v>375</v>
      </c>
      <c r="C189" s="25"/>
      <c r="D189" s="142">
        <v>0</v>
      </c>
      <c r="E189" s="25"/>
      <c r="F189" s="143"/>
      <c r="G189" s="144"/>
      <c r="H189" s="112">
        <v>0</v>
      </c>
      <c r="I189" s="143"/>
      <c r="J189" s="145"/>
      <c r="L189" s="24"/>
      <c r="M189" s="25"/>
      <c r="N189" s="24"/>
      <c r="O189" s="24"/>
      <c r="P189" s="24"/>
      <c r="Q189" s="25"/>
      <c r="R189" s="24"/>
    </row>
    <row r="190" spans="1:18" s="21" customFormat="1" ht="14.25">
      <c r="B190" s="141" t="s">
        <v>376</v>
      </c>
      <c r="C190" s="25"/>
      <c r="D190" s="142">
        <v>2200</v>
      </c>
      <c r="E190" s="25"/>
      <c r="F190" s="143">
        <v>41700000</v>
      </c>
      <c r="G190" s="144"/>
      <c r="H190" s="112">
        <v>2200</v>
      </c>
      <c r="I190" s="143"/>
      <c r="J190" s="145">
        <v>41700000</v>
      </c>
      <c r="L190" s="24"/>
      <c r="M190" s="25"/>
      <c r="N190" s="24"/>
      <c r="O190" s="24"/>
      <c r="P190" s="24"/>
      <c r="Q190" s="25"/>
      <c r="R190" s="24"/>
    </row>
    <row r="191" spans="1:18" s="21" customFormat="1" ht="14.25">
      <c r="B191" s="141" t="s">
        <v>377</v>
      </c>
      <c r="C191" s="25"/>
      <c r="D191" s="142">
        <v>0</v>
      </c>
      <c r="E191" s="25"/>
      <c r="F191" s="143">
        <v>0</v>
      </c>
      <c r="G191" s="144"/>
      <c r="H191" s="112">
        <v>0</v>
      </c>
      <c r="I191" s="143"/>
      <c r="J191" s="145">
        <v>0</v>
      </c>
      <c r="L191" s="24"/>
      <c r="M191" s="25"/>
      <c r="N191" s="24"/>
      <c r="O191" s="24"/>
      <c r="P191" s="24"/>
      <c r="Q191" s="25"/>
      <c r="R191" s="24"/>
    </row>
    <row r="192" spans="1:18" s="21" customFormat="1" ht="14.25">
      <c r="B192" s="141" t="s">
        <v>378</v>
      </c>
      <c r="C192" s="25"/>
      <c r="D192" s="142">
        <v>4600</v>
      </c>
      <c r="E192" s="25"/>
      <c r="F192" s="143">
        <v>251000000</v>
      </c>
      <c r="G192" s="144"/>
      <c r="H192" s="112">
        <v>4600</v>
      </c>
      <c r="I192" s="143"/>
      <c r="J192" s="145">
        <v>251000000</v>
      </c>
      <c r="L192" s="24"/>
      <c r="M192" s="25"/>
      <c r="N192" s="24"/>
      <c r="O192" s="24"/>
      <c r="P192" s="24"/>
      <c r="Q192" s="25"/>
      <c r="R192" s="24"/>
    </row>
    <row r="193" spans="2:18" s="21" customFormat="1" ht="14.25">
      <c r="B193" s="141" t="s">
        <v>379</v>
      </c>
      <c r="C193" s="25"/>
      <c r="D193" s="142">
        <v>25000</v>
      </c>
      <c r="E193" s="25"/>
      <c r="F193" s="143">
        <v>874700000</v>
      </c>
      <c r="G193" s="144"/>
      <c r="H193" s="112">
        <v>25000</v>
      </c>
      <c r="I193" s="143"/>
      <c r="J193" s="145">
        <v>874700000</v>
      </c>
      <c r="L193" s="24"/>
      <c r="M193" s="25"/>
      <c r="N193" s="24"/>
      <c r="O193" s="24"/>
      <c r="P193" s="24"/>
      <c r="Q193" s="25"/>
      <c r="R193" s="24"/>
    </row>
    <row r="194" spans="2:18" s="21" customFormat="1" ht="14.25">
      <c r="B194" s="141" t="s">
        <v>380</v>
      </c>
      <c r="C194" s="25"/>
      <c r="D194" s="142">
        <v>10000</v>
      </c>
      <c r="E194" s="25"/>
      <c r="F194" s="143">
        <v>334600000</v>
      </c>
      <c r="G194" s="144"/>
      <c r="H194" s="112">
        <v>10000</v>
      </c>
      <c r="I194" s="143"/>
      <c r="J194" s="145">
        <v>334600000</v>
      </c>
      <c r="L194" s="24"/>
      <c r="M194" s="25"/>
      <c r="N194" s="24"/>
      <c r="O194" s="24"/>
      <c r="P194" s="24"/>
      <c r="Q194" s="25"/>
      <c r="R194" s="24"/>
    </row>
    <row r="195" spans="2:18" s="21" customFormat="1" ht="14.25">
      <c r="B195" s="141" t="s">
        <v>381</v>
      </c>
      <c r="C195" s="25"/>
      <c r="D195" s="142">
        <v>2000</v>
      </c>
      <c r="E195" s="25"/>
      <c r="F195" s="143">
        <v>68600000</v>
      </c>
      <c r="G195" s="144"/>
      <c r="H195" s="112">
        <v>2000</v>
      </c>
      <c r="I195" s="143"/>
      <c r="J195" s="145">
        <v>68600000</v>
      </c>
      <c r="L195" s="24"/>
      <c r="M195" s="25"/>
      <c r="N195" s="24"/>
      <c r="O195" s="24"/>
      <c r="P195" s="24"/>
      <c r="Q195" s="25"/>
      <c r="R195" s="24"/>
    </row>
    <row r="196" spans="2:18" s="21" customFormat="1" ht="14.25">
      <c r="B196" s="141" t="s">
        <v>382</v>
      </c>
      <c r="C196" s="25"/>
      <c r="D196" s="142">
        <v>1000</v>
      </c>
      <c r="E196" s="25"/>
      <c r="F196" s="143">
        <v>30400000</v>
      </c>
      <c r="G196" s="144"/>
      <c r="H196" s="112">
        <v>1000</v>
      </c>
      <c r="I196" s="143"/>
      <c r="J196" s="145">
        <v>30400000</v>
      </c>
      <c r="L196" s="24"/>
      <c r="M196" s="25"/>
      <c r="N196" s="24"/>
      <c r="O196" s="24"/>
      <c r="P196" s="24"/>
      <c r="Q196" s="25"/>
      <c r="R196" s="24"/>
    </row>
    <row r="197" spans="2:18" s="21" customFormat="1" ht="14.25">
      <c r="B197" s="141" t="s">
        <v>383</v>
      </c>
      <c r="C197" s="25"/>
      <c r="D197" s="142">
        <v>17642</v>
      </c>
      <c r="E197" s="25"/>
      <c r="F197" s="143">
        <v>293647000</v>
      </c>
      <c r="G197" s="144"/>
      <c r="H197" s="112">
        <v>17642</v>
      </c>
      <c r="I197" s="143"/>
      <c r="J197" s="145">
        <v>293647000</v>
      </c>
      <c r="L197" s="24"/>
      <c r="M197" s="25"/>
      <c r="N197" s="24"/>
      <c r="O197" s="24"/>
      <c r="P197" s="24"/>
      <c r="Q197" s="25"/>
      <c r="R197" s="24"/>
    </row>
    <row r="198" spans="2:18" s="21" customFormat="1" ht="15">
      <c r="B198" s="941" t="s">
        <v>384</v>
      </c>
      <c r="C198" s="942"/>
      <c r="D198" s="144"/>
      <c r="E198" s="25"/>
      <c r="F198" s="172">
        <f>-SUM(F199:F217)</f>
        <v>-1814397496</v>
      </c>
      <c r="G198" s="172">
        <f>-SUM(G199:G217)</f>
        <v>0</v>
      </c>
      <c r="H198" s="172"/>
      <c r="I198" s="172">
        <f>-SUM(I199:I217)</f>
        <v>0</v>
      </c>
      <c r="J198" s="172">
        <f>-SUM(J199:J217)</f>
        <v>-1814397496</v>
      </c>
      <c r="L198" s="24">
        <f>F198-[4]BS!L18</f>
        <v>0</v>
      </c>
      <c r="M198" s="25"/>
      <c r="N198" s="24"/>
      <c r="O198" s="24"/>
      <c r="P198" s="24"/>
      <c r="Q198" s="25"/>
      <c r="R198" s="24"/>
    </row>
    <row r="199" spans="2:18" s="21" customFormat="1" ht="14.25">
      <c r="B199" s="929" t="s">
        <v>385</v>
      </c>
      <c r="C199" s="930"/>
      <c r="D199" s="142">
        <v>95000</v>
      </c>
      <c r="E199" s="25"/>
      <c r="F199" s="142">
        <v>690580000</v>
      </c>
      <c r="G199" s="144"/>
      <c r="H199" s="112">
        <v>95000</v>
      </c>
      <c r="I199" s="143"/>
      <c r="J199" s="145">
        <v>690580000</v>
      </c>
      <c r="L199" s="24"/>
      <c r="M199" s="25"/>
      <c r="N199" s="24"/>
      <c r="O199" s="24"/>
      <c r="P199" s="24"/>
      <c r="Q199" s="25"/>
      <c r="R199" s="24"/>
    </row>
    <row r="200" spans="2:18" s="21" customFormat="1" ht="14.25">
      <c r="B200" s="929" t="s">
        <v>386</v>
      </c>
      <c r="C200" s="930"/>
      <c r="D200" s="142">
        <v>0</v>
      </c>
      <c r="E200" s="25"/>
      <c r="F200" s="142"/>
      <c r="G200" s="144"/>
      <c r="H200" s="112">
        <v>0</v>
      </c>
      <c r="I200" s="143"/>
      <c r="J200" s="145"/>
      <c r="L200" s="24"/>
      <c r="M200" s="25"/>
      <c r="N200" s="24"/>
      <c r="O200" s="24"/>
      <c r="P200" s="24"/>
      <c r="Q200" s="25"/>
      <c r="R200" s="24"/>
    </row>
    <row r="201" spans="2:18" s="21" customFormat="1" ht="16.5" customHeight="1">
      <c r="B201" s="929" t="s">
        <v>367</v>
      </c>
      <c r="C201" s="930"/>
      <c r="D201" s="142">
        <v>0</v>
      </c>
      <c r="E201" s="25"/>
      <c r="F201" s="142"/>
      <c r="G201" s="144"/>
      <c r="H201" s="112">
        <v>0</v>
      </c>
      <c r="I201" s="143"/>
      <c r="J201" s="145"/>
      <c r="L201" s="24"/>
      <c r="M201" s="25"/>
      <c r="N201" s="24"/>
      <c r="O201" s="24"/>
      <c r="P201" s="24"/>
      <c r="Q201" s="25"/>
      <c r="R201" s="24"/>
    </row>
    <row r="202" spans="2:18" s="21" customFormat="1" ht="14.25">
      <c r="B202" s="929" t="s">
        <v>387</v>
      </c>
      <c r="C202" s="930"/>
      <c r="D202" s="142">
        <v>0</v>
      </c>
      <c r="E202" s="25"/>
      <c r="F202" s="142"/>
      <c r="G202" s="144"/>
      <c r="H202" s="112">
        <v>0</v>
      </c>
      <c r="I202" s="143"/>
      <c r="J202" s="145"/>
      <c r="L202" s="24"/>
      <c r="M202" s="25"/>
      <c r="N202" s="24"/>
      <c r="O202" s="24"/>
      <c r="P202" s="24"/>
      <c r="Q202" s="25"/>
      <c r="R202" s="24"/>
    </row>
    <row r="203" spans="2:18" s="21" customFormat="1" ht="14.25">
      <c r="B203" s="929" t="s">
        <v>370</v>
      </c>
      <c r="C203" s="930"/>
      <c r="D203" s="142">
        <v>0</v>
      </c>
      <c r="E203" s="25"/>
      <c r="F203" s="142"/>
      <c r="G203" s="144"/>
      <c r="H203" s="112">
        <v>0</v>
      </c>
      <c r="I203" s="143"/>
      <c r="J203" s="145"/>
      <c r="L203" s="24"/>
      <c r="M203" s="25"/>
      <c r="N203" s="24"/>
      <c r="O203" s="24"/>
      <c r="P203" s="24"/>
      <c r="Q203" s="25"/>
      <c r="R203" s="24"/>
    </row>
    <row r="204" spans="2:18" s="21" customFormat="1" ht="18.75" customHeight="1">
      <c r="B204" s="929" t="s">
        <v>388</v>
      </c>
      <c r="C204" s="930"/>
      <c r="D204" s="142">
        <v>30051</v>
      </c>
      <c r="E204" s="25"/>
      <c r="F204" s="142">
        <v>29655896</v>
      </c>
      <c r="G204" s="144"/>
      <c r="H204" s="112">
        <v>30051</v>
      </c>
      <c r="I204" s="143"/>
      <c r="J204" s="145">
        <v>29655896</v>
      </c>
      <c r="L204" s="24"/>
      <c r="M204" s="25"/>
      <c r="N204" s="24"/>
      <c r="O204" s="24"/>
      <c r="P204" s="24"/>
      <c r="Q204" s="25"/>
      <c r="R204" s="24"/>
    </row>
    <row r="205" spans="2:18" s="21" customFormat="1" ht="14.25">
      <c r="B205" s="929" t="s">
        <v>369</v>
      </c>
      <c r="C205" s="930"/>
      <c r="D205" s="142">
        <v>0</v>
      </c>
      <c r="E205" s="25"/>
      <c r="F205" s="142"/>
      <c r="G205" s="144"/>
      <c r="H205" s="112">
        <v>0</v>
      </c>
      <c r="I205" s="143"/>
      <c r="J205" s="145"/>
      <c r="L205" s="24"/>
      <c r="M205" s="25"/>
      <c r="N205" s="24"/>
      <c r="O205" s="24"/>
      <c r="P205" s="24"/>
      <c r="Q205" s="25"/>
      <c r="R205" s="24"/>
    </row>
    <row r="206" spans="2:18" s="21" customFormat="1" ht="14.25">
      <c r="B206" s="929" t="s">
        <v>389</v>
      </c>
      <c r="C206" s="930"/>
      <c r="D206" s="142">
        <v>0</v>
      </c>
      <c r="E206" s="25"/>
      <c r="F206" s="142"/>
      <c r="G206" s="144"/>
      <c r="H206" s="112">
        <v>0</v>
      </c>
      <c r="I206" s="143"/>
      <c r="J206" s="145"/>
      <c r="L206" s="24"/>
      <c r="M206" s="25"/>
      <c r="N206" s="24"/>
      <c r="O206" s="24"/>
      <c r="P206" s="24"/>
      <c r="Q206" s="25"/>
      <c r="R206" s="24"/>
    </row>
    <row r="207" spans="2:18" s="21" customFormat="1" ht="14.25">
      <c r="B207" s="929" t="s">
        <v>390</v>
      </c>
      <c r="C207" s="930"/>
      <c r="D207" s="142">
        <v>32100</v>
      </c>
      <c r="E207" s="25"/>
      <c r="F207" s="142">
        <v>664570000</v>
      </c>
      <c r="G207" s="144"/>
      <c r="H207" s="112">
        <v>32100</v>
      </c>
      <c r="I207" s="143"/>
      <c r="J207" s="145">
        <v>664570000</v>
      </c>
      <c r="L207" s="24"/>
      <c r="M207" s="25"/>
      <c r="N207" s="24"/>
      <c r="O207" s="24"/>
      <c r="P207" s="24"/>
      <c r="Q207" s="25"/>
      <c r="R207" s="24"/>
    </row>
    <row r="208" spans="2:18" s="21" customFormat="1" ht="14.25">
      <c r="B208" s="929" t="s">
        <v>391</v>
      </c>
      <c r="C208" s="930"/>
      <c r="D208" s="142">
        <v>0</v>
      </c>
      <c r="E208" s="25"/>
      <c r="F208" s="142"/>
      <c r="G208" s="144"/>
      <c r="H208" s="112">
        <v>0</v>
      </c>
      <c r="I208" s="143"/>
      <c r="J208" s="145"/>
      <c r="L208" s="24"/>
      <c r="M208" s="25"/>
      <c r="N208" s="24"/>
      <c r="O208" s="24"/>
      <c r="P208" s="24"/>
      <c r="Q208" s="25"/>
      <c r="R208" s="24"/>
    </row>
    <row r="209" spans="1:18" s="21" customFormat="1" ht="14.25">
      <c r="B209" s="929" t="s">
        <v>377</v>
      </c>
      <c r="C209" s="930"/>
      <c r="D209" s="142">
        <v>2200</v>
      </c>
      <c r="E209" s="25"/>
      <c r="F209" s="142">
        <v>24100000</v>
      </c>
      <c r="G209" s="144"/>
      <c r="H209" s="112">
        <v>2200</v>
      </c>
      <c r="I209" s="143"/>
      <c r="J209" s="145">
        <v>24100000</v>
      </c>
      <c r="L209" s="24"/>
      <c r="M209" s="25"/>
      <c r="N209" s="24"/>
      <c r="O209" s="24"/>
      <c r="P209" s="24"/>
      <c r="Q209" s="25"/>
      <c r="R209" s="24"/>
    </row>
    <row r="210" spans="1:18" s="21" customFormat="1" ht="14.25">
      <c r="B210" s="929" t="s">
        <v>392</v>
      </c>
      <c r="C210" s="930"/>
      <c r="D210" s="142">
        <v>0</v>
      </c>
      <c r="E210" s="25"/>
      <c r="F210" s="142"/>
      <c r="G210" s="144"/>
      <c r="H210" s="112">
        <v>0</v>
      </c>
      <c r="I210" s="143"/>
      <c r="J210" s="145"/>
      <c r="L210" s="24"/>
      <c r="M210" s="25"/>
      <c r="N210" s="24"/>
      <c r="O210" s="24"/>
      <c r="P210" s="24"/>
      <c r="Q210" s="25"/>
      <c r="R210" s="24"/>
    </row>
    <row r="211" spans="1:18" s="21" customFormat="1" ht="14.25">
      <c r="B211" s="929" t="s">
        <v>393</v>
      </c>
      <c r="C211" s="930"/>
      <c r="D211" s="142">
        <v>0</v>
      </c>
      <c r="E211" s="25"/>
      <c r="F211" s="142"/>
      <c r="G211" s="144"/>
      <c r="H211" s="112">
        <v>0</v>
      </c>
      <c r="I211" s="143"/>
      <c r="J211" s="145"/>
      <c r="L211" s="24"/>
      <c r="M211" s="25"/>
      <c r="N211" s="24"/>
      <c r="O211" s="24"/>
      <c r="P211" s="24"/>
      <c r="Q211" s="25"/>
      <c r="R211" s="24"/>
    </row>
    <row r="212" spans="1:18" s="21" customFormat="1" ht="14.25">
      <c r="B212" s="141" t="s">
        <v>378</v>
      </c>
      <c r="C212" s="25"/>
      <c r="D212" s="142">
        <v>4600</v>
      </c>
      <c r="E212" s="25"/>
      <c r="F212" s="143"/>
      <c r="G212" s="144"/>
      <c r="H212" s="112">
        <v>4600</v>
      </c>
      <c r="I212" s="143"/>
      <c r="J212" s="145"/>
      <c r="L212" s="24"/>
      <c r="M212" s="25"/>
      <c r="N212" s="24">
        <f>D206*N209/2</f>
        <v>0</v>
      </c>
      <c r="O212" s="24"/>
      <c r="P212" s="24"/>
      <c r="Q212" s="25"/>
      <c r="R212" s="24"/>
    </row>
    <row r="213" spans="1:18" s="21" customFormat="1" ht="14.25">
      <c r="B213" s="141" t="s">
        <v>379</v>
      </c>
      <c r="C213" s="25"/>
      <c r="D213" s="142">
        <v>25000</v>
      </c>
      <c r="E213" s="25"/>
      <c r="F213" s="143">
        <v>251450000</v>
      </c>
      <c r="G213" s="144"/>
      <c r="H213" s="112">
        <v>25000</v>
      </c>
      <c r="I213" s="143"/>
      <c r="J213" s="145">
        <v>251450000</v>
      </c>
      <c r="L213" s="24"/>
      <c r="M213" s="25"/>
      <c r="N213" s="24"/>
      <c r="O213" s="24"/>
      <c r="P213" s="24"/>
      <c r="Q213" s="25"/>
      <c r="R213" s="24"/>
    </row>
    <row r="214" spans="1:18" s="21" customFormat="1" ht="14.25">
      <c r="B214" s="141" t="s">
        <v>380</v>
      </c>
      <c r="C214" s="25"/>
      <c r="D214" s="142">
        <v>10000</v>
      </c>
      <c r="E214" s="25"/>
      <c r="F214" s="143">
        <v>69190000</v>
      </c>
      <c r="G214" s="144"/>
      <c r="H214" s="112">
        <v>10000</v>
      </c>
      <c r="I214" s="143"/>
      <c r="J214" s="145">
        <v>69190000</v>
      </c>
      <c r="L214" s="24"/>
      <c r="M214" s="25"/>
      <c r="N214" s="24"/>
      <c r="O214" s="24"/>
      <c r="P214" s="24"/>
      <c r="Q214" s="25"/>
      <c r="R214" s="24"/>
    </row>
    <row r="215" spans="1:18" s="21" customFormat="1" ht="14.25">
      <c r="B215" s="141" t="s">
        <v>381</v>
      </c>
      <c r="C215" s="25"/>
      <c r="D215" s="142">
        <v>2000</v>
      </c>
      <c r="E215" s="25"/>
      <c r="F215" s="143">
        <v>8518000</v>
      </c>
      <c r="G215" s="144"/>
      <c r="H215" s="112">
        <v>2000</v>
      </c>
      <c r="I215" s="143"/>
      <c r="J215" s="145">
        <v>8518000</v>
      </c>
      <c r="L215" s="24"/>
      <c r="M215" s="25"/>
      <c r="N215" s="24"/>
      <c r="O215" s="24"/>
      <c r="P215" s="24"/>
      <c r="Q215" s="25"/>
      <c r="R215" s="24"/>
    </row>
    <row r="216" spans="1:18" s="21" customFormat="1" ht="14.25">
      <c r="B216" s="141" t="s">
        <v>382</v>
      </c>
      <c r="C216" s="25"/>
      <c r="D216" s="142">
        <v>1000</v>
      </c>
      <c r="E216" s="25"/>
      <c r="F216" s="143">
        <v>6740000</v>
      </c>
      <c r="G216" s="144"/>
      <c r="H216" s="112">
        <v>1000</v>
      </c>
      <c r="I216" s="143"/>
      <c r="J216" s="145">
        <v>6740000</v>
      </c>
      <c r="L216" s="24"/>
      <c r="M216" s="25"/>
      <c r="N216" s="24"/>
      <c r="O216" s="24"/>
      <c r="P216" s="24"/>
      <c r="Q216" s="25"/>
      <c r="R216" s="24"/>
    </row>
    <row r="217" spans="1:18" s="21" customFormat="1" ht="15">
      <c r="B217" s="141" t="s">
        <v>383</v>
      </c>
      <c r="C217" s="25"/>
      <c r="D217" s="142">
        <v>17642</v>
      </c>
      <c r="E217" s="25"/>
      <c r="F217" s="143">
        <v>69593600</v>
      </c>
      <c r="G217" s="144"/>
      <c r="H217" s="112">
        <v>17642</v>
      </c>
      <c r="I217" s="143"/>
      <c r="J217" s="145">
        <v>69593600</v>
      </c>
      <c r="L217" s="33"/>
      <c r="M217" s="25"/>
      <c r="N217" s="24"/>
      <c r="O217" s="24"/>
      <c r="P217" s="24"/>
      <c r="Q217" s="25"/>
      <c r="R217" s="24"/>
    </row>
    <row r="218" spans="1:18" s="21" customFormat="1" ht="15">
      <c r="B218" s="141" t="s">
        <v>649</v>
      </c>
      <c r="C218" s="25"/>
      <c r="D218" s="25"/>
      <c r="E218" s="25"/>
      <c r="F218" s="25"/>
      <c r="G218" s="25"/>
      <c r="H218" s="112"/>
      <c r="I218" s="112"/>
      <c r="J218" s="146">
        <v>-1814397496</v>
      </c>
      <c r="L218" s="24"/>
      <c r="M218" s="25"/>
      <c r="N218" s="24"/>
      <c r="O218" s="24"/>
      <c r="P218" s="24"/>
      <c r="Q218" s="25"/>
      <c r="R218" s="24"/>
    </row>
    <row r="219" spans="1:18" s="21" customFormat="1" ht="14.25" hidden="1">
      <c r="B219" s="141" t="s">
        <v>394</v>
      </c>
      <c r="C219" s="25"/>
      <c r="D219" s="25"/>
      <c r="E219" s="25"/>
      <c r="F219" s="25"/>
      <c r="G219" s="25"/>
      <c r="H219" s="112"/>
      <c r="I219" s="112"/>
      <c r="J219" s="145"/>
      <c r="L219" s="24"/>
      <c r="M219" s="25"/>
      <c r="N219" s="24"/>
      <c r="O219" s="24"/>
      <c r="P219" s="24"/>
      <c r="Q219" s="25"/>
      <c r="R219" s="24"/>
    </row>
    <row r="220" spans="1:18" s="21" customFormat="1" ht="18" customHeight="1">
      <c r="B220" s="932" t="s">
        <v>395</v>
      </c>
      <c r="C220" s="933"/>
      <c r="D220" s="933"/>
      <c r="E220" s="933"/>
      <c r="F220" s="933"/>
      <c r="G220" s="933"/>
      <c r="H220" s="933"/>
      <c r="I220" s="933"/>
      <c r="J220" s="934"/>
      <c r="L220" s="24"/>
      <c r="M220" s="25"/>
      <c r="N220" s="24"/>
      <c r="O220" s="24"/>
      <c r="P220" s="24"/>
      <c r="Q220" s="25"/>
      <c r="R220" s="24"/>
    </row>
    <row r="221" spans="1:18" s="21" customFormat="1" ht="15">
      <c r="B221" s="147" t="s">
        <v>396</v>
      </c>
      <c r="C221" s="26"/>
      <c r="D221" s="148"/>
      <c r="E221" s="26"/>
      <c r="F221" s="623">
        <f>(F198-J218)</f>
        <v>0</v>
      </c>
      <c r="G221" s="26"/>
      <c r="H221" s="27"/>
      <c r="I221" s="149"/>
      <c r="J221" s="150"/>
      <c r="L221" s="24"/>
      <c r="M221" s="25"/>
      <c r="N221" s="24"/>
      <c r="O221" s="24"/>
      <c r="P221" s="24"/>
      <c r="Q221" s="25"/>
      <c r="R221" s="24"/>
    </row>
    <row r="222" spans="1:18" s="21" customFormat="1" ht="7.5" customHeight="1">
      <c r="B222" s="151"/>
      <c r="C222" s="25"/>
      <c r="D222" s="25"/>
      <c r="E222" s="25"/>
      <c r="F222" s="24"/>
      <c r="G222" s="25"/>
      <c r="H222" s="112"/>
      <c r="I222" s="112"/>
      <c r="J222" s="112"/>
      <c r="L222" s="24"/>
      <c r="M222" s="25"/>
      <c r="N222" s="24"/>
      <c r="O222" s="24"/>
      <c r="P222" s="24"/>
      <c r="Q222" s="25"/>
      <c r="R222" s="24"/>
    </row>
    <row r="223" spans="1:18" s="31" customFormat="1" ht="30">
      <c r="A223" s="104" t="s">
        <v>461</v>
      </c>
      <c r="B223" s="30" t="s">
        <v>462</v>
      </c>
      <c r="H223" s="33" t="str">
        <f>H162</f>
        <v>Sè 31/03/2015</v>
      </c>
      <c r="I223" s="280"/>
      <c r="J223" s="33" t="str">
        <f>J162</f>
        <v>Sè 01/01/2015</v>
      </c>
      <c r="L223" s="33" t="str">
        <f>J162</f>
        <v>Sè 01/01/2015</v>
      </c>
      <c r="M223" s="34"/>
      <c r="N223" s="33"/>
      <c r="O223" s="33"/>
      <c r="P223" s="33"/>
      <c r="Q223" s="34"/>
      <c r="R223" s="33"/>
    </row>
    <row r="224" spans="1:18" s="21" customFormat="1" ht="6.75" customHeight="1">
      <c r="B224" s="151"/>
      <c r="C224" s="25"/>
      <c r="D224" s="25"/>
      <c r="E224" s="25"/>
      <c r="F224" s="24"/>
      <c r="G224" s="25"/>
      <c r="H224" s="112"/>
      <c r="I224" s="112"/>
      <c r="J224" s="112"/>
      <c r="L224" s="24"/>
      <c r="M224" s="25"/>
      <c r="N224" s="24"/>
      <c r="O224" s="24"/>
      <c r="P224" s="24"/>
      <c r="Q224" s="25"/>
      <c r="R224" s="24"/>
    </row>
    <row r="225" spans="1:18" s="61" customFormat="1" ht="14.25">
      <c r="B225" s="181" t="s">
        <v>464</v>
      </c>
      <c r="C225" s="155"/>
      <c r="D225" s="155"/>
      <c r="E225" s="155"/>
      <c r="F225" s="154"/>
      <c r="G225" s="155"/>
      <c r="H225" s="182">
        <f>H226</f>
        <v>2000000000</v>
      </c>
      <c r="I225" s="182"/>
      <c r="J225" s="182">
        <f>J226</f>
        <v>2000000000</v>
      </c>
      <c r="L225" s="154"/>
      <c r="M225" s="155"/>
      <c r="N225" s="154"/>
      <c r="O225" s="154"/>
      <c r="P225" s="154"/>
      <c r="Q225" s="155"/>
      <c r="R225" s="154"/>
    </row>
    <row r="226" spans="1:18" s="21" customFormat="1" ht="14.25">
      <c r="B226" s="180" t="s">
        <v>463</v>
      </c>
      <c r="C226" s="25"/>
      <c r="D226" s="25"/>
      <c r="E226" s="25"/>
      <c r="F226" s="24"/>
      <c r="G226" s="25"/>
      <c r="H226" s="112">
        <v>2000000000</v>
      </c>
      <c r="I226" s="112"/>
      <c r="J226" s="112">
        <v>2000000000</v>
      </c>
      <c r="L226" s="24"/>
      <c r="M226" s="25"/>
      <c r="N226" s="24"/>
      <c r="O226" s="24"/>
      <c r="P226" s="24"/>
      <c r="Q226" s="25"/>
      <c r="R226" s="24"/>
    </row>
    <row r="227" spans="1:18" ht="15">
      <c r="A227" s="21"/>
      <c r="H227" s="112"/>
      <c r="I227" s="112"/>
      <c r="J227" s="112"/>
    </row>
    <row r="228" spans="1:18" s="31" customFormat="1" ht="30">
      <c r="A228" s="105" t="s">
        <v>436</v>
      </c>
      <c r="B228" s="30" t="s">
        <v>514</v>
      </c>
      <c r="C228" s="25"/>
      <c r="D228" s="24"/>
      <c r="E228" s="24"/>
      <c r="F228" s="24"/>
      <c r="G228" s="24"/>
      <c r="H228" s="109"/>
      <c r="I228" s="107"/>
      <c r="J228" s="280"/>
      <c r="L228" s="154"/>
      <c r="M228" s="155"/>
      <c r="N228" s="155"/>
      <c r="O228" s="155"/>
      <c r="P228" s="155"/>
      <c r="Q228" s="155"/>
      <c r="R228" s="33"/>
    </row>
    <row r="229" spans="1:18" s="31" customFormat="1" ht="15">
      <c r="A229" s="21"/>
      <c r="B229" s="960" t="s">
        <v>364</v>
      </c>
      <c r="C229" s="132"/>
      <c r="D229" s="962" t="s">
        <v>650</v>
      </c>
      <c r="E229" s="962"/>
      <c r="F229" s="963"/>
      <c r="G229" s="173"/>
      <c r="H229" s="962" t="s">
        <v>946</v>
      </c>
      <c r="I229" s="962"/>
      <c r="J229" s="963"/>
      <c r="L229" s="154"/>
      <c r="M229" s="155"/>
      <c r="N229" s="155"/>
      <c r="O229" s="155"/>
      <c r="P229" s="155"/>
      <c r="Q229" s="155"/>
      <c r="R229" s="33"/>
    </row>
    <row r="230" spans="1:18" s="31" customFormat="1" ht="15">
      <c r="B230" s="961"/>
      <c r="C230" s="133"/>
      <c r="D230" s="134" t="s">
        <v>365</v>
      </c>
      <c r="E230" s="135"/>
      <c r="F230" s="136" t="s">
        <v>366</v>
      </c>
      <c r="G230" s="174"/>
      <c r="H230" s="171" t="s">
        <v>365</v>
      </c>
      <c r="I230" s="175"/>
      <c r="J230" s="135" t="s">
        <v>366</v>
      </c>
      <c r="L230" s="154"/>
      <c r="M230" s="155"/>
      <c r="N230" s="155"/>
      <c r="O230" s="155"/>
      <c r="P230" s="155"/>
      <c r="Q230" s="155"/>
      <c r="R230" s="33"/>
    </row>
    <row r="231" spans="1:18" s="31" customFormat="1" ht="14.25" hidden="1" customHeight="1">
      <c r="A231" s="21"/>
      <c r="B231" s="137" t="s">
        <v>515</v>
      </c>
      <c r="C231" s="25"/>
      <c r="D231" s="138"/>
      <c r="E231" s="25"/>
      <c r="F231" s="139">
        <f>F232</f>
        <v>0</v>
      </c>
      <c r="G231" s="176"/>
      <c r="H231" s="177"/>
      <c r="I231" s="178"/>
      <c r="J231" s="140">
        <f>J232</f>
        <v>0</v>
      </c>
      <c r="L231" s="154"/>
      <c r="M231" s="155"/>
      <c r="N231" s="155"/>
      <c r="O231" s="155"/>
      <c r="P231" s="155"/>
      <c r="Q231" s="155"/>
      <c r="R231" s="33"/>
    </row>
    <row r="232" spans="1:18" s="31" customFormat="1" ht="14.25" hidden="1" customHeight="1">
      <c r="A232" s="21"/>
      <c r="B232" s="141" t="s">
        <v>516</v>
      </c>
      <c r="C232" s="25"/>
      <c r="D232" s="138"/>
      <c r="E232" s="25"/>
      <c r="F232" s="299"/>
      <c r="G232" s="144"/>
      <c r="H232" s="167"/>
      <c r="I232" s="143"/>
      <c r="J232" s="145"/>
      <c r="L232" s="154"/>
      <c r="M232" s="155"/>
      <c r="N232" s="278">
        <f>J232-F232</f>
        <v>0</v>
      </c>
      <c r="O232" s="155"/>
      <c r="P232" s="155"/>
      <c r="Q232" s="155"/>
      <c r="R232" s="33"/>
    </row>
    <row r="233" spans="1:18" s="31" customFormat="1" ht="15">
      <c r="A233" s="21"/>
      <c r="B233" s="137" t="s">
        <v>517</v>
      </c>
      <c r="C233" s="25"/>
      <c r="D233" s="138"/>
      <c r="E233" s="25"/>
      <c r="F233" s="138">
        <f>F234</f>
        <v>630000000</v>
      </c>
      <c r="G233" s="144"/>
      <c r="H233" s="167"/>
      <c r="I233" s="143"/>
      <c r="J233" s="283">
        <f>J234</f>
        <v>1000000000</v>
      </c>
      <c r="L233" s="154"/>
      <c r="M233" s="155"/>
      <c r="N233" s="278"/>
      <c r="O233" s="155"/>
      <c r="P233" s="155"/>
      <c r="Q233" s="155"/>
      <c r="R233" s="33"/>
    </row>
    <row r="234" spans="1:18" s="31" customFormat="1" ht="15">
      <c r="A234" s="21"/>
      <c r="B234" s="141" t="s">
        <v>435</v>
      </c>
      <c r="C234" s="25"/>
      <c r="D234" s="138"/>
      <c r="E234" s="25"/>
      <c r="F234" s="143">
        <v>630000000</v>
      </c>
      <c r="G234" s="144"/>
      <c r="H234" s="167"/>
      <c r="I234" s="143"/>
      <c r="J234" s="145">
        <v>1000000000</v>
      </c>
      <c r="L234" s="154"/>
      <c r="M234" s="155"/>
      <c r="N234" s="278"/>
      <c r="O234" s="155"/>
      <c r="P234" s="155"/>
      <c r="Q234" s="155"/>
      <c r="R234" s="33"/>
    </row>
    <row r="235" spans="1:18" s="31" customFormat="1" ht="15">
      <c r="A235" s="21"/>
      <c r="B235" s="137" t="s">
        <v>518</v>
      </c>
      <c r="C235" s="25"/>
      <c r="D235" s="142"/>
      <c r="E235" s="25"/>
      <c r="F235" s="624">
        <f>SUM(F236:F241)</f>
        <v>17474486082</v>
      </c>
      <c r="G235" s="144"/>
      <c r="H235" s="179"/>
      <c r="I235" s="143"/>
      <c r="J235" s="146">
        <f>SUM(J236:J241)</f>
        <v>17764486082</v>
      </c>
      <c r="L235" s="154"/>
      <c r="M235" s="155"/>
      <c r="N235" s="155"/>
      <c r="O235" s="155"/>
      <c r="P235" s="155"/>
      <c r="Q235" s="155"/>
      <c r="R235" s="33"/>
    </row>
    <row r="236" spans="1:18" s="61" customFormat="1" ht="14.25">
      <c r="A236" s="21"/>
      <c r="B236" s="141" t="s">
        <v>947</v>
      </c>
      <c r="C236" s="25"/>
      <c r="D236" s="142">
        <v>287980</v>
      </c>
      <c r="E236" s="25"/>
      <c r="F236" s="143">
        <v>2879799000</v>
      </c>
      <c r="G236" s="144"/>
      <c r="H236" s="179">
        <v>287980</v>
      </c>
      <c r="I236" s="143"/>
      <c r="J236" s="145">
        <v>2879799000</v>
      </c>
      <c r="L236" s="154"/>
      <c r="M236" s="155"/>
      <c r="N236" s="278"/>
      <c r="O236" s="155"/>
      <c r="P236" s="155"/>
      <c r="Q236" s="155"/>
      <c r="R236" s="154"/>
    </row>
    <row r="237" spans="1:18" s="61" customFormat="1" ht="14.25">
      <c r="A237" s="21"/>
      <c r="B237" s="141" t="s">
        <v>519</v>
      </c>
      <c r="C237" s="25"/>
      <c r="D237" s="142">
        <v>30000</v>
      </c>
      <c r="E237" s="25"/>
      <c r="F237" s="143">
        <v>300000000</v>
      </c>
      <c r="G237" s="144"/>
      <c r="H237" s="112">
        <v>30000</v>
      </c>
      <c r="I237" s="143"/>
      <c r="J237" s="145">
        <v>300000000</v>
      </c>
      <c r="L237" s="154"/>
      <c r="M237" s="155"/>
      <c r="N237" s="155"/>
      <c r="O237" s="155"/>
      <c r="P237" s="155"/>
      <c r="Q237" s="155"/>
      <c r="R237" s="154"/>
    </row>
    <row r="238" spans="1:18" s="61" customFormat="1" ht="14.25">
      <c r="A238" s="21"/>
      <c r="B238" s="141" t="s">
        <v>520</v>
      </c>
      <c r="C238" s="25"/>
      <c r="D238" s="142">
        <v>103220</v>
      </c>
      <c r="E238" s="25"/>
      <c r="F238" s="143">
        <v>1032200000</v>
      </c>
      <c r="G238" s="144"/>
      <c r="H238" s="112">
        <v>103220</v>
      </c>
      <c r="I238" s="143"/>
      <c r="J238" s="145">
        <v>1032200000</v>
      </c>
      <c r="L238" s="154"/>
      <c r="M238" s="155"/>
      <c r="N238" s="155"/>
      <c r="O238" s="155"/>
      <c r="P238" s="155"/>
      <c r="Q238" s="155"/>
      <c r="R238" s="154"/>
    </row>
    <row r="239" spans="1:18" s="61" customFormat="1" ht="14.25">
      <c r="A239" s="21"/>
      <c r="B239" s="141" t="s">
        <v>521</v>
      </c>
      <c r="C239" s="25"/>
      <c r="D239" s="142">
        <v>932300</v>
      </c>
      <c r="E239" s="25"/>
      <c r="F239" s="143">
        <v>13262487082</v>
      </c>
      <c r="G239" s="144"/>
      <c r="H239" s="112">
        <v>932300</v>
      </c>
      <c r="I239" s="143"/>
      <c r="J239" s="145">
        <v>13262487082</v>
      </c>
      <c r="L239" s="154"/>
      <c r="M239" s="155"/>
      <c r="N239" s="155"/>
      <c r="O239" s="155"/>
      <c r="P239" s="155"/>
      <c r="Q239" s="155"/>
      <c r="R239" s="154"/>
    </row>
    <row r="240" spans="1:18" s="61" customFormat="1" ht="14.25">
      <c r="A240" s="21"/>
      <c r="B240" s="141" t="s">
        <v>948</v>
      </c>
      <c r="C240" s="25"/>
      <c r="D240" s="142">
        <v>0</v>
      </c>
      <c r="E240" s="25"/>
      <c r="F240" s="143">
        <v>0</v>
      </c>
      <c r="G240" s="144"/>
      <c r="H240" s="112"/>
      <c r="I240" s="143"/>
      <c r="J240" s="145"/>
      <c r="L240" s="154"/>
      <c r="M240" s="155"/>
      <c r="N240" s="155"/>
      <c r="O240" s="155"/>
      <c r="P240" s="155"/>
      <c r="Q240" s="155"/>
      <c r="R240" s="154"/>
    </row>
    <row r="241" spans="1:18" s="31" customFormat="1" ht="15" customHeight="1">
      <c r="A241" s="21"/>
      <c r="B241" s="141" t="s">
        <v>522</v>
      </c>
      <c r="C241" s="25"/>
      <c r="D241" s="142">
        <v>0</v>
      </c>
      <c r="E241" s="25"/>
      <c r="F241" s="143">
        <v>0</v>
      </c>
      <c r="G241" s="144"/>
      <c r="H241" s="112">
        <v>29000</v>
      </c>
      <c r="I241" s="143"/>
      <c r="J241" s="145">
        <v>290000000</v>
      </c>
      <c r="L241" s="154"/>
      <c r="M241" s="155"/>
      <c r="N241" s="155"/>
      <c r="O241" s="155"/>
      <c r="P241" s="155"/>
      <c r="Q241" s="155"/>
      <c r="R241" s="33"/>
    </row>
    <row r="242" spans="1:18" s="61" customFormat="1" ht="15">
      <c r="A242" s="21"/>
      <c r="B242" s="137" t="s">
        <v>523</v>
      </c>
      <c r="C242" s="25"/>
      <c r="D242" s="142"/>
      <c r="E242" s="25"/>
      <c r="F242" s="624">
        <f>SUM(F243:F247)</f>
        <v>15700000000</v>
      </c>
      <c r="G242" s="144"/>
      <c r="H242" s="112"/>
      <c r="I242" s="143"/>
      <c r="J242" s="146">
        <f>SUM(J243:J247)</f>
        <v>15700000000</v>
      </c>
      <c r="L242" s="154"/>
      <c r="M242" s="155"/>
      <c r="N242" s="155"/>
      <c r="O242" s="155"/>
      <c r="P242" s="155"/>
      <c r="Q242" s="155"/>
      <c r="R242" s="154"/>
    </row>
    <row r="243" spans="1:18" s="61" customFormat="1" ht="14.25">
      <c r="A243" s="21"/>
      <c r="B243" s="141" t="s">
        <v>524</v>
      </c>
      <c r="C243" s="25"/>
      <c r="D243" s="142">
        <v>0</v>
      </c>
      <c r="E243" s="25"/>
      <c r="F243" s="143">
        <v>0</v>
      </c>
      <c r="G243" s="144"/>
      <c r="H243" s="112"/>
      <c r="I243" s="143"/>
      <c r="J243" s="145"/>
      <c r="L243" s="154"/>
      <c r="M243" s="155"/>
      <c r="N243" s="155"/>
      <c r="O243" s="155"/>
      <c r="P243" s="155"/>
      <c r="Q243" s="155"/>
      <c r="R243" s="154"/>
    </row>
    <row r="244" spans="1:18" s="61" customFormat="1" ht="14.25">
      <c r="A244" s="21"/>
      <c r="B244" s="141" t="s">
        <v>525</v>
      </c>
      <c r="C244" s="25"/>
      <c r="D244" s="142">
        <v>1320000</v>
      </c>
      <c r="E244" s="25"/>
      <c r="F244" s="143">
        <v>13200000000</v>
      </c>
      <c r="G244" s="144"/>
      <c r="H244" s="112">
        <v>1320000</v>
      </c>
      <c r="I244" s="143"/>
      <c r="J244" s="145">
        <v>13200000000</v>
      </c>
      <c r="L244" s="154"/>
      <c r="M244" s="155"/>
      <c r="N244" s="155"/>
      <c r="O244" s="155"/>
      <c r="P244" s="155"/>
      <c r="Q244" s="155"/>
      <c r="R244" s="154"/>
    </row>
    <row r="245" spans="1:18" s="61" customFormat="1" ht="14.25">
      <c r="A245" s="21"/>
      <c r="B245" s="141" t="s">
        <v>526</v>
      </c>
      <c r="C245" s="25"/>
      <c r="D245" s="142">
        <v>100000</v>
      </c>
      <c r="E245" s="25"/>
      <c r="F245" s="143">
        <v>1000000000</v>
      </c>
      <c r="G245" s="144"/>
      <c r="H245" s="112">
        <v>100000</v>
      </c>
      <c r="I245" s="143"/>
      <c r="J245" s="145">
        <v>1000000000</v>
      </c>
      <c r="L245" s="154"/>
      <c r="M245" s="155"/>
      <c r="N245" s="155"/>
      <c r="O245" s="155"/>
      <c r="P245" s="155"/>
      <c r="Q245" s="155"/>
      <c r="R245" s="154"/>
    </row>
    <row r="246" spans="1:18" s="61" customFormat="1" ht="14.25">
      <c r="A246" s="21"/>
      <c r="B246" s="141" t="s">
        <v>527</v>
      </c>
      <c r="C246" s="25"/>
      <c r="D246" s="142">
        <v>150000</v>
      </c>
      <c r="E246" s="25"/>
      <c r="F246" s="143">
        <v>1500000000</v>
      </c>
      <c r="G246" s="144"/>
      <c r="H246" s="112">
        <v>150000</v>
      </c>
      <c r="I246" s="143"/>
      <c r="J246" s="145">
        <v>1500000000</v>
      </c>
      <c r="L246" s="154"/>
      <c r="M246" s="155"/>
      <c r="N246" s="155"/>
      <c r="O246" s="155"/>
      <c r="P246" s="155"/>
      <c r="Q246" s="155"/>
      <c r="R246" s="154"/>
    </row>
    <row r="247" spans="1:18" s="31" customFormat="1" ht="15">
      <c r="A247" s="21"/>
      <c r="B247" s="141" t="s">
        <v>528</v>
      </c>
      <c r="C247" s="25"/>
      <c r="D247" s="142">
        <v>0</v>
      </c>
      <c r="E247" s="25"/>
      <c r="F247" s="143">
        <v>0</v>
      </c>
      <c r="G247" s="144"/>
      <c r="H247" s="112"/>
      <c r="I247" s="143"/>
      <c r="J247" s="145"/>
      <c r="L247" s="154"/>
      <c r="M247" s="155"/>
      <c r="N247" s="155"/>
      <c r="O247" s="155"/>
      <c r="P247" s="155"/>
      <c r="Q247" s="155"/>
      <c r="R247" s="33"/>
    </row>
    <row r="248" spans="1:18" s="31" customFormat="1" ht="39.75" customHeight="1">
      <c r="A248" s="21"/>
      <c r="B248" s="941" t="s">
        <v>529</v>
      </c>
      <c r="C248" s="942"/>
      <c r="D248" s="144"/>
      <c r="E248" s="25"/>
      <c r="F248" s="172">
        <f>J248</f>
        <v>0</v>
      </c>
      <c r="G248" s="144"/>
      <c r="H248" s="112"/>
      <c r="I248" s="143"/>
      <c r="J248" s="146"/>
      <c r="L248" s="154"/>
      <c r="M248" s="155"/>
      <c r="N248" s="278"/>
      <c r="O248" s="155"/>
      <c r="P248" s="155"/>
      <c r="Q248" s="155"/>
      <c r="R248" s="33"/>
    </row>
    <row r="249" spans="1:18" s="61" customFormat="1" ht="15" hidden="1" customHeight="1">
      <c r="A249" s="21"/>
      <c r="B249" s="923" t="s">
        <v>530</v>
      </c>
      <c r="C249" s="924"/>
      <c r="D249" s="924"/>
      <c r="E249" s="924"/>
      <c r="F249" s="924"/>
      <c r="G249" s="924"/>
      <c r="H249" s="924"/>
      <c r="I249" s="924"/>
      <c r="J249" s="925"/>
      <c r="L249" s="154"/>
      <c r="M249" s="155"/>
      <c r="N249" s="155"/>
      <c r="O249" s="155"/>
      <c r="P249" s="155"/>
      <c r="Q249" s="155"/>
      <c r="R249" s="154"/>
    </row>
    <row r="250" spans="1:18" s="61" customFormat="1" ht="30" hidden="1" customHeight="1">
      <c r="A250" s="21"/>
      <c r="B250" s="923"/>
      <c r="C250" s="924"/>
      <c r="D250" s="924"/>
      <c r="E250" s="924"/>
      <c r="F250" s="924"/>
      <c r="G250" s="924"/>
      <c r="H250" s="924"/>
      <c r="I250" s="924"/>
      <c r="J250" s="925"/>
      <c r="L250" s="154"/>
      <c r="M250" s="155"/>
      <c r="N250" s="155"/>
      <c r="O250" s="155"/>
      <c r="P250" s="155"/>
      <c r="Q250" s="155"/>
      <c r="R250" s="154"/>
    </row>
    <row r="251" spans="1:18" s="61" customFormat="1" ht="15" customHeight="1">
      <c r="A251" s="21"/>
      <c r="B251" s="923" t="s">
        <v>86</v>
      </c>
      <c r="C251" s="924"/>
      <c r="D251" s="924"/>
      <c r="E251" s="924"/>
      <c r="F251" s="924"/>
      <c r="G251" s="924"/>
      <c r="H251" s="924"/>
      <c r="I251" s="924"/>
      <c r="J251" s="925"/>
      <c r="L251" s="154"/>
      <c r="M251" s="155"/>
      <c r="N251" s="155"/>
      <c r="O251" s="155"/>
      <c r="P251" s="155"/>
      <c r="Q251" s="155"/>
      <c r="R251" s="154"/>
    </row>
    <row r="252" spans="1:18" s="61" customFormat="1" ht="34.5" customHeight="1">
      <c r="A252" s="21"/>
      <c r="B252" s="926"/>
      <c r="C252" s="927"/>
      <c r="D252" s="927"/>
      <c r="E252" s="927"/>
      <c r="F252" s="927"/>
      <c r="G252" s="927"/>
      <c r="H252" s="927"/>
      <c r="I252" s="927"/>
      <c r="J252" s="928"/>
      <c r="L252" s="154"/>
      <c r="M252" s="155"/>
      <c r="N252" s="155"/>
      <c r="O252" s="155"/>
      <c r="P252" s="155"/>
      <c r="Q252" s="155"/>
      <c r="R252" s="154"/>
    </row>
    <row r="253" spans="1:18" ht="15">
      <c r="A253" s="21"/>
      <c r="H253" s="112"/>
      <c r="I253" s="112"/>
      <c r="J253" s="112"/>
    </row>
    <row r="254" spans="1:18" s="21" customFormat="1" ht="15">
      <c r="A254" s="104" t="s">
        <v>660</v>
      </c>
      <c r="B254" s="30" t="s">
        <v>397</v>
      </c>
      <c r="H254" s="33" t="str">
        <f>H162</f>
        <v>Sè 31/03/2015</v>
      </c>
      <c r="I254" s="33"/>
      <c r="J254" s="33" t="str">
        <f>J162</f>
        <v>Sè 01/01/2015</v>
      </c>
      <c r="L254" s="33" t="str">
        <f>J162</f>
        <v>Sè 01/01/2015</v>
      </c>
      <c r="M254" s="34"/>
      <c r="N254" s="33"/>
      <c r="O254" s="24"/>
      <c r="P254" s="24"/>
      <c r="Q254" s="25"/>
      <c r="R254" s="33"/>
    </row>
    <row r="255" spans="1:18" s="31" customFormat="1" ht="15">
      <c r="A255" s="31" t="s">
        <v>2</v>
      </c>
      <c r="B255" s="30" t="s">
        <v>398</v>
      </c>
      <c r="H255" s="32">
        <f>H256+H276+H277</f>
        <v>345371403718</v>
      </c>
      <c r="I255" s="32">
        <f>I256+I276+I277</f>
        <v>0</v>
      </c>
      <c r="J255" s="32">
        <f>J256+J276+J277</f>
        <v>353592879064</v>
      </c>
      <c r="L255" s="33"/>
      <c r="M255" s="34"/>
      <c r="N255" s="33"/>
      <c r="O255" s="33"/>
      <c r="P255" s="33"/>
      <c r="Q255" s="34"/>
      <c r="R255" s="33"/>
    </row>
    <row r="256" spans="1:18" s="152" customFormat="1" ht="15">
      <c r="B256" s="181" t="s">
        <v>399</v>
      </c>
      <c r="C256" s="116"/>
      <c r="D256" s="116"/>
      <c r="E256" s="116"/>
      <c r="F256" s="116"/>
      <c r="H256" s="153">
        <f>SUM(H257:H275)</f>
        <v>302419835678</v>
      </c>
      <c r="I256" s="153"/>
      <c r="J256" s="153">
        <f>SUM(J257:J275)</f>
        <v>308729513134</v>
      </c>
      <c r="L256" s="154"/>
      <c r="M256" s="155"/>
      <c r="N256" s="154"/>
      <c r="O256" s="118"/>
      <c r="P256" s="118"/>
      <c r="Q256" s="156"/>
      <c r="R256" s="154"/>
    </row>
    <row r="257" spans="2:18" s="21" customFormat="1" ht="15">
      <c r="B257" s="98" t="s">
        <v>400</v>
      </c>
      <c r="C257" s="115"/>
      <c r="D257" s="115"/>
      <c r="E257" s="115"/>
      <c r="F257" s="115"/>
      <c r="H257" s="22">
        <v>3187959460</v>
      </c>
      <c r="I257" s="22"/>
      <c r="J257" s="22">
        <v>3187959460</v>
      </c>
      <c r="L257" s="33"/>
      <c r="M257" s="34"/>
      <c r="N257" s="33"/>
      <c r="O257" s="24"/>
      <c r="P257" s="24"/>
      <c r="Q257" s="25"/>
      <c r="R257" s="33"/>
    </row>
    <row r="258" spans="2:18" s="21" customFormat="1" ht="15">
      <c r="B258" s="98" t="s">
        <v>60</v>
      </c>
      <c r="C258" s="115"/>
      <c r="D258" s="115"/>
      <c r="E258" s="115"/>
      <c r="F258" s="115"/>
      <c r="H258" s="22">
        <v>2318667150</v>
      </c>
      <c r="I258" s="22"/>
      <c r="J258" s="22">
        <v>2318667150</v>
      </c>
      <c r="L258" s="33"/>
      <c r="M258" s="34"/>
      <c r="N258" s="33"/>
      <c r="O258" s="24"/>
      <c r="P258" s="24"/>
      <c r="Q258" s="25"/>
      <c r="R258" s="33"/>
    </row>
    <row r="259" spans="2:18" s="21" customFormat="1" ht="15">
      <c r="B259" s="98" t="s">
        <v>373</v>
      </c>
      <c r="C259" s="115"/>
      <c r="D259" s="115"/>
      <c r="E259" s="115"/>
      <c r="F259" s="115"/>
      <c r="H259" s="22">
        <v>125356616789</v>
      </c>
      <c r="I259" s="22"/>
      <c r="J259" s="22">
        <v>114134493991</v>
      </c>
      <c r="L259" s="33"/>
      <c r="M259" s="34"/>
      <c r="N259" s="33"/>
      <c r="O259" s="24"/>
      <c r="P259" s="24"/>
      <c r="Q259" s="25"/>
      <c r="R259" s="33"/>
    </row>
    <row r="260" spans="2:18" s="21" customFormat="1" ht="15">
      <c r="B260" s="98" t="s">
        <v>402</v>
      </c>
      <c r="C260" s="115"/>
      <c r="D260" s="115"/>
      <c r="E260" s="115"/>
      <c r="F260" s="115"/>
      <c r="H260" s="22">
        <v>374382756</v>
      </c>
      <c r="I260" s="22"/>
      <c r="J260" s="22">
        <v>3489007527</v>
      </c>
      <c r="L260" s="33"/>
      <c r="M260" s="34"/>
      <c r="N260" s="33"/>
      <c r="O260" s="24"/>
      <c r="P260" s="24"/>
      <c r="Q260" s="25"/>
      <c r="R260" s="33"/>
    </row>
    <row r="261" spans="2:18" s="21" customFormat="1" ht="15">
      <c r="B261" s="98" t="s">
        <v>404</v>
      </c>
      <c r="C261" s="115"/>
      <c r="D261" s="115"/>
      <c r="E261" s="115"/>
      <c r="F261" s="115"/>
      <c r="H261" s="22">
        <v>14658149977</v>
      </c>
      <c r="I261" s="22"/>
      <c r="J261" s="22">
        <v>15955545122</v>
      </c>
      <c r="L261" s="33"/>
      <c r="M261" s="34"/>
      <c r="N261" s="33"/>
      <c r="O261" s="24"/>
      <c r="P261" s="24"/>
      <c r="Q261" s="25"/>
      <c r="R261" s="33"/>
    </row>
    <row r="262" spans="2:18" s="21" customFormat="1" ht="15">
      <c r="B262" s="98" t="s">
        <v>405</v>
      </c>
      <c r="C262" s="115"/>
      <c r="D262" s="115"/>
      <c r="E262" s="115"/>
      <c r="F262" s="115"/>
      <c r="H262" s="22">
        <v>1310867712</v>
      </c>
      <c r="I262" s="22"/>
      <c r="J262" s="22">
        <v>3920502473</v>
      </c>
      <c r="L262" s="33"/>
      <c r="M262" s="34"/>
      <c r="N262" s="33"/>
      <c r="O262" s="24"/>
      <c r="P262" s="24"/>
      <c r="Q262" s="25"/>
      <c r="R262" s="33"/>
    </row>
    <row r="263" spans="2:18" s="21" customFormat="1" ht="15">
      <c r="B263" s="98" t="s">
        <v>406</v>
      </c>
      <c r="H263" s="22">
        <v>11886263600</v>
      </c>
      <c r="I263" s="22"/>
      <c r="J263" s="22">
        <v>11886263600</v>
      </c>
      <c r="L263" s="33"/>
      <c r="M263" s="34"/>
      <c r="N263" s="33"/>
      <c r="O263" s="24"/>
      <c r="P263" s="24"/>
      <c r="Q263" s="25"/>
      <c r="R263" s="33"/>
    </row>
    <row r="264" spans="2:18" s="21" customFormat="1" ht="15">
      <c r="B264" s="98" t="s">
        <v>442</v>
      </c>
      <c r="H264" s="22">
        <v>20141920727</v>
      </c>
      <c r="I264" s="22"/>
      <c r="J264" s="22">
        <v>26414183085</v>
      </c>
      <c r="L264" s="33"/>
      <c r="M264" s="34"/>
      <c r="N264" s="33"/>
      <c r="O264" s="24"/>
      <c r="P264" s="24"/>
      <c r="Q264" s="25"/>
      <c r="R264" s="33"/>
    </row>
    <row r="265" spans="2:18" s="21" customFormat="1" ht="15">
      <c r="B265" s="98" t="s">
        <v>443</v>
      </c>
      <c r="H265" s="22">
        <v>26975443233</v>
      </c>
      <c r="I265" s="22"/>
      <c r="J265" s="22">
        <v>26975443233</v>
      </c>
      <c r="L265" s="33"/>
      <c r="M265" s="34"/>
      <c r="N265" s="33"/>
      <c r="O265" s="24"/>
      <c r="P265" s="24"/>
      <c r="Q265" s="25"/>
      <c r="R265" s="33"/>
    </row>
    <row r="266" spans="2:18" s="21" customFormat="1" ht="15">
      <c r="B266" s="98" t="s">
        <v>444</v>
      </c>
      <c r="H266" s="22">
        <v>2507729887</v>
      </c>
      <c r="I266" s="22"/>
      <c r="J266" s="22">
        <v>2507729887</v>
      </c>
      <c r="L266" s="33"/>
      <c r="M266" s="34"/>
      <c r="N266" s="33"/>
      <c r="O266" s="24"/>
      <c r="P266" s="24"/>
      <c r="Q266" s="25"/>
      <c r="R266" s="33"/>
    </row>
    <row r="267" spans="2:18" s="21" customFormat="1" ht="15">
      <c r="B267" s="98" t="s">
        <v>445</v>
      </c>
      <c r="H267" s="22">
        <v>3840925954</v>
      </c>
      <c r="I267" s="22"/>
      <c r="J267" s="22">
        <v>3840925954</v>
      </c>
      <c r="L267" s="33"/>
      <c r="M267" s="34"/>
      <c r="N267" s="33"/>
      <c r="O267" s="24"/>
      <c r="P267" s="24"/>
      <c r="Q267" s="25"/>
      <c r="R267" s="33"/>
    </row>
    <row r="268" spans="2:18" s="21" customFormat="1" ht="15">
      <c r="B268" s="98" t="s">
        <v>446</v>
      </c>
      <c r="H268" s="22">
        <v>8351814105</v>
      </c>
      <c r="I268" s="22"/>
      <c r="J268" s="22">
        <v>8351814105</v>
      </c>
      <c r="L268" s="33"/>
      <c r="M268" s="34"/>
      <c r="N268" s="33"/>
      <c r="O268" s="24"/>
      <c r="P268" s="24"/>
      <c r="Q268" s="25"/>
      <c r="R268" s="33"/>
    </row>
    <row r="269" spans="2:18" s="21" customFormat="1" ht="15">
      <c r="B269" s="98" t="s">
        <v>447</v>
      </c>
      <c r="H269" s="22">
        <v>5323419476</v>
      </c>
      <c r="I269" s="22"/>
      <c r="J269" s="22">
        <v>5323419476</v>
      </c>
      <c r="L269" s="33"/>
      <c r="M269" s="34"/>
      <c r="N269" s="33"/>
      <c r="O269" s="24"/>
      <c r="P269" s="24"/>
      <c r="Q269" s="25"/>
      <c r="R269" s="33"/>
    </row>
    <row r="270" spans="2:18" s="21" customFormat="1" ht="15">
      <c r="B270" s="98" t="s">
        <v>448</v>
      </c>
      <c r="H270" s="22">
        <v>8946149670</v>
      </c>
      <c r="I270" s="22"/>
      <c r="J270" s="22">
        <v>8946149670</v>
      </c>
      <c r="L270" s="33"/>
      <c r="M270" s="34"/>
      <c r="N270" s="33"/>
      <c r="O270" s="24"/>
      <c r="P270" s="24"/>
      <c r="Q270" s="25"/>
      <c r="R270" s="33"/>
    </row>
    <row r="271" spans="2:18" s="21" customFormat="1" ht="15">
      <c r="B271" s="98" t="s">
        <v>449</v>
      </c>
      <c r="H271" s="22">
        <v>6339256680</v>
      </c>
      <c r="I271" s="22"/>
      <c r="J271" s="22">
        <v>6339256680</v>
      </c>
      <c r="L271" s="33"/>
      <c r="M271" s="34"/>
      <c r="N271" s="33"/>
      <c r="O271" s="24"/>
      <c r="P271" s="24"/>
      <c r="Q271" s="25"/>
      <c r="R271" s="33"/>
    </row>
    <row r="272" spans="2:18" s="21" customFormat="1" ht="15">
      <c r="B272" s="98" t="s">
        <v>450</v>
      </c>
      <c r="H272" s="22">
        <v>3176541957</v>
      </c>
      <c r="I272" s="22"/>
      <c r="J272" s="22">
        <v>3176541957</v>
      </c>
      <c r="L272" s="33"/>
      <c r="M272" s="34"/>
      <c r="N272" s="33"/>
      <c r="O272" s="24"/>
      <c r="P272" s="24"/>
      <c r="Q272" s="25"/>
      <c r="R272" s="33"/>
    </row>
    <row r="273" spans="1:18" s="21" customFormat="1" ht="15">
      <c r="B273" s="98" t="s">
        <v>451</v>
      </c>
      <c r="H273" s="22">
        <v>2976057814</v>
      </c>
      <c r="I273" s="22"/>
      <c r="J273" s="22">
        <v>3532532414</v>
      </c>
      <c r="L273" s="33"/>
      <c r="M273" s="34"/>
      <c r="N273" s="33"/>
      <c r="O273" s="24"/>
      <c r="P273" s="24"/>
      <c r="Q273" s="25"/>
      <c r="R273" s="33"/>
    </row>
    <row r="274" spans="1:18" s="21" customFormat="1" ht="15">
      <c r="B274" s="98" t="s">
        <v>452</v>
      </c>
      <c r="H274" s="22">
        <v>22972643792</v>
      </c>
      <c r="I274" s="22"/>
      <c r="J274" s="22">
        <v>24495809205</v>
      </c>
      <c r="L274" s="33"/>
      <c r="M274" s="34"/>
      <c r="N274" s="33"/>
      <c r="O274" s="24"/>
      <c r="P274" s="24"/>
      <c r="Q274" s="25"/>
      <c r="R274" s="33"/>
    </row>
    <row r="275" spans="1:18" s="21" customFormat="1" ht="15">
      <c r="B275" s="98" t="s">
        <v>407</v>
      </c>
      <c r="H275" s="22">
        <f>305369835678-270644810739-2950000000</f>
        <v>31775024939</v>
      </c>
      <c r="I275" s="22"/>
      <c r="J275" s="22">
        <f>39201935295-2318667150-2950000000</f>
        <v>33933268145</v>
      </c>
      <c r="L275" s="33"/>
      <c r="M275" s="34"/>
      <c r="N275" s="33"/>
      <c r="O275" s="24"/>
      <c r="P275" s="24"/>
      <c r="Q275" s="25"/>
      <c r="R275" s="33"/>
    </row>
    <row r="276" spans="1:18" s="152" customFormat="1" ht="15">
      <c r="B276" s="281" t="s">
        <v>408</v>
      </c>
      <c r="H276" s="153">
        <v>1959060603</v>
      </c>
      <c r="I276" s="157"/>
      <c r="J276" s="153">
        <v>1959060603</v>
      </c>
      <c r="L276" s="154"/>
      <c r="M276" s="155"/>
      <c r="N276" s="154"/>
      <c r="O276" s="118"/>
      <c r="P276" s="118"/>
      <c r="Q276" s="156"/>
      <c r="R276" s="154"/>
    </row>
    <row r="277" spans="1:18" s="152" customFormat="1" ht="15">
      <c r="B277" s="281" t="s">
        <v>926</v>
      </c>
      <c r="H277" s="153">
        <f>SUM(H278:H283)</f>
        <v>40992507437</v>
      </c>
      <c r="I277" s="153">
        <f>SUM(I278:I283)</f>
        <v>0</v>
      </c>
      <c r="J277" s="153">
        <f>SUM(J278:J283)</f>
        <v>42904305327</v>
      </c>
      <c r="L277" s="154"/>
      <c r="M277" s="155"/>
      <c r="N277" s="154"/>
      <c r="O277" s="118"/>
      <c r="P277" s="118"/>
      <c r="Q277" s="156"/>
      <c r="R277" s="154"/>
    </row>
    <row r="278" spans="1:18" s="152" customFormat="1" ht="15">
      <c r="B278" s="98" t="s">
        <v>927</v>
      </c>
      <c r="H278" s="157">
        <v>19173389436</v>
      </c>
      <c r="I278" s="157"/>
      <c r="J278" s="157">
        <v>20415216769</v>
      </c>
      <c r="L278" s="118"/>
      <c r="M278" s="156"/>
      <c r="N278" s="118"/>
      <c r="O278" s="118"/>
      <c r="P278" s="118"/>
      <c r="Q278" s="156"/>
      <c r="R278" s="118"/>
    </row>
    <row r="279" spans="1:18" s="152" customFormat="1" ht="15">
      <c r="B279" s="98" t="s">
        <v>928</v>
      </c>
      <c r="H279" s="157">
        <v>1787617083</v>
      </c>
      <c r="I279" s="157"/>
      <c r="J279" s="157">
        <v>1787617083</v>
      </c>
      <c r="L279" s="118"/>
      <c r="M279" s="156"/>
      <c r="N279" s="118"/>
      <c r="O279" s="118"/>
      <c r="P279" s="118"/>
      <c r="Q279" s="156"/>
      <c r="R279" s="118"/>
    </row>
    <row r="280" spans="1:18" s="152" customFormat="1" ht="15">
      <c r="B280" s="98" t="s">
        <v>929</v>
      </c>
      <c r="H280" s="157">
        <v>3069479017</v>
      </c>
      <c r="I280" s="157"/>
      <c r="J280" s="157">
        <v>3069479017</v>
      </c>
      <c r="L280" s="118"/>
      <c r="M280" s="156"/>
      <c r="N280" s="118"/>
      <c r="O280" s="118"/>
      <c r="P280" s="118"/>
      <c r="Q280" s="156"/>
      <c r="R280" s="118"/>
    </row>
    <row r="281" spans="1:18" s="152" customFormat="1" ht="15">
      <c r="B281" s="98" t="s">
        <v>930</v>
      </c>
      <c r="H281" s="157">
        <v>3092889730</v>
      </c>
      <c r="I281" s="157"/>
      <c r="J281" s="157">
        <v>3092889730</v>
      </c>
      <c r="L281" s="118"/>
      <c r="M281" s="156"/>
      <c r="N281" s="118"/>
      <c r="O281" s="118"/>
      <c r="P281" s="118"/>
      <c r="Q281" s="156"/>
      <c r="R281" s="118"/>
    </row>
    <row r="282" spans="1:18" s="152" customFormat="1" ht="15">
      <c r="B282" s="98" t="s">
        <v>931</v>
      </c>
      <c r="H282" s="157">
        <v>1904318424</v>
      </c>
      <c r="I282" s="157"/>
      <c r="J282" s="157">
        <v>1904318424</v>
      </c>
      <c r="L282" s="118"/>
      <c r="M282" s="156"/>
      <c r="N282" s="118"/>
      <c r="O282" s="118"/>
      <c r="P282" s="118"/>
      <c r="Q282" s="156"/>
      <c r="R282" s="118"/>
    </row>
    <row r="283" spans="1:18" s="152" customFormat="1" ht="15">
      <c r="B283" s="98" t="s">
        <v>407</v>
      </c>
      <c r="H283" s="157">
        <v>11964813747</v>
      </c>
      <c r="I283" s="157"/>
      <c r="J283" s="157">
        <v>12634784304</v>
      </c>
      <c r="L283" s="118"/>
      <c r="M283" s="156"/>
      <c r="N283" s="118"/>
      <c r="O283" s="118"/>
      <c r="P283" s="118"/>
      <c r="Q283" s="156"/>
      <c r="R283" s="118"/>
    </row>
    <row r="284" spans="1:18" s="21" customFormat="1" ht="15">
      <c r="A284" s="31" t="s">
        <v>6</v>
      </c>
      <c r="B284" s="30" t="s">
        <v>409</v>
      </c>
      <c r="H284" s="32">
        <f>H285+H291+H296</f>
        <v>47589537439</v>
      </c>
      <c r="I284" s="32">
        <f>I285+I291+I296</f>
        <v>0</v>
      </c>
      <c r="J284" s="32">
        <f>J285+J291+J296</f>
        <v>48839540675</v>
      </c>
      <c r="L284" s="33">
        <f>H284-[4]BS!L21</f>
        <v>12078213164</v>
      </c>
      <c r="M284" s="34"/>
      <c r="N284" s="33">
        <f>J284-[4]BS!N21</f>
        <v>11272312974</v>
      </c>
      <c r="O284" s="24"/>
      <c r="P284" s="24"/>
      <c r="Q284" s="25"/>
      <c r="R284" s="33"/>
    </row>
    <row r="285" spans="1:18" s="152" customFormat="1" ht="15">
      <c r="A285" s="61"/>
      <c r="B285" s="281" t="s">
        <v>399</v>
      </c>
      <c r="H285" s="153">
        <f>SUM(H286:H290)</f>
        <v>33486321039</v>
      </c>
      <c r="I285" s="153"/>
      <c r="J285" s="153">
        <f>SUM(J286:J290)</f>
        <v>34706324275</v>
      </c>
      <c r="L285" s="154"/>
      <c r="M285" s="155"/>
      <c r="N285" s="154"/>
      <c r="O285" s="118"/>
      <c r="P285" s="118"/>
      <c r="Q285" s="156"/>
      <c r="R285" s="154"/>
    </row>
    <row r="286" spans="1:18" s="21" customFormat="1" ht="15">
      <c r="A286" s="31"/>
      <c r="B286" s="98" t="s">
        <v>410</v>
      </c>
      <c r="H286" s="22">
        <v>0</v>
      </c>
      <c r="I286" s="22"/>
      <c r="J286" s="22"/>
      <c r="L286" s="33"/>
      <c r="M286" s="34"/>
      <c r="N286" s="33"/>
      <c r="O286" s="24"/>
      <c r="P286" s="24"/>
      <c r="Q286" s="25"/>
      <c r="R286" s="33"/>
    </row>
    <row r="287" spans="1:18" s="21" customFormat="1" ht="15">
      <c r="A287" s="31"/>
      <c r="B287" s="98" t="s">
        <v>411</v>
      </c>
      <c r="H287" s="22">
        <v>0</v>
      </c>
      <c r="I287" s="22"/>
      <c r="J287" s="22"/>
      <c r="L287" s="33"/>
      <c r="M287" s="34"/>
      <c r="N287" s="33"/>
      <c r="O287" s="24"/>
      <c r="P287" s="24"/>
      <c r="Q287" s="25"/>
      <c r="R287" s="33"/>
    </row>
    <row r="288" spans="1:18" s="21" customFormat="1" ht="15">
      <c r="A288" s="31"/>
      <c r="B288" s="98" t="s">
        <v>453</v>
      </c>
      <c r="H288" s="22">
        <v>1874990457</v>
      </c>
      <c r="I288" s="22"/>
      <c r="J288" s="22">
        <v>1874990457</v>
      </c>
      <c r="L288" s="33"/>
      <c r="M288" s="34"/>
      <c r="N288" s="33"/>
      <c r="O288" s="24"/>
      <c r="P288" s="24"/>
      <c r="Q288" s="25"/>
      <c r="R288" s="33"/>
    </row>
    <row r="289" spans="1:18" s="21" customFormat="1" ht="15">
      <c r="A289" s="31"/>
      <c r="B289" s="98" t="s">
        <v>450</v>
      </c>
      <c r="H289" s="22">
        <v>25500000000</v>
      </c>
      <c r="I289" s="22"/>
      <c r="J289" s="22">
        <v>25500000000</v>
      </c>
      <c r="L289" s="33"/>
      <c r="M289" s="34"/>
      <c r="N289" s="33"/>
      <c r="O289" s="24"/>
      <c r="P289" s="24"/>
      <c r="Q289" s="25"/>
      <c r="R289" s="33"/>
    </row>
    <row r="290" spans="1:18" s="21" customFormat="1" ht="15">
      <c r="A290" s="31"/>
      <c r="B290" s="98" t="s">
        <v>407</v>
      </c>
      <c r="H290" s="22">
        <f>33486321039-27374990457</f>
        <v>6111330582</v>
      </c>
      <c r="I290" s="22"/>
      <c r="J290" s="22">
        <f>8136333818-805000000</f>
        <v>7331333818</v>
      </c>
      <c r="L290" s="33"/>
      <c r="M290" s="34"/>
      <c r="N290" s="33"/>
      <c r="O290" s="24"/>
      <c r="P290" s="24"/>
      <c r="Q290" s="25"/>
      <c r="R290" s="33"/>
    </row>
    <row r="291" spans="1:18" s="152" customFormat="1" ht="15">
      <c r="A291" s="61"/>
      <c r="B291" s="281" t="s">
        <v>408</v>
      </c>
      <c r="H291" s="153">
        <f>SUM(H292:H295)</f>
        <v>775000000</v>
      </c>
      <c r="I291" s="157"/>
      <c r="J291" s="153">
        <f>SUM(J292:J295)</f>
        <v>805000000</v>
      </c>
      <c r="L291" s="154"/>
      <c r="M291" s="155"/>
      <c r="N291" s="154"/>
      <c r="O291" s="118"/>
      <c r="P291" s="118"/>
      <c r="Q291" s="156"/>
      <c r="R291" s="154"/>
    </row>
    <row r="292" spans="1:18" s="152" customFormat="1" ht="15" hidden="1" outlineLevel="1">
      <c r="A292" s="61"/>
      <c r="B292" s="98" t="s">
        <v>61</v>
      </c>
      <c r="C292" s="158"/>
      <c r="D292" s="158"/>
      <c r="E292" s="158"/>
      <c r="F292" s="158"/>
      <c r="G292" s="158"/>
      <c r="H292" s="22">
        <v>500000000</v>
      </c>
      <c r="I292" s="157"/>
      <c r="J292" s="22">
        <v>500000000</v>
      </c>
      <c r="L292" s="154"/>
      <c r="M292" s="155"/>
      <c r="N292" s="154"/>
      <c r="O292" s="118"/>
      <c r="P292" s="118"/>
      <c r="Q292" s="156"/>
      <c r="R292" s="154"/>
    </row>
    <row r="293" spans="1:18" s="152" customFormat="1" ht="15" hidden="1" outlineLevel="1">
      <c r="A293" s="61"/>
      <c r="B293" s="98" t="s">
        <v>412</v>
      </c>
      <c r="C293" s="158"/>
      <c r="D293" s="158"/>
      <c r="E293" s="158"/>
      <c r="F293" s="158"/>
      <c r="G293" s="158"/>
      <c r="H293" s="22">
        <v>100000000</v>
      </c>
      <c r="I293" s="157"/>
      <c r="J293" s="22">
        <v>100000000</v>
      </c>
      <c r="L293" s="154"/>
      <c r="M293" s="155"/>
      <c r="N293" s="154"/>
      <c r="O293" s="118"/>
      <c r="P293" s="118"/>
      <c r="Q293" s="156"/>
      <c r="R293" s="154"/>
    </row>
    <row r="294" spans="1:18" s="152" customFormat="1" ht="15" hidden="1" outlineLevel="1">
      <c r="A294" s="61"/>
      <c r="B294" s="98" t="s">
        <v>62</v>
      </c>
      <c r="C294" s="158"/>
      <c r="D294" s="158"/>
      <c r="E294" s="158"/>
      <c r="F294" s="158"/>
      <c r="G294" s="158"/>
      <c r="H294" s="22">
        <v>175000000</v>
      </c>
      <c r="I294" s="157"/>
      <c r="J294" s="22">
        <v>175000000</v>
      </c>
      <c r="L294" s="154"/>
      <c r="M294" s="155"/>
      <c r="N294" s="154"/>
      <c r="O294" s="118"/>
      <c r="P294" s="118"/>
      <c r="Q294" s="156"/>
      <c r="R294" s="154"/>
    </row>
    <row r="295" spans="1:18" s="152" customFormat="1" ht="15" hidden="1" outlineLevel="1">
      <c r="A295" s="61"/>
      <c r="B295" s="98" t="s">
        <v>407</v>
      </c>
      <c r="C295" s="158"/>
      <c r="D295" s="158"/>
      <c r="E295" s="158"/>
      <c r="F295" s="158"/>
      <c r="G295" s="158"/>
      <c r="H295" s="22"/>
      <c r="I295" s="157"/>
      <c r="J295" s="22">
        <v>30000000</v>
      </c>
      <c r="L295" s="154"/>
      <c r="M295" s="155"/>
      <c r="N295" s="154"/>
      <c r="O295" s="118"/>
      <c r="P295" s="118"/>
      <c r="Q295" s="156"/>
      <c r="R295" s="154"/>
    </row>
    <row r="296" spans="1:18" s="152" customFormat="1" ht="15" collapsed="1">
      <c r="A296" s="61"/>
      <c r="B296" s="281" t="s">
        <v>926</v>
      </c>
      <c r="H296" s="153">
        <f>SUM(H297:H299)</f>
        <v>13328216400</v>
      </c>
      <c r="I296" s="157"/>
      <c r="J296" s="153">
        <f>SUM(J297:J299)</f>
        <v>13328216400</v>
      </c>
      <c r="L296" s="154"/>
      <c r="M296" s="155"/>
      <c r="N296" s="154"/>
      <c r="O296" s="118"/>
      <c r="P296" s="118"/>
      <c r="Q296" s="156"/>
      <c r="R296" s="154"/>
    </row>
    <row r="297" spans="1:18" s="152" customFormat="1" ht="15" outlineLevel="1">
      <c r="A297" s="61"/>
      <c r="B297" s="98" t="s">
        <v>932</v>
      </c>
      <c r="C297" s="158"/>
      <c r="D297" s="158"/>
      <c r="E297" s="158"/>
      <c r="F297" s="158"/>
      <c r="G297" s="158"/>
      <c r="H297" s="22">
        <v>11085407200</v>
      </c>
      <c r="I297" s="157"/>
      <c r="J297" s="22">
        <v>11085407200</v>
      </c>
      <c r="L297" s="154"/>
      <c r="M297" s="155"/>
      <c r="N297" s="154"/>
      <c r="O297" s="118"/>
      <c r="P297" s="118"/>
      <c r="Q297" s="156"/>
      <c r="R297" s="154"/>
    </row>
    <row r="298" spans="1:18" s="152" customFormat="1" ht="15" outlineLevel="1">
      <c r="A298" s="61"/>
      <c r="B298" s="98" t="s">
        <v>933</v>
      </c>
      <c r="C298" s="158"/>
      <c r="D298" s="158"/>
      <c r="E298" s="158"/>
      <c r="F298" s="158"/>
      <c r="G298" s="158"/>
      <c r="H298" s="22">
        <v>1650000000</v>
      </c>
      <c r="I298" s="157"/>
      <c r="J298" s="22">
        <v>1650000000</v>
      </c>
      <c r="L298" s="154"/>
      <c r="M298" s="155"/>
      <c r="N298" s="154"/>
      <c r="O298" s="118"/>
      <c r="P298" s="118"/>
      <c r="Q298" s="156"/>
      <c r="R298" s="154"/>
    </row>
    <row r="299" spans="1:18" s="152" customFormat="1" ht="15" outlineLevel="1">
      <c r="A299" s="61"/>
      <c r="B299" s="98" t="s">
        <v>407</v>
      </c>
      <c r="C299" s="158"/>
      <c r="D299" s="158"/>
      <c r="E299" s="158"/>
      <c r="F299" s="158"/>
      <c r="G299" s="158"/>
      <c r="H299" s="22">
        <v>592809200</v>
      </c>
      <c r="I299" s="157"/>
      <c r="J299" s="22">
        <v>592809200</v>
      </c>
      <c r="L299" s="154"/>
      <c r="M299" s="155"/>
      <c r="N299" s="154"/>
      <c r="O299" s="118"/>
      <c r="P299" s="118"/>
      <c r="Q299" s="156"/>
      <c r="R299" s="154"/>
    </row>
    <row r="300" spans="1:18" s="21" customFormat="1" ht="15">
      <c r="A300" s="31" t="s">
        <v>413</v>
      </c>
      <c r="B300" s="30" t="s">
        <v>454</v>
      </c>
      <c r="H300" s="32">
        <f>H301</f>
        <v>0</v>
      </c>
      <c r="I300" s="22"/>
      <c r="J300" s="32">
        <f>J301</f>
        <v>0</v>
      </c>
      <c r="L300" s="33"/>
      <c r="M300" s="34"/>
      <c r="N300" s="33"/>
      <c r="O300" s="24"/>
      <c r="P300" s="24"/>
      <c r="Q300" s="25"/>
      <c r="R300" s="33"/>
    </row>
    <row r="301" spans="1:18" s="21" customFormat="1" ht="15" hidden="1">
      <c r="B301" s="959" t="s">
        <v>355</v>
      </c>
      <c r="C301" s="959"/>
      <c r="D301" s="959"/>
      <c r="E301" s="959"/>
      <c r="F301" s="959"/>
      <c r="H301" s="157"/>
      <c r="I301" s="157"/>
      <c r="J301" s="157"/>
      <c r="L301" s="24"/>
      <c r="M301" s="25"/>
      <c r="N301" s="24"/>
      <c r="O301" s="24"/>
      <c r="P301" s="24"/>
      <c r="Q301" s="25"/>
      <c r="R301" s="24"/>
    </row>
    <row r="302" spans="1:18" s="21" customFormat="1" ht="15">
      <c r="A302" s="31" t="s">
        <v>455</v>
      </c>
      <c r="B302" s="30" t="s">
        <v>949</v>
      </c>
      <c r="H302" s="32">
        <f>H303+H311+H315</f>
        <v>24352860046</v>
      </c>
      <c r="I302" s="32" t="e">
        <f>I303+I311+I315</f>
        <v>#REF!</v>
      </c>
      <c r="J302" s="32">
        <f>J303+J311+J315</f>
        <v>17696992053</v>
      </c>
      <c r="L302" s="33"/>
      <c r="M302" s="34"/>
      <c r="N302" s="33"/>
      <c r="O302" s="24"/>
      <c r="P302" s="24"/>
      <c r="Q302" s="25"/>
      <c r="R302" s="33"/>
    </row>
    <row r="303" spans="1:18" s="21" customFormat="1" ht="15">
      <c r="A303" s="31" t="s">
        <v>538</v>
      </c>
      <c r="B303" s="30" t="s">
        <v>414</v>
      </c>
      <c r="H303" s="32">
        <f>H304+H308+H310</f>
        <v>9722307272</v>
      </c>
      <c r="I303" s="32">
        <f>I304+I308+I310</f>
        <v>0</v>
      </c>
      <c r="J303" s="32">
        <f>J304+J308+J310</f>
        <v>3293202100</v>
      </c>
      <c r="L303" s="33"/>
      <c r="M303" s="34"/>
      <c r="N303" s="33"/>
      <c r="O303" s="24"/>
      <c r="P303" s="24"/>
      <c r="Q303" s="25"/>
      <c r="R303" s="33"/>
    </row>
    <row r="304" spans="1:18" s="61" customFormat="1" ht="14.25">
      <c r="B304" s="281" t="s">
        <v>355</v>
      </c>
      <c r="C304" s="300"/>
      <c r="D304" s="300"/>
      <c r="E304" s="300"/>
      <c r="F304" s="300"/>
      <c r="H304" s="153">
        <f>SUM(H305:H307)</f>
        <v>9308360462</v>
      </c>
      <c r="I304" s="153">
        <f>SUM(I305:I306)</f>
        <v>0</v>
      </c>
      <c r="J304" s="153">
        <f>SUM(J305:J307)</f>
        <v>2891503697</v>
      </c>
      <c r="L304" s="154"/>
      <c r="M304" s="155"/>
      <c r="N304" s="154"/>
      <c r="O304" s="154"/>
      <c r="P304" s="154"/>
      <c r="Q304" s="155"/>
      <c r="R304" s="154"/>
    </row>
    <row r="305" spans="1:18" s="21" customFormat="1" ht="15">
      <c r="A305" s="31"/>
      <c r="B305" s="98" t="s">
        <v>415</v>
      </c>
      <c r="C305" s="159"/>
      <c r="D305" s="159"/>
      <c r="E305" s="159"/>
      <c r="F305" s="159"/>
      <c r="G305" s="160"/>
      <c r="H305" s="22">
        <v>881174137</v>
      </c>
      <c r="I305" s="22"/>
      <c r="J305" s="22">
        <v>881174137</v>
      </c>
      <c r="L305" s="33"/>
      <c r="M305" s="34"/>
      <c r="N305" s="33"/>
      <c r="O305" s="24"/>
      <c r="P305" s="24"/>
      <c r="Q305" s="25"/>
      <c r="R305" s="33"/>
    </row>
    <row r="306" spans="1:18" s="21" customFormat="1" ht="15">
      <c r="A306" s="31"/>
      <c r="B306" s="98" t="s">
        <v>416</v>
      </c>
      <c r="C306" s="159"/>
      <c r="D306" s="159"/>
      <c r="E306" s="159"/>
      <c r="F306" s="159"/>
      <c r="G306" s="160"/>
      <c r="H306" s="22">
        <v>269555235</v>
      </c>
      <c r="I306" s="22"/>
      <c r="J306" s="22">
        <v>269555235</v>
      </c>
      <c r="L306" s="33"/>
      <c r="M306" s="34"/>
      <c r="N306" s="33"/>
      <c r="O306" s="24"/>
      <c r="P306" s="24"/>
      <c r="Q306" s="25"/>
      <c r="R306" s="33"/>
    </row>
    <row r="307" spans="1:18" s="21" customFormat="1" ht="15">
      <c r="A307" s="31"/>
      <c r="B307" s="98" t="s">
        <v>407</v>
      </c>
      <c r="C307" s="159"/>
      <c r="D307" s="159"/>
      <c r="E307" s="159"/>
      <c r="F307" s="159"/>
      <c r="G307" s="160"/>
      <c r="H307" s="22">
        <f>9308360462-1150729372</f>
        <v>8157631090</v>
      </c>
      <c r="I307" s="22"/>
      <c r="J307" s="22">
        <v>1740774325</v>
      </c>
      <c r="L307" s="33"/>
      <c r="M307" s="34"/>
      <c r="N307" s="33"/>
      <c r="O307" s="24"/>
      <c r="P307" s="24"/>
      <c r="Q307" s="25"/>
      <c r="R307" s="33"/>
    </row>
    <row r="308" spans="1:18" s="21" customFormat="1" ht="15">
      <c r="A308" s="31"/>
      <c r="B308" s="964" t="s">
        <v>417</v>
      </c>
      <c r="C308" s="964"/>
      <c r="D308" s="964"/>
      <c r="E308" s="964"/>
      <c r="F308" s="964"/>
      <c r="H308" s="153">
        <f>H309</f>
        <v>5721374</v>
      </c>
      <c r="I308" s="153"/>
      <c r="J308" s="153">
        <f>J309</f>
        <v>5721374</v>
      </c>
      <c r="L308" s="33"/>
      <c r="M308" s="34"/>
      <c r="N308" s="33"/>
      <c r="O308" s="24"/>
      <c r="P308" s="24"/>
      <c r="Q308" s="25"/>
      <c r="R308" s="33"/>
    </row>
    <row r="309" spans="1:18" s="21" customFormat="1" ht="15">
      <c r="A309" s="31"/>
      <c r="B309" s="98" t="s">
        <v>418</v>
      </c>
      <c r="C309" s="161"/>
      <c r="D309" s="161"/>
      <c r="E309" s="161"/>
      <c r="F309" s="161"/>
      <c r="H309" s="22">
        <v>5721374</v>
      </c>
      <c r="I309" s="22"/>
      <c r="J309" s="22">
        <v>5721374</v>
      </c>
      <c r="L309" s="33"/>
      <c r="M309" s="34"/>
      <c r="N309" s="33"/>
      <c r="O309" s="24"/>
      <c r="P309" s="24"/>
      <c r="Q309" s="25"/>
      <c r="R309" s="33"/>
    </row>
    <row r="310" spans="1:18" s="61" customFormat="1" ht="14.25">
      <c r="B310" s="281" t="s">
        <v>926</v>
      </c>
      <c r="C310" s="606"/>
      <c r="D310" s="606"/>
      <c r="E310" s="606"/>
      <c r="F310" s="606"/>
      <c r="H310" s="153">
        <v>408225436</v>
      </c>
      <c r="I310" s="153"/>
      <c r="J310" s="153">
        <v>395977029</v>
      </c>
      <c r="L310" s="154"/>
      <c r="M310" s="155"/>
      <c r="N310" s="154"/>
      <c r="O310" s="154"/>
      <c r="P310" s="154"/>
      <c r="Q310" s="155"/>
      <c r="R310" s="154"/>
    </row>
    <row r="311" spans="1:18" s="591" customFormat="1" ht="15">
      <c r="A311" s="589" t="s">
        <v>544</v>
      </c>
      <c r="B311" s="590" t="s">
        <v>950</v>
      </c>
      <c r="H311" s="226">
        <f>H312+H313+H314</f>
        <v>9140834998</v>
      </c>
      <c r="I311" s="226" t="e">
        <f>I312+I313+I314</f>
        <v>#REF!</v>
      </c>
      <c r="J311" s="226">
        <f>J312+J313+J314</f>
        <v>8914072177</v>
      </c>
      <c r="L311" s="592"/>
      <c r="M311" s="593"/>
      <c r="N311" s="592"/>
      <c r="O311" s="594"/>
      <c r="P311" s="594"/>
      <c r="Q311" s="595"/>
      <c r="R311" s="592"/>
    </row>
    <row r="312" spans="1:18" s="596" customFormat="1" ht="14.25">
      <c r="B312" s="597" t="s">
        <v>355</v>
      </c>
      <c r="C312" s="598"/>
      <c r="D312" s="598"/>
      <c r="E312" s="598"/>
      <c r="F312" s="598"/>
      <c r="H312" s="274">
        <v>7850237752</v>
      </c>
      <c r="I312" s="274" t="e">
        <f>SUM(#REF!)</f>
        <v>#REF!</v>
      </c>
      <c r="J312" s="274">
        <v>7477174931</v>
      </c>
      <c r="L312" s="599"/>
      <c r="M312" s="600"/>
      <c r="N312" s="599"/>
      <c r="O312" s="599"/>
      <c r="P312" s="599"/>
      <c r="Q312" s="600"/>
      <c r="R312" s="599"/>
    </row>
    <row r="313" spans="1:18" s="591" customFormat="1" ht="15">
      <c r="A313" s="589"/>
      <c r="B313" s="931" t="s">
        <v>417</v>
      </c>
      <c r="C313" s="931"/>
      <c r="D313" s="931"/>
      <c r="E313" s="931"/>
      <c r="F313" s="931"/>
      <c r="H313" s="274">
        <v>121000000</v>
      </c>
      <c r="I313" s="274"/>
      <c r="J313" s="274">
        <v>131000000</v>
      </c>
      <c r="L313" s="592"/>
      <c r="M313" s="593"/>
      <c r="N313" s="592"/>
      <c r="O313" s="594"/>
      <c r="P313" s="594"/>
      <c r="Q313" s="595"/>
      <c r="R313" s="592"/>
    </row>
    <row r="314" spans="1:18" s="591" customFormat="1" ht="15">
      <c r="A314" s="589"/>
      <c r="B314" s="611" t="s">
        <v>934</v>
      </c>
      <c r="C314" s="609"/>
      <c r="D314" s="609"/>
      <c r="E314" s="609"/>
      <c r="F314" s="609"/>
      <c r="H314" s="274">
        <v>1169597246</v>
      </c>
      <c r="I314" s="274"/>
      <c r="J314" s="274">
        <v>1305897246</v>
      </c>
      <c r="L314" s="592"/>
      <c r="M314" s="593"/>
      <c r="N314" s="592"/>
      <c r="O314" s="594"/>
      <c r="P314" s="594"/>
      <c r="Q314" s="595"/>
      <c r="R314" s="592"/>
    </row>
    <row r="315" spans="1:18" s="591" customFormat="1" ht="15">
      <c r="A315" s="589" t="s">
        <v>631</v>
      </c>
      <c r="B315" s="590" t="s">
        <v>951</v>
      </c>
      <c r="H315" s="226">
        <v>5489717776</v>
      </c>
      <c r="I315" s="226">
        <f>I316+I320</f>
        <v>0</v>
      </c>
      <c r="J315" s="226">
        <v>5489717776</v>
      </c>
      <c r="L315" s="592"/>
      <c r="M315" s="593"/>
      <c r="N315" s="592"/>
      <c r="O315" s="594"/>
      <c r="P315" s="594"/>
      <c r="Q315" s="595"/>
      <c r="R315" s="592"/>
    </row>
    <row r="316" spans="1:18" s="21" customFormat="1" ht="18" customHeight="1">
      <c r="A316" s="31" t="s">
        <v>456</v>
      </c>
      <c r="B316" s="30" t="s">
        <v>457</v>
      </c>
      <c r="C316" s="161"/>
      <c r="D316" s="161"/>
      <c r="E316" s="161"/>
      <c r="F316" s="161"/>
      <c r="H316" s="32">
        <v>-656393395</v>
      </c>
      <c r="I316" s="22"/>
      <c r="J316" s="32">
        <v>-656393395</v>
      </c>
      <c r="L316" s="33"/>
      <c r="M316" s="34"/>
      <c r="N316" s="33"/>
      <c r="O316" s="24"/>
      <c r="P316" s="24"/>
      <c r="Q316" s="25"/>
      <c r="R316" s="33"/>
    </row>
    <row r="317" spans="1:18" s="21" customFormat="1" ht="15.75" thickBot="1">
      <c r="A317" s="31"/>
      <c r="B317" s="163" t="s">
        <v>363</v>
      </c>
      <c r="C317" s="126"/>
      <c r="D317" s="126"/>
      <c r="E317" s="126"/>
      <c r="F317" s="126"/>
      <c r="G317" s="127"/>
      <c r="H317" s="128">
        <f>H255+H284+H300+H302+H316</f>
        <v>416657407808</v>
      </c>
      <c r="I317" s="128" t="e">
        <f>I255+I284+I300+I302+I316</f>
        <v>#REF!</v>
      </c>
      <c r="J317" s="128">
        <f>J255+J284+J300+J302+J316</f>
        <v>419473018397</v>
      </c>
      <c r="L317" s="33"/>
      <c r="M317" s="34"/>
      <c r="N317" s="33"/>
      <c r="O317" s="24"/>
      <c r="P317" s="24"/>
      <c r="Q317" s="25"/>
      <c r="R317" s="33"/>
    </row>
    <row r="318" spans="1:18" s="21" customFormat="1" ht="15.75" hidden="1" thickTop="1">
      <c r="A318" s="31"/>
      <c r="B318" s="162"/>
      <c r="H318" s="32"/>
      <c r="I318" s="22"/>
      <c r="J318" s="32"/>
      <c r="L318" s="33"/>
      <c r="M318" s="34"/>
      <c r="N318" s="33"/>
      <c r="O318" s="24"/>
      <c r="P318" s="24"/>
      <c r="Q318" s="25"/>
      <c r="R318" s="33"/>
    </row>
    <row r="319" spans="1:18" s="31" customFormat="1" ht="18" customHeight="1" thickTop="1">
      <c r="A319" s="104" t="s">
        <v>9</v>
      </c>
      <c r="B319" s="30" t="s">
        <v>419</v>
      </c>
      <c r="H319" s="33" t="str">
        <f>H254</f>
        <v>Sè 31/03/2015</v>
      </c>
      <c r="I319" s="33"/>
      <c r="J319" s="33" t="str">
        <f>J254</f>
        <v>Sè 01/01/2015</v>
      </c>
      <c r="L319" s="33" t="str">
        <f>J254</f>
        <v>Sè 01/01/2015</v>
      </c>
      <c r="M319" s="34"/>
      <c r="N319" s="33"/>
      <c r="O319" s="33"/>
      <c r="P319" s="33"/>
      <c r="Q319" s="34"/>
      <c r="R319" s="33"/>
    </row>
    <row r="320" spans="1:18" s="31" customFormat="1" ht="3" customHeight="1">
      <c r="A320" s="104"/>
      <c r="B320" s="30"/>
      <c r="H320" s="109"/>
      <c r="I320" s="107"/>
      <c r="J320" s="109"/>
      <c r="L320" s="33"/>
      <c r="M320" s="34"/>
      <c r="N320" s="33"/>
      <c r="O320" s="33"/>
      <c r="P320" s="33"/>
      <c r="Q320" s="34"/>
      <c r="R320" s="33"/>
    </row>
    <row r="321" spans="1:18" s="21" customFormat="1" ht="13.5" customHeight="1">
      <c r="B321" s="164" t="s">
        <v>420</v>
      </c>
      <c r="H321" s="165">
        <v>511465785</v>
      </c>
      <c r="I321" s="107"/>
      <c r="J321" s="165">
        <v>511465785</v>
      </c>
      <c r="L321" s="24"/>
      <c r="M321" s="25"/>
      <c r="N321" s="24"/>
      <c r="O321" s="24"/>
      <c r="P321" s="24"/>
      <c r="Q321" s="25"/>
      <c r="R321" s="24"/>
    </row>
    <row r="322" spans="1:18" s="110" customFormat="1" ht="14.25">
      <c r="B322" s="164" t="s">
        <v>421</v>
      </c>
      <c r="C322" s="111"/>
      <c r="D322" s="111"/>
      <c r="E322" s="111"/>
      <c r="F322" s="111"/>
      <c r="G322" s="111"/>
      <c r="H322" s="112">
        <v>973665999</v>
      </c>
      <c r="I322" s="112"/>
      <c r="J322" s="112">
        <v>975184186</v>
      </c>
      <c r="L322" s="24"/>
      <c r="M322" s="113"/>
      <c r="N322" s="24"/>
      <c r="O322" s="24"/>
      <c r="P322" s="24"/>
      <c r="Q322" s="113"/>
      <c r="R322" s="24"/>
    </row>
    <row r="323" spans="1:18" s="31" customFormat="1" ht="19.5" customHeight="1">
      <c r="B323" s="164" t="s">
        <v>422</v>
      </c>
      <c r="H323" s="112">
        <v>63802367383</v>
      </c>
      <c r="I323" s="32"/>
      <c r="J323" s="112">
        <v>62099897112</v>
      </c>
      <c r="L323" s="33"/>
      <c r="M323" s="34"/>
      <c r="N323" s="33"/>
      <c r="O323" s="33"/>
      <c r="P323" s="33"/>
      <c r="Q323" s="34"/>
      <c r="R323" s="33"/>
    </row>
    <row r="324" spans="1:18" s="61" customFormat="1" ht="19.5" customHeight="1">
      <c r="B324" s="164" t="s">
        <v>423</v>
      </c>
      <c r="H324" s="112">
        <v>2595292417</v>
      </c>
      <c r="I324" s="153"/>
      <c r="J324" s="112">
        <v>3200950258</v>
      </c>
      <c r="L324" s="154"/>
      <c r="M324" s="155"/>
      <c r="N324" s="154"/>
      <c r="O324" s="154"/>
      <c r="P324" s="154"/>
      <c r="Q324" s="155"/>
      <c r="R324" s="154"/>
    </row>
    <row r="325" spans="1:18" s="110" customFormat="1" ht="15" customHeight="1">
      <c r="B325" s="164" t="s">
        <v>424</v>
      </c>
      <c r="C325" s="111"/>
      <c r="D325" s="111"/>
      <c r="E325" s="111"/>
      <c r="F325" s="111"/>
      <c r="G325" s="111"/>
      <c r="H325" s="112">
        <v>10752155276</v>
      </c>
      <c r="I325" s="112"/>
      <c r="J325" s="112">
        <v>15451199191</v>
      </c>
      <c r="L325" s="24"/>
      <c r="M325" s="113"/>
      <c r="N325" s="24"/>
      <c r="O325" s="24"/>
      <c r="P325" s="24"/>
      <c r="Q325" s="113"/>
      <c r="R325" s="24"/>
    </row>
    <row r="326" spans="1:18" s="114" customFormat="1" ht="15" hidden="1" customHeight="1">
      <c r="B326" s="115" t="s">
        <v>355</v>
      </c>
      <c r="C326" s="116"/>
      <c r="D326" s="116"/>
      <c r="E326" s="116"/>
      <c r="F326" s="116"/>
      <c r="G326" s="116"/>
      <c r="H326" s="117"/>
      <c r="I326" s="117"/>
      <c r="J326" s="117">
        <v>6275301603</v>
      </c>
      <c r="L326" s="118"/>
      <c r="M326" s="119"/>
      <c r="N326" s="118"/>
      <c r="O326" s="118"/>
      <c r="P326" s="118"/>
      <c r="Q326" s="119"/>
      <c r="R326" s="118"/>
    </row>
    <row r="327" spans="1:18" s="114" customFormat="1" ht="15" hidden="1" customHeight="1">
      <c r="B327" s="115" t="s">
        <v>357</v>
      </c>
      <c r="C327" s="116"/>
      <c r="D327" s="116"/>
      <c r="E327" s="116"/>
      <c r="F327" s="116"/>
      <c r="G327" s="116"/>
      <c r="H327" s="117"/>
      <c r="I327" s="117"/>
      <c r="J327" s="117">
        <v>11510790905</v>
      </c>
      <c r="L327" s="118"/>
      <c r="M327" s="119"/>
      <c r="N327" s="118"/>
      <c r="O327" s="118"/>
      <c r="P327" s="118"/>
      <c r="Q327" s="119"/>
      <c r="R327" s="118"/>
    </row>
    <row r="328" spans="1:18" s="110" customFormat="1" ht="15.75" customHeight="1">
      <c r="B328" s="120" t="s">
        <v>425</v>
      </c>
      <c r="C328" s="111"/>
      <c r="D328" s="111"/>
      <c r="E328" s="111"/>
      <c r="F328" s="111"/>
      <c r="G328" s="111"/>
      <c r="H328" s="112">
        <v>-255774531</v>
      </c>
      <c r="I328" s="112"/>
      <c r="J328" s="112">
        <v>-255774531</v>
      </c>
      <c r="L328" s="24"/>
      <c r="M328" s="113"/>
      <c r="N328" s="24"/>
      <c r="O328" s="24"/>
      <c r="P328" s="24"/>
      <c r="Q328" s="113"/>
      <c r="R328" s="24"/>
    </row>
    <row r="329" spans="1:18" s="21" customFormat="1" ht="12.75" customHeight="1" thickBot="1">
      <c r="B329" s="163" t="s">
        <v>363</v>
      </c>
      <c r="C329" s="126"/>
      <c r="D329" s="126"/>
      <c r="E329" s="126"/>
      <c r="F329" s="126"/>
      <c r="G329" s="127"/>
      <c r="H329" s="128">
        <f>H321+H322+H323+H324+H325+H328</f>
        <v>78379172329</v>
      </c>
      <c r="I329" s="107"/>
      <c r="J329" s="128">
        <f>J321+J322+J323+J324+J325+J328</f>
        <v>81982922001</v>
      </c>
      <c r="L329" s="33"/>
      <c r="M329" s="34"/>
      <c r="N329" s="33"/>
      <c r="O329" s="24"/>
      <c r="P329" s="24"/>
      <c r="Q329" s="25"/>
      <c r="R329" s="33"/>
    </row>
    <row r="330" spans="1:18" s="21" customFormat="1" ht="7.5" customHeight="1" thickTop="1">
      <c r="B330" s="98"/>
      <c r="H330" s="22"/>
      <c r="I330" s="22"/>
      <c r="J330" s="22"/>
      <c r="L330" s="33"/>
      <c r="M330" s="34"/>
      <c r="N330" s="33"/>
      <c r="O330" s="24"/>
      <c r="P330" s="24"/>
      <c r="Q330" s="25"/>
      <c r="R330" s="33"/>
    </row>
    <row r="331" spans="1:18" s="31" customFormat="1" ht="19.5" customHeight="1">
      <c r="A331" s="104" t="s">
        <v>29</v>
      </c>
      <c r="B331" s="30" t="s">
        <v>952</v>
      </c>
      <c r="H331" s="33" t="str">
        <f>H319</f>
        <v>Sè 31/03/2015</v>
      </c>
      <c r="I331" s="33"/>
      <c r="J331" s="33" t="str">
        <f>J319</f>
        <v>Sè 01/01/2015</v>
      </c>
      <c r="L331" s="33">
        <f>J275</f>
        <v>33933268145</v>
      </c>
      <c r="M331" s="34"/>
      <c r="N331" s="33"/>
      <c r="O331" s="33"/>
      <c r="P331" s="33"/>
      <c r="Q331" s="34"/>
      <c r="R331" s="33"/>
    </row>
    <row r="332" spans="1:18" ht="15">
      <c r="A332" s="50" t="s">
        <v>957</v>
      </c>
      <c r="B332" s="30" t="s">
        <v>959</v>
      </c>
      <c r="H332" s="32">
        <f>H333+H340+H342</f>
        <v>81117228605</v>
      </c>
      <c r="I332" s="32">
        <f>I333+I340+I342</f>
        <v>0</v>
      </c>
      <c r="J332" s="32">
        <f>J333+J340+J342</f>
        <v>69231333952</v>
      </c>
    </row>
    <row r="333" spans="1:18" ht="15">
      <c r="B333" s="30" t="s">
        <v>958</v>
      </c>
      <c r="H333" s="32">
        <f>H334+H335</f>
        <v>53037688050</v>
      </c>
      <c r="I333" s="32">
        <f>I334+I335</f>
        <v>0</v>
      </c>
      <c r="J333" s="32">
        <f>J334+J335</f>
        <v>41370171121</v>
      </c>
    </row>
    <row r="334" spans="1:18" s="21" customFormat="1" ht="18" customHeight="1">
      <c r="A334" s="50"/>
      <c r="B334" s="98" t="s">
        <v>960</v>
      </c>
      <c r="H334" s="22">
        <v>500000000</v>
      </c>
      <c r="I334" s="22"/>
      <c r="J334" s="22">
        <v>500000000</v>
      </c>
      <c r="L334" s="33"/>
      <c r="M334" s="34"/>
      <c r="N334" s="33"/>
      <c r="O334" s="24"/>
      <c r="P334" s="24"/>
      <c r="Q334" s="25"/>
      <c r="R334" s="33"/>
    </row>
    <row r="335" spans="1:18" s="21" customFormat="1" ht="18" customHeight="1">
      <c r="A335" s="50"/>
      <c r="B335" s="98" t="s">
        <v>961</v>
      </c>
      <c r="H335" s="22">
        <f>SUM(H336:H339)</f>
        <v>52537688050</v>
      </c>
      <c r="I335" s="22">
        <f>SUM(I336:I339)</f>
        <v>0</v>
      </c>
      <c r="J335" s="22">
        <f>SUM(J336:J339)</f>
        <v>40870171121</v>
      </c>
      <c r="L335" s="33"/>
      <c r="M335" s="34"/>
      <c r="N335" s="33"/>
      <c r="O335" s="24"/>
      <c r="P335" s="24"/>
      <c r="Q335" s="25"/>
      <c r="R335" s="33"/>
    </row>
    <row r="336" spans="1:18" s="21" customFormat="1" ht="18" customHeight="1">
      <c r="A336" s="50"/>
      <c r="B336" s="98" t="s">
        <v>953</v>
      </c>
      <c r="H336" s="22">
        <v>6517478791</v>
      </c>
      <c r="I336" s="22"/>
      <c r="J336" s="22">
        <v>4790269296</v>
      </c>
      <c r="L336" s="33"/>
      <c r="M336" s="34"/>
      <c r="N336" s="33"/>
      <c r="O336" s="24"/>
      <c r="P336" s="24"/>
      <c r="Q336" s="25"/>
      <c r="R336" s="33"/>
    </row>
    <row r="337" spans="1:18" s="21" customFormat="1" ht="18" customHeight="1">
      <c r="A337" s="50"/>
      <c r="B337" s="98" t="s">
        <v>962</v>
      </c>
      <c r="H337" s="22">
        <v>42255318</v>
      </c>
      <c r="I337" s="22"/>
      <c r="J337" s="22">
        <v>42255318</v>
      </c>
      <c r="L337" s="33"/>
      <c r="M337" s="34"/>
      <c r="N337" s="33"/>
      <c r="O337" s="24"/>
      <c r="P337" s="24"/>
      <c r="Q337" s="25"/>
      <c r="R337" s="33"/>
    </row>
    <row r="338" spans="1:18" s="21" customFormat="1" ht="18" customHeight="1">
      <c r="A338" s="50"/>
      <c r="B338" s="98" t="s">
        <v>954</v>
      </c>
      <c r="H338" s="22">
        <f>45187694587</f>
        <v>45187694587</v>
      </c>
      <c r="I338" s="22"/>
      <c r="J338" s="22">
        <f>35247387153</f>
        <v>35247387153</v>
      </c>
      <c r="L338" s="33"/>
      <c r="M338" s="34"/>
      <c r="N338" s="33"/>
      <c r="O338" s="24"/>
      <c r="P338" s="24"/>
      <c r="Q338" s="25"/>
      <c r="R338" s="33"/>
    </row>
    <row r="339" spans="1:18" s="21" customFormat="1" ht="18" customHeight="1">
      <c r="A339" s="50"/>
      <c r="B339" s="98" t="s">
        <v>955</v>
      </c>
      <c r="H339" s="22">
        <v>790259354</v>
      </c>
      <c r="I339" s="22"/>
      <c r="J339" s="22">
        <v>790259354</v>
      </c>
      <c r="L339" s="33"/>
      <c r="M339" s="34"/>
      <c r="N339" s="33"/>
      <c r="O339" s="24"/>
      <c r="P339" s="24"/>
      <c r="Q339" s="25"/>
      <c r="R339" s="33"/>
    </row>
    <row r="340" spans="1:18" s="31" customFormat="1" ht="18" customHeight="1">
      <c r="A340" s="612"/>
      <c r="B340" s="30" t="s">
        <v>686</v>
      </c>
      <c r="H340" s="32">
        <f>H341</f>
        <v>19318361022</v>
      </c>
      <c r="I340" s="32">
        <f>I341</f>
        <v>0</v>
      </c>
      <c r="J340" s="32">
        <f>J341</f>
        <v>19099983298</v>
      </c>
      <c r="L340" s="33"/>
      <c r="M340" s="34"/>
      <c r="N340" s="33"/>
      <c r="O340" s="33"/>
      <c r="P340" s="33"/>
      <c r="Q340" s="34"/>
      <c r="R340" s="33"/>
    </row>
    <row r="341" spans="1:18" s="21" customFormat="1" ht="18" customHeight="1">
      <c r="A341" s="50"/>
      <c r="B341" s="98" t="s">
        <v>956</v>
      </c>
      <c r="H341" s="22">
        <v>19318361022</v>
      </c>
      <c r="I341" s="22"/>
      <c r="J341" s="22">
        <v>19099983298</v>
      </c>
      <c r="L341" s="33"/>
      <c r="M341" s="34"/>
      <c r="N341" s="33"/>
      <c r="O341" s="24"/>
      <c r="P341" s="24"/>
      <c r="Q341" s="25"/>
      <c r="R341" s="33"/>
    </row>
    <row r="342" spans="1:18" s="31" customFormat="1" ht="18" customHeight="1">
      <c r="A342" s="612"/>
      <c r="B342" s="30" t="s">
        <v>935</v>
      </c>
      <c r="H342" s="32">
        <f>H343</f>
        <v>8761179533</v>
      </c>
      <c r="I342" s="32">
        <f>I343</f>
        <v>0</v>
      </c>
      <c r="J342" s="32">
        <f>J343</f>
        <v>8761179533</v>
      </c>
      <c r="L342" s="33"/>
      <c r="M342" s="34"/>
      <c r="N342" s="33"/>
      <c r="O342" s="33"/>
      <c r="P342" s="33"/>
      <c r="Q342" s="34"/>
      <c r="R342" s="33"/>
    </row>
    <row r="343" spans="1:18" s="21" customFormat="1" ht="18" customHeight="1">
      <c r="A343" s="50"/>
      <c r="B343" s="98" t="s">
        <v>936</v>
      </c>
      <c r="H343" s="22">
        <v>8761179533</v>
      </c>
      <c r="I343" s="22"/>
      <c r="J343" s="22">
        <v>8761179533</v>
      </c>
      <c r="L343" s="33"/>
      <c r="M343" s="34"/>
      <c r="N343" s="33"/>
      <c r="O343" s="24"/>
      <c r="P343" s="24"/>
      <c r="Q343" s="25"/>
      <c r="R343" s="33"/>
    </row>
    <row r="344" spans="1:18" s="21" customFormat="1" ht="18" customHeight="1" thickBot="1">
      <c r="B344" s="163" t="s">
        <v>963</v>
      </c>
      <c r="C344" s="126"/>
      <c r="D344" s="126"/>
      <c r="E344" s="126"/>
      <c r="F344" s="126"/>
      <c r="G344" s="127"/>
      <c r="H344" s="128">
        <f>H332</f>
        <v>81117228605</v>
      </c>
      <c r="I344" s="128">
        <f>I332</f>
        <v>0</v>
      </c>
      <c r="J344" s="128">
        <f>J332</f>
        <v>69231333952</v>
      </c>
      <c r="L344" s="33"/>
      <c r="M344" s="34"/>
      <c r="N344" s="33"/>
      <c r="O344" s="24"/>
      <c r="P344" s="24"/>
      <c r="Q344" s="25"/>
      <c r="R344" s="33"/>
    </row>
    <row r="345" spans="1:18" ht="18" customHeight="1" thickTop="1"/>
  </sheetData>
  <mergeCells count="174">
    <mergeCell ref="B170:F170"/>
    <mergeCell ref="B178:B179"/>
    <mergeCell ref="D178:F178"/>
    <mergeCell ref="H178:J178"/>
    <mergeCell ref="B165:F165"/>
    <mergeCell ref="B166:F166"/>
    <mergeCell ref="B308:F308"/>
    <mergeCell ref="B209:C209"/>
    <mergeCell ref="B210:C210"/>
    <mergeCell ref="B211:C211"/>
    <mergeCell ref="B229:B230"/>
    <mergeCell ref="D229:F229"/>
    <mergeCell ref="B248:C248"/>
    <mergeCell ref="B249:J250"/>
    <mergeCell ref="B301:F301"/>
    <mergeCell ref="H229:J229"/>
    <mergeCell ref="B156:J156"/>
    <mergeCell ref="B157:J157"/>
    <mergeCell ref="B158:J158"/>
    <mergeCell ref="B151:J151"/>
    <mergeCell ref="B152:J152"/>
    <mergeCell ref="B153:J153"/>
    <mergeCell ref="B154:J154"/>
    <mergeCell ref="B160:J160"/>
    <mergeCell ref="B167:F167"/>
    <mergeCell ref="B149:J149"/>
    <mergeCell ref="B147:J147"/>
    <mergeCell ref="B148:J148"/>
    <mergeCell ref="B146:J146"/>
    <mergeCell ref="B142:J142"/>
    <mergeCell ref="B143:J143"/>
    <mergeCell ref="B144:J144"/>
    <mergeCell ref="B145:J145"/>
    <mergeCell ref="B155:J155"/>
    <mergeCell ref="B133:J133"/>
    <mergeCell ref="B126:J126"/>
    <mergeCell ref="B127:J127"/>
    <mergeCell ref="B128:J128"/>
    <mergeCell ref="B129:J129"/>
    <mergeCell ref="B138:J138"/>
    <mergeCell ref="B139:J139"/>
    <mergeCell ref="B140:J140"/>
    <mergeCell ref="B141:J141"/>
    <mergeCell ref="B134:J134"/>
    <mergeCell ref="B135:J135"/>
    <mergeCell ref="B136:J136"/>
    <mergeCell ref="B137:J137"/>
    <mergeCell ref="B124:J124"/>
    <mergeCell ref="B125:J125"/>
    <mergeCell ref="B117:J117"/>
    <mergeCell ref="B118:J118"/>
    <mergeCell ref="B119:J119"/>
    <mergeCell ref="B120:J120"/>
    <mergeCell ref="B130:J130"/>
    <mergeCell ref="B131:J131"/>
    <mergeCell ref="B132:J132"/>
    <mergeCell ref="B114:J114"/>
    <mergeCell ref="B115:J115"/>
    <mergeCell ref="B116:J116"/>
    <mergeCell ref="B109:J109"/>
    <mergeCell ref="B110:J110"/>
    <mergeCell ref="B111:J111"/>
    <mergeCell ref="B112:J112"/>
    <mergeCell ref="B121:J121"/>
    <mergeCell ref="B122:J122"/>
    <mergeCell ref="B104:J104"/>
    <mergeCell ref="B106:J106"/>
    <mergeCell ref="B107:J107"/>
    <mergeCell ref="B108:J108"/>
    <mergeCell ref="B100:J100"/>
    <mergeCell ref="B101:J101"/>
    <mergeCell ref="B102:J102"/>
    <mergeCell ref="B103:J103"/>
    <mergeCell ref="B113:J113"/>
    <mergeCell ref="B90:J90"/>
    <mergeCell ref="B83:J83"/>
    <mergeCell ref="B84:J84"/>
    <mergeCell ref="B85:J85"/>
    <mergeCell ref="B86:J86"/>
    <mergeCell ref="B95:F95"/>
    <mergeCell ref="B96:F96"/>
    <mergeCell ref="B97:F97"/>
    <mergeCell ref="B98:F98"/>
    <mergeCell ref="B91:J91"/>
    <mergeCell ref="B92:J92"/>
    <mergeCell ref="B93:F93"/>
    <mergeCell ref="B94:F94"/>
    <mergeCell ref="B81:J81"/>
    <mergeCell ref="B82:J82"/>
    <mergeCell ref="B75:J75"/>
    <mergeCell ref="B76:J76"/>
    <mergeCell ref="B77:J77"/>
    <mergeCell ref="B78:J78"/>
    <mergeCell ref="B87:J87"/>
    <mergeCell ref="B88:J88"/>
    <mergeCell ref="B89:J89"/>
    <mergeCell ref="B72:J72"/>
    <mergeCell ref="B73:J73"/>
    <mergeCell ref="B74:J74"/>
    <mergeCell ref="B67:J67"/>
    <mergeCell ref="B68:J68"/>
    <mergeCell ref="B69:J69"/>
    <mergeCell ref="B70:J70"/>
    <mergeCell ref="B79:J79"/>
    <mergeCell ref="B80:J80"/>
    <mergeCell ref="B63:J63"/>
    <mergeCell ref="B64:J64"/>
    <mergeCell ref="B65:J65"/>
    <mergeCell ref="B66:J66"/>
    <mergeCell ref="B59:J59"/>
    <mergeCell ref="B60:J60"/>
    <mergeCell ref="B61:J61"/>
    <mergeCell ref="B62:J62"/>
    <mergeCell ref="B71:J71"/>
    <mergeCell ref="B42:J42"/>
    <mergeCell ref="B43:J43"/>
    <mergeCell ref="B44:J44"/>
    <mergeCell ref="B58:J58"/>
    <mergeCell ref="B53:J53"/>
    <mergeCell ref="B54:J54"/>
    <mergeCell ref="B55:J55"/>
    <mergeCell ref="B56:J56"/>
    <mergeCell ref="B49:J49"/>
    <mergeCell ref="B50:J50"/>
    <mergeCell ref="B51:J51"/>
    <mergeCell ref="B57:J57"/>
    <mergeCell ref="B5:J5"/>
    <mergeCell ref="B6:J6"/>
    <mergeCell ref="B7:J7"/>
    <mergeCell ref="B8:J8"/>
    <mergeCell ref="B9:J9"/>
    <mergeCell ref="B29:J29"/>
    <mergeCell ref="B30:J30"/>
    <mergeCell ref="B31:J31"/>
    <mergeCell ref="B32:J32"/>
    <mergeCell ref="B21:J21"/>
    <mergeCell ref="B23:J23"/>
    <mergeCell ref="B24:J24"/>
    <mergeCell ref="B28:J28"/>
    <mergeCell ref="B11:J11"/>
    <mergeCell ref="B12:J12"/>
    <mergeCell ref="B13:K13"/>
    <mergeCell ref="B15:J15"/>
    <mergeCell ref="B199:C199"/>
    <mergeCell ref="B200:C200"/>
    <mergeCell ref="B16:J16"/>
    <mergeCell ref="B17:J17"/>
    <mergeCell ref="B18:J18"/>
    <mergeCell ref="B19:J19"/>
    <mergeCell ref="B198:C198"/>
    <mergeCell ref="B37:J37"/>
    <mergeCell ref="B38:J38"/>
    <mergeCell ref="B39:J39"/>
    <mergeCell ref="B40:J40"/>
    <mergeCell ref="B33:J33"/>
    <mergeCell ref="B34:J34"/>
    <mergeCell ref="B35:J35"/>
    <mergeCell ref="B36:J36"/>
    <mergeCell ref="B45:J45"/>
    <mergeCell ref="B46:J46"/>
    <mergeCell ref="B47:J47"/>
    <mergeCell ref="B48:J48"/>
    <mergeCell ref="B41:J41"/>
    <mergeCell ref="B251:J252"/>
    <mergeCell ref="B201:C201"/>
    <mergeCell ref="B202:C202"/>
    <mergeCell ref="B313:F313"/>
    <mergeCell ref="B206:C206"/>
    <mergeCell ref="B207:C207"/>
    <mergeCell ref="B203:C203"/>
    <mergeCell ref="B204:C204"/>
    <mergeCell ref="B205:C205"/>
    <mergeCell ref="B208:C208"/>
    <mergeCell ref="B220:J220"/>
  </mergeCells>
  <phoneticPr fontId="36" type="noConversion"/>
  <pageMargins left="0.64" right="0.5" top="0.42" bottom="0.34" header="0.36" footer="0.34"/>
  <pageSetup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sheetPr codeName="Sheet9"/>
  <dimension ref="A1:R155"/>
  <sheetViews>
    <sheetView workbookViewId="0">
      <selection activeCell="J15" sqref="J15"/>
    </sheetView>
  </sheetViews>
  <sheetFormatPr defaultRowHeight="18" customHeight="1"/>
  <cols>
    <col min="1" max="1" width="1.5703125" style="193" customWidth="1"/>
    <col min="2" max="2" width="37" style="194" customWidth="1"/>
    <col min="3" max="5" width="19.28515625" style="195" customWidth="1"/>
    <col min="6" max="6" width="19.42578125" style="195" customWidth="1"/>
    <col min="7" max="7" width="19.140625" style="195" hidden="1" customWidth="1"/>
    <col min="8" max="8" width="16.140625" style="216" hidden="1" customWidth="1"/>
    <col min="9" max="9" width="19.7109375" style="198" customWidth="1"/>
    <col min="10" max="10" width="20.42578125" style="216" customWidth="1"/>
    <col min="11" max="11" width="14.85546875" style="216" customWidth="1"/>
    <col min="12" max="12" width="16.5703125" style="225" bestFit="1" customWidth="1"/>
    <col min="13" max="13" width="16.28515625" style="225" bestFit="1" customWidth="1"/>
    <col min="14" max="14" width="16.28515625" style="198" bestFit="1" customWidth="1"/>
    <col min="15" max="15" width="21.140625" style="193" customWidth="1"/>
    <col min="16" max="16384" width="9.140625" style="193"/>
  </cols>
  <sheetData>
    <row r="1" spans="1:18" s="183" customFormat="1" ht="21" customHeight="1">
      <c r="A1" s="16" t="str">
        <f>[4]BS!A1</f>
        <v>C«ng ty Cæ phÇn §Çu t­ &amp; Th­¬ng m¹i DÇu KhÝ S«ng §µ</v>
      </c>
      <c r="H1" s="184"/>
      <c r="L1" s="185"/>
      <c r="M1" s="186"/>
      <c r="N1" s="186"/>
      <c r="O1" s="186"/>
      <c r="P1" s="186"/>
      <c r="Q1" s="186"/>
      <c r="R1" s="185"/>
    </row>
    <row r="2" spans="1:18" s="187" customFormat="1" ht="18" customHeight="1">
      <c r="A2" s="12" t="str">
        <f>[4]BS!A2</f>
        <v>§Þa chØ: TÇng 4, CT3, tßa nhµ Fodacon, ®­êng TrÇn Phó</v>
      </c>
      <c r="H2" s="188"/>
      <c r="I2" s="23" t="s">
        <v>85</v>
      </c>
      <c r="L2" s="189"/>
      <c r="M2" s="190"/>
      <c r="N2" s="190"/>
      <c r="O2" s="190"/>
      <c r="P2" s="190"/>
      <c r="Q2" s="190"/>
      <c r="R2" s="189"/>
    </row>
    <row r="3" spans="1:18" s="187" customFormat="1" ht="18" customHeight="1">
      <c r="A3" s="14" t="s">
        <v>662</v>
      </c>
      <c r="B3" s="191"/>
      <c r="C3" s="191"/>
      <c r="D3" s="191"/>
      <c r="E3" s="191"/>
      <c r="F3" s="191"/>
      <c r="G3" s="191"/>
      <c r="H3" s="192"/>
      <c r="I3" s="28" t="s">
        <v>651</v>
      </c>
      <c r="L3" s="189"/>
      <c r="M3" s="190"/>
      <c r="N3" s="190"/>
      <c r="O3" s="190"/>
      <c r="P3" s="190"/>
      <c r="Q3" s="190"/>
      <c r="R3" s="189"/>
    </row>
    <row r="4" spans="1:18" ht="18" customHeight="1">
      <c r="H4" s="196"/>
      <c r="I4" s="196"/>
      <c r="J4" s="196"/>
      <c r="K4" s="196"/>
      <c r="L4" s="197"/>
      <c r="M4" s="197"/>
    </row>
    <row r="5" spans="1:18" ht="18" customHeight="1">
      <c r="B5" s="199" t="s">
        <v>964</v>
      </c>
      <c r="H5" s="196"/>
      <c r="I5" s="196"/>
      <c r="J5" s="196"/>
      <c r="K5" s="196"/>
      <c r="L5" s="197"/>
      <c r="M5" s="197"/>
    </row>
    <row r="6" spans="1:18" s="183" customFormat="1" ht="33.75" customHeight="1">
      <c r="B6" s="200" t="s">
        <v>465</v>
      </c>
      <c r="C6" s="201" t="s">
        <v>466</v>
      </c>
      <c r="D6" s="201" t="s">
        <v>467</v>
      </c>
      <c r="E6" s="201" t="s">
        <v>468</v>
      </c>
      <c r="F6" s="201" t="s">
        <v>469</v>
      </c>
      <c r="G6" s="201" t="s">
        <v>470</v>
      </c>
      <c r="H6" s="201" t="s">
        <v>471</v>
      </c>
      <c r="I6" s="201" t="s">
        <v>472</v>
      </c>
      <c r="J6" s="202"/>
      <c r="K6" s="202"/>
      <c r="L6" s="203"/>
      <c r="M6" s="203"/>
      <c r="N6" s="185"/>
    </row>
    <row r="7" spans="1:18" s="204" customFormat="1" ht="22.5" customHeight="1">
      <c r="B7" s="205" t="s">
        <v>473</v>
      </c>
      <c r="C7" s="206"/>
      <c r="D7" s="206"/>
      <c r="E7" s="206"/>
      <c r="F7" s="206"/>
      <c r="G7" s="207"/>
      <c r="H7" s="207"/>
      <c r="I7" s="208"/>
      <c r="J7" s="196"/>
      <c r="K7" s="196"/>
      <c r="L7" s="197"/>
      <c r="M7" s="197"/>
      <c r="N7" s="198"/>
    </row>
    <row r="8" spans="1:18" s="204" customFormat="1" ht="22.5" customHeight="1">
      <c r="B8" s="209" t="s">
        <v>474</v>
      </c>
      <c r="C8" s="210">
        <v>12682940426</v>
      </c>
      <c r="D8" s="210">
        <v>40058692944</v>
      </c>
      <c r="E8" s="210">
        <v>20459516404</v>
      </c>
      <c r="F8" s="210">
        <v>178011364</v>
      </c>
      <c r="G8" s="211"/>
      <c r="H8" s="211">
        <v>0</v>
      </c>
      <c r="I8" s="211">
        <f t="shared" ref="I8:I14" si="0">SUM(C8:H8)</f>
        <v>73379161138</v>
      </c>
      <c r="J8" s="196"/>
      <c r="K8" s="196"/>
      <c r="L8" s="197"/>
      <c r="M8" s="197"/>
      <c r="N8" s="198"/>
    </row>
    <row r="9" spans="1:18" ht="17.25" customHeight="1">
      <c r="B9" s="212" t="s">
        <v>475</v>
      </c>
      <c r="C9" s="213"/>
      <c r="D9" s="213"/>
      <c r="E9" s="213"/>
      <c r="F9" s="213"/>
      <c r="G9" s="213"/>
      <c r="H9" s="213">
        <v>0</v>
      </c>
      <c r="I9" s="211">
        <f t="shared" si="0"/>
        <v>0</v>
      </c>
      <c r="J9" s="214"/>
      <c r="K9" s="214"/>
      <c r="L9" s="215"/>
      <c r="M9" s="215"/>
      <c r="N9" s="216"/>
    </row>
    <row r="10" spans="1:18" ht="17.25" customHeight="1">
      <c r="B10" s="212" t="s">
        <v>476</v>
      </c>
      <c r="C10" s="213"/>
      <c r="D10" s="213"/>
      <c r="E10" s="213"/>
      <c r="F10" s="213"/>
      <c r="G10" s="213">
        <v>0</v>
      </c>
      <c r="H10" s="213">
        <v>0</v>
      </c>
      <c r="I10" s="211">
        <f t="shared" si="0"/>
        <v>0</v>
      </c>
      <c r="J10" s="214"/>
      <c r="K10" s="214"/>
      <c r="L10" s="215"/>
      <c r="M10" s="215"/>
      <c r="N10" s="216"/>
    </row>
    <row r="11" spans="1:18" ht="17.25" customHeight="1">
      <c r="B11" s="212" t="s">
        <v>477</v>
      </c>
      <c r="C11" s="213"/>
      <c r="D11" s="213"/>
      <c r="E11" s="213"/>
      <c r="F11" s="213"/>
      <c r="G11" s="213">
        <v>0</v>
      </c>
      <c r="H11" s="213">
        <v>0</v>
      </c>
      <c r="I11" s="211">
        <f>SUM(C11:H11)</f>
        <v>0</v>
      </c>
      <c r="J11" s="214"/>
      <c r="K11" s="214"/>
      <c r="L11" s="215"/>
      <c r="M11" s="215"/>
      <c r="N11" s="216"/>
    </row>
    <row r="12" spans="1:18" ht="17.25" customHeight="1">
      <c r="B12" s="212" t="s">
        <v>478</v>
      </c>
      <c r="C12" s="213"/>
      <c r="D12" s="213"/>
      <c r="E12" s="213"/>
      <c r="F12" s="213"/>
      <c r="G12" s="213">
        <v>0</v>
      </c>
      <c r="H12" s="213">
        <v>0</v>
      </c>
      <c r="I12" s="211">
        <f t="shared" si="0"/>
        <v>0</v>
      </c>
      <c r="J12" s="214"/>
      <c r="K12" s="214"/>
      <c r="L12" s="215"/>
      <c r="M12" s="215"/>
      <c r="N12" s="216"/>
    </row>
    <row r="13" spans="1:18" ht="17.25" customHeight="1">
      <c r="B13" s="212" t="s">
        <v>479</v>
      </c>
      <c r="C13" s="213"/>
      <c r="D13" s="213"/>
      <c r="E13" s="213"/>
      <c r="F13" s="213"/>
      <c r="G13" s="213">
        <v>0</v>
      </c>
      <c r="H13" s="213">
        <v>0</v>
      </c>
      <c r="I13" s="211">
        <f t="shared" si="0"/>
        <v>0</v>
      </c>
      <c r="J13" s="214"/>
      <c r="K13" s="214"/>
      <c r="L13" s="215"/>
      <c r="M13" s="215"/>
      <c r="N13" s="216"/>
    </row>
    <row r="14" spans="1:18" ht="17.25" customHeight="1">
      <c r="B14" s="212" t="s">
        <v>480</v>
      </c>
      <c r="D14" s="213"/>
      <c r="E14" s="213"/>
      <c r="F14" s="213"/>
      <c r="G14" s="213">
        <v>0</v>
      </c>
      <c r="H14" s="213">
        <v>0</v>
      </c>
      <c r="I14" s="211">
        <f t="shared" si="0"/>
        <v>0</v>
      </c>
      <c r="J14" s="214"/>
      <c r="K14" s="214"/>
      <c r="L14" s="215"/>
      <c r="M14" s="215"/>
      <c r="N14" s="216"/>
    </row>
    <row r="15" spans="1:18" s="204" customFormat="1" ht="22.5" customHeight="1">
      <c r="B15" s="209" t="s">
        <v>481</v>
      </c>
      <c r="C15" s="211">
        <f t="shared" ref="C15:I15" si="1">C8+C9+C10+C11-C12-C13-C14</f>
        <v>12682940426</v>
      </c>
      <c r="D15" s="211">
        <f t="shared" si="1"/>
        <v>40058692944</v>
      </c>
      <c r="E15" s="211">
        <f t="shared" si="1"/>
        <v>20459516404</v>
      </c>
      <c r="F15" s="211">
        <f t="shared" si="1"/>
        <v>178011364</v>
      </c>
      <c r="G15" s="211">
        <f t="shared" si="1"/>
        <v>0</v>
      </c>
      <c r="H15" s="211">
        <f t="shared" si="1"/>
        <v>0</v>
      </c>
      <c r="I15" s="211">
        <f t="shared" si="1"/>
        <v>73379161138</v>
      </c>
      <c r="J15" s="196"/>
      <c r="K15" s="196"/>
      <c r="L15" s="197"/>
      <c r="M15" s="197"/>
      <c r="N15" s="198"/>
    </row>
    <row r="16" spans="1:18" s="204" customFormat="1" ht="22.5" customHeight="1">
      <c r="B16" s="217" t="s">
        <v>482</v>
      </c>
      <c r="C16" s="218"/>
      <c r="D16" s="218"/>
      <c r="E16" s="218"/>
      <c r="F16" s="218"/>
      <c r="G16" s="218"/>
      <c r="H16" s="218"/>
      <c r="I16" s="219"/>
      <c r="J16" s="196"/>
      <c r="K16" s="196"/>
      <c r="L16" s="197"/>
      <c r="M16" s="197"/>
      <c r="N16" s="198"/>
    </row>
    <row r="17" spans="2:14" s="204" customFormat="1" ht="22.5" customHeight="1">
      <c r="B17" s="209" t="s">
        <v>474</v>
      </c>
      <c r="C17" s="211">
        <v>6067242193</v>
      </c>
      <c r="D17" s="211">
        <v>18161583993</v>
      </c>
      <c r="E17" s="211">
        <v>12159872921</v>
      </c>
      <c r="F17" s="211">
        <v>145239695</v>
      </c>
      <c r="G17" s="211"/>
      <c r="H17" s="211">
        <v>0</v>
      </c>
      <c r="I17" s="211">
        <f t="shared" ref="I17:I22" si="2">SUM(C17:H17)</f>
        <v>36533938802</v>
      </c>
      <c r="J17" s="196"/>
      <c r="K17" s="196"/>
      <c r="L17" s="197"/>
      <c r="M17" s="197"/>
      <c r="N17" s="198"/>
    </row>
    <row r="18" spans="2:14" ht="17.25" customHeight="1">
      <c r="B18" s="212" t="s">
        <v>483</v>
      </c>
      <c r="C18" s="213">
        <v>191257124</v>
      </c>
      <c r="D18" s="213">
        <v>1160864562</v>
      </c>
      <c r="E18" s="213">
        <v>637123341</v>
      </c>
      <c r="F18" s="213">
        <v>1854999</v>
      </c>
      <c r="G18" s="213"/>
      <c r="H18" s="213">
        <v>0</v>
      </c>
      <c r="I18" s="211">
        <f t="shared" si="2"/>
        <v>1991100026</v>
      </c>
      <c r="J18" s="214"/>
      <c r="K18" s="214"/>
      <c r="L18" s="215"/>
      <c r="M18" s="215"/>
      <c r="N18" s="216"/>
    </row>
    <row r="19" spans="2:14" ht="17.25" customHeight="1">
      <c r="B19" s="212" t="s">
        <v>477</v>
      </c>
      <c r="C19" s="213"/>
      <c r="E19" s="213"/>
      <c r="F19" s="213"/>
      <c r="G19" s="213"/>
      <c r="H19" s="213">
        <v>0</v>
      </c>
      <c r="I19" s="211">
        <f t="shared" si="2"/>
        <v>0</v>
      </c>
      <c r="J19" s="214"/>
      <c r="K19" s="214"/>
      <c r="L19" s="215"/>
      <c r="M19" s="215"/>
      <c r="N19" s="216"/>
    </row>
    <row r="20" spans="2:14" ht="17.25" customHeight="1">
      <c r="B20" s="212" t="s">
        <v>478</v>
      </c>
      <c r="C20" s="213"/>
      <c r="D20" s="213"/>
      <c r="E20" s="213"/>
      <c r="F20" s="213"/>
      <c r="G20" s="213">
        <v>0</v>
      </c>
      <c r="H20" s="213">
        <v>0</v>
      </c>
      <c r="I20" s="211">
        <f t="shared" si="2"/>
        <v>0</v>
      </c>
      <c r="J20" s="214"/>
      <c r="K20" s="214"/>
      <c r="L20" s="215"/>
      <c r="M20" s="215"/>
      <c r="N20" s="216"/>
    </row>
    <row r="21" spans="2:14" ht="17.25" customHeight="1">
      <c r="B21" s="212" t="s">
        <v>479</v>
      </c>
      <c r="C21" s="213"/>
      <c r="D21" s="213"/>
      <c r="E21" s="213"/>
      <c r="F21" s="213">
        <v>0</v>
      </c>
      <c r="G21" s="213">
        <v>0</v>
      </c>
      <c r="H21" s="213">
        <v>0</v>
      </c>
      <c r="I21" s="211">
        <f t="shared" si="2"/>
        <v>0</v>
      </c>
      <c r="J21" s="214"/>
      <c r="K21" s="214"/>
      <c r="L21" s="215"/>
      <c r="M21" s="215"/>
      <c r="N21" s="216"/>
    </row>
    <row r="22" spans="2:14" ht="17.25" customHeight="1">
      <c r="B22" s="212" t="s">
        <v>480</v>
      </c>
      <c r="C22" s="213"/>
      <c r="E22" s="213">
        <v>0</v>
      </c>
      <c r="F22" s="213"/>
      <c r="G22" s="213">
        <v>0</v>
      </c>
      <c r="H22" s="213">
        <v>0</v>
      </c>
      <c r="I22" s="211">
        <f t="shared" si="2"/>
        <v>0</v>
      </c>
      <c r="J22" s="214"/>
      <c r="K22" s="214"/>
      <c r="L22" s="215"/>
      <c r="M22" s="215"/>
      <c r="N22" s="216"/>
    </row>
    <row r="23" spans="2:14" s="204" customFormat="1" ht="22.5" customHeight="1">
      <c r="B23" s="209" t="s">
        <v>481</v>
      </c>
      <c r="C23" s="211">
        <f>C17+C18-C20-C21-C22+C19</f>
        <v>6258499317</v>
      </c>
      <c r="D23" s="211">
        <f>D17+D18+D19-D21</f>
        <v>19322448555</v>
      </c>
      <c r="E23" s="211">
        <f>E17+E18-E20-E21-E22+E19</f>
        <v>12796996262</v>
      </c>
      <c r="F23" s="211">
        <f>F17+F18-F20-F21-F22+F19</f>
        <v>147094694</v>
      </c>
      <c r="G23" s="211">
        <f>G17+G18-G20-G21-G22+G19</f>
        <v>0</v>
      </c>
      <c r="H23" s="211">
        <f>H17+H18-H20-H21-H22+H19</f>
        <v>0</v>
      </c>
      <c r="I23" s="211">
        <f>I17+I18-I20-I21-I22+I19</f>
        <v>38525038828</v>
      </c>
      <c r="J23" s="196"/>
      <c r="K23" s="196"/>
      <c r="L23" s="197"/>
      <c r="M23" s="197"/>
      <c r="N23" s="198"/>
    </row>
    <row r="24" spans="2:14" s="204" customFormat="1" ht="22.5" customHeight="1">
      <c r="B24" s="217" t="s">
        <v>484</v>
      </c>
      <c r="C24" s="218"/>
      <c r="D24" s="218"/>
      <c r="E24" s="218"/>
      <c r="F24" s="218"/>
      <c r="G24" s="218"/>
      <c r="H24" s="218"/>
      <c r="I24" s="219"/>
      <c r="J24" s="196"/>
      <c r="K24" s="196"/>
      <c r="L24" s="197"/>
      <c r="M24" s="197"/>
      <c r="N24" s="198"/>
    </row>
    <row r="25" spans="2:14" s="204" customFormat="1" ht="17.25" customHeight="1">
      <c r="B25" s="209" t="s">
        <v>497</v>
      </c>
      <c r="C25" s="211">
        <f>C8-C17</f>
        <v>6615698233</v>
      </c>
      <c r="D25" s="211">
        <f t="shared" ref="D25:I25" si="3">D8-D17</f>
        <v>21897108951</v>
      </c>
      <c r="E25" s="211">
        <f t="shared" si="3"/>
        <v>8299643483</v>
      </c>
      <c r="F25" s="211">
        <f t="shared" si="3"/>
        <v>32771669</v>
      </c>
      <c r="G25" s="211">
        <f t="shared" si="3"/>
        <v>0</v>
      </c>
      <c r="H25" s="211">
        <f t="shared" si="3"/>
        <v>0</v>
      </c>
      <c r="I25" s="211">
        <f t="shared" si="3"/>
        <v>36845222336</v>
      </c>
      <c r="J25" s="196"/>
      <c r="K25" s="196"/>
      <c r="L25" s="197"/>
      <c r="M25" s="197"/>
      <c r="N25" s="198"/>
    </row>
    <row r="26" spans="2:14" s="204" customFormat="1" ht="17.25" customHeight="1">
      <c r="B26" s="220" t="s">
        <v>498</v>
      </c>
      <c r="C26" s="221">
        <f t="shared" ref="C26:I26" si="4">C15-C23</f>
        <v>6424441109</v>
      </c>
      <c r="D26" s="221">
        <f t="shared" si="4"/>
        <v>20736244389</v>
      </c>
      <c r="E26" s="221">
        <f t="shared" si="4"/>
        <v>7662520142</v>
      </c>
      <c r="F26" s="221">
        <f>F15-F23</f>
        <v>30916670</v>
      </c>
      <c r="G26" s="221">
        <f>G15-G23</f>
        <v>0</v>
      </c>
      <c r="H26" s="221">
        <f t="shared" si="4"/>
        <v>0</v>
      </c>
      <c r="I26" s="221">
        <f t="shared" si="4"/>
        <v>34854122310</v>
      </c>
      <c r="J26" s="196"/>
      <c r="K26" s="196"/>
      <c r="L26" s="197"/>
      <c r="M26" s="197"/>
      <c r="N26" s="198"/>
    </row>
    <row r="27" spans="2:14" ht="18" hidden="1" customHeight="1">
      <c r="B27" s="199"/>
      <c r="H27" s="196"/>
      <c r="I27" s="196"/>
      <c r="J27" s="196"/>
      <c r="K27" s="196"/>
      <c r="L27" s="197"/>
      <c r="M27" s="197"/>
    </row>
    <row r="28" spans="2:14" ht="18" hidden="1" customHeight="1">
      <c r="B28" s="199" t="s">
        <v>486</v>
      </c>
      <c r="H28" s="196"/>
      <c r="I28" s="196"/>
      <c r="J28" s="196"/>
      <c r="K28" s="196"/>
      <c r="L28" s="197"/>
      <c r="M28" s="197"/>
    </row>
    <row r="29" spans="2:14" s="183" customFormat="1" ht="33.75" hidden="1" customHeight="1">
      <c r="B29" s="200" t="s">
        <v>465</v>
      </c>
      <c r="C29" s="201" t="s">
        <v>466</v>
      </c>
      <c r="D29" s="201" t="s">
        <v>467</v>
      </c>
      <c r="E29" s="201" t="s">
        <v>468</v>
      </c>
      <c r="F29" s="201" t="s">
        <v>487</v>
      </c>
      <c r="G29" s="201" t="s">
        <v>470</v>
      </c>
      <c r="H29" s="201" t="s">
        <v>471</v>
      </c>
      <c r="I29" s="201" t="s">
        <v>472</v>
      </c>
      <c r="J29" s="202"/>
      <c r="K29" s="202"/>
      <c r="L29" s="203"/>
      <c r="M29" s="203"/>
      <c r="N29" s="185"/>
    </row>
    <row r="30" spans="2:14" s="204" customFormat="1" ht="22.5" hidden="1" customHeight="1">
      <c r="B30" s="205" t="s">
        <v>473</v>
      </c>
      <c r="C30" s="207"/>
      <c r="D30" s="207"/>
      <c r="E30" s="207"/>
      <c r="F30" s="207"/>
      <c r="G30" s="207"/>
      <c r="H30" s="207"/>
      <c r="I30" s="208"/>
      <c r="J30" s="196"/>
      <c r="K30" s="196"/>
      <c r="L30" s="197"/>
      <c r="M30" s="197"/>
      <c r="N30" s="198"/>
    </row>
    <row r="31" spans="2:14" s="204" customFormat="1" ht="22.5" hidden="1" customHeight="1">
      <c r="B31" s="209" t="s">
        <v>474</v>
      </c>
      <c r="C31" s="211">
        <v>0</v>
      </c>
      <c r="D31" s="211">
        <v>0</v>
      </c>
      <c r="E31" s="211">
        <v>0</v>
      </c>
      <c r="F31" s="211">
        <v>0</v>
      </c>
      <c r="G31" s="211"/>
      <c r="H31" s="211">
        <v>0</v>
      </c>
      <c r="I31" s="211">
        <f t="shared" ref="I31:I36" si="5">SUM(C31:H31)</f>
        <v>0</v>
      </c>
      <c r="J31" s="196"/>
      <c r="K31" s="196"/>
      <c r="L31" s="197"/>
      <c r="M31" s="197"/>
      <c r="N31" s="198"/>
    </row>
    <row r="32" spans="2:14" ht="17.25" hidden="1" customHeight="1">
      <c r="B32" s="212" t="s">
        <v>488</v>
      </c>
      <c r="C32" s="213"/>
      <c r="D32" s="213"/>
      <c r="E32" s="213"/>
      <c r="F32" s="213"/>
      <c r="G32" s="213"/>
      <c r="H32" s="213"/>
      <c r="I32" s="211">
        <f t="shared" si="5"/>
        <v>0</v>
      </c>
      <c r="J32" s="214"/>
      <c r="K32" s="214"/>
      <c r="L32" s="215"/>
      <c r="M32" s="215"/>
      <c r="N32" s="216"/>
    </row>
    <row r="33" spans="2:14" ht="17.25" hidden="1" customHeight="1">
      <c r="B33" s="212" t="s">
        <v>489</v>
      </c>
      <c r="C33" s="213"/>
      <c r="D33" s="213"/>
      <c r="E33" s="213"/>
      <c r="F33" s="213"/>
      <c r="G33" s="213"/>
      <c r="H33" s="213"/>
      <c r="I33" s="211">
        <f t="shared" si="5"/>
        <v>0</v>
      </c>
      <c r="J33" s="214"/>
      <c r="K33" s="214"/>
      <c r="L33" s="215"/>
      <c r="M33" s="215"/>
      <c r="N33" s="216"/>
    </row>
    <row r="34" spans="2:14" ht="17.25" hidden="1" customHeight="1">
      <c r="B34" s="212" t="s">
        <v>490</v>
      </c>
      <c r="C34" s="213"/>
      <c r="D34" s="213"/>
      <c r="E34" s="213"/>
      <c r="F34" s="213"/>
      <c r="G34" s="213"/>
      <c r="H34" s="213"/>
      <c r="I34" s="211">
        <f t="shared" si="5"/>
        <v>0</v>
      </c>
      <c r="J34" s="214"/>
      <c r="K34" s="214"/>
      <c r="L34" s="215"/>
      <c r="M34" s="215"/>
      <c r="N34" s="216"/>
    </row>
    <row r="35" spans="2:14" ht="17.25" hidden="1" customHeight="1">
      <c r="B35" s="212" t="s">
        <v>491</v>
      </c>
      <c r="C35" s="213"/>
      <c r="D35" s="213"/>
      <c r="E35" s="213"/>
      <c r="F35" s="213"/>
      <c r="G35" s="213"/>
      <c r="H35" s="213"/>
      <c r="I35" s="211">
        <f t="shared" si="5"/>
        <v>0</v>
      </c>
      <c r="J35" s="214"/>
      <c r="K35" s="214"/>
      <c r="L35" s="215"/>
      <c r="M35" s="215"/>
      <c r="N35" s="216"/>
    </row>
    <row r="36" spans="2:14" ht="17.25" hidden="1" customHeight="1">
      <c r="B36" s="212" t="s">
        <v>492</v>
      </c>
      <c r="C36" s="213"/>
      <c r="D36" s="213"/>
      <c r="E36" s="213"/>
      <c r="F36" s="213"/>
      <c r="G36" s="213"/>
      <c r="H36" s="213"/>
      <c r="I36" s="211">
        <f t="shared" si="5"/>
        <v>0</v>
      </c>
      <c r="J36" s="214"/>
      <c r="K36" s="214"/>
      <c r="L36" s="215"/>
      <c r="M36" s="215"/>
      <c r="N36" s="216"/>
    </row>
    <row r="37" spans="2:14" s="204" customFormat="1" ht="22.5" hidden="1" customHeight="1">
      <c r="B37" s="209" t="s">
        <v>481</v>
      </c>
      <c r="C37" s="211">
        <f>C31+C32+C33+C34-C35-C36</f>
        <v>0</v>
      </c>
      <c r="D37" s="211">
        <f t="shared" ref="D37:I37" si="6">D31+D32+D33+D34-D35-D36</f>
        <v>0</v>
      </c>
      <c r="E37" s="211">
        <f t="shared" si="6"/>
        <v>0</v>
      </c>
      <c r="F37" s="211">
        <f t="shared" si="6"/>
        <v>0</v>
      </c>
      <c r="G37" s="211">
        <f t="shared" si="6"/>
        <v>0</v>
      </c>
      <c r="H37" s="211">
        <f t="shared" si="6"/>
        <v>0</v>
      </c>
      <c r="I37" s="211">
        <f t="shared" si="6"/>
        <v>0</v>
      </c>
      <c r="J37" s="196"/>
      <c r="K37" s="196"/>
      <c r="L37" s="197"/>
      <c r="M37" s="197"/>
      <c r="N37" s="198"/>
    </row>
    <row r="38" spans="2:14" s="204" customFormat="1" ht="22.5" hidden="1" customHeight="1">
      <c r="B38" s="217" t="s">
        <v>482</v>
      </c>
      <c r="C38" s="218"/>
      <c r="D38" s="218"/>
      <c r="E38" s="218"/>
      <c r="F38" s="218"/>
      <c r="G38" s="218"/>
      <c r="H38" s="218"/>
      <c r="I38" s="219"/>
      <c r="J38" s="196"/>
      <c r="K38" s="196"/>
      <c r="L38" s="197"/>
      <c r="M38" s="197"/>
      <c r="N38" s="198"/>
    </row>
    <row r="39" spans="2:14" s="204" customFormat="1" ht="22.5" hidden="1" customHeight="1">
      <c r="B39" s="209" t="s">
        <v>474</v>
      </c>
      <c r="C39" s="213">
        <v>0</v>
      </c>
      <c r="D39" s="211">
        <v>0</v>
      </c>
      <c r="E39" s="211">
        <v>0</v>
      </c>
      <c r="F39" s="211">
        <v>0</v>
      </c>
      <c r="G39" s="211"/>
      <c r="H39" s="211">
        <v>0</v>
      </c>
      <c r="I39" s="211">
        <f t="shared" ref="I39:I44" si="7">SUM(C39:H39)</f>
        <v>0</v>
      </c>
      <c r="J39" s="196"/>
      <c r="K39" s="196"/>
      <c r="L39" s="197"/>
      <c r="M39" s="197"/>
      <c r="N39" s="198"/>
    </row>
    <row r="40" spans="2:14" ht="17.25" hidden="1" customHeight="1">
      <c r="B40" s="212" t="s">
        <v>483</v>
      </c>
      <c r="C40" s="213"/>
      <c r="D40" s="213"/>
      <c r="E40" s="213"/>
      <c r="F40" s="213"/>
      <c r="G40" s="213"/>
      <c r="H40" s="213"/>
      <c r="I40" s="211">
        <f t="shared" si="7"/>
        <v>0</v>
      </c>
      <c r="J40" s="214"/>
      <c r="K40" s="214"/>
      <c r="L40" s="215"/>
      <c r="M40" s="215"/>
      <c r="N40" s="216"/>
    </row>
    <row r="41" spans="2:14" ht="17.25" hidden="1" customHeight="1">
      <c r="B41" s="212" t="s">
        <v>489</v>
      </c>
      <c r="C41" s="213"/>
      <c r="D41" s="213"/>
      <c r="E41" s="213"/>
      <c r="F41" s="213"/>
      <c r="G41" s="213"/>
      <c r="H41" s="213"/>
      <c r="I41" s="211">
        <f t="shared" si="7"/>
        <v>0</v>
      </c>
      <c r="J41" s="214"/>
      <c r="K41" s="214"/>
      <c r="L41" s="215"/>
      <c r="M41" s="215"/>
      <c r="N41" s="216"/>
    </row>
    <row r="42" spans="2:14" ht="17.25" hidden="1" customHeight="1">
      <c r="B42" s="212" t="s">
        <v>490</v>
      </c>
      <c r="C42" s="213"/>
      <c r="D42" s="213"/>
      <c r="E42" s="213"/>
      <c r="F42" s="213"/>
      <c r="G42" s="213"/>
      <c r="H42" s="213"/>
      <c r="I42" s="211">
        <f t="shared" si="7"/>
        <v>0</v>
      </c>
      <c r="J42" s="214"/>
      <c r="K42" s="214"/>
      <c r="L42" s="215"/>
      <c r="M42" s="215"/>
      <c r="N42" s="216"/>
    </row>
    <row r="43" spans="2:14" ht="17.25" hidden="1" customHeight="1">
      <c r="B43" s="212" t="s">
        <v>491</v>
      </c>
      <c r="C43" s="213"/>
      <c r="D43" s="213"/>
      <c r="E43" s="213"/>
      <c r="F43" s="213"/>
      <c r="G43" s="213"/>
      <c r="H43" s="213"/>
      <c r="I43" s="211">
        <f t="shared" si="7"/>
        <v>0</v>
      </c>
      <c r="J43" s="214"/>
      <c r="K43" s="214"/>
      <c r="L43" s="215"/>
      <c r="M43" s="215"/>
      <c r="N43" s="216"/>
    </row>
    <row r="44" spans="2:14" ht="17.25" hidden="1" customHeight="1">
      <c r="B44" s="212" t="s">
        <v>492</v>
      </c>
      <c r="C44" s="213"/>
      <c r="D44" s="213"/>
      <c r="E44" s="213"/>
      <c r="F44" s="213"/>
      <c r="G44" s="213"/>
      <c r="H44" s="213"/>
      <c r="I44" s="211">
        <f t="shared" si="7"/>
        <v>0</v>
      </c>
      <c r="J44" s="214"/>
      <c r="K44" s="214"/>
      <c r="L44" s="215"/>
      <c r="M44" s="215"/>
      <c r="N44" s="216"/>
    </row>
    <row r="45" spans="2:14" s="204" customFormat="1" ht="22.5" hidden="1" customHeight="1">
      <c r="B45" s="209" t="s">
        <v>493</v>
      </c>
      <c r="C45" s="211">
        <f t="shared" ref="C45:I45" si="8">C39+C40-C42-C43-C44+C41</f>
        <v>0</v>
      </c>
      <c r="D45" s="211">
        <f t="shared" si="8"/>
        <v>0</v>
      </c>
      <c r="E45" s="211">
        <f t="shared" si="8"/>
        <v>0</v>
      </c>
      <c r="F45" s="211">
        <f t="shared" si="8"/>
        <v>0</v>
      </c>
      <c r="G45" s="211">
        <f t="shared" si="8"/>
        <v>0</v>
      </c>
      <c r="H45" s="211">
        <f t="shared" si="8"/>
        <v>0</v>
      </c>
      <c r="I45" s="211">
        <f t="shared" si="8"/>
        <v>0</v>
      </c>
      <c r="J45" s="196"/>
      <c r="K45" s="196"/>
      <c r="L45" s="197"/>
      <c r="M45" s="197"/>
      <c r="N45" s="198"/>
    </row>
    <row r="46" spans="2:14" s="204" customFormat="1" ht="22.5" hidden="1" customHeight="1">
      <c r="B46" s="217" t="s">
        <v>484</v>
      </c>
      <c r="C46" s="218"/>
      <c r="D46" s="218"/>
      <c r="E46" s="218"/>
      <c r="F46" s="218"/>
      <c r="G46" s="218"/>
      <c r="H46" s="218"/>
      <c r="I46" s="219"/>
      <c r="J46" s="196"/>
      <c r="K46" s="196"/>
      <c r="L46" s="197"/>
      <c r="M46" s="197"/>
      <c r="N46" s="198"/>
    </row>
    <row r="47" spans="2:14" ht="17.25" hidden="1" customHeight="1">
      <c r="B47" s="212" t="s">
        <v>485</v>
      </c>
      <c r="C47" s="213">
        <f t="shared" ref="C47:I47" si="9">C31-C39</f>
        <v>0</v>
      </c>
      <c r="D47" s="213">
        <f t="shared" si="9"/>
        <v>0</v>
      </c>
      <c r="E47" s="213">
        <f t="shared" si="9"/>
        <v>0</v>
      </c>
      <c r="F47" s="213">
        <f t="shared" si="9"/>
        <v>0</v>
      </c>
      <c r="G47" s="213">
        <f t="shared" si="9"/>
        <v>0</v>
      </c>
      <c r="H47" s="213">
        <f t="shared" si="9"/>
        <v>0</v>
      </c>
      <c r="I47" s="211">
        <f t="shared" si="9"/>
        <v>0</v>
      </c>
      <c r="J47" s="214"/>
      <c r="K47" s="214"/>
      <c r="L47" s="215"/>
      <c r="M47" s="215"/>
      <c r="N47" s="216"/>
    </row>
    <row r="48" spans="2:14" ht="17.25" hidden="1" customHeight="1">
      <c r="B48" s="222" t="s">
        <v>494</v>
      </c>
      <c r="C48" s="223">
        <f t="shared" ref="C48:I48" si="10">C37-C45</f>
        <v>0</v>
      </c>
      <c r="D48" s="223">
        <f t="shared" si="10"/>
        <v>0</v>
      </c>
      <c r="E48" s="223">
        <f t="shared" si="10"/>
        <v>0</v>
      </c>
      <c r="F48" s="223">
        <f t="shared" si="10"/>
        <v>0</v>
      </c>
      <c r="G48" s="223">
        <f t="shared" si="10"/>
        <v>0</v>
      </c>
      <c r="H48" s="223">
        <f t="shared" si="10"/>
        <v>0</v>
      </c>
      <c r="I48" s="221">
        <f t="shared" si="10"/>
        <v>0</v>
      </c>
      <c r="J48" s="214"/>
      <c r="K48" s="214"/>
      <c r="L48" s="215"/>
      <c r="M48" s="215"/>
      <c r="N48" s="216"/>
    </row>
    <row r="49" spans="2:2" ht="18" customHeight="1">
      <c r="B49" s="224" t="s">
        <v>495</v>
      </c>
    </row>
    <row r="50" spans="2:2" ht="18" customHeight="1">
      <c r="B50" s="224" t="s">
        <v>496</v>
      </c>
    </row>
    <row r="151" spans="8:8" ht="18" customHeight="1">
      <c r="H151" s="216">
        <v>10843009</v>
      </c>
    </row>
    <row r="152" spans="8:8" ht="18" customHeight="1">
      <c r="H152" s="216">
        <v>29961315</v>
      </c>
    </row>
    <row r="153" spans="8:8" ht="18" customHeight="1">
      <c r="H153" s="216">
        <v>10085465</v>
      </c>
    </row>
    <row r="154" spans="8:8" ht="18" customHeight="1">
      <c r="H154" s="216">
        <v>322394</v>
      </c>
    </row>
    <row r="155" spans="8:8" ht="18" customHeight="1">
      <c r="H155" s="216">
        <v>14433261</v>
      </c>
    </row>
  </sheetData>
  <phoneticPr fontId="36" type="noConversion"/>
  <pageMargins left="0.25" right="0.16" top="0.32" bottom="0.32" header="0.23" footer="0.16"/>
  <pageSetup firstPageNumber="11" orientation="landscape" useFirstPageNumber="1" verticalDpi="0"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sheetPr codeName="Sheet10"/>
  <dimension ref="A1:R207"/>
  <sheetViews>
    <sheetView workbookViewId="0">
      <selection activeCell="N30" sqref="N30"/>
    </sheetView>
  </sheetViews>
  <sheetFormatPr defaultRowHeight="18" customHeight="1"/>
  <cols>
    <col min="1" max="1" width="3.28515625" style="99" customWidth="1"/>
    <col min="2" max="2" width="15.28515625" style="100" customWidth="1"/>
    <col min="3" max="3" width="9.5703125" style="101" customWidth="1"/>
    <col min="4" max="4" width="11.28515625" style="101" customWidth="1"/>
    <col min="5" max="5" width="0.28515625" style="101" customWidth="1"/>
    <col min="6" max="6" width="17.140625" style="101" customWidth="1"/>
    <col min="7" max="7" width="0.28515625" style="101" customWidth="1"/>
    <col min="8" max="8" width="17.85546875" style="227" customWidth="1"/>
    <col min="9" max="9" width="0.28515625" style="227" customWidth="1"/>
    <col min="10" max="10" width="18.28515625" style="227" customWidth="1"/>
    <col min="11" max="11" width="0.28515625" style="101" customWidth="1"/>
    <col min="12" max="12" width="19.42578125" style="36" bestFit="1" customWidth="1"/>
    <col min="13" max="13" width="0.7109375" style="37" customWidth="1"/>
    <col min="14" max="14" width="19.42578125" style="37" bestFit="1" customWidth="1"/>
    <col min="15" max="15" width="17.140625" style="103" customWidth="1"/>
    <col min="16" max="16" width="17.5703125" style="103" bestFit="1" customWidth="1"/>
    <col min="17" max="17" width="16.28515625" style="103" bestFit="1" customWidth="1"/>
    <col min="18" max="18" width="16.28515625" style="36" bestFit="1" customWidth="1"/>
    <col min="19" max="19" width="21.140625" style="101" customWidth="1"/>
    <col min="20" max="16384" width="9.140625" style="101"/>
  </cols>
  <sheetData>
    <row r="1" spans="1:18" s="31" customFormat="1" ht="18" customHeight="1">
      <c r="A1" s="16" t="str">
        <f>[4]BS!A1</f>
        <v>C«ng ty Cæ phÇn §Çu t­ &amp; Th­¬ng m¹i DÇu KhÝ S«ng §µ</v>
      </c>
      <c r="H1" s="226"/>
      <c r="I1" s="226"/>
      <c r="L1" s="33"/>
      <c r="M1" s="34"/>
      <c r="N1" s="34"/>
      <c r="O1" s="34"/>
      <c r="P1" s="34"/>
      <c r="Q1" s="34"/>
      <c r="R1" s="33"/>
    </row>
    <row r="2" spans="1:18" s="21" customFormat="1" ht="15" customHeight="1">
      <c r="A2" s="12" t="str">
        <f>[4]BS!A2</f>
        <v>§Þa chØ: TÇng 4, CT3, tßa nhµ Fodacon, ®­êng TrÇn Phó</v>
      </c>
      <c r="H2" s="227"/>
      <c r="I2" s="227"/>
      <c r="J2" s="23" t="s">
        <v>85</v>
      </c>
      <c r="L2" s="24"/>
      <c r="M2" s="25"/>
      <c r="N2" s="25"/>
      <c r="O2" s="25"/>
      <c r="P2" s="25"/>
      <c r="Q2" s="25"/>
      <c r="R2" s="24"/>
    </row>
    <row r="3" spans="1:18" s="21" customFormat="1" ht="15" customHeight="1">
      <c r="A3" s="14" t="s">
        <v>662</v>
      </c>
      <c r="B3" s="26"/>
      <c r="C3" s="26"/>
      <c r="D3" s="26"/>
      <c r="E3" s="26"/>
      <c r="F3" s="26"/>
      <c r="G3" s="26"/>
      <c r="H3" s="228"/>
      <c r="I3" s="228"/>
      <c r="J3" s="28" t="s">
        <v>651</v>
      </c>
      <c r="L3" s="24"/>
      <c r="M3" s="25"/>
      <c r="N3" s="25"/>
      <c r="O3" s="25"/>
      <c r="P3" s="25"/>
      <c r="Q3" s="25"/>
      <c r="R3" s="24"/>
    </row>
    <row r="4" spans="1:18" s="21" customFormat="1" ht="15">
      <c r="B4" s="98"/>
      <c r="H4" s="227"/>
      <c r="I4" s="227"/>
      <c r="J4" s="227"/>
      <c r="L4" s="154"/>
      <c r="M4" s="155"/>
      <c r="N4" s="155"/>
      <c r="O4" s="155"/>
      <c r="P4" s="155"/>
      <c r="Q4" s="155"/>
      <c r="R4" s="33"/>
    </row>
    <row r="5" spans="1:18" s="31" customFormat="1" ht="15" hidden="1">
      <c r="A5" s="105" t="s">
        <v>65</v>
      </c>
      <c r="B5" s="30" t="s">
        <v>499</v>
      </c>
      <c r="H5" s="226"/>
      <c r="I5" s="226"/>
      <c r="J5" s="226"/>
      <c r="L5" s="154"/>
      <c r="M5" s="155"/>
      <c r="N5" s="155"/>
      <c r="O5" s="155"/>
      <c r="P5" s="155"/>
      <c r="Q5" s="155"/>
      <c r="R5" s="33"/>
    </row>
    <row r="6" spans="1:18" s="31" customFormat="1" ht="15.75">
      <c r="A6" s="105" t="s">
        <v>49</v>
      </c>
      <c r="B6" s="229" t="s">
        <v>500</v>
      </c>
      <c r="H6" s="226"/>
      <c r="I6" s="226"/>
      <c r="J6" s="226"/>
      <c r="L6" s="154"/>
      <c r="M6" s="155"/>
      <c r="N6" s="155"/>
      <c r="O6" s="155"/>
      <c r="P6" s="155"/>
      <c r="Q6" s="155"/>
      <c r="R6" s="33"/>
    </row>
    <row r="7" spans="1:18" s="31" customFormat="1" ht="30">
      <c r="B7" s="230" t="s">
        <v>364</v>
      </c>
      <c r="C7" s="136"/>
      <c r="D7" s="965"/>
      <c r="E7" s="965"/>
      <c r="F7" s="965"/>
      <c r="G7" s="231"/>
      <c r="H7" s="232" t="s">
        <v>501</v>
      </c>
      <c r="I7" s="233"/>
      <c r="J7" s="234" t="s">
        <v>363</v>
      </c>
      <c r="L7" s="154"/>
      <c r="M7" s="155"/>
      <c r="N7" s="155"/>
      <c r="O7" s="155"/>
      <c r="P7" s="155"/>
      <c r="Q7" s="155"/>
      <c r="R7" s="33"/>
    </row>
    <row r="8" spans="1:18" s="31" customFormat="1" ht="15">
      <c r="B8" s="235" t="s">
        <v>502</v>
      </c>
      <c r="C8" s="236"/>
      <c r="D8" s="966"/>
      <c r="E8" s="966"/>
      <c r="F8" s="966"/>
      <c r="G8" s="237"/>
      <c r="H8" s="238"/>
      <c r="I8" s="239"/>
      <c r="J8" s="240"/>
      <c r="L8" s="154"/>
      <c r="M8" s="155"/>
      <c r="N8" s="155"/>
      <c r="O8" s="155"/>
      <c r="P8" s="155"/>
      <c r="Q8" s="155"/>
      <c r="R8" s="33"/>
    </row>
    <row r="9" spans="1:18" s="61" customFormat="1" ht="15" customHeight="1">
      <c r="B9" s="241" t="s">
        <v>503</v>
      </c>
      <c r="C9" s="242"/>
      <c r="D9" s="967"/>
      <c r="E9" s="967"/>
      <c r="F9" s="967"/>
      <c r="G9" s="243"/>
      <c r="H9" s="244">
        <v>70000000</v>
      </c>
      <c r="I9" s="245"/>
      <c r="J9" s="246">
        <f>SUM(F9:I9)</f>
        <v>70000000</v>
      </c>
      <c r="L9" s="154">
        <f>J9-[4]BS!N52</f>
        <v>0</v>
      </c>
      <c r="M9" s="155"/>
      <c r="N9" s="155"/>
      <c r="O9" s="155"/>
      <c r="P9" s="155"/>
      <c r="Q9" s="155"/>
      <c r="R9" s="154"/>
    </row>
    <row r="10" spans="1:18" s="61" customFormat="1" ht="15" customHeight="1">
      <c r="B10" s="241" t="s">
        <v>504</v>
      </c>
      <c r="C10" s="242"/>
      <c r="D10" s="967"/>
      <c r="E10" s="967"/>
      <c r="F10" s="967"/>
      <c r="G10" s="243"/>
      <c r="H10" s="247">
        <f>SUM(H11:H14)</f>
        <v>0</v>
      </c>
      <c r="I10" s="245"/>
      <c r="J10" s="246">
        <f t="shared" ref="J10:J30" si="0">SUM(F10:H10)</f>
        <v>0</v>
      </c>
      <c r="L10" s="154"/>
      <c r="M10" s="155"/>
      <c r="N10" s="155"/>
      <c r="O10" s="155"/>
      <c r="P10" s="155"/>
      <c r="Q10" s="155"/>
      <c r="R10" s="154"/>
    </row>
    <row r="11" spans="1:18" s="21" customFormat="1" ht="15">
      <c r="B11" s="248" t="s">
        <v>475</v>
      </c>
      <c r="C11" s="249"/>
      <c r="D11" s="968"/>
      <c r="E11" s="968"/>
      <c r="F11" s="968"/>
      <c r="G11" s="250"/>
      <c r="H11" s="251"/>
      <c r="I11" s="252"/>
      <c r="J11" s="253">
        <f t="shared" si="0"/>
        <v>0</v>
      </c>
      <c r="L11" s="118"/>
      <c r="M11" s="156"/>
      <c r="N11" s="156"/>
      <c r="O11" s="156"/>
      <c r="P11" s="156"/>
      <c r="Q11" s="156"/>
      <c r="R11" s="24"/>
    </row>
    <row r="12" spans="1:18" s="21" customFormat="1" ht="15" hidden="1" customHeight="1">
      <c r="B12" s="254" t="s">
        <v>505</v>
      </c>
      <c r="C12" s="249"/>
      <c r="D12" s="255"/>
      <c r="E12" s="256"/>
      <c r="F12" s="257"/>
      <c r="G12" s="250"/>
      <c r="H12" s="251"/>
      <c r="I12" s="252"/>
      <c r="J12" s="253">
        <f t="shared" si="0"/>
        <v>0</v>
      </c>
      <c r="L12" s="118"/>
      <c r="M12" s="156"/>
      <c r="N12" s="156"/>
      <c r="O12" s="156"/>
      <c r="P12" s="156"/>
      <c r="Q12" s="156"/>
      <c r="R12" s="24"/>
    </row>
    <row r="13" spans="1:18" s="21" customFormat="1" ht="15" hidden="1" customHeight="1">
      <c r="B13" s="258" t="s">
        <v>506</v>
      </c>
      <c r="C13" s="249"/>
      <c r="D13" s="255"/>
      <c r="E13" s="256"/>
      <c r="F13" s="257"/>
      <c r="G13" s="250"/>
      <c r="H13" s="251"/>
      <c r="I13" s="252"/>
      <c r="J13" s="253">
        <f t="shared" si="0"/>
        <v>0</v>
      </c>
      <c r="L13" s="118"/>
      <c r="M13" s="156"/>
      <c r="N13" s="156"/>
      <c r="O13" s="156"/>
      <c r="P13" s="156"/>
      <c r="Q13" s="156"/>
      <c r="R13" s="24"/>
    </row>
    <row r="14" spans="1:18" s="21" customFormat="1" ht="15">
      <c r="B14" s="248" t="s">
        <v>490</v>
      </c>
      <c r="C14" s="249"/>
      <c r="D14" s="968"/>
      <c r="E14" s="968"/>
      <c r="F14" s="968"/>
      <c r="G14" s="250"/>
      <c r="H14" s="251"/>
      <c r="I14" s="252"/>
      <c r="J14" s="253">
        <f t="shared" si="0"/>
        <v>0</v>
      </c>
      <c r="L14" s="118"/>
      <c r="M14" s="156"/>
      <c r="N14" s="156"/>
      <c r="O14" s="156"/>
      <c r="P14" s="156"/>
      <c r="Q14" s="156"/>
      <c r="R14" s="24"/>
    </row>
    <row r="15" spans="1:18" s="61" customFormat="1" ht="15" customHeight="1">
      <c r="B15" s="241" t="s">
        <v>507</v>
      </c>
      <c r="C15" s="242"/>
      <c r="D15" s="967"/>
      <c r="E15" s="967"/>
      <c r="F15" s="967"/>
      <c r="G15" s="243"/>
      <c r="H15" s="247">
        <f>SUM(H16:H17)</f>
        <v>0</v>
      </c>
      <c r="I15" s="245"/>
      <c r="J15" s="246">
        <f t="shared" si="0"/>
        <v>0</v>
      </c>
      <c r="L15" s="154"/>
      <c r="M15" s="155"/>
      <c r="N15" s="155"/>
      <c r="O15" s="155"/>
      <c r="P15" s="155"/>
      <c r="Q15" s="155"/>
      <c r="R15" s="154"/>
    </row>
    <row r="16" spans="1:18" s="21" customFormat="1" ht="15">
      <c r="B16" s="248" t="s">
        <v>479</v>
      </c>
      <c r="C16" s="249"/>
      <c r="D16" s="968"/>
      <c r="E16" s="968"/>
      <c r="F16" s="968"/>
      <c r="G16" s="250"/>
      <c r="H16" s="259"/>
      <c r="I16" s="252"/>
      <c r="J16" s="253">
        <f t="shared" si="0"/>
        <v>0</v>
      </c>
      <c r="L16" s="118"/>
      <c r="M16" s="156"/>
      <c r="N16" s="156"/>
      <c r="O16" s="156"/>
      <c r="P16" s="156"/>
      <c r="Q16" s="156"/>
      <c r="R16" s="24"/>
    </row>
    <row r="17" spans="1:18" s="21" customFormat="1" ht="15">
      <c r="B17" s="248" t="s">
        <v>492</v>
      </c>
      <c r="C17" s="249"/>
      <c r="D17" s="968"/>
      <c r="E17" s="968"/>
      <c r="F17" s="968"/>
      <c r="G17" s="250"/>
      <c r="H17" s="259"/>
      <c r="I17" s="252"/>
      <c r="J17" s="253">
        <f t="shared" si="0"/>
        <v>0</v>
      </c>
      <c r="L17" s="118"/>
      <c r="M17" s="156"/>
      <c r="N17" s="156"/>
      <c r="O17" s="156"/>
      <c r="P17" s="156"/>
      <c r="Q17" s="156"/>
      <c r="R17" s="24"/>
    </row>
    <row r="18" spans="1:18" s="61" customFormat="1" ht="15" customHeight="1">
      <c r="B18" s="241" t="s">
        <v>508</v>
      </c>
      <c r="C18" s="242"/>
      <c r="D18" s="968"/>
      <c r="E18" s="968"/>
      <c r="F18" s="968"/>
      <c r="G18" s="243"/>
      <c r="H18" s="247">
        <f>H9+H10-H15</f>
        <v>70000000</v>
      </c>
      <c r="I18" s="245"/>
      <c r="J18" s="246">
        <f t="shared" si="0"/>
        <v>70000000</v>
      </c>
      <c r="L18" s="154">
        <f>[4]BS!L52-J18</f>
        <v>0</v>
      </c>
      <c r="M18" s="155"/>
      <c r="N18" s="155"/>
      <c r="O18" s="155"/>
      <c r="P18" s="155"/>
      <c r="Q18" s="155"/>
      <c r="R18" s="154"/>
    </row>
    <row r="19" spans="1:18" s="31" customFormat="1" ht="15">
      <c r="B19" s="260" t="s">
        <v>482</v>
      </c>
      <c r="C19" s="261"/>
      <c r="D19" s="968"/>
      <c r="E19" s="968"/>
      <c r="F19" s="968"/>
      <c r="G19" s="262"/>
      <c r="H19" s="263"/>
      <c r="I19" s="264"/>
      <c r="J19" s="265">
        <f t="shared" si="0"/>
        <v>0</v>
      </c>
      <c r="L19" s="154"/>
      <c r="M19" s="155"/>
      <c r="N19" s="155"/>
      <c r="O19" s="155"/>
      <c r="P19" s="155"/>
      <c r="Q19" s="155"/>
      <c r="R19" s="33"/>
    </row>
    <row r="20" spans="1:18" s="61" customFormat="1" ht="15" customHeight="1">
      <c r="B20" s="241" t="s">
        <v>503</v>
      </c>
      <c r="C20" s="242"/>
      <c r="D20" s="968"/>
      <c r="E20" s="968"/>
      <c r="F20" s="968"/>
      <c r="G20" s="243"/>
      <c r="H20" s="244">
        <v>66111096</v>
      </c>
      <c r="I20" s="245"/>
      <c r="J20" s="246">
        <f t="shared" si="0"/>
        <v>66111096</v>
      </c>
      <c r="L20" s="154"/>
      <c r="M20" s="155"/>
      <c r="N20" s="155"/>
      <c r="O20" s="155"/>
      <c r="P20" s="155"/>
      <c r="Q20" s="155"/>
      <c r="R20" s="154"/>
    </row>
    <row r="21" spans="1:18" s="61" customFormat="1" ht="15" customHeight="1">
      <c r="B21" s="241" t="s">
        <v>509</v>
      </c>
      <c r="C21" s="242"/>
      <c r="D21" s="968"/>
      <c r="E21" s="968"/>
      <c r="F21" s="968"/>
      <c r="G21" s="243"/>
      <c r="H21" s="247">
        <f>H22+H23</f>
        <v>2916666</v>
      </c>
      <c r="I21" s="245"/>
      <c r="J21" s="246">
        <f t="shared" si="0"/>
        <v>2916666</v>
      </c>
      <c r="L21" s="154"/>
      <c r="M21" s="155"/>
      <c r="N21" s="155"/>
      <c r="O21" s="155"/>
      <c r="P21" s="155"/>
      <c r="Q21" s="155"/>
      <c r="R21" s="154"/>
    </row>
    <row r="22" spans="1:18" s="21" customFormat="1" ht="15">
      <c r="B22" s="248" t="s">
        <v>483</v>
      </c>
      <c r="C22" s="249"/>
      <c r="D22" s="968"/>
      <c r="E22" s="968"/>
      <c r="F22" s="968"/>
      <c r="G22" s="250"/>
      <c r="H22" s="251">
        <v>2916666</v>
      </c>
      <c r="I22" s="252"/>
      <c r="J22" s="253">
        <f t="shared" si="0"/>
        <v>2916666</v>
      </c>
      <c r="L22" s="118"/>
      <c r="M22" s="156"/>
      <c r="N22" s="156"/>
      <c r="O22" s="156"/>
      <c r="P22" s="156"/>
      <c r="Q22" s="156"/>
      <c r="R22" s="24"/>
    </row>
    <row r="23" spans="1:18" s="21" customFormat="1" ht="15">
      <c r="B23" s="248" t="s">
        <v>490</v>
      </c>
      <c r="C23" s="249"/>
      <c r="D23" s="968"/>
      <c r="E23" s="968"/>
      <c r="F23" s="968"/>
      <c r="G23" s="250"/>
      <c r="H23" s="251">
        <v>0</v>
      </c>
      <c r="I23" s="252"/>
      <c r="J23" s="253">
        <f t="shared" si="0"/>
        <v>0</v>
      </c>
      <c r="L23" s="118"/>
      <c r="M23" s="156"/>
      <c r="N23" s="156"/>
      <c r="O23" s="156"/>
      <c r="P23" s="156"/>
      <c r="Q23" s="156"/>
      <c r="R23" s="24"/>
    </row>
    <row r="24" spans="1:18" s="61" customFormat="1" ht="15" customHeight="1">
      <c r="B24" s="241" t="s">
        <v>510</v>
      </c>
      <c r="C24" s="242"/>
      <c r="D24" s="968"/>
      <c r="E24" s="968"/>
      <c r="F24" s="968"/>
      <c r="G24" s="243"/>
      <c r="H24" s="247">
        <f>H25+H26</f>
        <v>0</v>
      </c>
      <c r="I24" s="245"/>
      <c r="J24" s="246">
        <f t="shared" si="0"/>
        <v>0</v>
      </c>
      <c r="L24" s="154"/>
      <c r="M24" s="155"/>
      <c r="N24" s="155"/>
      <c r="O24" s="155"/>
      <c r="P24" s="155"/>
      <c r="Q24" s="155"/>
      <c r="R24" s="154"/>
    </row>
    <row r="25" spans="1:18" s="21" customFormat="1" ht="15">
      <c r="B25" s="248" t="s">
        <v>479</v>
      </c>
      <c r="C25" s="249"/>
      <c r="D25" s="968"/>
      <c r="E25" s="968"/>
      <c r="F25" s="968"/>
      <c r="G25" s="250"/>
      <c r="H25" s="251"/>
      <c r="I25" s="252"/>
      <c r="J25" s="253">
        <f t="shared" si="0"/>
        <v>0</v>
      </c>
      <c r="L25" s="118"/>
      <c r="M25" s="156"/>
      <c r="N25" s="156"/>
      <c r="O25" s="156"/>
      <c r="P25" s="156"/>
      <c r="Q25" s="156"/>
      <c r="R25" s="24"/>
    </row>
    <row r="26" spans="1:18" s="21" customFormat="1" ht="15">
      <c r="B26" s="248" t="s">
        <v>492</v>
      </c>
      <c r="C26" s="249"/>
      <c r="D26" s="968"/>
      <c r="E26" s="968"/>
      <c r="F26" s="968"/>
      <c r="G26" s="250"/>
      <c r="H26" s="251"/>
      <c r="I26" s="252"/>
      <c r="J26" s="253">
        <f t="shared" si="0"/>
        <v>0</v>
      </c>
      <c r="L26" s="118"/>
      <c r="M26" s="156"/>
      <c r="N26" s="156"/>
      <c r="O26" s="156"/>
      <c r="P26" s="156"/>
      <c r="Q26" s="156"/>
      <c r="R26" s="24"/>
    </row>
    <row r="27" spans="1:18" s="61" customFormat="1" ht="15" customHeight="1">
      <c r="B27" s="241" t="s">
        <v>511</v>
      </c>
      <c r="C27" s="242"/>
      <c r="D27" s="968"/>
      <c r="E27" s="968"/>
      <c r="F27" s="968"/>
      <c r="G27" s="243"/>
      <c r="H27" s="247">
        <f>H20+H21-H24</f>
        <v>69027762</v>
      </c>
      <c r="I27" s="245"/>
      <c r="J27" s="246">
        <f t="shared" si="0"/>
        <v>69027762</v>
      </c>
      <c r="L27" s="154"/>
      <c r="M27" s="155"/>
      <c r="N27" s="155"/>
      <c r="O27" s="155"/>
      <c r="P27" s="155"/>
      <c r="Q27" s="155"/>
      <c r="R27" s="154"/>
    </row>
    <row r="28" spans="1:18" s="31" customFormat="1" ht="15">
      <c r="B28" s="260" t="s">
        <v>512</v>
      </c>
      <c r="C28" s="261"/>
      <c r="D28" s="968"/>
      <c r="E28" s="968"/>
      <c r="F28" s="968"/>
      <c r="G28" s="262"/>
      <c r="H28" s="263"/>
      <c r="I28" s="264"/>
      <c r="J28" s="265">
        <f t="shared" si="0"/>
        <v>0</v>
      </c>
      <c r="L28" s="154"/>
      <c r="M28" s="155"/>
      <c r="N28" s="155"/>
      <c r="O28" s="155"/>
      <c r="P28" s="155"/>
      <c r="Q28" s="155"/>
      <c r="R28" s="33"/>
    </row>
    <row r="29" spans="1:18" s="61" customFormat="1" ht="15" customHeight="1">
      <c r="B29" s="241" t="s">
        <v>646</v>
      </c>
      <c r="C29" s="242"/>
      <c r="D29" s="601"/>
      <c r="E29" s="601"/>
      <c r="F29" s="601"/>
      <c r="G29" s="243"/>
      <c r="H29" s="247">
        <f>H9-H20</f>
        <v>3888904</v>
      </c>
      <c r="I29" s="245"/>
      <c r="J29" s="246">
        <f t="shared" si="0"/>
        <v>3888904</v>
      </c>
      <c r="L29" s="154"/>
      <c r="M29" s="155"/>
      <c r="N29" s="155"/>
      <c r="O29" s="155"/>
      <c r="P29" s="155"/>
      <c r="Q29" s="155"/>
      <c r="R29" s="154"/>
    </row>
    <row r="30" spans="1:18" s="61" customFormat="1" ht="15" customHeight="1">
      <c r="B30" s="266" t="s">
        <v>647</v>
      </c>
      <c r="C30" s="267"/>
      <c r="D30" s="602"/>
      <c r="E30" s="602"/>
      <c r="F30" s="602"/>
      <c r="G30" s="268"/>
      <c r="H30" s="625">
        <f>H18-H27</f>
        <v>972238</v>
      </c>
      <c r="I30" s="626"/>
      <c r="J30" s="627">
        <f t="shared" si="0"/>
        <v>972238</v>
      </c>
      <c r="L30" s="154"/>
      <c r="M30" s="155"/>
      <c r="N30" s="155"/>
      <c r="O30" s="155"/>
      <c r="P30" s="155"/>
      <c r="Q30" s="155"/>
      <c r="R30" s="154"/>
    </row>
    <row r="31" spans="1:18" s="61" customFormat="1" ht="14.25">
      <c r="B31" s="269"/>
      <c r="C31" s="155"/>
      <c r="D31" s="270"/>
      <c r="E31" s="270"/>
      <c r="F31" s="182"/>
      <c r="G31" s="154"/>
      <c r="H31" s="271"/>
      <c r="I31" s="271"/>
      <c r="J31" s="271"/>
      <c r="L31" s="154"/>
      <c r="M31" s="155"/>
      <c r="N31" s="155"/>
      <c r="O31" s="155"/>
      <c r="P31" s="155"/>
      <c r="Q31" s="155"/>
      <c r="R31" s="154"/>
    </row>
    <row r="32" spans="1:18" s="21" customFormat="1" ht="18" customHeight="1">
      <c r="A32" s="105" t="s">
        <v>55</v>
      </c>
      <c r="B32" s="30" t="s">
        <v>1003</v>
      </c>
      <c r="H32" s="106" t="s">
        <v>650</v>
      </c>
      <c r="I32" s="107"/>
      <c r="J32" s="108" t="s">
        <v>946</v>
      </c>
      <c r="L32" s="154"/>
      <c r="M32" s="155"/>
      <c r="N32" s="155"/>
      <c r="O32" s="155"/>
      <c r="P32" s="155"/>
      <c r="Q32" s="155"/>
      <c r="R32" s="33"/>
    </row>
    <row r="33" spans="1:18" s="152" customFormat="1" ht="18" customHeight="1">
      <c r="A33" s="302" t="s">
        <v>1004</v>
      </c>
      <c r="B33" s="281" t="s">
        <v>1005</v>
      </c>
      <c r="H33" s="109">
        <f>H34+H39+H40</f>
        <v>11612386826</v>
      </c>
      <c r="I33" s="109">
        <f>I34+I39+I40</f>
        <v>0</v>
      </c>
      <c r="J33" s="109">
        <f>J34+J39+J40</f>
        <v>8922614995</v>
      </c>
      <c r="L33" s="154"/>
      <c r="M33" s="155"/>
      <c r="N33" s="155"/>
      <c r="O33" s="155"/>
      <c r="P33" s="155"/>
      <c r="Q33" s="155"/>
      <c r="R33" s="154"/>
    </row>
    <row r="34" spans="1:18" s="21" customFormat="1" ht="15">
      <c r="B34" s="273" t="s">
        <v>355</v>
      </c>
      <c r="C34" s="303"/>
      <c r="D34" s="111"/>
      <c r="E34" s="111"/>
      <c r="F34" s="111"/>
      <c r="H34" s="22">
        <f>SUM(H35:H38)</f>
        <v>11256043589</v>
      </c>
      <c r="I34" s="227"/>
      <c r="J34" s="227">
        <f>SUM(J35:J38)</f>
        <v>8867081044</v>
      </c>
      <c r="L34" s="154"/>
      <c r="M34" s="155"/>
      <c r="N34" s="155"/>
      <c r="O34" s="155"/>
      <c r="P34" s="155"/>
      <c r="Q34" s="155"/>
      <c r="R34" s="33"/>
    </row>
    <row r="35" spans="1:18" s="21" customFormat="1" ht="15">
      <c r="B35" s="275" t="s">
        <v>1007</v>
      </c>
      <c r="C35" s="304"/>
      <c r="D35" s="116"/>
      <c r="E35" s="116"/>
      <c r="F35" s="116"/>
      <c r="G35" s="152"/>
      <c r="H35" s="157">
        <v>1043657896</v>
      </c>
      <c r="I35" s="276"/>
      <c r="J35" s="276">
        <v>726800797</v>
      </c>
      <c r="L35" s="154"/>
      <c r="M35" s="155"/>
      <c r="N35" s="155"/>
      <c r="O35" s="155"/>
      <c r="P35" s="155"/>
      <c r="Q35" s="155"/>
      <c r="R35" s="33"/>
    </row>
    <row r="36" spans="1:18" s="21" customFormat="1" ht="15">
      <c r="B36" s="275" t="s">
        <v>1008</v>
      </c>
      <c r="C36" s="304"/>
      <c r="D36" s="116"/>
      <c r="E36" s="116"/>
      <c r="F36" s="116"/>
      <c r="G36" s="152"/>
      <c r="H36" s="157">
        <v>3053980000</v>
      </c>
      <c r="I36" s="276"/>
      <c r="J36" s="276">
        <v>3053980000</v>
      </c>
      <c r="L36" s="154"/>
      <c r="M36" s="155"/>
      <c r="N36" s="155"/>
      <c r="O36" s="155"/>
      <c r="P36" s="155"/>
      <c r="Q36" s="155"/>
      <c r="R36" s="33"/>
    </row>
    <row r="37" spans="1:18" s="21" customFormat="1" ht="15">
      <c r="B37" s="275" t="s">
        <v>1009</v>
      </c>
      <c r="C37" s="304"/>
      <c r="D37" s="116"/>
      <c r="E37" s="116"/>
      <c r="F37" s="116"/>
      <c r="G37" s="152"/>
      <c r="H37" s="157">
        <v>2019573789</v>
      </c>
      <c r="I37" s="276"/>
      <c r="J37" s="157">
        <v>2019573789</v>
      </c>
      <c r="L37" s="154"/>
      <c r="M37" s="155"/>
      <c r="N37" s="155"/>
      <c r="O37" s="155"/>
      <c r="P37" s="155"/>
      <c r="Q37" s="155"/>
      <c r="R37" s="33"/>
    </row>
    <row r="38" spans="1:18" s="21" customFormat="1" ht="15">
      <c r="B38" s="275" t="s">
        <v>407</v>
      </c>
      <c r="C38" s="304"/>
      <c r="D38" s="116"/>
      <c r="E38" s="116"/>
      <c r="F38" s="116"/>
      <c r="G38" s="152"/>
      <c r="H38" s="157">
        <f>11256043589-H35-H36-H37</f>
        <v>5138831904</v>
      </c>
      <c r="I38" s="157">
        <f>11256043589-I35-I36-I37</f>
        <v>11256043589</v>
      </c>
      <c r="J38" s="157">
        <f>8867081044-J35-J36-J37</f>
        <v>3066726458</v>
      </c>
      <c r="L38" s="154"/>
      <c r="M38" s="155"/>
      <c r="N38" s="155"/>
      <c r="O38" s="155"/>
      <c r="P38" s="155"/>
      <c r="Q38" s="155"/>
      <c r="R38" s="33"/>
    </row>
    <row r="39" spans="1:18" s="21" customFormat="1" ht="15">
      <c r="B39" s="305" t="s">
        <v>513</v>
      </c>
      <c r="C39" s="303"/>
      <c r="D39" s="970"/>
      <c r="E39" s="970"/>
      <c r="F39" s="161"/>
      <c r="H39" s="22">
        <v>55533951</v>
      </c>
      <c r="I39" s="227"/>
      <c r="J39" s="227">
        <v>55533951</v>
      </c>
      <c r="L39" s="154"/>
      <c r="M39" s="155"/>
      <c r="N39" s="155"/>
      <c r="O39" s="155"/>
      <c r="P39" s="155"/>
      <c r="Q39" s="155"/>
      <c r="R39" s="33"/>
    </row>
    <row r="40" spans="1:18" s="21" customFormat="1" ht="15">
      <c r="B40" s="305" t="s">
        <v>937</v>
      </c>
      <c r="C40" s="303"/>
      <c r="D40" s="161"/>
      <c r="E40" s="161"/>
      <c r="F40" s="161"/>
      <c r="H40" s="22">
        <v>300809286</v>
      </c>
      <c r="I40" s="227"/>
      <c r="J40" s="227">
        <v>0</v>
      </c>
      <c r="L40" s="154"/>
      <c r="M40" s="155"/>
      <c r="N40" s="155"/>
      <c r="O40" s="155"/>
      <c r="P40" s="155"/>
      <c r="Q40" s="155"/>
      <c r="R40" s="33"/>
    </row>
    <row r="41" spans="1:18" s="152" customFormat="1" ht="18" customHeight="1">
      <c r="A41" s="302" t="s">
        <v>1006</v>
      </c>
      <c r="B41" s="281" t="s">
        <v>531</v>
      </c>
      <c r="H41" s="109">
        <f>H42+H47+H48</f>
        <v>23323899832</v>
      </c>
      <c r="I41" s="109">
        <f>I42+I47+I48</f>
        <v>0</v>
      </c>
      <c r="J41" s="109">
        <f>J42+J47+J48</f>
        <v>23323899832</v>
      </c>
      <c r="L41" s="154"/>
      <c r="M41" s="155"/>
      <c r="N41" s="155"/>
      <c r="O41" s="155"/>
      <c r="P41" s="155"/>
      <c r="Q41" s="155"/>
      <c r="R41" s="154"/>
    </row>
    <row r="42" spans="1:18" s="21" customFormat="1" ht="15">
      <c r="B42" s="273" t="s">
        <v>355</v>
      </c>
      <c r="C42" s="303"/>
      <c r="D42" s="111"/>
      <c r="E42" s="111"/>
      <c r="F42" s="111"/>
      <c r="H42" s="22">
        <f>SUM(H43:H46)</f>
        <v>23319183853</v>
      </c>
      <c r="I42" s="227"/>
      <c r="J42" s="227">
        <f>SUM(J43:J46)</f>
        <v>23319183853</v>
      </c>
      <c r="L42" s="154"/>
      <c r="M42" s="155"/>
      <c r="N42" s="155"/>
      <c r="O42" s="155"/>
      <c r="P42" s="155"/>
      <c r="Q42" s="155"/>
      <c r="R42" s="33"/>
    </row>
    <row r="43" spans="1:18" s="21" customFormat="1" ht="15">
      <c r="B43" s="275" t="s">
        <v>532</v>
      </c>
      <c r="C43" s="304"/>
      <c r="D43" s="116"/>
      <c r="E43" s="116"/>
      <c r="F43" s="116"/>
      <c r="G43" s="152"/>
      <c r="H43" s="157">
        <v>125130455</v>
      </c>
      <c r="I43" s="276"/>
      <c r="J43" s="276">
        <v>125130455</v>
      </c>
      <c r="L43" s="154"/>
      <c r="M43" s="155"/>
      <c r="N43" s="155"/>
      <c r="O43" s="155"/>
      <c r="P43" s="155"/>
      <c r="Q43" s="155"/>
      <c r="R43" s="33"/>
    </row>
    <row r="44" spans="1:18" s="21" customFormat="1" ht="15">
      <c r="B44" s="275" t="s">
        <v>533</v>
      </c>
      <c r="C44" s="304"/>
      <c r="D44" s="116"/>
      <c r="E44" s="116"/>
      <c r="F44" s="116"/>
      <c r="G44" s="152"/>
      <c r="H44" s="157">
        <v>0</v>
      </c>
      <c r="I44" s="276"/>
      <c r="J44" s="276">
        <v>0</v>
      </c>
      <c r="L44" s="154"/>
      <c r="M44" s="155"/>
      <c r="N44" s="155"/>
      <c r="O44" s="155"/>
      <c r="P44" s="155"/>
      <c r="Q44" s="155"/>
      <c r="R44" s="33"/>
    </row>
    <row r="45" spans="1:18" s="21" customFormat="1" ht="15">
      <c r="B45" s="275" t="s">
        <v>534</v>
      </c>
      <c r="C45" s="304"/>
      <c r="D45" s="116"/>
      <c r="E45" s="116"/>
      <c r="F45" s="116"/>
      <c r="G45" s="152"/>
      <c r="H45" s="157">
        <v>0</v>
      </c>
      <c r="I45" s="276"/>
      <c r="J45" s="276">
        <v>0</v>
      </c>
      <c r="L45" s="154"/>
      <c r="M45" s="155"/>
      <c r="N45" s="155"/>
      <c r="O45" s="155"/>
      <c r="P45" s="155"/>
      <c r="Q45" s="155"/>
      <c r="R45" s="33"/>
    </row>
    <row r="46" spans="1:18" s="21" customFormat="1" ht="15">
      <c r="B46" s="275" t="s">
        <v>535</v>
      </c>
      <c r="C46" s="304"/>
      <c r="D46" s="116"/>
      <c r="E46" s="116"/>
      <c r="F46" s="116"/>
      <c r="G46" s="152"/>
      <c r="H46" s="157">
        <v>23194053398</v>
      </c>
      <c r="I46" s="276"/>
      <c r="J46" s="157">
        <v>23194053398</v>
      </c>
      <c r="L46" s="154"/>
      <c r="M46" s="155"/>
      <c r="N46" s="155"/>
      <c r="O46" s="155"/>
      <c r="P46" s="155"/>
      <c r="Q46" s="155"/>
      <c r="R46" s="33"/>
    </row>
    <row r="47" spans="1:18" s="21" customFormat="1" ht="15">
      <c r="B47" s="305" t="s">
        <v>513</v>
      </c>
      <c r="C47" s="303"/>
      <c r="D47" s="970"/>
      <c r="E47" s="970"/>
      <c r="F47" s="161"/>
      <c r="H47" s="22">
        <v>4715979</v>
      </c>
      <c r="I47" s="227"/>
      <c r="J47" s="22">
        <v>4715979</v>
      </c>
      <c r="L47" s="154"/>
      <c r="M47" s="155"/>
      <c r="N47" s="155"/>
      <c r="O47" s="155"/>
      <c r="P47" s="155"/>
      <c r="Q47" s="155"/>
      <c r="R47" s="33"/>
    </row>
    <row r="48" spans="1:18" s="21" customFormat="1" ht="15">
      <c r="B48" s="305" t="s">
        <v>937</v>
      </c>
      <c r="C48" s="303"/>
      <c r="D48" s="161"/>
      <c r="E48" s="161"/>
      <c r="F48" s="161"/>
      <c r="H48" s="22">
        <v>0</v>
      </c>
      <c r="I48" s="227"/>
      <c r="J48" s="22">
        <v>0</v>
      </c>
      <c r="L48" s="154"/>
      <c r="M48" s="155"/>
      <c r="N48" s="155"/>
      <c r="O48" s="155"/>
      <c r="P48" s="155"/>
      <c r="Q48" s="155"/>
      <c r="R48" s="33"/>
    </row>
    <row r="49" spans="1:18" s="21" customFormat="1" ht="9.75" customHeight="1">
      <c r="B49" s="306"/>
      <c r="H49" s="22"/>
      <c r="I49" s="227"/>
      <c r="J49" s="227"/>
      <c r="L49" s="154"/>
      <c r="M49" s="155"/>
      <c r="N49" s="155"/>
      <c r="O49" s="155"/>
      <c r="P49" s="155"/>
      <c r="Q49" s="155"/>
      <c r="R49" s="33"/>
    </row>
    <row r="50" spans="1:18" s="21" customFormat="1" ht="17.25" customHeight="1" thickBot="1">
      <c r="B50" s="163" t="s">
        <v>363</v>
      </c>
      <c r="C50" s="168"/>
      <c r="D50" s="168"/>
      <c r="E50" s="168"/>
      <c r="F50" s="168"/>
      <c r="G50" s="31"/>
      <c r="H50" s="128">
        <f>H41+H33</f>
        <v>34936286658</v>
      </c>
      <c r="I50" s="226"/>
      <c r="J50" s="128">
        <f>J41+J33</f>
        <v>32246514827</v>
      </c>
      <c r="L50" s="154"/>
      <c r="M50" s="155"/>
      <c r="N50" s="278"/>
      <c r="O50" s="155"/>
      <c r="P50" s="155"/>
      <c r="Q50" s="155"/>
      <c r="R50" s="33"/>
    </row>
    <row r="51" spans="1:18" ht="35.25" hidden="1" customHeight="1" thickTop="1">
      <c r="A51" s="101"/>
      <c r="B51" s="972" t="s">
        <v>536</v>
      </c>
      <c r="C51" s="973"/>
      <c r="D51" s="973"/>
      <c r="E51" s="973"/>
      <c r="F51" s="973"/>
      <c r="G51" s="973"/>
      <c r="H51" s="973"/>
      <c r="I51" s="973"/>
      <c r="J51" s="973"/>
      <c r="L51" s="169"/>
      <c r="M51" s="170"/>
      <c r="N51" s="301"/>
      <c r="O51" s="170"/>
      <c r="P51" s="170"/>
      <c r="Q51" s="170"/>
    </row>
    <row r="52" spans="1:18" s="21" customFormat="1" ht="18" customHeight="1" thickTop="1">
      <c r="A52" s="31" t="s">
        <v>65</v>
      </c>
      <c r="B52" s="30" t="s">
        <v>965</v>
      </c>
      <c r="H52" s="106" t="str">
        <f>H32</f>
        <v>Sè 31/03/2015</v>
      </c>
      <c r="I52" s="107"/>
      <c r="J52" s="106" t="str">
        <f>J32</f>
        <v>Sè 01/01/2015</v>
      </c>
      <c r="L52" s="154"/>
      <c r="M52" s="155"/>
      <c r="N52" s="155"/>
      <c r="O52" s="155"/>
      <c r="P52" s="155"/>
      <c r="Q52" s="155"/>
      <c r="R52" s="33"/>
    </row>
    <row r="53" spans="1:18" s="31" customFormat="1" ht="18.75" customHeight="1">
      <c r="A53" s="31" t="s">
        <v>538</v>
      </c>
      <c r="B53" s="30" t="s">
        <v>966</v>
      </c>
      <c r="H53" s="226">
        <f>H55+H58+H61</f>
        <v>208299176124</v>
      </c>
      <c r="I53" s="226"/>
      <c r="J53" s="226">
        <f>J55+J58+J61</f>
        <v>175711228779</v>
      </c>
      <c r="L53" s="33"/>
      <c r="M53" s="34"/>
      <c r="N53" s="34"/>
      <c r="O53" s="34"/>
      <c r="P53" s="34"/>
      <c r="Q53" s="34"/>
      <c r="R53" s="33"/>
    </row>
    <row r="54" spans="1:18" s="61" customFormat="1" ht="7.5" customHeight="1">
      <c r="B54" s="281"/>
      <c r="H54" s="274"/>
      <c r="I54" s="274"/>
      <c r="J54" s="274"/>
      <c r="L54" s="154"/>
      <c r="M54" s="155"/>
      <c r="N54" s="278"/>
      <c r="O54" s="155"/>
      <c r="P54" s="155"/>
      <c r="Q54" s="155"/>
      <c r="R54" s="154"/>
    </row>
    <row r="55" spans="1:18" s="61" customFormat="1" ht="15">
      <c r="A55" s="152"/>
      <c r="B55" s="273" t="s">
        <v>540</v>
      </c>
      <c r="F55" s="152"/>
      <c r="G55" s="152"/>
      <c r="H55" s="227">
        <f>H56+H57</f>
        <v>148911317886</v>
      </c>
      <c r="I55" s="276"/>
      <c r="J55" s="227">
        <f>J56+J57</f>
        <v>112629081805</v>
      </c>
      <c r="L55" s="154"/>
      <c r="M55" s="155"/>
      <c r="N55" s="155"/>
      <c r="O55" s="155"/>
      <c r="P55" s="155"/>
      <c r="Q55" s="155"/>
      <c r="R55" s="154"/>
    </row>
    <row r="56" spans="1:18" s="61" customFormat="1" ht="15">
      <c r="A56" s="152"/>
      <c r="B56" s="275" t="s">
        <v>541</v>
      </c>
      <c r="F56" s="152"/>
      <c r="G56" s="152"/>
      <c r="H56" s="276">
        <v>148911317886</v>
      </c>
      <c r="I56" s="276"/>
      <c r="J56" s="276">
        <v>112629081805</v>
      </c>
      <c r="L56" s="154"/>
      <c r="M56" s="155"/>
      <c r="N56" s="155"/>
      <c r="O56" s="155"/>
      <c r="P56" s="155"/>
      <c r="Q56" s="155"/>
      <c r="R56" s="154"/>
    </row>
    <row r="57" spans="1:18" s="61" customFormat="1" ht="15">
      <c r="A57" s="152"/>
      <c r="B57" s="275" t="s">
        <v>542</v>
      </c>
      <c r="F57" s="152"/>
      <c r="G57" s="152"/>
      <c r="H57" s="276"/>
      <c r="I57" s="276"/>
      <c r="J57" s="276"/>
      <c r="L57" s="154"/>
      <c r="M57" s="155"/>
      <c r="N57" s="155"/>
      <c r="O57" s="155"/>
      <c r="P57" s="155"/>
      <c r="Q57" s="155"/>
      <c r="R57" s="154"/>
    </row>
    <row r="58" spans="1:18" s="61" customFormat="1" ht="15">
      <c r="A58" s="152"/>
      <c r="B58" s="273" t="s">
        <v>362</v>
      </c>
      <c r="F58" s="152"/>
      <c r="G58" s="152"/>
      <c r="H58" s="227">
        <f>H59+H60</f>
        <v>55290455303</v>
      </c>
      <c r="I58" s="276"/>
      <c r="J58" s="227">
        <f>J59+J60</f>
        <v>55290455303</v>
      </c>
      <c r="L58" s="154"/>
      <c r="M58" s="155"/>
      <c r="N58" s="155"/>
      <c r="O58" s="155"/>
      <c r="P58" s="155"/>
      <c r="Q58" s="155"/>
      <c r="R58" s="154"/>
    </row>
    <row r="59" spans="1:18" s="61" customFormat="1" ht="15">
      <c r="A59" s="152"/>
      <c r="B59" s="275" t="s">
        <v>541</v>
      </c>
      <c r="F59" s="152"/>
      <c r="G59" s="152"/>
      <c r="H59" s="276">
        <v>55290455303</v>
      </c>
      <c r="I59" s="276"/>
      <c r="J59" s="276">
        <v>55290455303</v>
      </c>
      <c r="L59" s="154"/>
      <c r="M59" s="155"/>
      <c r="N59" s="155"/>
      <c r="O59" s="155"/>
      <c r="P59" s="155"/>
      <c r="Q59" s="155"/>
      <c r="R59" s="154"/>
    </row>
    <row r="60" spans="1:18" s="61" customFormat="1" ht="15">
      <c r="A60" s="152"/>
      <c r="B60" s="275" t="s">
        <v>542</v>
      </c>
      <c r="F60" s="152"/>
      <c r="G60" s="152"/>
      <c r="H60" s="276">
        <v>0</v>
      </c>
      <c r="I60" s="276"/>
      <c r="J60" s="276">
        <v>0</v>
      </c>
      <c r="L60" s="154"/>
      <c r="M60" s="155"/>
      <c r="N60" s="155"/>
      <c r="O60" s="155"/>
      <c r="P60" s="155"/>
      <c r="Q60" s="155"/>
      <c r="R60" s="154"/>
    </row>
    <row r="61" spans="1:18" s="61" customFormat="1" ht="15">
      <c r="A61" s="152"/>
      <c r="B61" s="273" t="s">
        <v>543</v>
      </c>
      <c r="F61" s="152"/>
      <c r="G61" s="152"/>
      <c r="H61" s="227">
        <f>H62</f>
        <v>4097402935</v>
      </c>
      <c r="I61" s="276"/>
      <c r="J61" s="276">
        <f>J62</f>
        <v>7791691671</v>
      </c>
      <c r="L61" s="154"/>
      <c r="M61" s="155"/>
      <c r="N61" s="155"/>
      <c r="O61" s="155"/>
      <c r="P61" s="155"/>
      <c r="Q61" s="155"/>
      <c r="R61" s="154"/>
    </row>
    <row r="62" spans="1:18" s="61" customFormat="1" ht="15">
      <c r="A62" s="152"/>
      <c r="B62" s="275" t="s">
        <v>541</v>
      </c>
      <c r="F62" s="152"/>
      <c r="G62" s="152"/>
      <c r="H62" s="276">
        <v>4097402935</v>
      </c>
      <c r="I62" s="276"/>
      <c r="J62" s="276">
        <v>7791691671</v>
      </c>
      <c r="L62" s="154"/>
      <c r="M62" s="155"/>
      <c r="N62" s="155"/>
      <c r="O62" s="155"/>
      <c r="P62" s="155"/>
      <c r="Q62" s="155"/>
      <c r="R62" s="154"/>
    </row>
    <row r="63" spans="1:18" s="61" customFormat="1" ht="8.25" customHeight="1">
      <c r="A63" s="152"/>
      <c r="B63" s="98"/>
      <c r="F63" s="152"/>
      <c r="G63" s="152"/>
      <c r="H63" s="276"/>
      <c r="I63" s="276"/>
      <c r="J63" s="276"/>
      <c r="L63" s="154"/>
      <c r="M63" s="155"/>
      <c r="N63" s="155"/>
      <c r="O63" s="155"/>
      <c r="P63" s="155"/>
      <c r="Q63" s="155"/>
      <c r="R63" s="154"/>
    </row>
    <row r="64" spans="1:18" s="61" customFormat="1" ht="15">
      <c r="A64" s="31" t="s">
        <v>544</v>
      </c>
      <c r="B64" s="30" t="s">
        <v>967</v>
      </c>
      <c r="H64" s="226">
        <f>H65+H68</f>
        <v>54424503810</v>
      </c>
      <c r="I64" s="226">
        <f>I65+I68</f>
        <v>0</v>
      </c>
      <c r="J64" s="226">
        <f>J65+J68</f>
        <v>53818191511</v>
      </c>
      <c r="L64" s="603"/>
      <c r="M64" s="155"/>
      <c r="N64" s="155"/>
      <c r="O64" s="155"/>
      <c r="P64" s="155"/>
      <c r="Q64" s="155"/>
      <c r="R64" s="154"/>
    </row>
    <row r="65" spans="1:18" s="61" customFormat="1" ht="15">
      <c r="A65" s="31"/>
      <c r="B65" s="30" t="s">
        <v>621</v>
      </c>
      <c r="H65" s="226">
        <f>SUM(H66:H67)</f>
        <v>34718929307</v>
      </c>
      <c r="I65" s="226">
        <f>SUM(I66)</f>
        <v>0</v>
      </c>
      <c r="J65" s="226">
        <f>SUM(J66:J67)</f>
        <v>32112617008</v>
      </c>
      <c r="L65" s="603"/>
      <c r="M65" s="155"/>
      <c r="N65" s="155"/>
      <c r="O65" s="155"/>
      <c r="P65" s="155"/>
      <c r="Q65" s="155"/>
      <c r="R65" s="154"/>
    </row>
    <row r="66" spans="1:18" s="61" customFormat="1" ht="15">
      <c r="A66" s="31"/>
      <c r="B66" s="277" t="s">
        <v>558</v>
      </c>
      <c r="C66" s="152"/>
      <c r="D66" s="152"/>
      <c r="E66" s="152"/>
      <c r="F66" s="152"/>
      <c r="H66" s="276">
        <v>17088929307</v>
      </c>
      <c r="I66" s="276"/>
      <c r="J66" s="276">
        <v>14440117008</v>
      </c>
      <c r="L66" s="154"/>
      <c r="M66" s="155"/>
      <c r="N66" s="155"/>
      <c r="O66" s="155"/>
      <c r="P66" s="155"/>
      <c r="Q66" s="155"/>
      <c r="R66" s="154"/>
    </row>
    <row r="67" spans="1:18" s="61" customFormat="1" ht="15">
      <c r="A67" s="31"/>
      <c r="B67" s="277" t="s">
        <v>942</v>
      </c>
      <c r="C67" s="152"/>
      <c r="D67" s="152"/>
      <c r="E67" s="152"/>
      <c r="F67" s="152"/>
      <c r="H67" s="276">
        <v>17630000000</v>
      </c>
      <c r="I67" s="276"/>
      <c r="J67" s="276">
        <v>17672500000</v>
      </c>
      <c r="L67" s="154"/>
      <c r="M67" s="155"/>
      <c r="N67" s="155"/>
      <c r="O67" s="155"/>
      <c r="P67" s="155"/>
      <c r="Q67" s="155"/>
      <c r="R67" s="154"/>
    </row>
    <row r="68" spans="1:18" s="34" customFormat="1" ht="15">
      <c r="B68" s="331" t="s">
        <v>622</v>
      </c>
      <c r="H68" s="279">
        <f>H69</f>
        <v>19705574503</v>
      </c>
      <c r="I68" s="279"/>
      <c r="J68" s="279">
        <f>J69</f>
        <v>21705574503</v>
      </c>
      <c r="L68" s="33"/>
      <c r="R68" s="33"/>
    </row>
    <row r="69" spans="1:18" s="25" customFormat="1" ht="14.25">
      <c r="B69" s="332" t="s">
        <v>623</v>
      </c>
      <c r="H69" s="287">
        <f>SUM(H70:H76)</f>
        <v>19705574503</v>
      </c>
      <c r="I69" s="287"/>
      <c r="J69" s="287">
        <f>SUM(J70:J76)</f>
        <v>21705574503</v>
      </c>
      <c r="L69" s="24"/>
      <c r="R69" s="24"/>
    </row>
    <row r="70" spans="1:18" s="25" customFormat="1" ht="15">
      <c r="B70" s="121" t="s">
        <v>624</v>
      </c>
      <c r="H70" s="117">
        <v>720000000</v>
      </c>
      <c r="I70" s="112"/>
      <c r="J70" s="117">
        <v>720000000</v>
      </c>
      <c r="L70" s="333"/>
      <c r="R70" s="24"/>
    </row>
    <row r="71" spans="1:18" s="25" customFormat="1" ht="15">
      <c r="B71" s="121" t="s">
        <v>625</v>
      </c>
      <c r="H71" s="117">
        <v>110800000</v>
      </c>
      <c r="I71" s="112"/>
      <c r="J71" s="117">
        <v>110800000</v>
      </c>
      <c r="L71" s="333"/>
      <c r="R71" s="24"/>
    </row>
    <row r="72" spans="1:18" s="25" customFormat="1" ht="15">
      <c r="B72" s="121" t="s">
        <v>626</v>
      </c>
      <c r="H72" s="117">
        <v>205000000</v>
      </c>
      <c r="I72" s="112"/>
      <c r="J72" s="117"/>
      <c r="L72" s="333"/>
      <c r="R72" s="24"/>
    </row>
    <row r="73" spans="1:18" s="25" customFormat="1" ht="15">
      <c r="B73" s="121" t="s">
        <v>627</v>
      </c>
      <c r="H73" s="117">
        <v>8700000000</v>
      </c>
      <c r="I73" s="112"/>
      <c r="J73" s="117">
        <v>8700000000</v>
      </c>
      <c r="L73" s="333"/>
      <c r="R73" s="24"/>
    </row>
    <row r="74" spans="1:18" s="25" customFormat="1" ht="15">
      <c r="B74" s="121" t="s">
        <v>628</v>
      </c>
      <c r="H74" s="117"/>
      <c r="I74" s="112"/>
      <c r="J74" s="112">
        <v>205000000</v>
      </c>
      <c r="L74" s="333"/>
      <c r="R74" s="24"/>
    </row>
    <row r="75" spans="1:18" s="156" customFormat="1" ht="15">
      <c r="B75" s="121" t="s">
        <v>629</v>
      </c>
      <c r="H75" s="117">
        <v>68000000</v>
      </c>
      <c r="I75" s="117"/>
      <c r="J75" s="117">
        <v>2068000000</v>
      </c>
      <c r="L75" s="118"/>
      <c r="R75" s="118"/>
    </row>
    <row r="76" spans="1:18" s="156" customFormat="1" ht="15">
      <c r="B76" s="121" t="s">
        <v>630</v>
      </c>
      <c r="H76" s="117">
        <v>9901774503</v>
      </c>
      <c r="I76" s="117"/>
      <c r="J76" s="117">
        <v>9901774503</v>
      </c>
      <c r="L76" s="118"/>
      <c r="R76" s="118"/>
    </row>
    <row r="77" spans="1:18" s="21" customFormat="1" ht="18.75" customHeight="1" thickBot="1">
      <c r="B77" s="163" t="s">
        <v>363</v>
      </c>
      <c r="C77" s="168"/>
      <c r="D77" s="168"/>
      <c r="E77" s="168"/>
      <c r="F77" s="168"/>
      <c r="G77" s="31"/>
      <c r="H77" s="628">
        <f>H53+H64</f>
        <v>262723679934</v>
      </c>
      <c r="I77" s="628">
        <f>I53+I64</f>
        <v>0</v>
      </c>
      <c r="J77" s="628">
        <f>J53+J64</f>
        <v>229529420290</v>
      </c>
      <c r="L77" s="154"/>
      <c r="M77" s="155"/>
      <c r="N77" s="278"/>
      <c r="O77" s="155"/>
      <c r="P77" s="155"/>
      <c r="Q77" s="155"/>
      <c r="R77" s="33"/>
    </row>
    <row r="78" spans="1:18" s="21" customFormat="1" ht="15.75" thickTop="1">
      <c r="B78" s="98"/>
      <c r="H78" s="227"/>
      <c r="I78" s="227"/>
      <c r="J78" s="227"/>
      <c r="L78" s="154"/>
      <c r="M78" s="155"/>
      <c r="N78" s="155"/>
      <c r="O78" s="155"/>
      <c r="P78" s="155"/>
      <c r="Q78" s="155"/>
      <c r="R78" s="33"/>
    </row>
    <row r="79" spans="1:18" s="21" customFormat="1" ht="15">
      <c r="A79" s="123" t="s">
        <v>537</v>
      </c>
      <c r="B79" s="282" t="s">
        <v>560</v>
      </c>
      <c r="H79" s="106" t="str">
        <f>H52</f>
        <v>Sè 31/03/2015</v>
      </c>
      <c r="I79" s="107"/>
      <c r="J79" s="106" t="str">
        <f>J52</f>
        <v>Sè 01/01/2015</v>
      </c>
      <c r="L79" s="33"/>
      <c r="M79" s="33"/>
      <c r="N79" s="33"/>
      <c r="O79" s="33"/>
      <c r="P79" s="33"/>
      <c r="Q79" s="33"/>
      <c r="R79" s="33"/>
    </row>
    <row r="80" spans="1:18" s="123" customFormat="1" ht="6" customHeight="1">
      <c r="B80" s="282"/>
      <c r="H80" s="279"/>
      <c r="I80" s="279"/>
      <c r="J80" s="279"/>
      <c r="K80" s="31"/>
      <c r="L80" s="33"/>
      <c r="M80" s="34"/>
      <c r="N80" s="283"/>
      <c r="O80" s="34"/>
      <c r="P80" s="34"/>
      <c r="Q80" s="34"/>
      <c r="R80" s="33"/>
    </row>
    <row r="81" spans="2:18" s="61" customFormat="1" ht="14.25">
      <c r="B81" s="281" t="s">
        <v>399</v>
      </c>
      <c r="C81" s="272"/>
      <c r="D81" s="272"/>
      <c r="E81" s="272"/>
      <c r="F81" s="272"/>
      <c r="G81" s="272"/>
      <c r="H81" s="274">
        <f>SUM(H82:H113)</f>
        <v>176554698658</v>
      </c>
      <c r="I81" s="274"/>
      <c r="J81" s="274">
        <f>SUM(J82:J113)</f>
        <v>180867609260</v>
      </c>
      <c r="L81" s="154"/>
      <c r="M81" s="155"/>
      <c r="N81" s="278"/>
      <c r="O81" s="155"/>
      <c r="P81" s="155"/>
      <c r="Q81" s="155"/>
      <c r="R81" s="154"/>
    </row>
    <row r="82" spans="2:18" s="21" customFormat="1" ht="14.25" customHeight="1">
      <c r="B82" s="98" t="s">
        <v>401</v>
      </c>
      <c r="C82" s="277"/>
      <c r="D82" s="110"/>
      <c r="E82" s="110"/>
      <c r="F82" s="110"/>
      <c r="G82" s="110"/>
      <c r="H82" s="227">
        <v>2950000000</v>
      </c>
      <c r="I82" s="227"/>
      <c r="J82" s="227">
        <v>2950000000</v>
      </c>
      <c r="L82" s="24"/>
      <c r="M82" s="25"/>
      <c r="N82" s="25"/>
      <c r="O82" s="25"/>
      <c r="P82" s="25"/>
      <c r="Q82" s="25"/>
      <c r="R82" s="24"/>
    </row>
    <row r="83" spans="2:18" s="21" customFormat="1" ht="14.25" customHeight="1">
      <c r="B83" s="98" t="s">
        <v>1010</v>
      </c>
      <c r="C83" s="277"/>
      <c r="D83" s="110"/>
      <c r="E83" s="110"/>
      <c r="F83" s="110"/>
      <c r="G83" s="110"/>
      <c r="H83" s="227">
        <v>1209392803</v>
      </c>
      <c r="I83" s="227"/>
      <c r="J83" s="227">
        <v>1013093710</v>
      </c>
      <c r="L83" s="24"/>
      <c r="M83" s="25"/>
      <c r="N83" s="25"/>
      <c r="O83" s="25"/>
      <c r="P83" s="25"/>
      <c r="Q83" s="25"/>
      <c r="R83" s="24"/>
    </row>
    <row r="84" spans="2:18" s="21" customFormat="1" ht="14.25" customHeight="1">
      <c r="B84" s="98" t="s">
        <v>561</v>
      </c>
      <c r="C84" s="277"/>
      <c r="D84" s="110"/>
      <c r="E84" s="110"/>
      <c r="F84" s="110"/>
      <c r="G84" s="110"/>
      <c r="H84" s="227">
        <v>1277668036</v>
      </c>
      <c r="I84" s="227"/>
      <c r="J84" s="227">
        <v>1277668036</v>
      </c>
      <c r="L84" s="24"/>
      <c r="M84" s="25"/>
      <c r="N84" s="25"/>
      <c r="O84" s="25"/>
      <c r="P84" s="25"/>
      <c r="Q84" s="25"/>
      <c r="R84" s="24"/>
    </row>
    <row r="85" spans="2:18" s="21" customFormat="1" ht="14.25" customHeight="1">
      <c r="B85" s="98" t="s">
        <v>562</v>
      </c>
      <c r="C85" s="277"/>
      <c r="D85" s="110"/>
      <c r="E85" s="110"/>
      <c r="F85" s="110"/>
      <c r="G85" s="110"/>
      <c r="H85" s="227">
        <v>33969866187</v>
      </c>
      <c r="I85" s="227"/>
      <c r="J85" s="227">
        <v>29145195977</v>
      </c>
      <c r="L85" s="24"/>
      <c r="M85" s="25"/>
      <c r="N85" s="25"/>
      <c r="O85" s="25"/>
      <c r="P85" s="25"/>
      <c r="Q85" s="25"/>
      <c r="R85" s="24"/>
    </row>
    <row r="86" spans="2:18" s="21" customFormat="1" ht="14.25" customHeight="1">
      <c r="B86" s="98" t="s">
        <v>563</v>
      </c>
      <c r="C86" s="277"/>
      <c r="D86" s="110"/>
      <c r="E86" s="110"/>
      <c r="F86" s="110"/>
      <c r="G86" s="110"/>
      <c r="H86" s="227">
        <v>467136501</v>
      </c>
      <c r="I86" s="227"/>
      <c r="J86" s="227">
        <v>630614501</v>
      </c>
      <c r="L86" s="24"/>
      <c r="M86" s="25"/>
      <c r="N86" s="25"/>
      <c r="O86" s="25"/>
      <c r="P86" s="25"/>
      <c r="Q86" s="25"/>
      <c r="R86" s="24"/>
    </row>
    <row r="87" spans="2:18" s="21" customFormat="1" ht="14.25" customHeight="1">
      <c r="B87" s="98" t="s">
        <v>1011</v>
      </c>
      <c r="C87" s="277"/>
      <c r="D87" s="110"/>
      <c r="E87" s="110"/>
      <c r="F87" s="110"/>
      <c r="G87" s="110"/>
      <c r="H87" s="227">
        <v>4504649276</v>
      </c>
      <c r="I87" s="227"/>
      <c r="J87" s="227">
        <v>4334102061</v>
      </c>
      <c r="L87" s="24"/>
      <c r="M87" s="25"/>
      <c r="N87" s="25"/>
      <c r="O87" s="25"/>
      <c r="P87" s="25"/>
      <c r="Q87" s="25"/>
      <c r="R87" s="24"/>
    </row>
    <row r="88" spans="2:18" s="21" customFormat="1" ht="14.25" customHeight="1">
      <c r="B88" s="98" t="s">
        <v>564</v>
      </c>
      <c r="C88" s="277"/>
      <c r="D88" s="110"/>
      <c r="E88" s="110"/>
      <c r="F88" s="110"/>
      <c r="G88" s="110"/>
      <c r="H88" s="227">
        <v>9078897855</v>
      </c>
      <c r="I88" s="227"/>
      <c r="J88" s="227">
        <v>7396286962</v>
      </c>
      <c r="L88" s="24"/>
      <c r="M88" s="25"/>
      <c r="N88" s="25"/>
      <c r="O88" s="25"/>
      <c r="P88" s="25"/>
      <c r="Q88" s="25"/>
      <c r="R88" s="24"/>
    </row>
    <row r="89" spans="2:18" s="21" customFormat="1" ht="19.5" customHeight="1">
      <c r="B89" s="98" t="s">
        <v>403</v>
      </c>
      <c r="C89" s="277"/>
      <c r="D89" s="110"/>
      <c r="E89" s="110"/>
      <c r="F89" s="110"/>
      <c r="G89" s="110"/>
      <c r="H89" s="227">
        <v>3359559170</v>
      </c>
      <c r="I89" s="227"/>
      <c r="J89" s="227">
        <v>9359559170</v>
      </c>
      <c r="L89" s="24"/>
      <c r="M89" s="25"/>
      <c r="N89" s="25"/>
      <c r="O89" s="25"/>
      <c r="P89" s="25"/>
      <c r="Q89" s="25"/>
      <c r="R89" s="24"/>
    </row>
    <row r="90" spans="2:18" s="21" customFormat="1" ht="14.25" customHeight="1">
      <c r="B90" s="98" t="s">
        <v>565</v>
      </c>
      <c r="C90" s="277"/>
      <c r="D90" s="110"/>
      <c r="E90" s="110"/>
      <c r="F90" s="110"/>
      <c r="G90" s="110"/>
      <c r="H90" s="227">
        <v>5181104376</v>
      </c>
      <c r="I90" s="227"/>
      <c r="J90" s="227">
        <v>4227153689</v>
      </c>
      <c r="L90" s="24"/>
      <c r="M90" s="25"/>
      <c r="N90" s="25"/>
      <c r="O90" s="25"/>
      <c r="P90" s="25"/>
      <c r="Q90" s="25"/>
      <c r="R90" s="24"/>
    </row>
    <row r="91" spans="2:18" s="21" customFormat="1" ht="14.25" customHeight="1">
      <c r="B91" s="98" t="s">
        <v>566</v>
      </c>
      <c r="C91" s="277"/>
      <c r="D91" s="110"/>
      <c r="E91" s="110"/>
      <c r="F91" s="110"/>
      <c r="G91" s="110"/>
      <c r="H91" s="227">
        <v>12443795495</v>
      </c>
      <c r="I91" s="227"/>
      <c r="J91" s="227">
        <v>8655421705</v>
      </c>
      <c r="L91" s="24"/>
      <c r="M91" s="25"/>
      <c r="N91" s="25"/>
      <c r="O91" s="25"/>
      <c r="P91" s="25"/>
      <c r="Q91" s="25"/>
      <c r="R91" s="24"/>
    </row>
    <row r="92" spans="2:18" s="21" customFormat="1" ht="14.25" customHeight="1">
      <c r="B92" s="98" t="s">
        <v>567</v>
      </c>
      <c r="C92" s="277"/>
      <c r="D92" s="110"/>
      <c r="E92" s="110"/>
      <c r="F92" s="110"/>
      <c r="G92" s="110"/>
      <c r="H92" s="227">
        <v>0</v>
      </c>
      <c r="I92" s="227"/>
      <c r="J92" s="227"/>
      <c r="L92" s="24"/>
      <c r="M92" s="25"/>
      <c r="N92" s="25"/>
      <c r="O92" s="25"/>
      <c r="P92" s="25"/>
      <c r="Q92" s="25"/>
      <c r="R92" s="24"/>
    </row>
    <row r="93" spans="2:18" s="21" customFormat="1" ht="14.25" customHeight="1">
      <c r="B93" s="98" t="s">
        <v>568</v>
      </c>
      <c r="C93" s="277"/>
      <c r="D93" s="110"/>
      <c r="E93" s="110"/>
      <c r="F93" s="110"/>
      <c r="G93" s="110"/>
      <c r="H93" s="227">
        <v>49634205098</v>
      </c>
      <c r="I93" s="227"/>
      <c r="J93" s="227">
        <v>36256989696</v>
      </c>
      <c r="L93" s="24"/>
      <c r="M93" s="25"/>
      <c r="N93" s="25"/>
      <c r="O93" s="25"/>
      <c r="P93" s="25"/>
      <c r="Q93" s="25"/>
      <c r="R93" s="24"/>
    </row>
    <row r="94" spans="2:18" s="21" customFormat="1" ht="14.25" customHeight="1">
      <c r="B94" s="98" t="s">
        <v>569</v>
      </c>
      <c r="C94" s="277"/>
      <c r="D94" s="110"/>
      <c r="E94" s="110"/>
      <c r="F94" s="110"/>
      <c r="G94" s="110"/>
      <c r="H94" s="227">
        <v>0</v>
      </c>
      <c r="I94" s="227"/>
      <c r="J94" s="227"/>
      <c r="L94" s="24"/>
      <c r="M94" s="25"/>
      <c r="N94" s="25"/>
      <c r="O94" s="25"/>
      <c r="P94" s="25"/>
      <c r="Q94" s="25"/>
      <c r="R94" s="24"/>
    </row>
    <row r="95" spans="2:18" s="21" customFormat="1" ht="14.25" customHeight="1">
      <c r="B95" s="98" t="s">
        <v>570</v>
      </c>
      <c r="C95" s="277"/>
      <c r="D95" s="110"/>
      <c r="E95" s="110"/>
      <c r="F95" s="110"/>
      <c r="G95" s="110"/>
      <c r="H95" s="227">
        <v>0</v>
      </c>
      <c r="I95" s="227"/>
      <c r="J95" s="227"/>
      <c r="L95" s="24"/>
      <c r="M95" s="25"/>
      <c r="N95" s="25"/>
      <c r="O95" s="25"/>
      <c r="P95" s="25"/>
      <c r="Q95" s="25"/>
      <c r="R95" s="24"/>
    </row>
    <row r="96" spans="2:18" s="21" customFormat="1" ht="14.25" customHeight="1">
      <c r="B96" s="98" t="s">
        <v>571</v>
      </c>
      <c r="C96" s="277"/>
      <c r="D96" s="110"/>
      <c r="E96" s="110"/>
      <c r="F96" s="110"/>
      <c r="G96" s="110"/>
      <c r="H96" s="227">
        <v>418235054</v>
      </c>
      <c r="I96" s="227"/>
      <c r="J96" s="227">
        <v>366952066</v>
      </c>
      <c r="L96" s="24"/>
      <c r="M96" s="25"/>
      <c r="N96" s="25"/>
      <c r="O96" s="25"/>
      <c r="P96" s="25"/>
      <c r="Q96" s="25"/>
      <c r="R96" s="24"/>
    </row>
    <row r="97" spans="2:18" s="21" customFormat="1" ht="14.25" customHeight="1">
      <c r="B97" s="98" t="s">
        <v>572</v>
      </c>
      <c r="C97" s="277"/>
      <c r="D97" s="110"/>
      <c r="E97" s="110"/>
      <c r="F97" s="110"/>
      <c r="G97" s="110"/>
      <c r="H97" s="227">
        <v>729713416</v>
      </c>
      <c r="I97" s="227"/>
      <c r="J97" s="227">
        <v>729713416</v>
      </c>
      <c r="L97" s="24"/>
      <c r="M97" s="25"/>
      <c r="N97" s="25"/>
      <c r="O97" s="25"/>
      <c r="P97" s="25"/>
      <c r="Q97" s="25"/>
      <c r="R97" s="24"/>
    </row>
    <row r="98" spans="2:18" s="21" customFormat="1" ht="14.25" customHeight="1">
      <c r="B98" s="98" t="s">
        <v>573</v>
      </c>
      <c r="C98" s="277"/>
      <c r="D98" s="110"/>
      <c r="E98" s="110"/>
      <c r="F98" s="110"/>
      <c r="G98" s="110"/>
      <c r="H98" s="227">
        <v>1817359383</v>
      </c>
      <c r="I98" s="227"/>
      <c r="J98" s="227">
        <v>2617359383</v>
      </c>
      <c r="L98" s="24"/>
      <c r="M98" s="25"/>
      <c r="N98" s="25"/>
      <c r="O98" s="25"/>
      <c r="P98" s="25"/>
      <c r="Q98" s="25"/>
      <c r="R98" s="24"/>
    </row>
    <row r="99" spans="2:18" s="31" customFormat="1" ht="15">
      <c r="B99" s="98" t="s">
        <v>574</v>
      </c>
      <c r="C99" s="277"/>
      <c r="D99" s="272"/>
      <c r="E99" s="272"/>
      <c r="F99" s="272"/>
      <c r="G99" s="272"/>
      <c r="H99" s="227">
        <v>0</v>
      </c>
      <c r="I99" s="226"/>
      <c r="J99" s="227">
        <v>900865000</v>
      </c>
      <c r="L99" s="154"/>
      <c r="M99" s="155"/>
      <c r="N99" s="278"/>
      <c r="O99" s="155"/>
      <c r="P99" s="155"/>
      <c r="Q99" s="155"/>
      <c r="R99" s="33"/>
    </row>
    <row r="100" spans="2:18" s="31" customFormat="1" ht="15">
      <c r="B100" s="98" t="s">
        <v>575</v>
      </c>
      <c r="C100" s="277"/>
      <c r="D100" s="272"/>
      <c r="E100" s="272"/>
      <c r="F100" s="272"/>
      <c r="G100" s="272"/>
      <c r="H100" s="227">
        <v>671715422</v>
      </c>
      <c r="I100" s="226"/>
      <c r="J100" s="227">
        <v>1331040422</v>
      </c>
      <c r="L100" s="154"/>
      <c r="M100" s="155"/>
      <c r="N100" s="278"/>
      <c r="O100" s="155"/>
      <c r="P100" s="155"/>
      <c r="Q100" s="155"/>
      <c r="R100" s="33"/>
    </row>
    <row r="101" spans="2:18" s="31" customFormat="1" ht="15">
      <c r="B101" s="98" t="s">
        <v>576</v>
      </c>
      <c r="C101" s="277"/>
      <c r="D101" s="272"/>
      <c r="E101" s="272"/>
      <c r="F101" s="272"/>
      <c r="G101" s="272"/>
      <c r="H101" s="227">
        <v>6809967911</v>
      </c>
      <c r="I101" s="226"/>
      <c r="J101" s="227">
        <v>19441975884</v>
      </c>
      <c r="L101" s="154"/>
      <c r="M101" s="155"/>
      <c r="N101" s="278"/>
      <c r="O101" s="155"/>
      <c r="P101" s="155"/>
      <c r="Q101" s="155"/>
      <c r="R101" s="33"/>
    </row>
    <row r="102" spans="2:18" s="31" customFormat="1" ht="15">
      <c r="B102" s="98" t="s">
        <v>577</v>
      </c>
      <c r="C102" s="277"/>
      <c r="D102" s="272"/>
      <c r="E102" s="272"/>
      <c r="F102" s="272"/>
      <c r="G102" s="272"/>
      <c r="H102" s="227">
        <v>1740387700</v>
      </c>
      <c r="I102" s="226"/>
      <c r="J102" s="227">
        <v>1740387700</v>
      </c>
      <c r="L102" s="154"/>
      <c r="M102" s="155"/>
      <c r="N102" s="278"/>
      <c r="O102" s="155"/>
      <c r="P102" s="155"/>
      <c r="Q102" s="155"/>
      <c r="R102" s="33"/>
    </row>
    <row r="103" spans="2:18" s="31" customFormat="1" ht="15">
      <c r="B103" s="98" t="s">
        <v>578</v>
      </c>
      <c r="C103" s="277"/>
      <c r="D103" s="272"/>
      <c r="E103" s="272"/>
      <c r="F103" s="272"/>
      <c r="G103" s="272"/>
      <c r="H103" s="227">
        <v>1938587500</v>
      </c>
      <c r="I103" s="226"/>
      <c r="J103" s="227">
        <v>2338587500</v>
      </c>
      <c r="L103" s="154"/>
      <c r="M103" s="155"/>
      <c r="N103" s="278"/>
      <c r="O103" s="155"/>
      <c r="P103" s="155"/>
      <c r="Q103" s="155"/>
      <c r="R103" s="33"/>
    </row>
    <row r="104" spans="2:18" s="31" customFormat="1" ht="15">
      <c r="B104" s="98" t="s">
        <v>579</v>
      </c>
      <c r="C104" s="277"/>
      <c r="D104" s="272"/>
      <c r="E104" s="272"/>
      <c r="F104" s="272"/>
      <c r="G104" s="272"/>
      <c r="H104" s="227">
        <v>0</v>
      </c>
      <c r="I104" s="226"/>
      <c r="J104" s="227"/>
      <c r="L104" s="154"/>
      <c r="M104" s="155"/>
      <c r="N104" s="278"/>
      <c r="O104" s="155"/>
      <c r="P104" s="155"/>
      <c r="Q104" s="155"/>
      <c r="R104" s="33"/>
    </row>
    <row r="105" spans="2:18" s="31" customFormat="1" ht="15">
      <c r="B105" s="98" t="s">
        <v>580</v>
      </c>
      <c r="C105" s="277"/>
      <c r="D105" s="272"/>
      <c r="E105" s="272"/>
      <c r="F105" s="272"/>
      <c r="G105" s="272"/>
      <c r="H105" s="227">
        <v>0</v>
      </c>
      <c r="I105" s="226"/>
      <c r="J105" s="227"/>
      <c r="L105" s="154"/>
      <c r="M105" s="155"/>
      <c r="N105" s="278"/>
      <c r="O105" s="155"/>
      <c r="P105" s="155"/>
      <c r="Q105" s="155"/>
      <c r="R105" s="33"/>
    </row>
    <row r="106" spans="2:18" s="31" customFormat="1" ht="15">
      <c r="B106" s="98" t="s">
        <v>581</v>
      </c>
      <c r="C106" s="277"/>
      <c r="D106" s="272"/>
      <c r="E106" s="272"/>
      <c r="F106" s="272"/>
      <c r="G106" s="272"/>
      <c r="H106" s="227">
        <v>0</v>
      </c>
      <c r="I106" s="226"/>
      <c r="J106" s="227"/>
      <c r="L106" s="154"/>
      <c r="M106" s="155"/>
      <c r="N106" s="278"/>
      <c r="O106" s="155"/>
      <c r="P106" s="155"/>
      <c r="Q106" s="155"/>
      <c r="R106" s="33"/>
    </row>
    <row r="107" spans="2:18" s="31" customFormat="1" ht="15">
      <c r="B107" s="98" t="s">
        <v>582</v>
      </c>
      <c r="C107" s="277"/>
      <c r="D107" s="272"/>
      <c r="E107" s="272"/>
      <c r="F107" s="272"/>
      <c r="G107" s="272"/>
      <c r="H107" s="227">
        <v>11272967244</v>
      </c>
      <c r="I107" s="226"/>
      <c r="J107" s="227">
        <v>5298625613</v>
      </c>
      <c r="L107" s="154"/>
      <c r="M107" s="155"/>
      <c r="N107" s="278"/>
      <c r="O107" s="155"/>
      <c r="P107" s="155"/>
      <c r="Q107" s="155"/>
      <c r="R107" s="33"/>
    </row>
    <row r="108" spans="2:18" s="31" customFormat="1" ht="15">
      <c r="B108" s="98" t="s">
        <v>583</v>
      </c>
      <c r="C108" s="277"/>
      <c r="D108" s="272"/>
      <c r="E108" s="272"/>
      <c r="F108" s="272"/>
      <c r="G108" s="272"/>
      <c r="H108" s="227">
        <v>0</v>
      </c>
      <c r="I108" s="226"/>
      <c r="J108" s="227">
        <v>226919165</v>
      </c>
      <c r="L108" s="154"/>
      <c r="M108" s="155"/>
      <c r="N108" s="278"/>
      <c r="O108" s="155"/>
      <c r="P108" s="155"/>
      <c r="Q108" s="155"/>
      <c r="R108" s="33"/>
    </row>
    <row r="109" spans="2:18" s="31" customFormat="1" ht="15">
      <c r="B109" s="98" t="s">
        <v>584</v>
      </c>
      <c r="C109" s="277"/>
      <c r="D109" s="272"/>
      <c r="E109" s="272"/>
      <c r="F109" s="272"/>
      <c r="G109" s="272"/>
      <c r="H109" s="227">
        <v>1297701280</v>
      </c>
      <c r="I109" s="226"/>
      <c r="J109" s="227">
        <v>1497701280</v>
      </c>
      <c r="L109" s="154"/>
      <c r="M109" s="155"/>
      <c r="N109" s="278"/>
      <c r="O109" s="155"/>
      <c r="P109" s="155"/>
      <c r="Q109" s="155"/>
      <c r="R109" s="33"/>
    </row>
    <row r="110" spans="2:18" s="31" customFormat="1" ht="15">
      <c r="B110" s="98" t="s">
        <v>585</v>
      </c>
      <c r="C110" s="277"/>
      <c r="D110" s="272"/>
      <c r="E110" s="272"/>
      <c r="F110" s="272"/>
      <c r="G110" s="272"/>
      <c r="H110" s="227">
        <v>863310235</v>
      </c>
      <c r="I110" s="226"/>
      <c r="J110" s="227">
        <v>1821199315</v>
      </c>
      <c r="L110" s="154"/>
      <c r="M110" s="155"/>
      <c r="N110" s="278"/>
      <c r="O110" s="155"/>
      <c r="P110" s="155"/>
      <c r="Q110" s="155"/>
      <c r="R110" s="33"/>
    </row>
    <row r="111" spans="2:18" s="31" customFormat="1" ht="15">
      <c r="B111" s="98" t="s">
        <v>586</v>
      </c>
      <c r="C111" s="277"/>
      <c r="D111" s="272"/>
      <c r="E111" s="272"/>
      <c r="F111" s="272"/>
      <c r="G111" s="272"/>
      <c r="H111" s="227">
        <v>894081160</v>
      </c>
      <c r="I111" s="226"/>
      <c r="J111" s="227">
        <v>1594081160</v>
      </c>
      <c r="L111" s="154"/>
      <c r="M111" s="155"/>
      <c r="N111" s="278"/>
      <c r="O111" s="155"/>
      <c r="P111" s="155"/>
      <c r="Q111" s="155"/>
      <c r="R111" s="33"/>
    </row>
    <row r="112" spans="2:18" s="31" customFormat="1" ht="15">
      <c r="B112" s="98" t="s">
        <v>587</v>
      </c>
      <c r="C112" s="277"/>
      <c r="D112" s="272"/>
      <c r="E112" s="272"/>
      <c r="F112" s="272"/>
      <c r="G112" s="272"/>
      <c r="H112" s="227">
        <v>2345264985</v>
      </c>
      <c r="I112" s="226"/>
      <c r="J112" s="227"/>
      <c r="L112" s="154"/>
      <c r="M112" s="155"/>
      <c r="N112" s="278"/>
      <c r="O112" s="155"/>
      <c r="P112" s="155"/>
      <c r="Q112" s="155"/>
      <c r="R112" s="33"/>
    </row>
    <row r="113" spans="1:18" s="31" customFormat="1" ht="15">
      <c r="B113" s="98" t="s">
        <v>407</v>
      </c>
      <c r="C113" s="277"/>
      <c r="D113" s="272"/>
      <c r="E113" s="272"/>
      <c r="F113" s="272"/>
      <c r="G113" s="272"/>
      <c r="H113" s="227">
        <v>21679132571</v>
      </c>
      <c r="I113" s="226"/>
      <c r="J113" s="227">
        <v>35716115849</v>
      </c>
      <c r="L113" s="154">
        <v>27483481408</v>
      </c>
      <c r="M113" s="155"/>
      <c r="N113" s="278"/>
      <c r="O113" s="155"/>
      <c r="P113" s="155"/>
      <c r="Q113" s="155"/>
      <c r="R113" s="33"/>
    </row>
    <row r="114" spans="1:18" s="61" customFormat="1" ht="14.25">
      <c r="B114" s="284" t="s">
        <v>408</v>
      </c>
      <c r="C114" s="272"/>
      <c r="D114" s="272"/>
      <c r="E114" s="272"/>
      <c r="F114" s="272"/>
      <c r="G114" s="272"/>
      <c r="H114" s="274">
        <v>768016296</v>
      </c>
      <c r="I114" s="274"/>
      <c r="J114" s="274">
        <v>1249294296</v>
      </c>
      <c r="L114" s="154">
        <f>L120-J120</f>
        <v>-17635247390</v>
      </c>
      <c r="M114" s="155"/>
      <c r="N114" s="278"/>
      <c r="O114" s="155"/>
      <c r="P114" s="155"/>
      <c r="Q114" s="155"/>
      <c r="R114" s="154"/>
    </row>
    <row r="115" spans="1:18" s="61" customFormat="1" ht="14.25">
      <c r="B115" s="281" t="s">
        <v>926</v>
      </c>
      <c r="C115" s="272"/>
      <c r="D115" s="272"/>
      <c r="E115" s="272"/>
      <c r="F115" s="272"/>
      <c r="G115" s="272"/>
      <c r="H115" s="274">
        <f>SUM(H116:H118)</f>
        <v>16800398908</v>
      </c>
      <c r="I115" s="274">
        <f>SUM(I116:I118)</f>
        <v>0</v>
      </c>
      <c r="J115" s="274">
        <f>SUM(J116:J118)</f>
        <v>17635247390</v>
      </c>
      <c r="L115" s="154"/>
      <c r="M115" s="155"/>
      <c r="N115" s="278"/>
      <c r="O115" s="155"/>
      <c r="P115" s="155"/>
      <c r="Q115" s="155"/>
      <c r="R115" s="154"/>
    </row>
    <row r="116" spans="1:18" s="21" customFormat="1" ht="14.25">
      <c r="B116" s="120" t="s">
        <v>939</v>
      </c>
      <c r="C116" s="110"/>
      <c r="D116" s="110"/>
      <c r="E116" s="110"/>
      <c r="F116" s="110"/>
      <c r="G116" s="110"/>
      <c r="H116" s="227">
        <v>13003455948</v>
      </c>
      <c r="I116" s="227"/>
      <c r="J116" s="227">
        <v>13003455948</v>
      </c>
      <c r="L116" s="24"/>
      <c r="M116" s="25"/>
      <c r="N116" s="323"/>
      <c r="O116" s="25"/>
      <c r="P116" s="25"/>
      <c r="Q116" s="25"/>
      <c r="R116" s="24"/>
    </row>
    <row r="117" spans="1:18" s="21" customFormat="1" ht="14.25">
      <c r="B117" s="120" t="s">
        <v>938</v>
      </c>
      <c r="C117" s="110"/>
      <c r="D117" s="110"/>
      <c r="E117" s="110"/>
      <c r="F117" s="110"/>
      <c r="G117" s="110"/>
      <c r="H117" s="227">
        <v>3513222680</v>
      </c>
      <c r="I117" s="227"/>
      <c r="J117" s="227">
        <v>3513222680</v>
      </c>
      <c r="L117" s="24"/>
      <c r="M117" s="25"/>
      <c r="N117" s="323"/>
      <c r="O117" s="25"/>
      <c r="P117" s="25"/>
      <c r="Q117" s="25"/>
      <c r="R117" s="24"/>
    </row>
    <row r="118" spans="1:18" s="21" customFormat="1" ht="14.25">
      <c r="B118" s="120" t="s">
        <v>407</v>
      </c>
      <c r="C118" s="110"/>
      <c r="D118" s="110"/>
      <c r="E118" s="110"/>
      <c r="F118" s="110"/>
      <c r="G118" s="110"/>
      <c r="H118" s="227">
        <f>19750398908-16516678628-2950000000</f>
        <v>283720280</v>
      </c>
      <c r="I118" s="227"/>
      <c r="J118" s="227">
        <f>20585247390-16516678628-2950000000</f>
        <v>1118568762</v>
      </c>
      <c r="L118" s="24"/>
      <c r="M118" s="25"/>
      <c r="N118" s="323"/>
      <c r="O118" s="25"/>
      <c r="P118" s="25"/>
      <c r="Q118" s="25"/>
      <c r="R118" s="24"/>
    </row>
    <row r="119" spans="1:18" s="21" customFormat="1" ht="14.25">
      <c r="B119" s="120"/>
      <c r="C119" s="110"/>
      <c r="D119" s="110"/>
      <c r="E119" s="110"/>
      <c r="F119" s="110"/>
      <c r="G119" s="110"/>
      <c r="H119" s="227"/>
      <c r="I119" s="227"/>
      <c r="J119" s="227"/>
      <c r="L119" s="24"/>
      <c r="M119" s="25"/>
      <c r="N119" s="323"/>
      <c r="O119" s="25"/>
      <c r="P119" s="25"/>
      <c r="Q119" s="25"/>
      <c r="R119" s="24"/>
    </row>
    <row r="120" spans="1:18" s="31" customFormat="1" ht="15.75" thickBot="1">
      <c r="B120" s="285" t="s">
        <v>363</v>
      </c>
      <c r="C120" s="286"/>
      <c r="D120" s="286"/>
      <c r="E120" s="286"/>
      <c r="F120" s="286"/>
      <c r="G120" s="123"/>
      <c r="H120" s="628">
        <f>H81+H114+H115</f>
        <v>194123113862</v>
      </c>
      <c r="I120" s="226"/>
      <c r="J120" s="628">
        <f>J81+J114+J115</f>
        <v>199752150946</v>
      </c>
      <c r="L120" s="169">
        <v>182116903556</v>
      </c>
      <c r="M120" s="155"/>
      <c r="N120" s="278"/>
      <c r="O120" s="155"/>
      <c r="P120" s="155"/>
      <c r="Q120" s="155"/>
      <c r="R120" s="33"/>
    </row>
    <row r="121" spans="1:18" s="110" customFormat="1" ht="7.5" customHeight="1" thickTop="1">
      <c r="B121" s="120"/>
      <c r="H121" s="287"/>
      <c r="I121" s="287"/>
      <c r="J121" s="287"/>
      <c r="L121" s="33"/>
      <c r="M121" s="33"/>
      <c r="N121" s="33"/>
      <c r="O121" s="24"/>
      <c r="P121" s="24"/>
      <c r="Q121" s="25"/>
      <c r="R121" s="33"/>
    </row>
    <row r="122" spans="1:18" s="123" customFormat="1" ht="15">
      <c r="A122" s="123" t="s">
        <v>559</v>
      </c>
      <c r="B122" s="282" t="s">
        <v>588</v>
      </c>
      <c r="H122" s="106" t="str">
        <f>H79</f>
        <v>Sè 31/03/2015</v>
      </c>
      <c r="I122" s="107"/>
      <c r="J122" s="106" t="str">
        <f>J79</f>
        <v>Sè 01/01/2015</v>
      </c>
      <c r="K122" s="31"/>
      <c r="L122" s="33"/>
      <c r="M122" s="34"/>
      <c r="N122" s="283"/>
      <c r="O122" s="34"/>
      <c r="P122" s="34"/>
      <c r="Q122" s="34"/>
      <c r="R122" s="33"/>
    </row>
    <row r="123" spans="1:18" s="61" customFormat="1" ht="14.25">
      <c r="B123" s="284" t="s">
        <v>399</v>
      </c>
      <c r="C123" s="272"/>
      <c r="D123" s="272"/>
      <c r="E123" s="272"/>
      <c r="F123" s="272"/>
      <c r="G123" s="272"/>
      <c r="H123" s="274">
        <f>SUM(H124:H134)</f>
        <v>42823061865</v>
      </c>
      <c r="I123" s="274"/>
      <c r="J123" s="274">
        <f>SUM(J124:J134)</f>
        <v>50050466367</v>
      </c>
      <c r="L123" s="154"/>
      <c r="M123" s="155"/>
      <c r="N123" s="155"/>
      <c r="O123" s="155"/>
      <c r="P123" s="155"/>
      <c r="Q123" s="155"/>
      <c r="R123" s="154"/>
    </row>
    <row r="124" spans="1:18" s="21" customFormat="1" ht="14.25">
      <c r="B124" s="98" t="s">
        <v>589</v>
      </c>
      <c r="C124" s="110"/>
      <c r="D124" s="110"/>
      <c r="E124" s="110"/>
      <c r="F124" s="110"/>
      <c r="G124" s="110"/>
      <c r="H124" s="319">
        <v>4159718000</v>
      </c>
      <c r="I124" s="319"/>
      <c r="J124" s="319">
        <v>6775629252</v>
      </c>
      <c r="L124" s="24"/>
      <c r="M124" s="25"/>
      <c r="N124" s="25"/>
      <c r="O124" s="25"/>
      <c r="P124" s="25"/>
      <c r="Q124" s="25"/>
      <c r="R124" s="24"/>
    </row>
    <row r="125" spans="1:18" s="21" customFormat="1" ht="14.25">
      <c r="B125" s="98" t="s">
        <v>561</v>
      </c>
      <c r="C125" s="110"/>
      <c r="D125" s="110"/>
      <c r="E125" s="110"/>
      <c r="F125" s="110"/>
      <c r="G125" s="110"/>
      <c r="H125" s="319">
        <v>1009800000</v>
      </c>
      <c r="I125" s="319"/>
      <c r="J125" s="319">
        <v>1009800000</v>
      </c>
      <c r="L125" s="24"/>
      <c r="M125" s="25"/>
      <c r="N125" s="25"/>
      <c r="O125" s="25"/>
      <c r="P125" s="25"/>
      <c r="Q125" s="25"/>
      <c r="R125" s="24"/>
    </row>
    <row r="126" spans="1:18" s="21" customFormat="1" ht="14.25">
      <c r="B126" s="320" t="s">
        <v>590</v>
      </c>
      <c r="C126" s="110"/>
      <c r="D126" s="110"/>
      <c r="E126" s="110"/>
      <c r="F126" s="110"/>
      <c r="G126" s="110"/>
      <c r="H126" s="319">
        <v>100000000</v>
      </c>
      <c r="I126" s="319"/>
      <c r="J126" s="319">
        <v>100000000</v>
      </c>
      <c r="L126" s="24"/>
      <c r="M126" s="25"/>
      <c r="N126" s="25"/>
      <c r="O126" s="25"/>
      <c r="P126" s="25"/>
      <c r="Q126" s="25"/>
      <c r="R126" s="24"/>
    </row>
    <row r="127" spans="1:18" s="21" customFormat="1" ht="14.25">
      <c r="B127" s="98" t="s">
        <v>591</v>
      </c>
      <c r="C127" s="110"/>
      <c r="D127" s="110"/>
      <c r="E127" s="110"/>
      <c r="F127" s="110"/>
      <c r="G127" s="110"/>
      <c r="H127" s="319">
        <v>495000000</v>
      </c>
      <c r="I127" s="319"/>
      <c r="J127" s="319">
        <v>495000000</v>
      </c>
      <c r="L127" s="24"/>
      <c r="M127" s="25"/>
      <c r="N127" s="25"/>
      <c r="O127" s="25"/>
      <c r="P127" s="25"/>
      <c r="Q127" s="25"/>
      <c r="R127" s="24"/>
    </row>
    <row r="128" spans="1:18" s="21" customFormat="1" ht="14.25">
      <c r="B128" s="98" t="s">
        <v>592</v>
      </c>
      <c r="C128" s="110"/>
      <c r="D128" s="110"/>
      <c r="E128" s="110"/>
      <c r="F128" s="110"/>
      <c r="G128" s="110"/>
      <c r="H128" s="319">
        <v>20044713000</v>
      </c>
      <c r="I128" s="319"/>
      <c r="J128" s="319">
        <v>20044713000</v>
      </c>
      <c r="L128" s="24"/>
      <c r="M128" s="25"/>
      <c r="N128" s="25"/>
      <c r="O128" s="25"/>
      <c r="P128" s="25"/>
      <c r="Q128" s="25"/>
      <c r="R128" s="24"/>
    </row>
    <row r="129" spans="1:18" s="21" customFormat="1" ht="14.25">
      <c r="B129" s="98" t="s">
        <v>402</v>
      </c>
      <c r="C129" s="110"/>
      <c r="D129" s="110"/>
      <c r="E129" s="110"/>
      <c r="F129" s="110"/>
      <c r="G129" s="110"/>
      <c r="H129" s="319">
        <v>0</v>
      </c>
      <c r="I129" s="319"/>
      <c r="J129" s="319"/>
      <c r="L129" s="24"/>
      <c r="M129" s="25"/>
      <c r="N129" s="25"/>
      <c r="O129" s="25"/>
      <c r="P129" s="25"/>
      <c r="Q129" s="25"/>
      <c r="R129" s="24"/>
    </row>
    <row r="130" spans="1:18" s="21" customFormat="1" ht="14.25">
      <c r="B130" s="98" t="s">
        <v>593</v>
      </c>
      <c r="C130" s="110"/>
      <c r="D130" s="110"/>
      <c r="E130" s="110"/>
      <c r="F130" s="110"/>
      <c r="G130" s="110"/>
      <c r="H130" s="319">
        <v>748555740</v>
      </c>
      <c r="I130" s="319"/>
      <c r="J130" s="319">
        <v>748555740</v>
      </c>
      <c r="L130" s="24"/>
      <c r="M130" s="25"/>
      <c r="N130" s="25"/>
      <c r="O130" s="25"/>
      <c r="P130" s="25"/>
      <c r="Q130" s="25"/>
      <c r="R130" s="24"/>
    </row>
    <row r="131" spans="1:18" s="21" customFormat="1" ht="14.25">
      <c r="B131" s="98" t="s">
        <v>594</v>
      </c>
      <c r="C131" s="110"/>
      <c r="D131" s="110"/>
      <c r="E131" s="110"/>
      <c r="F131" s="110"/>
      <c r="G131" s="110"/>
      <c r="H131" s="319">
        <v>3811055000</v>
      </c>
      <c r="I131" s="319"/>
      <c r="J131" s="319">
        <v>3811055000</v>
      </c>
      <c r="L131" s="24"/>
      <c r="M131" s="25"/>
      <c r="N131" s="25"/>
      <c r="O131" s="25"/>
      <c r="P131" s="25"/>
      <c r="Q131" s="25"/>
      <c r="R131" s="24"/>
    </row>
    <row r="132" spans="1:18" s="21" customFormat="1" ht="14.25">
      <c r="B132" s="98" t="s">
        <v>595</v>
      </c>
      <c r="C132" s="110"/>
      <c r="D132" s="110"/>
      <c r="E132" s="110"/>
      <c r="F132" s="110"/>
      <c r="G132" s="110"/>
      <c r="H132" s="319">
        <v>0</v>
      </c>
      <c r="I132" s="319"/>
      <c r="J132" s="319"/>
      <c r="L132" s="24"/>
      <c r="M132" s="25"/>
      <c r="N132" s="25"/>
      <c r="O132" s="25"/>
      <c r="P132" s="25"/>
      <c r="Q132" s="25"/>
      <c r="R132" s="24"/>
    </row>
    <row r="133" spans="1:18" s="31" customFormat="1" ht="15">
      <c r="B133" s="98" t="s">
        <v>596</v>
      </c>
      <c r="C133" s="272"/>
      <c r="D133" s="272"/>
      <c r="E133" s="272"/>
      <c r="F133" s="272"/>
      <c r="G133" s="272"/>
      <c r="H133" s="227">
        <v>3420750375</v>
      </c>
      <c r="I133" s="226"/>
      <c r="J133" s="227">
        <v>8420750375</v>
      </c>
      <c r="L133" s="154"/>
      <c r="M133" s="155"/>
      <c r="N133" s="155"/>
      <c r="O133" s="155"/>
      <c r="P133" s="155"/>
      <c r="Q133" s="155"/>
      <c r="R133" s="33"/>
    </row>
    <row r="134" spans="1:18" s="21" customFormat="1" ht="15.75" customHeight="1">
      <c r="B134" s="88" t="s">
        <v>407</v>
      </c>
      <c r="C134" s="321"/>
      <c r="D134" s="321"/>
      <c r="E134" s="321"/>
      <c r="F134" s="321"/>
      <c r="G134" s="321"/>
      <c r="H134" s="319">
        <f>42823061865-33789592115</f>
        <v>9033469750</v>
      </c>
      <c r="I134" s="319"/>
      <c r="J134" s="319">
        <v>8644963000</v>
      </c>
      <c r="L134" s="24"/>
      <c r="M134" s="25"/>
      <c r="N134" s="25"/>
      <c r="O134" s="25"/>
      <c r="P134" s="25"/>
      <c r="Q134" s="25"/>
      <c r="R134" s="24"/>
    </row>
    <row r="135" spans="1:18" s="21" customFormat="1" ht="14.25">
      <c r="B135" s="284" t="s">
        <v>408</v>
      </c>
      <c r="C135" s="321"/>
      <c r="D135" s="321"/>
      <c r="E135" s="321"/>
      <c r="F135" s="321"/>
      <c r="G135" s="321"/>
      <c r="H135" s="322">
        <f>SUM(H136:H137)</f>
        <v>500000000</v>
      </c>
      <c r="I135" s="319"/>
      <c r="J135" s="322">
        <f>SUM(J136:J137)</f>
        <v>500000000</v>
      </c>
      <c r="L135" s="24"/>
      <c r="M135" s="25"/>
      <c r="N135" s="25"/>
      <c r="O135" s="25"/>
      <c r="P135" s="25"/>
      <c r="Q135" s="25"/>
      <c r="R135" s="24"/>
    </row>
    <row r="136" spans="1:18" s="21" customFormat="1" ht="14.25">
      <c r="B136" s="98" t="s">
        <v>597</v>
      </c>
      <c r="C136" s="321"/>
      <c r="D136" s="321"/>
      <c r="E136" s="321"/>
      <c r="F136" s="321"/>
      <c r="G136" s="321"/>
      <c r="H136" s="319">
        <v>0</v>
      </c>
      <c r="I136" s="319"/>
      <c r="J136" s="319"/>
      <c r="L136" s="24"/>
      <c r="M136" s="25"/>
      <c r="N136" s="25"/>
      <c r="O136" s="25"/>
      <c r="P136" s="25"/>
      <c r="Q136" s="25"/>
      <c r="R136" s="24"/>
    </row>
    <row r="137" spans="1:18" s="21" customFormat="1" ht="14.25">
      <c r="B137" s="98" t="s">
        <v>598</v>
      </c>
      <c r="C137" s="321"/>
      <c r="D137" s="321"/>
      <c r="E137" s="321"/>
      <c r="F137" s="321"/>
      <c r="G137" s="321"/>
      <c r="H137" s="319">
        <v>500000000</v>
      </c>
      <c r="I137" s="319"/>
      <c r="J137" s="319">
        <v>500000000</v>
      </c>
      <c r="L137" s="24"/>
      <c r="M137" s="25"/>
      <c r="N137" s="25"/>
      <c r="O137" s="25"/>
      <c r="P137" s="25"/>
      <c r="Q137" s="25"/>
      <c r="R137" s="24"/>
    </row>
    <row r="138" spans="1:18" s="61" customFormat="1" ht="14.25">
      <c r="B138" s="281" t="s">
        <v>926</v>
      </c>
      <c r="C138" s="613"/>
      <c r="D138" s="613"/>
      <c r="E138" s="613"/>
      <c r="F138" s="613"/>
      <c r="G138" s="613"/>
      <c r="H138" s="322">
        <v>0</v>
      </c>
      <c r="I138" s="322"/>
      <c r="J138" s="322">
        <v>0</v>
      </c>
      <c r="L138" s="154"/>
      <c r="M138" s="155"/>
      <c r="N138" s="155"/>
      <c r="O138" s="155"/>
      <c r="P138" s="155"/>
      <c r="Q138" s="155"/>
      <c r="R138" s="154"/>
    </row>
    <row r="139" spans="1:18" s="21" customFormat="1" ht="5.25" customHeight="1">
      <c r="B139" s="120"/>
      <c r="C139" s="321"/>
      <c r="D139" s="321"/>
      <c r="E139" s="321"/>
      <c r="F139" s="321"/>
      <c r="G139" s="321"/>
      <c r="H139" s="319"/>
      <c r="I139" s="319"/>
      <c r="J139" s="319"/>
      <c r="L139" s="24"/>
      <c r="M139" s="25"/>
      <c r="N139" s="25"/>
      <c r="O139" s="25"/>
      <c r="P139" s="25"/>
      <c r="Q139" s="25"/>
      <c r="R139" s="24"/>
    </row>
    <row r="140" spans="1:18" s="21" customFormat="1" ht="15.75" thickBot="1">
      <c r="B140" s="285" t="s">
        <v>363</v>
      </c>
      <c r="C140" s="286"/>
      <c r="D140" s="286"/>
      <c r="E140" s="286"/>
      <c r="F140" s="286"/>
      <c r="G140" s="123"/>
      <c r="H140" s="628">
        <f>H123+H135+H138</f>
        <v>43323061865</v>
      </c>
      <c r="I140" s="226"/>
      <c r="J140" s="628">
        <f>J123+J135+J138</f>
        <v>50550466367</v>
      </c>
      <c r="L140" s="24"/>
      <c r="M140" s="25"/>
      <c r="N140" s="323"/>
      <c r="O140" s="25"/>
      <c r="P140" s="25"/>
      <c r="Q140" s="25"/>
      <c r="R140" s="24"/>
    </row>
    <row r="141" spans="1:18" ht="15.75" thickTop="1">
      <c r="A141" s="101"/>
      <c r="B141" s="314"/>
      <c r="C141" s="310"/>
      <c r="D141" s="310"/>
      <c r="E141" s="310"/>
      <c r="F141" s="310"/>
      <c r="G141" s="310"/>
      <c r="H141" s="319"/>
      <c r="I141" s="319"/>
      <c r="J141" s="319"/>
      <c r="L141" s="102"/>
      <c r="M141" s="103"/>
      <c r="N141" s="103"/>
      <c r="R141" s="102"/>
    </row>
    <row r="142" spans="1:18" s="21" customFormat="1" ht="15">
      <c r="A142" s="105" t="s">
        <v>968</v>
      </c>
      <c r="B142" s="30" t="s">
        <v>599</v>
      </c>
      <c r="H142" s="106" t="str">
        <f>H122</f>
        <v>Sè 31/03/2015</v>
      </c>
      <c r="I142" s="107"/>
      <c r="J142" s="106" t="str">
        <f>J122</f>
        <v>Sè 01/01/2015</v>
      </c>
      <c r="L142" s="24"/>
      <c r="M142" s="25"/>
      <c r="N142" s="25"/>
      <c r="O142" s="25"/>
      <c r="P142" s="25"/>
      <c r="Q142" s="25"/>
      <c r="R142" s="24"/>
    </row>
    <row r="143" spans="1:18" s="21" customFormat="1" ht="17.25" customHeight="1">
      <c r="B143" s="120" t="s">
        <v>600</v>
      </c>
      <c r="C143" s="110"/>
      <c r="D143" s="110"/>
      <c r="E143" s="110"/>
      <c r="F143" s="110"/>
      <c r="G143" s="110"/>
      <c r="H143" s="324">
        <f>5142378487+3050000</f>
        <v>5145428487</v>
      </c>
      <c r="I143" s="227"/>
      <c r="J143" s="325">
        <f>6584757405+3050000</f>
        <v>6587807405</v>
      </c>
      <c r="L143" s="24">
        <v>3050000</v>
      </c>
      <c r="M143" s="25"/>
      <c r="N143" s="24">
        <v>3050000</v>
      </c>
      <c r="O143" s="25"/>
      <c r="P143" s="25"/>
      <c r="Q143" s="25"/>
      <c r="R143" s="24"/>
    </row>
    <row r="144" spans="1:18" s="21" customFormat="1" ht="17.25" customHeight="1">
      <c r="B144" s="120" t="s">
        <v>601</v>
      </c>
      <c r="C144" s="110"/>
      <c r="D144" s="110"/>
      <c r="E144" s="110"/>
      <c r="F144" s="110"/>
      <c r="G144" s="110"/>
      <c r="H144" s="324">
        <v>3086640787</v>
      </c>
      <c r="I144" s="227"/>
      <c r="J144" s="325">
        <v>3740047856</v>
      </c>
      <c r="L144" s="24"/>
      <c r="M144" s="25"/>
      <c r="N144" s="25"/>
      <c r="O144" s="25"/>
      <c r="P144" s="25"/>
      <c r="Q144" s="25"/>
      <c r="R144" s="24"/>
    </row>
    <row r="145" spans="1:18" s="21" customFormat="1" ht="17.25" customHeight="1">
      <c r="B145" s="120" t="s">
        <v>602</v>
      </c>
      <c r="C145" s="110"/>
      <c r="D145" s="110"/>
      <c r="E145" s="110"/>
      <c r="F145" s="110"/>
      <c r="G145" s="110"/>
      <c r="H145" s="324">
        <f>304385339+7645592</f>
        <v>312030931</v>
      </c>
      <c r="I145" s="227"/>
      <c r="J145" s="325">
        <v>235336968</v>
      </c>
      <c r="L145" s="24"/>
      <c r="M145" s="25"/>
      <c r="N145" s="25"/>
      <c r="O145" s="25"/>
      <c r="P145" s="25"/>
      <c r="Q145" s="25"/>
      <c r="R145" s="24"/>
    </row>
    <row r="146" spans="1:18" s="21" customFormat="1" ht="17.25" customHeight="1">
      <c r="B146" s="120" t="s">
        <v>603</v>
      </c>
      <c r="C146" s="110"/>
      <c r="D146" s="110"/>
      <c r="E146" s="110"/>
      <c r="F146" s="110"/>
      <c r="G146" s="110"/>
      <c r="H146" s="324">
        <v>43428500</v>
      </c>
      <c r="I146" s="227"/>
      <c r="J146" s="325">
        <v>43428500</v>
      </c>
      <c r="L146" s="24"/>
      <c r="M146" s="25"/>
      <c r="N146" s="25"/>
      <c r="O146" s="25"/>
      <c r="P146" s="25"/>
      <c r="Q146" s="25"/>
      <c r="R146" s="24"/>
    </row>
    <row r="147" spans="1:18" s="21" customFormat="1" ht="17.25" customHeight="1">
      <c r="B147" s="326" t="s">
        <v>604</v>
      </c>
      <c r="C147" s="110"/>
      <c r="D147" s="110"/>
      <c r="E147" s="110"/>
      <c r="F147" s="110"/>
      <c r="G147" s="110"/>
      <c r="H147" s="324">
        <v>11338271</v>
      </c>
      <c r="I147" s="227"/>
      <c r="J147" s="325">
        <v>105902424</v>
      </c>
      <c r="L147" s="24"/>
      <c r="M147" s="25"/>
      <c r="N147" s="25"/>
      <c r="O147" s="25"/>
      <c r="P147" s="25"/>
      <c r="Q147" s="25"/>
      <c r="R147" s="24"/>
    </row>
    <row r="148" spans="1:18" s="21" customFormat="1" ht="17.25" customHeight="1">
      <c r="B148" s="327" t="s">
        <v>605</v>
      </c>
      <c r="C148" s="110"/>
      <c r="D148" s="110"/>
      <c r="E148" s="110"/>
      <c r="F148" s="110"/>
      <c r="G148" s="110"/>
      <c r="H148" s="324">
        <v>859164715</v>
      </c>
      <c r="I148" s="227"/>
      <c r="J148" s="325">
        <v>859164715</v>
      </c>
      <c r="L148" s="24"/>
      <c r="M148" s="25"/>
      <c r="N148" s="25"/>
      <c r="O148" s="25"/>
      <c r="P148" s="25"/>
      <c r="Q148" s="25"/>
      <c r="R148" s="24"/>
    </row>
    <row r="149" spans="1:18" s="21" customFormat="1" ht="15" customHeight="1">
      <c r="A149" s="110"/>
      <c r="B149" s="327" t="s">
        <v>606</v>
      </c>
      <c r="C149" s="110"/>
      <c r="D149" s="110"/>
      <c r="E149" s="110"/>
      <c r="F149" s="110"/>
      <c r="G149" s="110"/>
      <c r="H149" s="287">
        <v>6558367</v>
      </c>
      <c r="I149" s="287"/>
      <c r="J149" s="287">
        <v>36510737</v>
      </c>
      <c r="L149" s="24"/>
      <c r="M149" s="25"/>
      <c r="N149" s="25"/>
      <c r="O149" s="25"/>
      <c r="P149" s="25"/>
      <c r="Q149" s="25"/>
      <c r="R149" s="24"/>
    </row>
    <row r="150" spans="1:18" s="21" customFormat="1" ht="17.25" customHeight="1" thickBot="1">
      <c r="A150" s="123"/>
      <c r="B150" s="285" t="s">
        <v>363</v>
      </c>
      <c r="C150" s="286"/>
      <c r="D150" s="286"/>
      <c r="E150" s="286"/>
      <c r="F150" s="286"/>
      <c r="G150" s="123"/>
      <c r="H150" s="628">
        <f>SUM(H143:H149)</f>
        <v>9464590058</v>
      </c>
      <c r="I150" s="226"/>
      <c r="J150" s="628">
        <f>SUM(J143:J149)</f>
        <v>11608198605</v>
      </c>
      <c r="L150" s="24"/>
      <c r="M150" s="25"/>
      <c r="N150" s="323"/>
      <c r="O150" s="25"/>
      <c r="P150" s="25"/>
      <c r="Q150" s="25"/>
      <c r="R150" s="24"/>
    </row>
    <row r="151" spans="1:18" ht="8.25" customHeight="1" thickTop="1">
      <c r="A151" s="101"/>
      <c r="B151" s="314"/>
      <c r="C151" s="310"/>
      <c r="D151" s="310"/>
      <c r="E151" s="310"/>
      <c r="F151" s="310"/>
      <c r="G151" s="310"/>
      <c r="H151" s="319"/>
      <c r="I151" s="319"/>
      <c r="J151" s="319"/>
      <c r="L151" s="102"/>
      <c r="M151" s="103"/>
      <c r="N151" s="103"/>
      <c r="R151" s="102"/>
    </row>
    <row r="152" spans="1:18" s="21" customFormat="1" ht="17.25" customHeight="1">
      <c r="A152" s="104" t="s">
        <v>688</v>
      </c>
      <c r="B152" s="30" t="s">
        <v>969</v>
      </c>
      <c r="C152" s="31"/>
      <c r="D152" s="31"/>
      <c r="E152" s="31"/>
      <c r="F152" s="31"/>
      <c r="G152" s="31"/>
      <c r="H152" s="106" t="str">
        <f>H142</f>
        <v>Sè 31/03/2015</v>
      </c>
      <c r="I152" s="107"/>
      <c r="J152" s="106" t="str">
        <f>J142</f>
        <v>Sè 01/01/2015</v>
      </c>
      <c r="L152" s="24"/>
      <c r="M152" s="25"/>
      <c r="N152" s="25"/>
      <c r="O152" s="25"/>
      <c r="P152" s="25"/>
      <c r="Q152" s="25"/>
      <c r="R152" s="24"/>
    </row>
    <row r="153" spans="1:18" s="21" customFormat="1" ht="17.25" customHeight="1">
      <c r="A153" s="104" t="s">
        <v>1004</v>
      </c>
      <c r="B153" s="30" t="s">
        <v>970</v>
      </c>
      <c r="C153" s="31"/>
      <c r="D153" s="31"/>
      <c r="E153" s="31"/>
      <c r="F153" s="31"/>
      <c r="G153" s="31"/>
      <c r="H153" s="109">
        <f>H154+H162+H163</f>
        <v>39185455753</v>
      </c>
      <c r="I153" s="109">
        <f>I154+I162</f>
        <v>0</v>
      </c>
      <c r="J153" s="109">
        <f>J154+J162+J163</f>
        <v>57738921634</v>
      </c>
      <c r="L153" s="24"/>
      <c r="M153" s="25"/>
      <c r="N153" s="25"/>
      <c r="O153" s="25"/>
      <c r="P153" s="25"/>
      <c r="Q153" s="25"/>
      <c r="R153" s="24"/>
    </row>
    <row r="154" spans="1:18" s="21" customFormat="1" ht="17.25" customHeight="1">
      <c r="A154" s="61"/>
      <c r="B154" s="970" t="s">
        <v>355</v>
      </c>
      <c r="C154" s="970"/>
      <c r="D154" s="61"/>
      <c r="E154" s="61"/>
      <c r="F154" s="61"/>
      <c r="G154" s="61"/>
      <c r="H154" s="227">
        <f>H155+H158+H159+H160+H161</f>
        <v>39185455753</v>
      </c>
      <c r="I154" s="274"/>
      <c r="J154" s="227">
        <v>57738921634</v>
      </c>
      <c r="L154" s="317"/>
      <c r="M154" s="25"/>
      <c r="N154" s="25"/>
      <c r="O154" s="25"/>
      <c r="P154" s="25"/>
      <c r="Q154" s="25"/>
      <c r="R154" s="24"/>
    </row>
    <row r="155" spans="1:18" s="152" customFormat="1" ht="17.25" customHeight="1">
      <c r="A155" s="61"/>
      <c r="B155" s="959" t="s">
        <v>607</v>
      </c>
      <c r="C155" s="959"/>
      <c r="D155" s="959"/>
      <c r="E155" s="61"/>
      <c r="F155" s="61"/>
      <c r="G155" s="61"/>
      <c r="H155" s="328">
        <f>H156+H157</f>
        <v>28823325583</v>
      </c>
      <c r="I155" s="274"/>
      <c r="J155" s="276">
        <f>J156+J157</f>
        <v>28823325583</v>
      </c>
      <c r="L155" s="118"/>
      <c r="M155" s="156"/>
      <c r="N155" s="156"/>
      <c r="O155" s="156"/>
      <c r="P155" s="156"/>
      <c r="Q155" s="156"/>
      <c r="R155" s="118"/>
    </row>
    <row r="156" spans="1:18" s="152" customFormat="1" ht="17.25" customHeight="1">
      <c r="A156" s="61"/>
      <c r="B156" s="275" t="s">
        <v>608</v>
      </c>
      <c r="C156" s="115"/>
      <c r="D156" s="115"/>
      <c r="E156" s="61"/>
      <c r="F156" s="61"/>
      <c r="G156" s="61"/>
      <c r="H156" s="276">
        <v>28600413390</v>
      </c>
      <c r="I156" s="274"/>
      <c r="J156" s="276">
        <v>28600413390</v>
      </c>
      <c r="L156" s="118"/>
      <c r="M156" s="156"/>
      <c r="N156" s="156"/>
      <c r="O156" s="156"/>
      <c r="P156" s="156"/>
      <c r="Q156" s="156"/>
      <c r="R156" s="118"/>
    </row>
    <row r="157" spans="1:18" s="152" customFormat="1" ht="17.25" customHeight="1">
      <c r="A157" s="61"/>
      <c r="B157" s="275" t="s">
        <v>609</v>
      </c>
      <c r="C157" s="115"/>
      <c r="D157" s="115"/>
      <c r="E157" s="61"/>
      <c r="F157" s="61"/>
      <c r="G157" s="61"/>
      <c r="H157" s="276">
        <v>222912193</v>
      </c>
      <c r="I157" s="274"/>
      <c r="J157" s="276">
        <v>222912193</v>
      </c>
      <c r="L157" s="118"/>
      <c r="M157" s="156"/>
      <c r="N157" s="156"/>
      <c r="O157" s="156"/>
      <c r="P157" s="156"/>
      <c r="Q157" s="156"/>
      <c r="R157" s="118"/>
    </row>
    <row r="158" spans="1:18" s="152" customFormat="1" ht="17.25" customHeight="1">
      <c r="A158" s="61"/>
      <c r="B158" s="974" t="s">
        <v>610</v>
      </c>
      <c r="C158" s="974"/>
      <c r="D158" s="974"/>
      <c r="E158" s="61"/>
      <c r="F158" s="61"/>
      <c r="G158" s="61"/>
      <c r="H158" s="328">
        <f>692109220+1646973899+255093678+468633120-535768579</f>
        <v>2527041338</v>
      </c>
      <c r="I158" s="274"/>
      <c r="J158" s="276">
        <v>3565549968</v>
      </c>
      <c r="L158" s="118"/>
      <c r="M158" s="156"/>
      <c r="N158" s="156"/>
      <c r="O158" s="156"/>
      <c r="P158" s="156"/>
      <c r="Q158" s="156"/>
      <c r="R158" s="118"/>
    </row>
    <row r="159" spans="1:18" s="152" customFormat="1" ht="17.25" customHeight="1">
      <c r="A159" s="61"/>
      <c r="B159" s="959" t="s">
        <v>611</v>
      </c>
      <c r="C159" s="959"/>
      <c r="D159" s="959"/>
      <c r="E159" s="61"/>
      <c r="F159" s="61"/>
      <c r="G159" s="61"/>
      <c r="H159" s="328">
        <v>4741939990</v>
      </c>
      <c r="I159" s="274"/>
      <c r="J159" s="276">
        <f>9601532903-3523752025</f>
        <v>6077780878</v>
      </c>
      <c r="L159" s="118"/>
      <c r="M159" s="156"/>
      <c r="N159" s="156"/>
      <c r="O159" s="156"/>
      <c r="P159" s="156"/>
      <c r="Q159" s="156"/>
      <c r="R159" s="118"/>
    </row>
    <row r="160" spans="1:18" s="152" customFormat="1" ht="17.25" customHeight="1">
      <c r="A160" s="61"/>
      <c r="B160" s="275" t="s">
        <v>612</v>
      </c>
      <c r="C160" s="275"/>
      <c r="D160" s="275"/>
      <c r="E160" s="61"/>
      <c r="F160" s="61"/>
      <c r="G160" s="61"/>
      <c r="H160" s="328">
        <v>535768579</v>
      </c>
      <c r="I160" s="274"/>
      <c r="J160" s="276">
        <v>15246201919</v>
      </c>
      <c r="L160" s="118"/>
      <c r="M160" s="156"/>
      <c r="N160" s="156"/>
      <c r="O160" s="156"/>
      <c r="P160" s="156"/>
      <c r="Q160" s="156"/>
      <c r="R160" s="118"/>
    </row>
    <row r="161" spans="1:18" s="152" customFormat="1" ht="17.25" customHeight="1">
      <c r="A161" s="61"/>
      <c r="B161" s="959" t="s">
        <v>613</v>
      </c>
      <c r="C161" s="959"/>
      <c r="D161" s="959"/>
      <c r="E161" s="61"/>
      <c r="F161" s="61"/>
      <c r="G161" s="61"/>
      <c r="H161" s="328">
        <f>65764315+94112162+422435000+340849501+104400000+1529819285</f>
        <v>2557380263</v>
      </c>
      <c r="I161" s="274"/>
      <c r="J161" s="276">
        <v>502311261</v>
      </c>
      <c r="L161" s="118"/>
      <c r="M161" s="156"/>
      <c r="N161" s="156"/>
      <c r="O161" s="156"/>
      <c r="P161" s="156"/>
      <c r="Q161" s="156"/>
      <c r="R161" s="118"/>
    </row>
    <row r="162" spans="1:18" s="21" customFormat="1" ht="14.25">
      <c r="B162" s="970" t="s">
        <v>513</v>
      </c>
      <c r="C162" s="970"/>
      <c r="H162" s="227">
        <v>0</v>
      </c>
      <c r="I162" s="227"/>
      <c r="J162" s="227">
        <v>0</v>
      </c>
      <c r="L162" s="24"/>
      <c r="M162" s="25"/>
      <c r="N162" s="25"/>
      <c r="O162" s="25"/>
      <c r="P162" s="25"/>
      <c r="Q162" s="25"/>
      <c r="R162" s="24"/>
    </row>
    <row r="163" spans="1:18" s="21" customFormat="1" ht="14.25" customHeight="1">
      <c r="B163" s="327" t="s">
        <v>934</v>
      </c>
      <c r="C163" s="327"/>
      <c r="H163" s="227">
        <v>0</v>
      </c>
      <c r="I163" s="227"/>
      <c r="J163" s="227">
        <v>0</v>
      </c>
      <c r="L163" s="24"/>
      <c r="M163" s="25"/>
      <c r="N163" s="25"/>
      <c r="O163" s="25"/>
      <c r="P163" s="25"/>
      <c r="Q163" s="25"/>
      <c r="R163" s="24"/>
    </row>
    <row r="164" spans="1:18" s="21" customFormat="1" ht="17.25" customHeight="1">
      <c r="A164" s="104" t="s">
        <v>1006</v>
      </c>
      <c r="B164" s="30" t="s">
        <v>971</v>
      </c>
      <c r="C164" s="31"/>
      <c r="D164" s="31"/>
      <c r="E164" s="31"/>
      <c r="F164" s="31"/>
      <c r="G164" s="31"/>
      <c r="H164" s="109">
        <v>0</v>
      </c>
      <c r="I164" s="107"/>
      <c r="J164" s="33"/>
      <c r="L164" s="24"/>
      <c r="M164" s="25"/>
      <c r="N164" s="25"/>
      <c r="O164" s="25"/>
      <c r="P164" s="25"/>
      <c r="Q164" s="25"/>
      <c r="R164" s="24"/>
    </row>
    <row r="165" spans="1:18" ht="5.25" customHeight="1">
      <c r="A165" s="309"/>
      <c r="B165" s="315"/>
      <c r="C165" s="316"/>
      <c r="D165" s="316"/>
      <c r="E165" s="316"/>
      <c r="F165" s="316"/>
      <c r="G165" s="316"/>
      <c r="H165" s="112"/>
      <c r="I165" s="629"/>
      <c r="J165" s="112"/>
      <c r="L165" s="102"/>
      <c r="M165" s="103"/>
      <c r="N165" s="103"/>
      <c r="R165" s="102"/>
    </row>
    <row r="166" spans="1:18" s="21" customFormat="1" ht="17.25" customHeight="1" thickBot="1">
      <c r="A166" s="123"/>
      <c r="B166" s="285" t="s">
        <v>363</v>
      </c>
      <c r="C166" s="286"/>
      <c r="D166" s="286"/>
      <c r="E166" s="286"/>
      <c r="F166" s="286"/>
      <c r="G166" s="123"/>
      <c r="H166" s="628">
        <f>H153+H164</f>
        <v>39185455753</v>
      </c>
      <c r="I166" s="226"/>
      <c r="J166" s="628">
        <f>J154+J164</f>
        <v>57738921634</v>
      </c>
      <c r="L166" s="24"/>
      <c r="M166" s="25"/>
      <c r="N166" s="323"/>
      <c r="O166" s="25"/>
      <c r="P166" s="25"/>
      <c r="Q166" s="25"/>
      <c r="R166" s="24"/>
    </row>
    <row r="167" spans="1:18" ht="7.5" customHeight="1" thickTop="1">
      <c r="A167" s="101"/>
      <c r="B167" s="311"/>
      <c r="C167" s="309"/>
      <c r="D167" s="309"/>
      <c r="E167" s="309"/>
      <c r="F167" s="309"/>
      <c r="G167" s="309"/>
      <c r="L167" s="102"/>
      <c r="M167" s="103"/>
      <c r="N167" s="103"/>
      <c r="R167" s="102"/>
    </row>
    <row r="168" spans="1:18" s="123" customFormat="1" ht="18" customHeight="1">
      <c r="A168" s="123" t="s">
        <v>340</v>
      </c>
      <c r="B168" s="282" t="s">
        <v>972</v>
      </c>
      <c r="H168" s="106" t="str">
        <f>H152</f>
        <v>Sè 31/03/2015</v>
      </c>
      <c r="I168" s="107"/>
      <c r="J168" s="106" t="str">
        <f>J152</f>
        <v>Sè 01/01/2015</v>
      </c>
      <c r="K168" s="31"/>
      <c r="L168" s="33"/>
      <c r="M168" s="34"/>
      <c r="N168" s="283"/>
      <c r="O168" s="34"/>
      <c r="P168" s="34"/>
      <c r="Q168" s="34"/>
      <c r="R168" s="33"/>
    </row>
    <row r="169" spans="1:18" s="123" customFormat="1" ht="18" customHeight="1">
      <c r="A169" s="123" t="s">
        <v>538</v>
      </c>
      <c r="B169" s="282" t="s">
        <v>973</v>
      </c>
      <c r="H169" s="109">
        <f>H170+H176+H179</f>
        <v>9435358984</v>
      </c>
      <c r="I169" s="109">
        <f>I170+I176</f>
        <v>0</v>
      </c>
      <c r="J169" s="109">
        <f>J170+J176+J179</f>
        <v>11760693662</v>
      </c>
      <c r="K169" s="31"/>
      <c r="L169" s="33"/>
      <c r="M169" s="34"/>
      <c r="N169" s="283"/>
      <c r="O169" s="34"/>
      <c r="P169" s="34"/>
      <c r="Q169" s="34"/>
      <c r="R169" s="33"/>
    </row>
    <row r="170" spans="1:18" s="31" customFormat="1" ht="17.25" customHeight="1">
      <c r="B170" s="964" t="s">
        <v>355</v>
      </c>
      <c r="C170" s="964"/>
      <c r="D170" s="964"/>
      <c r="E170" s="964"/>
      <c r="F170" s="964"/>
      <c r="H170" s="274">
        <f>SUM(H171:H175)</f>
        <v>7827038291</v>
      </c>
      <c r="I170" s="226"/>
      <c r="J170" s="274">
        <f>SUM(J171:J175)</f>
        <v>10211612669</v>
      </c>
      <c r="L170" s="33"/>
      <c r="M170" s="34"/>
      <c r="N170" s="283"/>
      <c r="O170" s="34"/>
      <c r="P170" s="34"/>
      <c r="Q170" s="34"/>
      <c r="R170" s="33"/>
    </row>
    <row r="171" spans="1:18" s="31" customFormat="1" ht="17.25" customHeight="1">
      <c r="B171" s="329" t="s">
        <v>614</v>
      </c>
      <c r="C171" s="111"/>
      <c r="D171" s="111"/>
      <c r="E171" s="111"/>
      <c r="F171" s="111"/>
      <c r="H171" s="227">
        <v>663414705</v>
      </c>
      <c r="I171" s="226"/>
      <c r="J171" s="227">
        <v>777062149</v>
      </c>
      <c r="L171" s="33"/>
      <c r="M171" s="34"/>
      <c r="N171" s="34"/>
      <c r="O171" s="34"/>
      <c r="P171" s="34"/>
      <c r="Q171" s="34"/>
      <c r="R171" s="33"/>
    </row>
    <row r="172" spans="1:18" s="31" customFormat="1" ht="17.25" customHeight="1">
      <c r="B172" s="329" t="s">
        <v>615</v>
      </c>
      <c r="C172" s="111"/>
      <c r="D172" s="111"/>
      <c r="E172" s="111"/>
      <c r="F172" s="111"/>
      <c r="H172" s="227">
        <v>250607478</v>
      </c>
      <c r="I172" s="226"/>
      <c r="J172" s="227">
        <v>269583319</v>
      </c>
      <c r="L172" s="33"/>
      <c r="M172" s="34"/>
      <c r="N172" s="283"/>
      <c r="O172" s="34"/>
      <c r="P172" s="34"/>
      <c r="Q172" s="34"/>
      <c r="R172" s="33"/>
    </row>
    <row r="173" spans="1:18" s="31" customFormat="1" ht="17.25" customHeight="1">
      <c r="B173" s="330" t="s">
        <v>616</v>
      </c>
      <c r="C173" s="111"/>
      <c r="D173" s="111"/>
      <c r="E173" s="111"/>
      <c r="F173" s="111"/>
      <c r="H173" s="227">
        <v>139818773</v>
      </c>
      <c r="I173" s="226"/>
      <c r="J173" s="227">
        <v>145089429</v>
      </c>
      <c r="L173" s="33"/>
      <c r="M173" s="34"/>
      <c r="N173" s="34"/>
      <c r="O173" s="34"/>
      <c r="P173" s="34"/>
      <c r="Q173" s="34"/>
      <c r="R173" s="33"/>
    </row>
    <row r="174" spans="1:18" s="31" customFormat="1" ht="17.25" customHeight="1">
      <c r="B174" s="330" t="s">
        <v>617</v>
      </c>
      <c r="C174" s="111"/>
      <c r="D174" s="111"/>
      <c r="E174" s="111"/>
      <c r="F174" s="111"/>
      <c r="H174" s="227">
        <v>0</v>
      </c>
      <c r="I174" s="226"/>
      <c r="J174" s="227">
        <v>0</v>
      </c>
      <c r="L174" s="33"/>
      <c r="M174" s="34"/>
      <c r="N174" s="34"/>
      <c r="O174" s="34"/>
      <c r="P174" s="34"/>
      <c r="Q174" s="34"/>
      <c r="R174" s="33"/>
    </row>
    <row r="175" spans="1:18" s="31" customFormat="1" ht="17.25" customHeight="1">
      <c r="B175" s="330" t="s">
        <v>618</v>
      </c>
      <c r="C175" s="111"/>
      <c r="D175" s="111"/>
      <c r="E175" s="111"/>
      <c r="F175" s="111"/>
      <c r="H175" s="227">
        <v>6773197335</v>
      </c>
      <c r="I175" s="226"/>
      <c r="J175" s="227">
        <v>9019877772</v>
      </c>
      <c r="L175" s="33"/>
      <c r="M175" s="34"/>
      <c r="N175" s="34"/>
      <c r="O175" s="34"/>
      <c r="P175" s="34"/>
      <c r="Q175" s="34"/>
      <c r="R175" s="33"/>
    </row>
    <row r="176" spans="1:18" s="31" customFormat="1" ht="19.5" customHeight="1">
      <c r="B176" s="964" t="s">
        <v>513</v>
      </c>
      <c r="C176" s="964"/>
      <c r="D176" s="964"/>
      <c r="E176" s="964"/>
      <c r="F176" s="964"/>
      <c r="G176" s="123"/>
      <c r="H176" s="274">
        <f>H177+H178</f>
        <v>1479647260</v>
      </c>
      <c r="I176" s="226"/>
      <c r="J176" s="274">
        <f>J177+J178</f>
        <v>1479647260</v>
      </c>
      <c r="L176" s="33"/>
      <c r="M176" s="34"/>
      <c r="N176" s="34"/>
      <c r="O176" s="34"/>
      <c r="P176" s="34"/>
      <c r="Q176" s="34"/>
      <c r="R176" s="33"/>
    </row>
    <row r="177" spans="1:18" s="31" customFormat="1" ht="19.5" customHeight="1">
      <c r="B177" s="330" t="s">
        <v>617</v>
      </c>
      <c r="C177" s="161"/>
      <c r="D177" s="161"/>
      <c r="E177" s="161"/>
      <c r="F177" s="161"/>
      <c r="G177" s="123"/>
      <c r="H177" s="227">
        <v>0</v>
      </c>
      <c r="I177" s="226"/>
      <c r="J177" s="227"/>
      <c r="L177" s="33"/>
      <c r="M177" s="34"/>
      <c r="N177" s="34"/>
      <c r="O177" s="34"/>
      <c r="P177" s="34"/>
      <c r="Q177" s="34"/>
      <c r="R177" s="33"/>
    </row>
    <row r="178" spans="1:18" s="31" customFormat="1" ht="19.5" customHeight="1">
      <c r="B178" s="330" t="s">
        <v>619</v>
      </c>
      <c r="C178" s="161"/>
      <c r="D178" s="161"/>
      <c r="E178" s="161"/>
      <c r="F178" s="161"/>
      <c r="G178" s="123"/>
      <c r="H178" s="227">
        <v>1479647260</v>
      </c>
      <c r="I178" s="226"/>
      <c r="J178" s="227">
        <v>1479647260</v>
      </c>
      <c r="L178" s="33"/>
      <c r="M178" s="34"/>
      <c r="N178" s="34"/>
      <c r="O178" s="34"/>
      <c r="P178" s="34"/>
      <c r="Q178" s="34"/>
      <c r="R178" s="33"/>
    </row>
    <row r="179" spans="1:18" s="31" customFormat="1" ht="17.25" customHeight="1">
      <c r="B179" s="964" t="s">
        <v>934</v>
      </c>
      <c r="C179" s="964"/>
      <c r="D179" s="964"/>
      <c r="E179" s="964"/>
      <c r="F179" s="964"/>
      <c r="H179" s="274">
        <f>SUM(H180:H183)</f>
        <v>128673433</v>
      </c>
      <c r="I179" s="226"/>
      <c r="J179" s="274">
        <f>SUM(J180:J183)</f>
        <v>69433733</v>
      </c>
      <c r="L179" s="33"/>
      <c r="M179" s="34"/>
      <c r="N179" s="283"/>
      <c r="O179" s="34"/>
      <c r="P179" s="34"/>
      <c r="Q179" s="34"/>
      <c r="R179" s="33"/>
    </row>
    <row r="180" spans="1:18" s="31" customFormat="1" ht="17.25" customHeight="1">
      <c r="B180" s="329" t="s">
        <v>614</v>
      </c>
      <c r="C180" s="111"/>
      <c r="D180" s="111"/>
      <c r="E180" s="111"/>
      <c r="F180" s="111"/>
      <c r="H180" s="227">
        <v>102408201</v>
      </c>
      <c r="I180" s="226"/>
      <c r="J180" s="227">
        <v>58812441</v>
      </c>
      <c r="L180" s="33"/>
      <c r="M180" s="34"/>
      <c r="N180" s="34"/>
      <c r="O180" s="34"/>
      <c r="P180" s="34"/>
      <c r="Q180" s="34"/>
      <c r="R180" s="33"/>
    </row>
    <row r="181" spans="1:18" s="31" customFormat="1" ht="17.25" customHeight="1">
      <c r="B181" s="329" t="s">
        <v>615</v>
      </c>
      <c r="C181" s="111"/>
      <c r="D181" s="111"/>
      <c r="E181" s="111"/>
      <c r="F181" s="111"/>
      <c r="H181" s="227">
        <v>15105242</v>
      </c>
      <c r="I181" s="226"/>
      <c r="J181" s="227">
        <v>7559822</v>
      </c>
      <c r="L181" s="33"/>
      <c r="M181" s="34"/>
      <c r="N181" s="283"/>
      <c r="O181" s="34"/>
      <c r="P181" s="34"/>
      <c r="Q181" s="34"/>
      <c r="R181" s="33"/>
    </row>
    <row r="182" spans="1:18" s="31" customFormat="1" ht="17.25" customHeight="1">
      <c r="B182" s="330" t="s">
        <v>616</v>
      </c>
      <c r="C182" s="111"/>
      <c r="D182" s="111"/>
      <c r="E182" s="111"/>
      <c r="F182" s="111"/>
      <c r="H182" s="227">
        <v>6414990</v>
      </c>
      <c r="I182" s="226"/>
      <c r="J182" s="227">
        <v>3061470</v>
      </c>
      <c r="L182" s="33"/>
      <c r="M182" s="34"/>
      <c r="N182" s="34"/>
      <c r="O182" s="34"/>
      <c r="P182" s="34"/>
      <c r="Q182" s="34"/>
      <c r="R182" s="33"/>
    </row>
    <row r="183" spans="1:18" s="31" customFormat="1" ht="17.25" customHeight="1">
      <c r="B183" s="330" t="s">
        <v>617</v>
      </c>
      <c r="C183" s="111"/>
      <c r="D183" s="111"/>
      <c r="E183" s="111"/>
      <c r="F183" s="111"/>
      <c r="H183" s="227">
        <v>4745000</v>
      </c>
      <c r="I183" s="226"/>
      <c r="J183" s="227">
        <v>0</v>
      </c>
      <c r="L183" s="33"/>
      <c r="M183" s="34"/>
      <c r="N183" s="34"/>
      <c r="O183" s="34"/>
      <c r="P183" s="34"/>
      <c r="Q183" s="34"/>
      <c r="R183" s="33"/>
    </row>
    <row r="184" spans="1:18" s="123" customFormat="1" ht="18" customHeight="1">
      <c r="A184" s="123" t="s">
        <v>544</v>
      </c>
      <c r="B184" s="282" t="s">
        <v>974</v>
      </c>
      <c r="H184" s="109">
        <v>3500000</v>
      </c>
      <c r="I184" s="107"/>
      <c r="J184" s="109">
        <v>3500000</v>
      </c>
      <c r="K184" s="31"/>
      <c r="L184" s="33"/>
      <c r="M184" s="34"/>
      <c r="N184" s="283"/>
      <c r="O184" s="34"/>
      <c r="P184" s="34"/>
      <c r="Q184" s="34"/>
      <c r="R184" s="33"/>
    </row>
    <row r="185" spans="1:18" ht="6" customHeight="1">
      <c r="A185" s="101"/>
      <c r="B185" s="311"/>
      <c r="C185" s="309"/>
      <c r="D185" s="309"/>
      <c r="E185" s="309"/>
      <c r="F185" s="309"/>
      <c r="G185" s="309"/>
      <c r="L185" s="102"/>
      <c r="M185" s="103"/>
      <c r="N185" s="103"/>
      <c r="R185" s="102"/>
    </row>
    <row r="186" spans="1:18" s="307" customFormat="1" ht="18" customHeight="1" thickBot="1">
      <c r="B186" s="312" t="s">
        <v>363</v>
      </c>
      <c r="C186" s="313"/>
      <c r="D186" s="313"/>
      <c r="E186" s="313"/>
      <c r="F186" s="313"/>
      <c r="H186" s="628">
        <f>H169+H184</f>
        <v>9438858984</v>
      </c>
      <c r="I186" s="628">
        <f>I169+I184</f>
        <v>0</v>
      </c>
      <c r="J186" s="628">
        <f>J169+J184</f>
        <v>11764193662</v>
      </c>
      <c r="K186" s="309"/>
      <c r="L186" s="36"/>
      <c r="M186" s="36"/>
      <c r="N186" s="308"/>
      <c r="O186" s="317"/>
      <c r="P186" s="102"/>
      <c r="Q186" s="103"/>
      <c r="R186" s="36"/>
    </row>
    <row r="187" spans="1:18" s="123" customFormat="1" ht="23.25" customHeight="1" thickTop="1">
      <c r="A187" s="123" t="s">
        <v>344</v>
      </c>
      <c r="B187" s="282" t="s">
        <v>940</v>
      </c>
      <c r="H187" s="106" t="str">
        <f>H168</f>
        <v>Sè 31/03/2015</v>
      </c>
      <c r="I187" s="107"/>
      <c r="J187" s="106" t="str">
        <f>J168</f>
        <v>Sè 01/01/2015</v>
      </c>
      <c r="K187" s="31"/>
      <c r="L187" s="33"/>
      <c r="M187" s="34"/>
      <c r="N187" s="283"/>
      <c r="O187" s="34"/>
      <c r="P187" s="34"/>
      <c r="Q187" s="34"/>
      <c r="R187" s="33"/>
    </row>
    <row r="188" spans="1:18" s="123" customFormat="1" ht="18" customHeight="1">
      <c r="A188" s="123" t="s">
        <v>538</v>
      </c>
      <c r="B188" s="282" t="s">
        <v>973</v>
      </c>
      <c r="H188" s="109">
        <f>H189</f>
        <v>3725766927</v>
      </c>
      <c r="I188" s="109" t="e">
        <f>#REF!+#REF!</f>
        <v>#REF!</v>
      </c>
      <c r="J188" s="109">
        <f>J189</f>
        <v>3509851682</v>
      </c>
      <c r="K188" s="31"/>
      <c r="L188" s="33"/>
      <c r="M188" s="34"/>
      <c r="N188" s="283"/>
      <c r="O188" s="34"/>
      <c r="P188" s="34"/>
      <c r="Q188" s="34"/>
      <c r="R188" s="33"/>
    </row>
    <row r="189" spans="1:18" s="31" customFormat="1" ht="17.25" customHeight="1">
      <c r="B189" s="971" t="s">
        <v>975</v>
      </c>
      <c r="C189" s="971"/>
      <c r="D189" s="971"/>
      <c r="E189" s="971"/>
      <c r="F189" s="971"/>
      <c r="H189" s="227">
        <v>3725766927</v>
      </c>
      <c r="I189" s="226"/>
      <c r="J189" s="227">
        <v>3509851682</v>
      </c>
      <c r="L189" s="33"/>
      <c r="M189" s="34"/>
      <c r="N189" s="34"/>
      <c r="O189" s="34"/>
      <c r="P189" s="34"/>
      <c r="Q189" s="34"/>
      <c r="R189" s="33"/>
    </row>
    <row r="190" spans="1:18" s="123" customFormat="1" ht="18" customHeight="1">
      <c r="A190" s="123" t="s">
        <v>544</v>
      </c>
      <c r="B190" s="282" t="s">
        <v>976</v>
      </c>
      <c r="H190" s="109">
        <f>H191</f>
        <v>3988750839</v>
      </c>
      <c r="I190" s="109" t="e">
        <f>#REF!+#REF!</f>
        <v>#REF!</v>
      </c>
      <c r="J190" s="109">
        <f>J191</f>
        <v>4121538132</v>
      </c>
      <c r="K190" s="31"/>
      <c r="L190" s="33"/>
      <c r="M190" s="34"/>
      <c r="N190" s="283"/>
      <c r="O190" s="34"/>
      <c r="P190" s="34"/>
      <c r="Q190" s="34"/>
      <c r="R190" s="33"/>
    </row>
    <row r="191" spans="1:18" s="31" customFormat="1" ht="17.25" customHeight="1">
      <c r="B191" s="971" t="s">
        <v>975</v>
      </c>
      <c r="C191" s="971"/>
      <c r="D191" s="971"/>
      <c r="E191" s="971"/>
      <c r="F191" s="971"/>
      <c r="H191" s="227">
        <v>3988750839</v>
      </c>
      <c r="I191" s="226"/>
      <c r="J191" s="227">
        <v>4121538132</v>
      </c>
      <c r="L191" s="33"/>
      <c r="M191" s="34"/>
      <c r="N191" s="34"/>
      <c r="O191" s="34"/>
      <c r="P191" s="34"/>
      <c r="Q191" s="34"/>
      <c r="R191" s="33"/>
    </row>
    <row r="192" spans="1:18" s="307" customFormat="1" ht="18" customHeight="1" thickBot="1">
      <c r="B192" s="312" t="s">
        <v>963</v>
      </c>
      <c r="C192" s="313"/>
      <c r="D192" s="313"/>
      <c r="E192" s="313"/>
      <c r="F192" s="313"/>
      <c r="H192" s="628">
        <f>H190+H188</f>
        <v>7714517766</v>
      </c>
      <c r="I192" s="628"/>
      <c r="J192" s="628">
        <f>J190+J188</f>
        <v>7631389814</v>
      </c>
      <c r="K192" s="309"/>
      <c r="L192" s="36"/>
      <c r="M192" s="36"/>
      <c r="N192" s="308"/>
      <c r="O192" s="317"/>
      <c r="P192" s="102"/>
      <c r="Q192" s="103"/>
      <c r="R192" s="36"/>
    </row>
    <row r="193" spans="1:18" s="37" customFormat="1" ht="3" customHeight="1" thickTop="1">
      <c r="B193" s="318"/>
      <c r="H193" s="630"/>
      <c r="I193" s="279"/>
      <c r="J193" s="630"/>
      <c r="K193" s="103"/>
      <c r="L193" s="36"/>
      <c r="O193" s="103"/>
      <c r="P193" s="103"/>
      <c r="Q193" s="103"/>
      <c r="R193" s="36"/>
    </row>
    <row r="194" spans="1:18" s="37" customFormat="1" ht="20.25" hidden="1" customHeight="1">
      <c r="A194" s="37" t="s">
        <v>631</v>
      </c>
      <c r="B194" s="318" t="s">
        <v>632</v>
      </c>
      <c r="H194" s="630"/>
      <c r="I194" s="279"/>
      <c r="J194" s="630"/>
      <c r="L194" s="36"/>
      <c r="R194" s="36"/>
    </row>
    <row r="195" spans="1:18" s="37" customFormat="1" ht="26.25" hidden="1" customHeight="1">
      <c r="A195" s="294" t="s">
        <v>633</v>
      </c>
      <c r="B195" s="318" t="s">
        <v>634</v>
      </c>
      <c r="H195" s="630"/>
      <c r="I195" s="279"/>
      <c r="J195" s="630"/>
      <c r="L195" s="36"/>
      <c r="R195" s="36"/>
    </row>
    <row r="196" spans="1:18" s="35" customFormat="1" ht="18" hidden="1" customHeight="1">
      <c r="A196" s="37" t="s">
        <v>538</v>
      </c>
      <c r="B196" s="288" t="s">
        <v>635</v>
      </c>
      <c r="H196" s="631" t="s">
        <v>636</v>
      </c>
      <c r="I196" s="632"/>
      <c r="J196" s="631" t="s">
        <v>351</v>
      </c>
      <c r="L196" s="36"/>
      <c r="M196" s="37"/>
      <c r="N196" s="37"/>
      <c r="O196" s="37"/>
      <c r="P196" s="37"/>
      <c r="Q196" s="37"/>
      <c r="R196" s="36"/>
    </row>
    <row r="197" spans="1:18" ht="18" hidden="1" customHeight="1"/>
    <row r="198" spans="1:18" s="131" customFormat="1" ht="34.5" hidden="1" customHeight="1">
      <c r="A198" s="289"/>
      <c r="B198" s="969" t="s">
        <v>637</v>
      </c>
      <c r="C198" s="969"/>
      <c r="D198" s="969"/>
      <c r="E198" s="969"/>
      <c r="F198" s="969"/>
      <c r="G198" s="969"/>
      <c r="H198" s="633">
        <v>0</v>
      </c>
      <c r="I198" s="633"/>
      <c r="J198" s="633">
        <v>0</v>
      </c>
      <c r="L198" s="290"/>
      <c r="M198" s="291"/>
      <c r="N198" s="291"/>
      <c r="O198" s="292"/>
      <c r="P198" s="292"/>
      <c r="Q198" s="292"/>
      <c r="R198" s="290"/>
    </row>
    <row r="199" spans="1:18" s="131" customFormat="1" ht="34.5" hidden="1" customHeight="1">
      <c r="A199" s="289"/>
      <c r="B199" s="969" t="s">
        <v>638</v>
      </c>
      <c r="C199" s="969"/>
      <c r="D199" s="969"/>
      <c r="E199" s="969"/>
      <c r="F199" s="969"/>
      <c r="G199" s="969"/>
      <c r="H199" s="633">
        <v>0</v>
      </c>
      <c r="I199" s="633"/>
      <c r="J199" s="633">
        <v>0</v>
      </c>
      <c r="L199" s="290"/>
      <c r="M199" s="291"/>
      <c r="N199" s="291"/>
      <c r="O199" s="292"/>
      <c r="P199" s="292"/>
      <c r="Q199" s="292"/>
      <c r="R199" s="290"/>
    </row>
    <row r="200" spans="1:18" s="131" customFormat="1" ht="34.5" hidden="1" customHeight="1">
      <c r="A200" s="289"/>
      <c r="B200" s="969" t="s">
        <v>639</v>
      </c>
      <c r="C200" s="969"/>
      <c r="D200" s="969"/>
      <c r="E200" s="969"/>
      <c r="F200" s="969"/>
      <c r="G200" s="969"/>
      <c r="H200" s="633">
        <v>0</v>
      </c>
      <c r="I200" s="633"/>
      <c r="J200" s="633">
        <v>0</v>
      </c>
      <c r="L200" s="290"/>
      <c r="M200" s="291"/>
      <c r="N200" s="291"/>
      <c r="O200" s="292"/>
      <c r="P200" s="292"/>
      <c r="Q200" s="292"/>
      <c r="R200" s="290"/>
    </row>
    <row r="201" spans="1:18" s="131" customFormat="1" ht="34.5" hidden="1" customHeight="1">
      <c r="A201" s="289"/>
      <c r="B201" s="969" t="s">
        <v>640</v>
      </c>
      <c r="C201" s="969"/>
      <c r="D201" s="969"/>
      <c r="E201" s="969"/>
      <c r="F201" s="969"/>
      <c r="G201" s="969"/>
      <c r="H201" s="633">
        <v>0</v>
      </c>
      <c r="I201" s="633"/>
      <c r="J201" s="633">
        <v>0</v>
      </c>
      <c r="L201" s="290"/>
      <c r="M201" s="291"/>
      <c r="N201" s="291"/>
      <c r="O201" s="292"/>
      <c r="P201" s="292"/>
      <c r="Q201" s="292"/>
      <c r="R201" s="290"/>
    </row>
    <row r="202" spans="1:18" s="35" customFormat="1" ht="18" hidden="1" customHeight="1">
      <c r="A202" s="293"/>
      <c r="B202" s="288" t="s">
        <v>641</v>
      </c>
      <c r="F202" s="288"/>
      <c r="H202" s="226"/>
      <c r="I202" s="226"/>
      <c r="J202" s="226"/>
      <c r="L202" s="36"/>
      <c r="M202" s="37"/>
      <c r="N202" s="37"/>
      <c r="O202" s="37"/>
      <c r="P202" s="37"/>
      <c r="Q202" s="37"/>
      <c r="R202" s="36"/>
    </row>
    <row r="203" spans="1:18" ht="18" hidden="1" customHeight="1">
      <c r="F203" s="288"/>
    </row>
    <row r="204" spans="1:18" ht="18" hidden="1" customHeight="1">
      <c r="A204" s="37" t="s">
        <v>544</v>
      </c>
      <c r="B204" s="288" t="s">
        <v>642</v>
      </c>
      <c r="F204" s="288"/>
      <c r="H204" s="631" t="s">
        <v>636</v>
      </c>
      <c r="I204" s="632"/>
      <c r="J204" s="631" t="s">
        <v>351</v>
      </c>
    </row>
    <row r="205" spans="1:18" ht="33.75" hidden="1" customHeight="1">
      <c r="B205" s="969" t="s">
        <v>643</v>
      </c>
      <c r="C205" s="969"/>
      <c r="D205" s="969"/>
      <c r="E205" s="969"/>
      <c r="F205" s="969"/>
      <c r="G205" s="969"/>
      <c r="H205" s="227">
        <v>0</v>
      </c>
      <c r="J205" s="227">
        <v>0</v>
      </c>
    </row>
    <row r="206" spans="1:18" ht="33.75" hidden="1" customHeight="1">
      <c r="B206" s="969" t="s">
        <v>644</v>
      </c>
      <c r="C206" s="969"/>
      <c r="D206" s="969"/>
      <c r="E206" s="969"/>
      <c r="F206" s="969"/>
      <c r="G206" s="969"/>
      <c r="H206" s="227">
        <v>0</v>
      </c>
      <c r="J206" s="227">
        <v>0</v>
      </c>
    </row>
    <row r="207" spans="1:18" ht="19.5" hidden="1" customHeight="1">
      <c r="B207" s="969" t="s">
        <v>645</v>
      </c>
      <c r="C207" s="969"/>
      <c r="D207" s="969"/>
      <c r="E207" s="969"/>
      <c r="F207" s="969"/>
      <c r="G207" s="969"/>
      <c r="H207" s="227">
        <v>0</v>
      </c>
      <c r="J207" s="227">
        <v>0</v>
      </c>
    </row>
  </sheetData>
  <mergeCells count="41">
    <mergeCell ref="B170:F170"/>
    <mergeCell ref="B176:F176"/>
    <mergeCell ref="B198:G198"/>
    <mergeCell ref="B207:G207"/>
    <mergeCell ref="B199:G199"/>
    <mergeCell ref="B200:G200"/>
    <mergeCell ref="B201:G201"/>
    <mergeCell ref="B205:G205"/>
    <mergeCell ref="D21:F21"/>
    <mergeCell ref="D22:F22"/>
    <mergeCell ref="D23:F23"/>
    <mergeCell ref="D24:F24"/>
    <mergeCell ref="B206:G206"/>
    <mergeCell ref="D47:E47"/>
    <mergeCell ref="D39:E39"/>
    <mergeCell ref="B189:F189"/>
    <mergeCell ref="B191:F191"/>
    <mergeCell ref="B159:D159"/>
    <mergeCell ref="B161:D161"/>
    <mergeCell ref="B162:C162"/>
    <mergeCell ref="B51:J51"/>
    <mergeCell ref="B154:C154"/>
    <mergeCell ref="B179:F179"/>
    <mergeCell ref="B158:D158"/>
    <mergeCell ref="B155:D155"/>
    <mergeCell ref="D25:F25"/>
    <mergeCell ref="D26:F26"/>
    <mergeCell ref="D27:F27"/>
    <mergeCell ref="D28:F28"/>
    <mergeCell ref="D18:F18"/>
    <mergeCell ref="D19:F19"/>
    <mergeCell ref="D20:F20"/>
    <mergeCell ref="D11:F11"/>
    <mergeCell ref="D14:F14"/>
    <mergeCell ref="D15:F15"/>
    <mergeCell ref="D16:F16"/>
    <mergeCell ref="D7:F7"/>
    <mergeCell ref="D8:F8"/>
    <mergeCell ref="D9:F9"/>
    <mergeCell ref="D10:F10"/>
    <mergeCell ref="D17:F17"/>
  </mergeCells>
  <phoneticPr fontId="36" type="noConversion"/>
  <pageMargins left="0.75" right="0.55000000000000004" top="0.24" bottom="0.79" header="0.16" footer="0.34"/>
  <pageSetup firstPageNumber="12" orientation="portrait" useFirstPageNumber="1" verticalDpi="0" r:id="rId1"/>
  <headerFooter alignWithMargins="0">
    <oddFooter>Page &amp;P</oddFooter>
  </headerFooter>
</worksheet>
</file>

<file path=xl/worksheets/sheet8.xml><?xml version="1.0" encoding="utf-8"?>
<worksheet xmlns="http://schemas.openxmlformats.org/spreadsheetml/2006/main" xmlns:r="http://schemas.openxmlformats.org/officeDocument/2006/relationships">
  <sheetPr codeName="Sheet11"/>
  <dimension ref="A1:S327"/>
  <sheetViews>
    <sheetView workbookViewId="0">
      <selection sqref="A1:IV3"/>
    </sheetView>
  </sheetViews>
  <sheetFormatPr defaultRowHeight="15"/>
  <cols>
    <col min="1" max="1" width="26.7109375" style="401" customWidth="1"/>
    <col min="2" max="2" width="18.140625" style="410" customWidth="1"/>
    <col min="3" max="3" width="17.140625" style="410" customWidth="1"/>
    <col min="4" max="4" width="15.140625" style="410" hidden="1" customWidth="1"/>
    <col min="5" max="5" width="14.5703125" style="410" hidden="1" customWidth="1"/>
    <col min="6" max="6" width="16.7109375" style="410" customWidth="1"/>
    <col min="7" max="7" width="16.42578125" style="405" customWidth="1"/>
    <col min="8" max="8" width="15" style="405" customWidth="1"/>
    <col min="9" max="9" width="17.85546875" style="405" customWidth="1"/>
    <col min="10" max="10" width="0.5703125" style="405" hidden="1" customWidth="1"/>
    <col min="11" max="11" width="17.7109375" style="405" customWidth="1"/>
    <col min="12" max="12" width="22.5703125" style="405" bestFit="1" customWidth="1"/>
    <col min="13" max="13" width="36.5703125" style="401" customWidth="1"/>
    <col min="14" max="14" width="0.85546875" style="401" customWidth="1"/>
    <col min="15" max="15" width="18" style="401" customWidth="1"/>
    <col min="16" max="16" width="1.42578125" style="401" customWidth="1"/>
    <col min="17" max="17" width="17.7109375" style="401" bestFit="1" customWidth="1"/>
    <col min="18" max="16384" width="9.140625" style="401"/>
  </cols>
  <sheetData>
    <row r="1" spans="1:19" s="183" customFormat="1" ht="15.75" customHeight="1">
      <c r="A1" s="16" t="str">
        <f>[4]BS!A1</f>
        <v>C«ng ty Cæ phÇn §Çu t­ &amp; Th­¬ng m¹i DÇu KhÝ S«ng §µ</v>
      </c>
      <c r="I1" s="184"/>
      <c r="M1" s="185"/>
      <c r="N1" s="186"/>
      <c r="O1" s="186"/>
      <c r="P1" s="186"/>
      <c r="Q1" s="186"/>
      <c r="R1" s="186"/>
      <c r="S1" s="185"/>
    </row>
    <row r="2" spans="1:19" s="187" customFormat="1" ht="15.75" customHeight="1">
      <c r="A2" s="12" t="str">
        <f>[4]BS!A2</f>
        <v>§Þa chØ: TÇng 4, CT3, tßa nhµ Fodacon, ®­êng TrÇn Phó</v>
      </c>
      <c r="B2" s="190"/>
      <c r="I2" s="188"/>
      <c r="K2" s="23" t="s">
        <v>85</v>
      </c>
      <c r="M2" s="189"/>
      <c r="N2" s="190"/>
      <c r="O2" s="190"/>
      <c r="P2" s="190"/>
      <c r="Q2" s="190"/>
      <c r="R2" s="190"/>
      <c r="S2" s="189"/>
    </row>
    <row r="3" spans="1:19" s="187" customFormat="1" ht="15.75" customHeight="1">
      <c r="A3" s="14" t="s">
        <v>662</v>
      </c>
      <c r="B3" s="191"/>
      <c r="C3" s="191"/>
      <c r="D3" s="191"/>
      <c r="E3" s="191"/>
      <c r="F3" s="191"/>
      <c r="G3" s="191"/>
      <c r="H3" s="191"/>
      <c r="I3" s="192"/>
      <c r="J3" s="191"/>
      <c r="K3" s="28" t="s">
        <v>651</v>
      </c>
      <c r="M3" s="189"/>
      <c r="N3" s="190"/>
      <c r="O3" s="190"/>
      <c r="P3" s="190"/>
      <c r="Q3" s="190"/>
      <c r="R3" s="190"/>
      <c r="S3" s="189"/>
    </row>
    <row r="4" spans="1:19" s="187" customFormat="1" ht="18" customHeight="1">
      <c r="A4" s="334"/>
      <c r="B4" s="190"/>
      <c r="C4" s="190"/>
      <c r="D4" s="190"/>
      <c r="E4" s="190"/>
      <c r="F4" s="190"/>
      <c r="G4" s="190"/>
      <c r="H4" s="190"/>
      <c r="I4" s="324"/>
      <c r="J4" s="190"/>
      <c r="K4" s="324"/>
      <c r="M4" s="189"/>
      <c r="N4" s="190"/>
      <c r="O4" s="190"/>
      <c r="P4" s="190"/>
      <c r="Q4" s="190"/>
      <c r="R4" s="190"/>
      <c r="S4" s="189"/>
    </row>
    <row r="5" spans="1:19" s="183" customFormat="1" ht="18" customHeight="1">
      <c r="A5" s="335" t="s">
        <v>88</v>
      </c>
      <c r="B5" s="186"/>
      <c r="C5" s="186"/>
      <c r="D5" s="186"/>
      <c r="E5" s="186"/>
      <c r="F5" s="186"/>
      <c r="G5" s="186"/>
      <c r="H5" s="186"/>
      <c r="I5" s="336"/>
      <c r="J5" s="336"/>
      <c r="M5" s="185"/>
      <c r="N5" s="186"/>
      <c r="O5" s="186"/>
      <c r="P5" s="186"/>
      <c r="Q5" s="186"/>
      <c r="R5" s="186"/>
      <c r="S5" s="185"/>
    </row>
    <row r="6" spans="1:19" s="341" customFormat="1" ht="17.25" customHeight="1">
      <c r="A6" s="337" t="s">
        <v>689</v>
      </c>
      <c r="B6" s="338"/>
      <c r="C6" s="339"/>
      <c r="D6" s="339"/>
      <c r="E6" s="339"/>
      <c r="F6" s="339"/>
      <c r="G6" s="339"/>
      <c r="H6" s="339"/>
      <c r="I6" s="339"/>
      <c r="J6" s="339"/>
      <c r="K6" s="339"/>
      <c r="L6" s="340"/>
    </row>
    <row r="7" spans="1:19" s="341" customFormat="1" ht="4.5" customHeight="1" thickBot="1">
      <c r="A7" s="342"/>
      <c r="B7" s="343"/>
      <c r="C7" s="344"/>
      <c r="D7" s="344"/>
      <c r="E7" s="344"/>
      <c r="F7" s="344"/>
      <c r="G7" s="340"/>
      <c r="H7" s="340"/>
      <c r="I7" s="340"/>
      <c r="J7" s="340"/>
      <c r="K7" s="345"/>
      <c r="L7" s="340"/>
    </row>
    <row r="8" spans="1:19" s="351" customFormat="1" ht="48" customHeight="1" thickTop="1">
      <c r="A8" s="346" t="s">
        <v>657</v>
      </c>
      <c r="B8" s="347" t="s">
        <v>690</v>
      </c>
      <c r="C8" s="348" t="s">
        <v>691</v>
      </c>
      <c r="D8" s="348" t="s">
        <v>692</v>
      </c>
      <c r="E8" s="348" t="s">
        <v>693</v>
      </c>
      <c r="F8" s="348" t="s">
        <v>694</v>
      </c>
      <c r="G8" s="348" t="s">
        <v>695</v>
      </c>
      <c r="H8" s="348" t="s">
        <v>696</v>
      </c>
      <c r="I8" s="348" t="s">
        <v>697</v>
      </c>
      <c r="J8" s="349" t="s">
        <v>698</v>
      </c>
      <c r="K8" s="350" t="s">
        <v>472</v>
      </c>
      <c r="M8" s="352"/>
      <c r="N8" s="353"/>
    </row>
    <row r="9" spans="1:19" s="359" customFormat="1">
      <c r="A9" s="354"/>
      <c r="B9" s="355"/>
      <c r="C9" s="356"/>
      <c r="D9" s="356"/>
      <c r="E9" s="356"/>
      <c r="F9" s="356"/>
      <c r="G9" s="356"/>
      <c r="H9" s="356"/>
      <c r="I9" s="356"/>
      <c r="J9" s="357"/>
      <c r="K9" s="358"/>
      <c r="M9" s="352"/>
      <c r="N9" s="353"/>
    </row>
    <row r="10" spans="1:19" s="359" customFormat="1" ht="17.25" customHeight="1">
      <c r="A10" s="360" t="s">
        <v>699</v>
      </c>
      <c r="B10" s="355">
        <v>111144720000</v>
      </c>
      <c r="C10" s="361">
        <v>25412622500</v>
      </c>
      <c r="D10" s="361">
        <v>0</v>
      </c>
      <c r="E10" s="362">
        <v>0</v>
      </c>
      <c r="F10" s="361">
        <v>7209778043</v>
      </c>
      <c r="G10" s="356"/>
      <c r="H10" s="356">
        <v>213538854</v>
      </c>
      <c r="I10" s="356">
        <v>12833340272</v>
      </c>
      <c r="J10" s="357"/>
      <c r="K10" s="363">
        <f t="shared" ref="K10:K17" si="0">SUM(B10:J10)</f>
        <v>156813999669</v>
      </c>
      <c r="M10" s="364"/>
      <c r="N10" s="365"/>
    </row>
    <row r="11" spans="1:19" s="359" customFormat="1" ht="17.25" customHeight="1">
      <c r="A11" s="366" t="s">
        <v>700</v>
      </c>
      <c r="B11" s="367">
        <v>0</v>
      </c>
      <c r="C11" s="367"/>
      <c r="D11" s="367"/>
      <c r="E11" s="367"/>
      <c r="F11" s="367"/>
      <c r="G11" s="367">
        <v>1133167243</v>
      </c>
      <c r="H11" s="367"/>
      <c r="I11" s="367"/>
      <c r="J11" s="368"/>
      <c r="K11" s="369">
        <f t="shared" si="0"/>
        <v>1133167243</v>
      </c>
      <c r="M11" s="364"/>
      <c r="N11" s="365"/>
    </row>
    <row r="12" spans="1:19" s="359" customFormat="1" ht="17.25" customHeight="1">
      <c r="A12" s="366" t="s">
        <v>701</v>
      </c>
      <c r="B12" s="361"/>
      <c r="C12" s="367"/>
      <c r="D12" s="367"/>
      <c r="E12" s="367"/>
      <c r="F12" s="367"/>
      <c r="G12" s="367"/>
      <c r="H12" s="367"/>
      <c r="I12" s="367">
        <v>6834005486</v>
      </c>
      <c r="J12" s="368"/>
      <c r="K12" s="369">
        <f t="shared" si="0"/>
        <v>6834005486</v>
      </c>
      <c r="M12" s="370"/>
      <c r="N12" s="365"/>
    </row>
    <row r="13" spans="1:19" s="359" customFormat="1" ht="17.25" customHeight="1">
      <c r="A13" s="366" t="s">
        <v>490</v>
      </c>
      <c r="B13" s="371"/>
      <c r="C13" s="367">
        <v>0</v>
      </c>
      <c r="D13" s="372"/>
      <c r="E13" s="367"/>
      <c r="F13" s="367">
        <v>0</v>
      </c>
      <c r="G13" s="367"/>
      <c r="H13" s="367"/>
      <c r="I13" s="367"/>
      <c r="J13" s="368"/>
      <c r="K13" s="369">
        <f t="shared" si="0"/>
        <v>0</v>
      </c>
      <c r="L13" s="373"/>
      <c r="M13" s="374"/>
    </row>
    <row r="14" spans="1:19" s="359" customFormat="1" ht="17.25" customHeight="1">
      <c r="A14" s="366" t="s">
        <v>702</v>
      </c>
      <c r="B14" s="367"/>
      <c r="C14" s="367"/>
      <c r="D14" s="367"/>
      <c r="E14" s="367"/>
      <c r="F14" s="367"/>
      <c r="G14" s="367"/>
      <c r="H14" s="367"/>
      <c r="I14" s="604">
        <v>5557236000</v>
      </c>
      <c r="J14" s="368"/>
      <c r="K14" s="369">
        <f t="shared" si="0"/>
        <v>5557236000</v>
      </c>
      <c r="M14" s="352"/>
    </row>
    <row r="15" spans="1:19" s="359" customFormat="1" ht="17.25" customHeight="1">
      <c r="A15" s="366" t="s">
        <v>703</v>
      </c>
      <c r="B15" s="367"/>
      <c r="C15" s="367"/>
      <c r="D15" s="367"/>
      <c r="E15" s="367"/>
      <c r="F15" s="367"/>
      <c r="G15" s="367"/>
      <c r="H15" s="367"/>
      <c r="I15" s="604">
        <v>2313826638</v>
      </c>
      <c r="J15" s="368"/>
      <c r="K15" s="369">
        <f t="shared" si="0"/>
        <v>2313826638</v>
      </c>
      <c r="M15" s="375"/>
      <c r="N15" s="376"/>
    </row>
    <row r="16" spans="1:19" s="359" customFormat="1" ht="17.25" customHeight="1">
      <c r="A16" s="366" t="s">
        <v>492</v>
      </c>
      <c r="B16" s="367"/>
      <c r="C16" s="367"/>
      <c r="D16" s="372">
        <v>0</v>
      </c>
      <c r="E16" s="367"/>
      <c r="F16" s="367"/>
      <c r="G16" s="367"/>
      <c r="H16" s="367"/>
      <c r="I16" s="367"/>
      <c r="J16" s="368"/>
      <c r="K16" s="369">
        <f t="shared" si="0"/>
        <v>0</v>
      </c>
      <c r="M16" s="377"/>
      <c r="N16" s="378"/>
      <c r="O16" s="379"/>
    </row>
    <row r="17" spans="1:14" s="359" customFormat="1" ht="5.25" customHeight="1">
      <c r="A17" s="366"/>
      <c r="B17" s="380"/>
      <c r="C17" s="367"/>
      <c r="D17" s="367"/>
      <c r="E17" s="367"/>
      <c r="F17" s="367"/>
      <c r="G17" s="367"/>
      <c r="H17" s="367"/>
      <c r="I17" s="372"/>
      <c r="J17" s="381"/>
      <c r="K17" s="369">
        <f t="shared" si="0"/>
        <v>0</v>
      </c>
      <c r="N17" s="382"/>
    </row>
    <row r="18" spans="1:14" s="387" customFormat="1" ht="17.25" customHeight="1">
      <c r="A18" s="383" t="s">
        <v>704</v>
      </c>
      <c r="B18" s="384">
        <f>B10+B11+B12+B13-B14-B15-B16</f>
        <v>111144720000</v>
      </c>
      <c r="C18" s="384">
        <f t="shared" ref="C18:I18" si="1">C10+C11+C12+C13-C14-C15-C16</f>
        <v>25412622500</v>
      </c>
      <c r="D18" s="384">
        <f t="shared" si="1"/>
        <v>0</v>
      </c>
      <c r="E18" s="384">
        <f t="shared" si="1"/>
        <v>0</v>
      </c>
      <c r="F18" s="384">
        <f t="shared" si="1"/>
        <v>7209778043</v>
      </c>
      <c r="G18" s="384">
        <f t="shared" si="1"/>
        <v>1133167243</v>
      </c>
      <c r="H18" s="384">
        <f t="shared" si="1"/>
        <v>213538854</v>
      </c>
      <c r="I18" s="384">
        <f t="shared" si="1"/>
        <v>11796283120</v>
      </c>
      <c r="J18" s="384">
        <f>J10+J11+J12+J13-J14-J15-J16</f>
        <v>0</v>
      </c>
      <c r="K18" s="385">
        <f>SUM(B18:J18)</f>
        <v>156910109760</v>
      </c>
      <c r="L18" s="386"/>
    </row>
    <row r="19" spans="1:14" s="387" customFormat="1" ht="17.25" customHeight="1">
      <c r="A19" s="383" t="s">
        <v>705</v>
      </c>
      <c r="B19" s="355">
        <f>B18</f>
        <v>111144720000</v>
      </c>
      <c r="C19" s="355">
        <f t="shared" ref="C19:I19" si="2">C18</f>
        <v>25412622500</v>
      </c>
      <c r="D19" s="355">
        <f t="shared" si="2"/>
        <v>0</v>
      </c>
      <c r="E19" s="355">
        <f t="shared" si="2"/>
        <v>0</v>
      </c>
      <c r="F19" s="355">
        <f t="shared" si="2"/>
        <v>7209778043</v>
      </c>
      <c r="G19" s="355">
        <f t="shared" si="2"/>
        <v>1133167243</v>
      </c>
      <c r="H19" s="355">
        <f t="shared" si="2"/>
        <v>213538854</v>
      </c>
      <c r="I19" s="355">
        <f t="shared" si="2"/>
        <v>11796283120</v>
      </c>
      <c r="J19" s="357"/>
      <c r="K19" s="385">
        <f>SUM(B19:J19)</f>
        <v>156910109760</v>
      </c>
      <c r="L19" s="386"/>
    </row>
    <row r="20" spans="1:14" s="359" customFormat="1" ht="17.25" customHeight="1">
      <c r="A20" s="366" t="s">
        <v>706</v>
      </c>
      <c r="B20" s="367">
        <v>0</v>
      </c>
      <c r="C20" s="367"/>
      <c r="D20" s="367"/>
      <c r="E20" s="384">
        <v>0</v>
      </c>
      <c r="F20" s="384">
        <v>0</v>
      </c>
      <c r="G20" s="367"/>
      <c r="H20" s="367"/>
      <c r="I20" s="367">
        <v>0</v>
      </c>
      <c r="J20" s="368"/>
      <c r="K20" s="369">
        <f t="shared" ref="K20:K27" si="3">SUM(B20:J20)</f>
        <v>0</v>
      </c>
    </row>
    <row r="21" spans="1:14" s="359" customFormat="1" ht="17.25" customHeight="1">
      <c r="A21" s="366" t="s">
        <v>707</v>
      </c>
      <c r="B21" s="367"/>
      <c r="C21" s="367"/>
      <c r="D21" s="367"/>
      <c r="E21" s="367"/>
      <c r="F21" s="367"/>
      <c r="G21" s="367"/>
      <c r="H21" s="367"/>
      <c r="I21" s="367">
        <v>1192379482</v>
      </c>
      <c r="J21" s="367"/>
      <c r="K21" s="369">
        <f t="shared" si="3"/>
        <v>1192379482</v>
      </c>
    </row>
    <row r="22" spans="1:14" s="359" customFormat="1" ht="17.25" customHeight="1">
      <c r="A22" s="366" t="s">
        <v>490</v>
      </c>
      <c r="B22" s="367"/>
      <c r="C22" s="367"/>
      <c r="D22" s="372">
        <v>0</v>
      </c>
      <c r="E22" s="367"/>
      <c r="F22" s="367"/>
      <c r="G22" s="367">
        <v>0</v>
      </c>
      <c r="H22" s="367"/>
      <c r="I22" s="367"/>
      <c r="J22" s="368"/>
      <c r="K22" s="369">
        <f t="shared" si="3"/>
        <v>0</v>
      </c>
    </row>
    <row r="23" spans="1:14" s="359" customFormat="1" ht="17.25" customHeight="1">
      <c r="A23" s="366" t="s">
        <v>708</v>
      </c>
      <c r="B23" s="367"/>
      <c r="C23" s="367"/>
      <c r="D23" s="367"/>
      <c r="E23" s="367"/>
      <c r="F23" s="367"/>
      <c r="G23" s="367"/>
      <c r="H23" s="367"/>
      <c r="I23" s="367"/>
      <c r="J23" s="368"/>
      <c r="K23" s="369">
        <f t="shared" si="3"/>
        <v>0</v>
      </c>
    </row>
    <row r="24" spans="1:14" s="359" customFormat="1" ht="17.25" customHeight="1">
      <c r="A24" s="366" t="s">
        <v>709</v>
      </c>
      <c r="B24" s="367"/>
      <c r="C24" s="367"/>
      <c r="D24" s="367"/>
      <c r="E24" s="367"/>
      <c r="F24" s="367"/>
      <c r="G24" s="367"/>
      <c r="H24" s="367"/>
      <c r="I24" s="367"/>
      <c r="J24" s="367"/>
      <c r="K24" s="369">
        <f t="shared" si="3"/>
        <v>0</v>
      </c>
    </row>
    <row r="25" spans="1:14" s="359" customFormat="1" ht="17.25" customHeight="1">
      <c r="A25" s="366" t="s">
        <v>710</v>
      </c>
      <c r="B25" s="367"/>
      <c r="C25" s="367"/>
      <c r="D25" s="372"/>
      <c r="E25" s="367"/>
      <c r="F25" s="367"/>
      <c r="G25" s="367"/>
      <c r="H25" s="367"/>
      <c r="I25" s="367"/>
      <c r="J25" s="367">
        <v>0</v>
      </c>
      <c r="K25" s="369">
        <f t="shared" si="3"/>
        <v>0</v>
      </c>
      <c r="L25" s="388"/>
    </row>
    <row r="26" spans="1:14" s="342" customFormat="1" ht="6" hidden="1" customHeight="1">
      <c r="A26" s="389"/>
      <c r="B26" s="390"/>
      <c r="C26" s="390"/>
      <c r="D26" s="390"/>
      <c r="E26" s="390"/>
      <c r="F26" s="367"/>
      <c r="G26" s="367"/>
      <c r="H26" s="390"/>
      <c r="I26" s="391"/>
      <c r="J26" s="392"/>
      <c r="K26" s="369">
        <f t="shared" si="3"/>
        <v>0</v>
      </c>
      <c r="L26" s="393"/>
    </row>
    <row r="27" spans="1:14" s="387" customFormat="1" ht="15.75" thickBot="1">
      <c r="A27" s="394" t="s">
        <v>977</v>
      </c>
      <c r="B27" s="395">
        <f t="shared" ref="B27:J27" si="4">B19+B20+B21+B22-B23-B24-B25</f>
        <v>111144720000</v>
      </c>
      <c r="C27" s="395">
        <f>C19+C20+C21+C22-C23-C24-C25</f>
        <v>25412622500</v>
      </c>
      <c r="D27" s="395">
        <f t="shared" si="4"/>
        <v>0</v>
      </c>
      <c r="E27" s="395">
        <f t="shared" si="4"/>
        <v>0</v>
      </c>
      <c r="F27" s="395">
        <f t="shared" si="4"/>
        <v>7209778043</v>
      </c>
      <c r="G27" s="395">
        <f t="shared" si="4"/>
        <v>1133167243</v>
      </c>
      <c r="H27" s="395">
        <f t="shared" si="4"/>
        <v>213538854</v>
      </c>
      <c r="I27" s="395">
        <f>I19+I20+I21+I22-I24-I25-I23</f>
        <v>12988662602</v>
      </c>
      <c r="J27" s="395">
        <f t="shared" si="4"/>
        <v>0</v>
      </c>
      <c r="K27" s="396">
        <f t="shared" si="3"/>
        <v>158102489242</v>
      </c>
      <c r="L27" s="397"/>
    </row>
    <row r="28" spans="1:14" s="399" customFormat="1" ht="13.5" customHeight="1" thickTop="1">
      <c r="A28" s="398"/>
      <c r="B28" s="398"/>
      <c r="C28" s="398"/>
      <c r="D28" s="398"/>
      <c r="E28" s="398"/>
      <c r="F28" s="398"/>
      <c r="G28" s="398"/>
      <c r="H28" s="398"/>
      <c r="L28" s="400"/>
    </row>
    <row r="29" spans="1:14" ht="30.75" hidden="1" customHeight="1">
      <c r="A29" s="975" t="s">
        <v>711</v>
      </c>
      <c r="B29" s="976"/>
      <c r="C29" s="976"/>
      <c r="D29" s="976"/>
      <c r="E29" s="976"/>
      <c r="F29" s="976"/>
      <c r="G29" s="976"/>
      <c r="H29" s="976"/>
      <c r="I29" s="976"/>
      <c r="J29" s="976"/>
      <c r="K29" s="976"/>
      <c r="L29" s="400"/>
    </row>
    <row r="30" spans="1:14" ht="16.5" customHeight="1">
      <c r="A30" s="402"/>
      <c r="B30" s="403"/>
      <c r="C30" s="403"/>
      <c r="D30" s="403"/>
      <c r="E30" s="403"/>
      <c r="F30" s="403"/>
      <c r="G30" s="404"/>
      <c r="H30" s="404"/>
    </row>
    <row r="31" spans="1:14" ht="34.5" customHeight="1">
      <c r="A31" s="977"/>
      <c r="B31" s="977"/>
      <c r="C31" s="977"/>
      <c r="D31" s="977"/>
      <c r="E31" s="977"/>
      <c r="F31" s="977"/>
      <c r="G31" s="977"/>
      <c r="H31" s="977"/>
      <c r="I31" s="977"/>
      <c r="J31" s="977"/>
      <c r="K31" s="977"/>
    </row>
    <row r="32" spans="1:14">
      <c r="A32" s="402"/>
      <c r="B32" s="403"/>
      <c r="C32" s="403"/>
      <c r="D32" s="403"/>
      <c r="E32" s="403"/>
      <c r="F32" s="403"/>
      <c r="G32" s="404"/>
      <c r="H32" s="404"/>
    </row>
    <row r="33" spans="1:12">
      <c r="A33" s="402"/>
      <c r="B33" s="403"/>
      <c r="C33" s="403"/>
      <c r="D33" s="403"/>
      <c r="E33" s="403"/>
      <c r="F33" s="403"/>
      <c r="G33" s="404"/>
      <c r="H33" s="404"/>
    </row>
    <row r="34" spans="1:12">
      <c r="A34" s="402"/>
      <c r="B34" s="403"/>
      <c r="C34" s="403"/>
      <c r="D34" s="403"/>
      <c r="E34" s="403"/>
      <c r="F34" s="403"/>
      <c r="G34" s="404"/>
      <c r="H34" s="404"/>
    </row>
    <row r="35" spans="1:12">
      <c r="A35" s="402"/>
      <c r="B35" s="403"/>
      <c r="C35" s="403"/>
      <c r="D35" s="403"/>
      <c r="E35" s="403"/>
      <c r="F35" s="403"/>
      <c r="G35" s="404"/>
      <c r="H35" s="404"/>
    </row>
    <row r="36" spans="1:12">
      <c r="A36" s="402"/>
      <c r="B36" s="403"/>
      <c r="C36" s="403"/>
      <c r="D36" s="403"/>
      <c r="E36" s="403"/>
      <c r="F36" s="403"/>
      <c r="G36" s="404"/>
      <c r="H36" s="404"/>
    </row>
    <row r="37" spans="1:12">
      <c r="A37" s="402"/>
      <c r="B37" s="403"/>
      <c r="C37" s="403"/>
      <c r="D37" s="403"/>
      <c r="E37" s="403"/>
      <c r="F37" s="403"/>
      <c r="G37" s="404"/>
      <c r="H37" s="404"/>
    </row>
    <row r="38" spans="1:12">
      <c r="A38" s="402"/>
      <c r="B38" s="403"/>
      <c r="C38" s="403"/>
      <c r="D38" s="403"/>
      <c r="E38" s="403"/>
      <c r="F38" s="403"/>
      <c r="G38" s="404"/>
      <c r="H38" s="404"/>
    </row>
    <row r="39" spans="1:12">
      <c r="A39" s="402"/>
      <c r="B39" s="403"/>
      <c r="C39" s="403"/>
      <c r="D39" s="403"/>
      <c r="E39" s="403"/>
      <c r="F39" s="403"/>
      <c r="G39" s="404"/>
      <c r="H39" s="404"/>
    </row>
    <row r="40" spans="1:12">
      <c r="A40" s="402"/>
      <c r="B40" s="403"/>
      <c r="C40" s="403"/>
      <c r="D40" s="403"/>
      <c r="E40" s="403"/>
      <c r="F40" s="403"/>
      <c r="G40" s="404"/>
      <c r="H40" s="404"/>
    </row>
    <row r="41" spans="1:12">
      <c r="A41" s="402"/>
      <c r="B41" s="403"/>
      <c r="C41" s="403"/>
      <c r="D41" s="403"/>
      <c r="E41" s="403"/>
      <c r="F41" s="403"/>
      <c r="G41" s="404"/>
      <c r="H41" s="404"/>
    </row>
    <row r="42" spans="1:12">
      <c r="A42" s="402"/>
      <c r="B42" s="403"/>
      <c r="C42" s="403"/>
      <c r="D42" s="403"/>
      <c r="E42" s="403"/>
      <c r="F42" s="403"/>
      <c r="G42" s="404"/>
      <c r="H42" s="404"/>
    </row>
    <row r="43" spans="1:12" ht="15.75">
      <c r="A43" s="406"/>
      <c r="B43" s="403"/>
      <c r="C43" s="403"/>
      <c r="D43" s="403"/>
      <c r="E43" s="403"/>
      <c r="F43" s="403"/>
      <c r="G43" s="404"/>
      <c r="H43" s="404"/>
    </row>
    <row r="44" spans="1:12">
      <c r="A44" s="402"/>
      <c r="B44" s="403"/>
      <c r="C44" s="403"/>
      <c r="D44" s="403"/>
      <c r="E44" s="403"/>
      <c r="F44" s="403"/>
      <c r="G44" s="404"/>
      <c r="H44" s="404"/>
    </row>
    <row r="45" spans="1:12" s="409" customFormat="1" ht="15.75">
      <c r="A45" s="406"/>
      <c r="B45" s="407"/>
      <c r="C45" s="407"/>
      <c r="D45" s="407"/>
      <c r="E45" s="407"/>
      <c r="F45" s="407"/>
      <c r="G45" s="408"/>
      <c r="H45" s="408"/>
      <c r="I45" s="408"/>
      <c r="J45" s="408"/>
      <c r="K45" s="408"/>
      <c r="L45" s="408"/>
    </row>
    <row r="51" spans="1:12" s="409" customFormat="1" ht="15.75">
      <c r="B51" s="411"/>
      <c r="C51" s="411"/>
      <c r="D51" s="411"/>
      <c r="E51" s="411"/>
      <c r="F51" s="411"/>
      <c r="G51" s="408"/>
      <c r="H51" s="408"/>
      <c r="I51" s="408"/>
      <c r="J51" s="408"/>
      <c r="K51" s="408"/>
      <c r="L51" s="408"/>
    </row>
    <row r="52" spans="1:12" s="409" customFormat="1" ht="15.75">
      <c r="B52" s="411"/>
      <c r="C52" s="411"/>
      <c r="D52" s="411"/>
      <c r="E52" s="411"/>
      <c r="F52" s="411"/>
      <c r="G52" s="408"/>
      <c r="H52" s="408"/>
      <c r="I52" s="408"/>
      <c r="J52" s="408"/>
      <c r="K52" s="408"/>
      <c r="L52" s="408"/>
    </row>
    <row r="54" spans="1:12" s="409" customFormat="1" ht="15.75">
      <c r="A54" s="406"/>
      <c r="B54" s="407"/>
      <c r="C54" s="407"/>
      <c r="D54" s="407"/>
      <c r="E54" s="407"/>
      <c r="F54" s="407"/>
      <c r="G54" s="408"/>
      <c r="H54" s="408"/>
      <c r="I54" s="408"/>
      <c r="J54" s="408"/>
      <c r="K54" s="408"/>
      <c r="L54" s="408"/>
    </row>
    <row r="55" spans="1:12" s="409" customFormat="1" ht="15.75">
      <c r="A55" s="406"/>
      <c r="B55" s="407"/>
      <c r="C55" s="407"/>
      <c r="D55" s="407"/>
      <c r="E55" s="407"/>
      <c r="F55" s="407"/>
      <c r="G55" s="408"/>
      <c r="H55" s="408"/>
      <c r="I55" s="408"/>
      <c r="J55" s="408"/>
      <c r="K55" s="408"/>
      <c r="L55" s="408"/>
    </row>
    <row r="56" spans="1:12">
      <c r="A56" s="402"/>
      <c r="B56" s="403"/>
    </row>
    <row r="57" spans="1:12">
      <c r="A57" s="402"/>
      <c r="B57" s="403"/>
    </row>
    <row r="58" spans="1:12">
      <c r="A58" s="402"/>
      <c r="B58" s="403"/>
    </row>
    <row r="59" spans="1:12">
      <c r="A59" s="402"/>
      <c r="B59" s="403"/>
    </row>
    <row r="60" spans="1:12">
      <c r="A60" s="402"/>
      <c r="B60" s="403"/>
    </row>
    <row r="61" spans="1:12">
      <c r="A61" s="412"/>
      <c r="B61" s="403"/>
    </row>
    <row r="62" spans="1:12">
      <c r="A62" s="412"/>
      <c r="B62" s="403"/>
    </row>
    <row r="63" spans="1:12">
      <c r="A63" s="412"/>
      <c r="B63" s="403"/>
    </row>
    <row r="64" spans="1:12">
      <c r="A64" s="412"/>
      <c r="B64" s="403"/>
    </row>
    <row r="65" spans="1:12">
      <c r="A65" s="402"/>
      <c r="B65" s="403"/>
    </row>
    <row r="66" spans="1:12">
      <c r="A66" s="402"/>
      <c r="B66" s="403"/>
    </row>
    <row r="67" spans="1:12">
      <c r="A67" s="402"/>
      <c r="B67" s="403"/>
    </row>
    <row r="68" spans="1:12" ht="15.75">
      <c r="A68" s="413"/>
      <c r="B68" s="414"/>
      <c r="C68" s="414"/>
      <c r="D68" s="414"/>
      <c r="E68" s="414"/>
      <c r="F68" s="414"/>
    </row>
    <row r="70" spans="1:12" s="409" customFormat="1" ht="15.75">
      <c r="A70" s="406"/>
      <c r="B70" s="407"/>
      <c r="C70" s="407"/>
      <c r="D70" s="407"/>
      <c r="E70" s="407"/>
      <c r="F70" s="407"/>
      <c r="G70" s="408"/>
      <c r="H70" s="408"/>
      <c r="I70" s="408"/>
      <c r="J70" s="408"/>
      <c r="K70" s="408"/>
      <c r="L70" s="408"/>
    </row>
    <row r="71" spans="1:12" s="409" customFormat="1" ht="15.75">
      <c r="A71" s="406"/>
      <c r="B71" s="407"/>
      <c r="C71" s="407"/>
      <c r="D71" s="407"/>
      <c r="E71" s="407"/>
      <c r="F71" s="407"/>
      <c r="G71" s="408"/>
      <c r="H71" s="408"/>
      <c r="I71" s="408"/>
      <c r="J71" s="408"/>
      <c r="K71" s="408"/>
      <c r="L71" s="408"/>
    </row>
    <row r="73" spans="1:12">
      <c r="A73" s="402"/>
      <c r="B73" s="403"/>
    </row>
    <row r="74" spans="1:12">
      <c r="A74" s="402"/>
      <c r="B74" s="403"/>
    </row>
    <row r="75" spans="1:12">
      <c r="A75" s="402"/>
      <c r="B75" s="403"/>
    </row>
    <row r="76" spans="1:12">
      <c r="A76" s="402"/>
      <c r="B76" s="403"/>
    </row>
    <row r="77" spans="1:12">
      <c r="A77" s="402"/>
      <c r="B77" s="403"/>
    </row>
    <row r="78" spans="1:12">
      <c r="A78" s="402"/>
      <c r="B78" s="403"/>
    </row>
    <row r="79" spans="1:12">
      <c r="A79" s="402"/>
      <c r="B79" s="403"/>
    </row>
    <row r="80" spans="1:12" s="409" customFormat="1" ht="15.75">
      <c r="A80" s="406"/>
      <c r="B80" s="414"/>
      <c r="C80" s="411"/>
      <c r="D80" s="411"/>
      <c r="E80" s="411"/>
      <c r="F80" s="411"/>
      <c r="G80" s="408"/>
      <c r="H80" s="408"/>
      <c r="I80" s="408"/>
      <c r="J80" s="408"/>
      <c r="K80" s="408"/>
      <c r="L80" s="408"/>
    </row>
    <row r="81" spans="1:12" ht="15.75">
      <c r="A81" s="402"/>
      <c r="B81" s="414"/>
    </row>
    <row r="82" spans="1:12" s="409" customFormat="1" ht="15.75">
      <c r="A82" s="406"/>
      <c r="B82" s="414"/>
      <c r="C82" s="411"/>
      <c r="D82" s="411"/>
      <c r="E82" s="411"/>
      <c r="F82" s="411"/>
      <c r="G82" s="408"/>
      <c r="H82" s="408"/>
      <c r="I82" s="408"/>
      <c r="J82" s="408"/>
      <c r="K82" s="408"/>
      <c r="L82" s="408"/>
    </row>
    <row r="83" spans="1:12">
      <c r="A83" s="402"/>
      <c r="B83" s="403"/>
    </row>
    <row r="84" spans="1:12">
      <c r="A84" s="415"/>
    </row>
    <row r="88" spans="1:12" s="409" customFormat="1" ht="15.75">
      <c r="A88" s="406"/>
      <c r="B88" s="407"/>
      <c r="C88" s="407"/>
      <c r="D88" s="407"/>
      <c r="E88" s="407"/>
      <c r="F88" s="407"/>
      <c r="G88" s="408"/>
      <c r="H88" s="408"/>
      <c r="I88" s="408"/>
      <c r="J88" s="408"/>
      <c r="K88" s="408"/>
      <c r="L88" s="408"/>
    </row>
    <row r="92" spans="1:12">
      <c r="A92" s="416"/>
    </row>
    <row r="94" spans="1:12" s="409" customFormat="1" ht="15.75">
      <c r="B94" s="411"/>
      <c r="C94" s="411"/>
      <c r="D94" s="411"/>
      <c r="E94" s="411"/>
      <c r="F94" s="411"/>
      <c r="G94" s="408"/>
      <c r="H94" s="408"/>
      <c r="I94" s="408"/>
      <c r="J94" s="408"/>
      <c r="K94" s="408"/>
      <c r="L94" s="408"/>
    </row>
    <row r="96" spans="1:12" s="409" customFormat="1" ht="15.75">
      <c r="A96" s="406"/>
      <c r="B96" s="407"/>
      <c r="C96" s="407"/>
      <c r="D96" s="407"/>
      <c r="E96" s="407"/>
      <c r="F96" s="407"/>
      <c r="G96" s="408"/>
      <c r="H96" s="408"/>
      <c r="I96" s="408"/>
      <c r="J96" s="408"/>
      <c r="K96" s="408"/>
      <c r="L96" s="408"/>
    </row>
    <row r="100" spans="1:12">
      <c r="A100" s="417"/>
    </row>
    <row r="101" spans="1:12">
      <c r="A101" s="417"/>
    </row>
    <row r="102" spans="1:12">
      <c r="A102" s="417"/>
    </row>
    <row r="103" spans="1:12">
      <c r="A103" s="418"/>
    </row>
    <row r="104" spans="1:12">
      <c r="A104" s="418"/>
    </row>
    <row r="105" spans="1:12">
      <c r="A105" s="418"/>
    </row>
    <row r="107" spans="1:12" s="409" customFormat="1" ht="15.75">
      <c r="A107" s="419"/>
      <c r="B107" s="411"/>
      <c r="C107" s="411"/>
      <c r="D107" s="411"/>
      <c r="E107" s="411"/>
      <c r="F107" s="411"/>
      <c r="G107" s="408"/>
      <c r="H107" s="408"/>
      <c r="I107" s="408"/>
      <c r="J107" s="408"/>
      <c r="K107" s="408"/>
      <c r="L107" s="408"/>
    </row>
    <row r="109" spans="1:12" s="409" customFormat="1" ht="15.75">
      <c r="B109" s="411"/>
      <c r="C109" s="411"/>
      <c r="D109" s="411"/>
      <c r="E109" s="411"/>
      <c r="F109" s="411"/>
      <c r="G109" s="408"/>
      <c r="H109" s="408"/>
      <c r="I109" s="408"/>
      <c r="J109" s="408"/>
      <c r="K109" s="408"/>
      <c r="L109" s="408"/>
    </row>
    <row r="110" spans="1:12" s="409" customFormat="1" ht="15.75">
      <c r="B110" s="411"/>
      <c r="C110" s="411"/>
      <c r="D110" s="411"/>
      <c r="E110" s="411"/>
      <c r="F110" s="411"/>
      <c r="G110" s="408"/>
      <c r="H110" s="408"/>
      <c r="I110" s="408"/>
      <c r="J110" s="408"/>
      <c r="K110" s="408"/>
      <c r="L110" s="408"/>
    </row>
    <row r="112" spans="1:12" ht="15.75">
      <c r="A112" s="409"/>
    </row>
    <row r="115" spans="1:12" ht="15.75">
      <c r="A115" s="409"/>
    </row>
    <row r="117" spans="1:12" s="409" customFormat="1" ht="15.75">
      <c r="A117" s="406"/>
      <c r="B117" s="407"/>
      <c r="C117" s="407"/>
      <c r="D117" s="407"/>
      <c r="E117" s="407"/>
      <c r="F117" s="407"/>
      <c r="G117" s="408"/>
      <c r="H117" s="408"/>
      <c r="I117" s="408"/>
      <c r="J117" s="408"/>
      <c r="K117" s="408"/>
      <c r="L117" s="408"/>
    </row>
    <row r="121" spans="1:12">
      <c r="A121" s="416"/>
    </row>
    <row r="122" spans="1:12">
      <c r="A122" s="416"/>
    </row>
    <row r="123" spans="1:12" ht="15.75">
      <c r="A123" s="409"/>
    </row>
    <row r="125" spans="1:12" s="409" customFormat="1" ht="15.75">
      <c r="B125" s="411"/>
      <c r="C125" s="411"/>
      <c r="D125" s="411"/>
      <c r="E125" s="411"/>
      <c r="F125" s="411"/>
      <c r="G125" s="408"/>
      <c r="H125" s="408"/>
      <c r="I125" s="408"/>
      <c r="J125" s="408"/>
      <c r="K125" s="408"/>
      <c r="L125" s="408"/>
    </row>
    <row r="126" spans="1:12" s="409" customFormat="1" ht="15.75">
      <c r="B126" s="411"/>
      <c r="C126" s="411"/>
      <c r="D126" s="411"/>
      <c r="E126" s="411"/>
      <c r="F126" s="411"/>
      <c r="G126" s="408"/>
      <c r="H126" s="408"/>
      <c r="I126" s="408"/>
      <c r="J126" s="408"/>
      <c r="K126" s="408"/>
      <c r="L126" s="408"/>
    </row>
    <row r="127" spans="1:12" s="409" customFormat="1" ht="15.75">
      <c r="B127" s="411"/>
      <c r="C127" s="411"/>
      <c r="D127" s="411"/>
      <c r="E127" s="411"/>
      <c r="F127" s="411"/>
      <c r="G127" s="408"/>
      <c r="H127" s="408"/>
      <c r="I127" s="408"/>
      <c r="J127" s="408"/>
      <c r="K127" s="408"/>
      <c r="L127" s="408"/>
    </row>
    <row r="129" spans="2:12" s="409" customFormat="1" ht="15.75">
      <c r="B129" s="411"/>
      <c r="C129" s="411"/>
      <c r="D129" s="411"/>
      <c r="E129" s="411"/>
      <c r="F129" s="411"/>
      <c r="G129" s="408"/>
      <c r="H129" s="408"/>
      <c r="I129" s="408"/>
      <c r="J129" s="408"/>
      <c r="K129" s="408"/>
      <c r="L129" s="408"/>
    </row>
    <row r="131" spans="2:12" s="409" customFormat="1" ht="15.75">
      <c r="B131" s="407"/>
      <c r="C131" s="407"/>
      <c r="D131" s="407"/>
      <c r="E131" s="407"/>
      <c r="F131" s="407"/>
      <c r="G131" s="408"/>
      <c r="H131" s="408"/>
      <c r="I131" s="408"/>
      <c r="J131" s="408"/>
      <c r="K131" s="408"/>
      <c r="L131" s="408"/>
    </row>
    <row r="139" spans="2:12" s="409" customFormat="1" ht="15.75">
      <c r="B139" s="407"/>
      <c r="C139" s="407"/>
      <c r="D139" s="407"/>
      <c r="E139" s="407"/>
      <c r="F139" s="407"/>
      <c r="G139" s="408"/>
      <c r="H139" s="408"/>
      <c r="I139" s="408"/>
      <c r="J139" s="408"/>
      <c r="K139" s="408"/>
      <c r="L139" s="408"/>
    </row>
    <row r="146" spans="2:12" s="409" customFormat="1" ht="15.75">
      <c r="B146" s="411"/>
      <c r="C146" s="411"/>
      <c r="D146" s="411"/>
      <c r="E146" s="411"/>
      <c r="F146" s="411"/>
      <c r="G146" s="408"/>
      <c r="H146" s="408"/>
      <c r="I146" s="408"/>
      <c r="J146" s="408"/>
      <c r="K146" s="408"/>
      <c r="L146" s="408"/>
    </row>
    <row r="148" spans="2:12" s="409" customFormat="1" ht="15.75">
      <c r="B148" s="407"/>
      <c r="C148" s="407"/>
      <c r="D148" s="407"/>
      <c r="E148" s="407"/>
      <c r="F148" s="407"/>
      <c r="G148" s="408"/>
      <c r="H148" s="408"/>
      <c r="I148" s="408"/>
      <c r="J148" s="408"/>
      <c r="K148" s="408"/>
      <c r="L148" s="408"/>
    </row>
    <row r="151" spans="2:12">
      <c r="H151" s="405">
        <v>10843009</v>
      </c>
    </row>
    <row r="152" spans="2:12">
      <c r="H152" s="405">
        <v>29961315</v>
      </c>
    </row>
    <row r="153" spans="2:12" s="409" customFormat="1" ht="15.75">
      <c r="B153" s="411"/>
      <c r="C153" s="411"/>
      <c r="D153" s="411"/>
      <c r="E153" s="411"/>
      <c r="F153" s="411"/>
      <c r="G153" s="408"/>
      <c r="H153" s="408">
        <v>10085465</v>
      </c>
      <c r="I153" s="408"/>
      <c r="J153" s="408"/>
      <c r="K153" s="408"/>
      <c r="L153" s="408"/>
    </row>
    <row r="154" spans="2:12">
      <c r="H154" s="405">
        <v>322394</v>
      </c>
    </row>
    <row r="155" spans="2:12" s="409" customFormat="1" ht="15.75">
      <c r="B155" s="407"/>
      <c r="C155" s="407"/>
      <c r="D155" s="407"/>
      <c r="E155" s="407"/>
      <c r="F155" s="407"/>
      <c r="G155" s="408"/>
      <c r="H155" s="408">
        <v>14433261</v>
      </c>
      <c r="I155" s="408"/>
      <c r="J155" s="408"/>
      <c r="K155" s="408"/>
      <c r="L155" s="408"/>
    </row>
    <row r="156" spans="2:12" s="409" customFormat="1" ht="15.75">
      <c r="B156" s="411"/>
      <c r="C156" s="411"/>
      <c r="D156" s="411"/>
      <c r="E156" s="411"/>
      <c r="F156" s="411"/>
      <c r="G156" s="408"/>
      <c r="H156" s="408"/>
      <c r="I156" s="408"/>
      <c r="J156" s="408"/>
      <c r="K156" s="408"/>
      <c r="L156" s="408"/>
    </row>
    <row r="157" spans="2:12" s="409" customFormat="1" ht="15.75">
      <c r="B157" s="411"/>
      <c r="C157" s="411"/>
      <c r="D157" s="411"/>
      <c r="E157" s="411"/>
      <c r="F157" s="411"/>
      <c r="G157" s="408"/>
      <c r="H157" s="408"/>
      <c r="I157" s="408"/>
      <c r="J157" s="408"/>
      <c r="K157" s="408"/>
      <c r="L157" s="408"/>
    </row>
    <row r="167" spans="2:12" s="409" customFormat="1" ht="15.75">
      <c r="B167" s="407"/>
      <c r="C167" s="407"/>
      <c r="D167" s="407"/>
      <c r="E167" s="407"/>
      <c r="F167" s="407"/>
      <c r="G167" s="408"/>
      <c r="H167" s="408"/>
      <c r="I167" s="408"/>
      <c r="J167" s="408"/>
      <c r="K167" s="408"/>
      <c r="L167" s="408"/>
    </row>
    <row r="168" spans="2:12" s="409" customFormat="1" ht="15.75">
      <c r="B168" s="411"/>
      <c r="C168" s="411"/>
      <c r="D168" s="411"/>
      <c r="E168" s="411"/>
      <c r="F168" s="411"/>
      <c r="G168" s="408"/>
      <c r="H168" s="408"/>
      <c r="I168" s="408"/>
      <c r="J168" s="408"/>
      <c r="K168" s="408"/>
      <c r="L168" s="408"/>
    </row>
    <row r="172" spans="2:12" s="409" customFormat="1" ht="15.75">
      <c r="B172" s="411"/>
      <c r="C172" s="411"/>
      <c r="D172" s="411"/>
      <c r="E172" s="411"/>
      <c r="F172" s="411"/>
      <c r="G172" s="408"/>
      <c r="H172" s="408"/>
      <c r="I172" s="408"/>
      <c r="J172" s="408"/>
      <c r="K172" s="408"/>
      <c r="L172" s="408"/>
    </row>
    <row r="174" spans="2:12" s="409" customFormat="1" ht="15.75">
      <c r="B174" s="407"/>
      <c r="C174" s="407"/>
      <c r="D174" s="407"/>
      <c r="E174" s="407"/>
      <c r="F174" s="407"/>
      <c r="G174" s="408"/>
      <c r="H174" s="408"/>
      <c r="I174" s="408"/>
      <c r="J174" s="408"/>
      <c r="K174" s="408"/>
      <c r="L174" s="408"/>
    </row>
    <row r="179" spans="2:12" s="409" customFormat="1" ht="15.75">
      <c r="B179" s="411"/>
      <c r="C179" s="411"/>
      <c r="D179" s="411"/>
      <c r="E179" s="411"/>
      <c r="F179" s="411"/>
      <c r="G179" s="408"/>
      <c r="H179" s="408"/>
      <c r="I179" s="408"/>
      <c r="J179" s="408"/>
      <c r="K179" s="408"/>
      <c r="L179" s="408"/>
    </row>
    <row r="181" spans="2:12" s="409" customFormat="1" ht="15.75">
      <c r="B181" s="407"/>
      <c r="C181" s="407"/>
      <c r="D181" s="407"/>
      <c r="E181" s="407"/>
      <c r="F181" s="407"/>
      <c r="G181" s="408"/>
      <c r="H181" s="408"/>
      <c r="I181" s="408"/>
      <c r="J181" s="408"/>
      <c r="K181" s="408"/>
      <c r="L181" s="408"/>
    </row>
    <row r="192" spans="2:12" s="409" customFormat="1" ht="15.75">
      <c r="B192" s="411"/>
      <c r="C192" s="411"/>
      <c r="D192" s="411"/>
      <c r="E192" s="411"/>
      <c r="F192" s="411"/>
      <c r="G192" s="408"/>
      <c r="H192" s="408"/>
      <c r="I192" s="408"/>
      <c r="J192" s="408"/>
      <c r="K192" s="408"/>
      <c r="L192" s="408"/>
    </row>
    <row r="194" spans="2:12" s="409" customFormat="1" ht="15.75">
      <c r="B194" s="407"/>
      <c r="C194" s="407"/>
      <c r="D194" s="407"/>
      <c r="E194" s="407"/>
      <c r="F194" s="407"/>
      <c r="G194" s="408"/>
      <c r="H194" s="408"/>
      <c r="I194" s="408"/>
      <c r="J194" s="408"/>
      <c r="K194" s="408"/>
      <c r="L194" s="408"/>
    </row>
    <row r="200" spans="2:12" ht="15.75">
      <c r="B200" s="411"/>
      <c r="C200" s="411"/>
      <c r="D200" s="411"/>
      <c r="E200" s="411"/>
      <c r="F200" s="411"/>
    </row>
    <row r="202" spans="2:12" s="409" customFormat="1" ht="15.75">
      <c r="B202" s="407"/>
      <c r="C202" s="407"/>
      <c r="D202" s="407"/>
      <c r="E202" s="407"/>
      <c r="F202" s="407"/>
      <c r="G202" s="408"/>
      <c r="H202" s="408"/>
      <c r="I202" s="408"/>
      <c r="J202" s="408"/>
      <c r="K202" s="408"/>
      <c r="L202" s="408"/>
    </row>
    <row r="203" spans="2:12" s="409" customFormat="1" ht="15.75">
      <c r="B203" s="407"/>
      <c r="C203" s="407"/>
      <c r="D203" s="407"/>
      <c r="E203" s="407"/>
      <c r="F203" s="407"/>
      <c r="G203" s="408"/>
      <c r="H203" s="408"/>
      <c r="I203" s="408"/>
      <c r="J203" s="408"/>
      <c r="K203" s="408"/>
      <c r="L203" s="408"/>
    </row>
    <row r="204" spans="2:12" s="409" customFormat="1" ht="15.75">
      <c r="B204" s="411"/>
      <c r="C204" s="411"/>
      <c r="D204" s="411"/>
      <c r="E204" s="411"/>
      <c r="F204" s="411"/>
      <c r="G204" s="408"/>
      <c r="H204" s="408"/>
      <c r="I204" s="408"/>
      <c r="J204" s="408"/>
      <c r="K204" s="408"/>
      <c r="L204" s="408"/>
    </row>
    <row r="209" spans="1:12" s="409" customFormat="1" ht="15.75">
      <c r="B209" s="411"/>
      <c r="C209" s="411"/>
      <c r="D209" s="411"/>
      <c r="E209" s="411"/>
      <c r="F209" s="411"/>
      <c r="G209" s="408"/>
      <c r="H209" s="408"/>
      <c r="I209" s="408"/>
      <c r="J209" s="408"/>
      <c r="K209" s="408"/>
      <c r="L209" s="408"/>
    </row>
    <row r="215" spans="1:12" s="409" customFormat="1" ht="15.75">
      <c r="B215" s="411"/>
      <c r="C215" s="411"/>
      <c r="D215" s="411"/>
      <c r="E215" s="411"/>
      <c r="F215" s="411"/>
      <c r="G215" s="408"/>
      <c r="H215" s="408"/>
      <c r="I215" s="408"/>
      <c r="J215" s="408"/>
      <c r="K215" s="408"/>
      <c r="L215" s="408"/>
    </row>
    <row r="217" spans="1:12">
      <c r="A217" s="417"/>
    </row>
    <row r="218" spans="1:12">
      <c r="A218" s="417"/>
    </row>
    <row r="219" spans="1:12">
      <c r="A219" s="417"/>
    </row>
    <row r="220" spans="1:12" s="409" customFormat="1" ht="15.75">
      <c r="B220" s="411"/>
      <c r="C220" s="411"/>
      <c r="D220" s="411"/>
      <c r="E220" s="411"/>
      <c r="F220" s="411"/>
      <c r="G220" s="408"/>
      <c r="H220" s="408"/>
      <c r="I220" s="408"/>
      <c r="J220" s="408"/>
      <c r="K220" s="408"/>
      <c r="L220" s="408"/>
    </row>
    <row r="221" spans="1:12" s="409" customFormat="1" ht="15.75">
      <c r="B221" s="411"/>
      <c r="C221" s="411"/>
      <c r="D221" s="411"/>
      <c r="E221" s="411"/>
      <c r="F221" s="411"/>
      <c r="G221" s="408"/>
      <c r="H221" s="408"/>
      <c r="I221" s="408"/>
      <c r="J221" s="408"/>
      <c r="K221" s="408"/>
      <c r="L221" s="408"/>
    </row>
    <row r="222" spans="1:12" s="409" customFormat="1" ht="15.75">
      <c r="B222" s="411"/>
      <c r="C222" s="411"/>
      <c r="D222" s="411"/>
      <c r="E222" s="411"/>
      <c r="F222" s="411"/>
      <c r="G222" s="408"/>
      <c r="H222" s="408"/>
      <c r="I222" s="408"/>
      <c r="J222" s="408"/>
      <c r="K222" s="408"/>
      <c r="L222" s="408"/>
    </row>
    <row r="223" spans="1:12" s="409" customFormat="1" ht="15.75">
      <c r="B223" s="411"/>
      <c r="C223" s="411"/>
      <c r="D223" s="411"/>
      <c r="E223" s="411"/>
      <c r="F223" s="411"/>
      <c r="G223" s="408"/>
      <c r="H223" s="408"/>
      <c r="I223" s="408"/>
      <c r="J223" s="408"/>
      <c r="K223" s="408"/>
      <c r="L223" s="408"/>
    </row>
    <row r="224" spans="1:12" s="409" customFormat="1" ht="15.75">
      <c r="B224" s="411"/>
      <c r="C224" s="411"/>
      <c r="D224" s="411"/>
      <c r="E224" s="411"/>
      <c r="F224" s="411"/>
      <c r="G224" s="408"/>
      <c r="H224" s="408"/>
      <c r="I224" s="408"/>
      <c r="J224" s="408"/>
      <c r="K224" s="408"/>
      <c r="L224" s="408"/>
    </row>
    <row r="225" spans="1:12" s="409" customFormat="1" ht="15.75">
      <c r="B225" s="411"/>
      <c r="C225" s="411"/>
      <c r="D225" s="411"/>
      <c r="E225" s="411"/>
      <c r="F225" s="411"/>
      <c r="G225" s="408"/>
      <c r="H225" s="408"/>
      <c r="I225" s="408"/>
      <c r="J225" s="408"/>
      <c r="K225" s="408"/>
      <c r="L225" s="408"/>
    </row>
    <row r="227" spans="1:12" s="409" customFormat="1" ht="30" customHeight="1">
      <c r="B227" s="407"/>
      <c r="C227" s="407"/>
      <c r="D227" s="407"/>
      <c r="E227" s="407"/>
      <c r="F227" s="407"/>
      <c r="G227" s="408"/>
      <c r="H227" s="408"/>
      <c r="I227" s="408"/>
      <c r="J227" s="408"/>
      <c r="K227" s="408"/>
      <c r="L227" s="408"/>
    </row>
    <row r="230" spans="1:12">
      <c r="A230" s="417"/>
    </row>
    <row r="231" spans="1:12">
      <c r="A231" s="417"/>
    </row>
    <row r="232" spans="1:12">
      <c r="A232" s="417"/>
    </row>
    <row r="233" spans="1:12">
      <c r="A233" s="417"/>
    </row>
    <row r="236" spans="1:12" s="409" customFormat="1" ht="15.75">
      <c r="B236" s="407"/>
      <c r="C236" s="407"/>
      <c r="D236" s="407"/>
      <c r="E236" s="407"/>
      <c r="F236" s="407"/>
      <c r="G236" s="408"/>
      <c r="H236" s="408"/>
      <c r="I236" s="408"/>
      <c r="J236" s="408"/>
      <c r="K236" s="408"/>
      <c r="L236" s="408"/>
    </row>
    <row r="240" spans="1:12">
      <c r="A240" s="417"/>
    </row>
    <row r="241" spans="1:12">
      <c r="A241" s="417"/>
    </row>
    <row r="243" spans="1:12">
      <c r="A243" s="417"/>
    </row>
    <row r="244" spans="1:12">
      <c r="A244" s="417"/>
    </row>
    <row r="246" spans="1:12">
      <c r="A246" s="417"/>
    </row>
    <row r="247" spans="1:12">
      <c r="A247" s="417"/>
    </row>
    <row r="249" spans="1:12">
      <c r="A249" s="417"/>
    </row>
    <row r="251" spans="1:12" s="409" customFormat="1" ht="15.75">
      <c r="B251" s="407"/>
      <c r="C251" s="407"/>
      <c r="D251" s="407"/>
      <c r="E251" s="407"/>
      <c r="F251" s="407"/>
      <c r="G251" s="408"/>
      <c r="H251" s="408"/>
      <c r="I251" s="408"/>
      <c r="J251" s="408"/>
      <c r="K251" s="408"/>
      <c r="L251" s="408"/>
    </row>
    <row r="252" spans="1:12" s="409" customFormat="1" ht="15.75">
      <c r="B252" s="411"/>
      <c r="C252" s="411"/>
      <c r="D252" s="411"/>
      <c r="E252" s="411"/>
      <c r="F252" s="411"/>
      <c r="G252" s="408"/>
      <c r="H252" s="408"/>
      <c r="I252" s="408"/>
      <c r="J252" s="408"/>
      <c r="K252" s="408"/>
      <c r="L252" s="408"/>
    </row>
    <row r="253" spans="1:12" s="409" customFormat="1" ht="15.75">
      <c r="B253" s="407"/>
      <c r="C253" s="407"/>
      <c r="D253" s="407"/>
      <c r="E253" s="407"/>
      <c r="F253" s="407"/>
      <c r="G253" s="408"/>
      <c r="H253" s="408"/>
      <c r="I253" s="408"/>
      <c r="J253" s="408"/>
      <c r="K253" s="408"/>
      <c r="L253" s="408"/>
    </row>
    <row r="255" spans="1:12" s="420" customFormat="1">
      <c r="B255" s="421"/>
      <c r="C255" s="421"/>
      <c r="D255" s="421"/>
      <c r="E255" s="421"/>
      <c r="F255" s="421"/>
      <c r="G255" s="422"/>
      <c r="H255" s="422"/>
      <c r="I255" s="422"/>
      <c r="J255" s="422"/>
      <c r="K255" s="422"/>
      <c r="L255" s="422"/>
    </row>
    <row r="256" spans="1:12">
      <c r="A256" s="417"/>
    </row>
    <row r="257" spans="1:12">
      <c r="A257" s="417"/>
    </row>
    <row r="258" spans="1:12" s="420" customFormat="1">
      <c r="B258" s="421"/>
      <c r="C258" s="421"/>
      <c r="D258" s="421"/>
      <c r="E258" s="421"/>
      <c r="F258" s="421"/>
      <c r="G258" s="422"/>
      <c r="H258" s="422"/>
      <c r="I258" s="422"/>
      <c r="J258" s="422"/>
      <c r="K258" s="422"/>
      <c r="L258" s="422"/>
    </row>
    <row r="259" spans="1:12">
      <c r="A259" s="417"/>
    </row>
    <row r="260" spans="1:12">
      <c r="A260" s="417"/>
    </row>
    <row r="261" spans="1:12">
      <c r="A261" s="417"/>
    </row>
    <row r="262" spans="1:12">
      <c r="A262" s="417"/>
    </row>
    <row r="263" spans="1:12">
      <c r="A263" s="417"/>
    </row>
    <row r="264" spans="1:12">
      <c r="A264" s="417"/>
    </row>
    <row r="265" spans="1:12" s="420" customFormat="1">
      <c r="B265" s="421"/>
      <c r="C265" s="421"/>
      <c r="D265" s="421"/>
      <c r="E265" s="421"/>
      <c r="F265" s="421"/>
      <c r="G265" s="422"/>
      <c r="H265" s="422"/>
      <c r="I265" s="422"/>
      <c r="J265" s="422"/>
      <c r="K265" s="422"/>
      <c r="L265" s="422"/>
    </row>
    <row r="266" spans="1:12">
      <c r="A266" s="417"/>
    </row>
    <row r="267" spans="1:12">
      <c r="A267" s="417"/>
    </row>
    <row r="269" spans="1:12" s="409" customFormat="1" ht="15.75">
      <c r="B269" s="407"/>
      <c r="C269" s="407"/>
      <c r="D269" s="407"/>
      <c r="E269" s="407"/>
      <c r="F269" s="407"/>
      <c r="G269" s="408"/>
      <c r="H269" s="408"/>
      <c r="I269" s="408"/>
      <c r="J269" s="408"/>
      <c r="K269" s="408"/>
      <c r="L269" s="408"/>
    </row>
    <row r="279" spans="2:12" s="409" customFormat="1" ht="15.75">
      <c r="B279" s="411"/>
      <c r="C279" s="411"/>
      <c r="D279" s="411"/>
      <c r="E279" s="411"/>
      <c r="F279" s="411"/>
      <c r="G279" s="408"/>
      <c r="H279" s="408"/>
      <c r="I279" s="408"/>
      <c r="J279" s="408"/>
      <c r="K279" s="408"/>
      <c r="L279" s="408"/>
    </row>
    <row r="281" spans="2:12" s="409" customFormat="1" ht="15.75">
      <c r="B281" s="407"/>
      <c r="C281" s="407"/>
      <c r="D281" s="407"/>
      <c r="E281" s="407"/>
      <c r="F281" s="407"/>
      <c r="G281" s="408"/>
      <c r="H281" s="408"/>
      <c r="I281" s="408"/>
      <c r="J281" s="408"/>
      <c r="K281" s="408"/>
      <c r="L281" s="408"/>
    </row>
    <row r="284" spans="2:12" ht="15.75" customHeight="1"/>
    <row r="288" spans="2:12" s="409" customFormat="1" ht="15.75">
      <c r="B288" s="411"/>
      <c r="C288" s="411"/>
      <c r="D288" s="411"/>
      <c r="E288" s="411"/>
      <c r="F288" s="411"/>
      <c r="G288" s="408"/>
      <c r="H288" s="408"/>
      <c r="I288" s="408"/>
      <c r="J288" s="408"/>
      <c r="K288" s="408"/>
      <c r="L288" s="408"/>
    </row>
    <row r="290" spans="2:12" s="409" customFormat="1" ht="15.75">
      <c r="B290" s="407"/>
      <c r="C290" s="407"/>
      <c r="D290" s="407"/>
      <c r="E290" s="407"/>
      <c r="F290" s="407"/>
      <c r="G290" s="408"/>
      <c r="H290" s="408"/>
      <c r="I290" s="408"/>
      <c r="J290" s="408"/>
      <c r="K290" s="408"/>
      <c r="L290" s="408"/>
    </row>
    <row r="296" spans="2:12" s="409" customFormat="1" ht="15.75">
      <c r="B296" s="411"/>
      <c r="C296" s="411"/>
      <c r="D296" s="411"/>
      <c r="E296" s="411"/>
      <c r="F296" s="411"/>
      <c r="G296" s="408"/>
      <c r="H296" s="408"/>
      <c r="I296" s="408"/>
      <c r="J296" s="408"/>
      <c r="K296" s="408"/>
      <c r="L296" s="408"/>
    </row>
    <row r="298" spans="2:12" s="409" customFormat="1" ht="15.75">
      <c r="B298" s="407"/>
      <c r="C298" s="407"/>
      <c r="D298" s="407"/>
      <c r="E298" s="407"/>
      <c r="F298" s="407"/>
      <c r="G298" s="408"/>
      <c r="H298" s="408"/>
      <c r="I298" s="408"/>
      <c r="J298" s="408"/>
      <c r="K298" s="408"/>
      <c r="L298" s="408"/>
    </row>
    <row r="304" spans="2:12" s="409" customFormat="1" ht="15.75">
      <c r="B304" s="411"/>
      <c r="C304" s="411"/>
      <c r="D304" s="411"/>
      <c r="E304" s="411"/>
      <c r="F304" s="411"/>
      <c r="G304" s="408"/>
      <c r="H304" s="408"/>
      <c r="I304" s="408"/>
      <c r="J304" s="408"/>
      <c r="K304" s="408"/>
      <c r="L304" s="408"/>
    </row>
    <row r="306" spans="1:12" s="409" customFormat="1" ht="15.75">
      <c r="B306" s="407"/>
      <c r="C306" s="407"/>
      <c r="D306" s="407"/>
      <c r="E306" s="407"/>
      <c r="F306" s="407"/>
      <c r="G306" s="408"/>
      <c r="H306" s="408"/>
      <c r="I306" s="408"/>
      <c r="J306" s="408"/>
      <c r="K306" s="408"/>
      <c r="L306" s="408"/>
    </row>
    <row r="309" spans="1:12">
      <c r="A309" s="417"/>
    </row>
    <row r="310" spans="1:12">
      <c r="A310" s="417"/>
    </row>
    <row r="311" spans="1:12">
      <c r="A311" s="417"/>
    </row>
    <row r="313" spans="1:12">
      <c r="A313" s="417"/>
    </row>
    <row r="314" spans="1:12">
      <c r="A314" s="417"/>
    </row>
    <row r="315" spans="1:12">
      <c r="A315" s="417"/>
    </row>
    <row r="320" spans="1:12" s="409" customFormat="1" ht="15.75">
      <c r="B320" s="411"/>
      <c r="C320" s="411"/>
      <c r="D320" s="411"/>
      <c r="E320" s="411"/>
      <c r="F320" s="411"/>
      <c r="G320" s="408"/>
      <c r="H320" s="408"/>
      <c r="I320" s="408"/>
      <c r="J320" s="408"/>
      <c r="K320" s="408"/>
      <c r="L320" s="408"/>
    </row>
    <row r="322" spans="1:12" s="409" customFormat="1" ht="15.75">
      <c r="B322" s="407"/>
      <c r="C322" s="407"/>
      <c r="D322" s="407"/>
      <c r="E322" s="407"/>
      <c r="F322" s="407"/>
      <c r="G322" s="408"/>
      <c r="H322" s="408"/>
      <c r="I322" s="408"/>
      <c r="J322" s="408"/>
      <c r="K322" s="408"/>
      <c r="L322" s="408"/>
    </row>
    <row r="326" spans="1:12">
      <c r="A326" s="417"/>
    </row>
    <row r="327" spans="1:12">
      <c r="A327" s="417"/>
    </row>
  </sheetData>
  <mergeCells count="2">
    <mergeCell ref="A29:K29"/>
    <mergeCell ref="A31:K31"/>
  </mergeCells>
  <phoneticPr fontId="36" type="noConversion"/>
  <pageMargins left="0.24" right="0.17" top="0.33" bottom="0.26" header="0.22" footer="0.16"/>
  <pageSetup paperSize="9" firstPageNumber="17" orientation="landscape" useFirstPageNumber="1" verticalDpi="0"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sheetPr codeName="Sheet12"/>
  <dimension ref="A1:S267"/>
  <sheetViews>
    <sheetView workbookViewId="0">
      <selection activeCell="N37" sqref="N37"/>
    </sheetView>
  </sheetViews>
  <sheetFormatPr defaultRowHeight="18" customHeight="1"/>
  <cols>
    <col min="1" max="1" width="4.5703125" style="588" customWidth="1"/>
    <col min="2" max="2" width="22" style="424" customWidth="1"/>
    <col min="3" max="3" width="1" style="190" customWidth="1"/>
    <col min="4" max="4" width="10.85546875" style="190" customWidth="1"/>
    <col min="5" max="5" width="1.42578125" style="190" customWidth="1"/>
    <col min="6" max="6" width="17.140625" style="190" customWidth="1"/>
    <col min="7" max="7" width="1.42578125" style="190" customWidth="1"/>
    <col min="8" max="8" width="18" style="324" customWidth="1"/>
    <col min="9" max="9" width="1.5703125" style="324" customWidth="1"/>
    <col min="10" max="10" width="19.42578125" style="324" customWidth="1"/>
    <col min="11" max="11" width="1" style="434" customWidth="1"/>
    <col min="12" max="12" width="23.7109375" style="437" bestFit="1" customWidth="1"/>
    <col min="13" max="13" width="1.140625" style="466" customWidth="1"/>
    <col min="14" max="14" width="23.7109375" style="437" bestFit="1" customWidth="1"/>
    <col min="15" max="15" width="23.7109375" style="437" customWidth="1"/>
    <col min="16" max="16" width="20.42578125" style="434" bestFit="1" customWidth="1"/>
    <col min="17" max="17" width="16.5703125" style="434" bestFit="1" customWidth="1"/>
    <col min="18" max="18" width="16.28515625" style="434" bestFit="1" customWidth="1"/>
    <col min="19" max="19" width="16.28515625" style="437" bestFit="1" customWidth="1"/>
    <col min="20" max="20" width="21.140625" style="434" customWidth="1"/>
    <col min="21" max="16384" width="9.140625" style="434"/>
  </cols>
  <sheetData>
    <row r="1" spans="1:19" s="186" customFormat="1" ht="16.5" customHeight="1">
      <c r="A1" s="16" t="str">
        <f>[4]BS!A1</f>
        <v>C«ng ty Cæ phÇn §Çu t­ &amp; Th­¬ng m¹i DÇu KhÝ S«ng §µ</v>
      </c>
      <c r="H1" s="336"/>
      <c r="I1" s="336"/>
      <c r="L1" s="185"/>
      <c r="N1" s="185"/>
      <c r="O1" s="185"/>
      <c r="S1" s="185"/>
    </row>
    <row r="2" spans="1:19" s="190" customFormat="1" ht="16.5" customHeight="1">
      <c r="A2" s="12" t="str">
        <f>[4]BS!A2</f>
        <v>§Þa chØ: TÇng 4, CT3, tßa nhµ Fodacon, ®­êng TrÇn Phó</v>
      </c>
      <c r="H2" s="324"/>
      <c r="I2" s="324"/>
      <c r="J2" s="23" t="s">
        <v>85</v>
      </c>
      <c r="L2" s="189"/>
      <c r="N2" s="189"/>
      <c r="O2" s="189"/>
      <c r="S2" s="189"/>
    </row>
    <row r="3" spans="1:19" s="190" customFormat="1" ht="16.5" customHeight="1">
      <c r="A3" s="14" t="s">
        <v>662</v>
      </c>
      <c r="B3" s="191"/>
      <c r="C3" s="191"/>
      <c r="D3" s="191"/>
      <c r="E3" s="191"/>
      <c r="F3" s="191"/>
      <c r="G3" s="191"/>
      <c r="H3" s="192"/>
      <c r="I3" s="192"/>
      <c r="J3" s="28" t="s">
        <v>651</v>
      </c>
      <c r="L3" s="189"/>
      <c r="N3" s="189"/>
      <c r="O3" s="189"/>
      <c r="S3" s="189"/>
    </row>
    <row r="4" spans="1:19" s="190" customFormat="1" ht="9.75" customHeight="1">
      <c r="B4" s="424"/>
      <c r="H4" s="324"/>
      <c r="I4" s="324"/>
      <c r="J4" s="324"/>
      <c r="L4" s="202"/>
      <c r="M4" s="203"/>
      <c r="N4" s="202"/>
      <c r="O4" s="202"/>
      <c r="P4" s="203"/>
      <c r="Q4" s="203"/>
      <c r="R4" s="203"/>
      <c r="S4" s="185"/>
    </row>
    <row r="5" spans="1:19" s="190" customFormat="1" ht="15.75">
      <c r="A5" s="186" t="s">
        <v>712</v>
      </c>
      <c r="B5" s="425" t="s">
        <v>713</v>
      </c>
      <c r="C5" s="191"/>
      <c r="D5" s="191"/>
      <c r="E5" s="191"/>
      <c r="F5" s="191"/>
      <c r="H5" s="106" t="s">
        <v>650</v>
      </c>
      <c r="I5" s="107"/>
      <c r="J5" s="108" t="s">
        <v>946</v>
      </c>
      <c r="L5" s="202"/>
      <c r="M5" s="203"/>
      <c r="N5" s="202"/>
      <c r="O5" s="202"/>
      <c r="P5" s="203"/>
      <c r="Q5" s="203"/>
      <c r="R5" s="203"/>
      <c r="S5" s="185"/>
    </row>
    <row r="6" spans="1:19" s="190" customFormat="1" ht="19.5" customHeight="1">
      <c r="A6" s="186"/>
      <c r="B6" s="426" t="s">
        <v>714</v>
      </c>
      <c r="H6" s="324">
        <f>J6</f>
        <v>0</v>
      </c>
      <c r="I6" s="427"/>
      <c r="J6" s="324"/>
      <c r="L6" s="428"/>
      <c r="M6" s="203"/>
      <c r="N6" s="202"/>
      <c r="O6" s="202"/>
      <c r="P6" s="202"/>
      <c r="Q6" s="203"/>
      <c r="R6" s="203"/>
      <c r="S6" s="185"/>
    </row>
    <row r="7" spans="1:19" s="190" customFormat="1" ht="19.5" customHeight="1">
      <c r="A7" s="186"/>
      <c r="B7" s="426" t="s">
        <v>715</v>
      </c>
      <c r="H7" s="427">
        <f>J7</f>
        <v>111144720000</v>
      </c>
      <c r="I7" s="427"/>
      <c r="J7" s="427">
        <f>80394720000+30750000000</f>
        <v>111144720000</v>
      </c>
      <c r="L7" s="202"/>
      <c r="M7" s="203"/>
      <c r="N7" s="202"/>
      <c r="O7" s="202"/>
      <c r="P7" s="202"/>
      <c r="Q7" s="203"/>
      <c r="R7" s="203"/>
      <c r="S7" s="185"/>
    </row>
    <row r="8" spans="1:19" s="190" customFormat="1" ht="7.5" customHeight="1">
      <c r="B8" s="429"/>
      <c r="H8" s="379"/>
      <c r="I8" s="379"/>
      <c r="J8" s="379"/>
      <c r="L8" s="202"/>
      <c r="M8" s="203"/>
      <c r="N8" s="202"/>
      <c r="O8" s="202"/>
      <c r="P8" s="203"/>
      <c r="Q8" s="203"/>
      <c r="R8" s="203"/>
      <c r="S8" s="185"/>
    </row>
    <row r="9" spans="1:19" s="190" customFormat="1" ht="19.5" customHeight="1" thickBot="1">
      <c r="B9" s="430" t="s">
        <v>363</v>
      </c>
      <c r="C9" s="431"/>
      <c r="D9" s="431"/>
      <c r="E9" s="431"/>
      <c r="F9" s="431"/>
      <c r="G9" s="186"/>
      <c r="H9" s="432">
        <f>SUM(H6:H8)</f>
        <v>111144720000</v>
      </c>
      <c r="I9" s="336"/>
      <c r="J9" s="432">
        <f>SUM(J6:J8)</f>
        <v>111144720000</v>
      </c>
      <c r="L9" s="202"/>
      <c r="M9" s="203"/>
      <c r="N9" s="202"/>
      <c r="O9" s="202"/>
      <c r="P9" s="433">
        <f>SUM(P6:P7)</f>
        <v>0</v>
      </c>
      <c r="Q9" s="203"/>
      <c r="R9" s="203"/>
      <c r="S9" s="185"/>
    </row>
    <row r="10" spans="1:19" ht="16.5" thickTop="1">
      <c r="A10" s="190"/>
      <c r="L10" s="435"/>
      <c r="M10" s="436"/>
      <c r="N10" s="435"/>
      <c r="O10" s="435"/>
      <c r="P10" s="436"/>
      <c r="Q10" s="436"/>
      <c r="R10" s="436"/>
    </row>
    <row r="11" spans="1:19" s="190" customFormat="1" ht="15.75" hidden="1">
      <c r="B11" s="424" t="s">
        <v>716</v>
      </c>
      <c r="H11" s="324"/>
      <c r="I11" s="324"/>
      <c r="J11" s="324"/>
      <c r="L11" s="202"/>
      <c r="M11" s="203"/>
      <c r="N11" s="202"/>
      <c r="O11" s="202"/>
      <c r="P11" s="203"/>
      <c r="Q11" s="203"/>
      <c r="R11" s="203"/>
      <c r="S11" s="185"/>
    </row>
    <row r="12" spans="1:19" s="190" customFormat="1" ht="15.75" hidden="1">
      <c r="B12" s="438"/>
      <c r="H12" s="324"/>
      <c r="I12" s="324"/>
      <c r="J12" s="324"/>
      <c r="L12" s="202"/>
      <c r="M12" s="203"/>
      <c r="N12" s="202"/>
      <c r="O12" s="202"/>
      <c r="P12" s="203"/>
      <c r="Q12" s="203"/>
      <c r="R12" s="203"/>
      <c r="S12" s="185"/>
    </row>
    <row r="13" spans="1:19" s="190" customFormat="1" ht="15.75" hidden="1">
      <c r="B13" s="439"/>
      <c r="H13" s="324"/>
      <c r="I13" s="324"/>
      <c r="J13" s="324"/>
      <c r="L13" s="202"/>
      <c r="M13" s="203"/>
      <c r="N13" s="202"/>
      <c r="O13" s="202"/>
      <c r="P13" s="203"/>
      <c r="Q13" s="203"/>
      <c r="R13" s="203"/>
      <c r="S13" s="185"/>
    </row>
    <row r="14" spans="1:19" s="190" customFormat="1" ht="15.75">
      <c r="A14" s="186" t="s">
        <v>717</v>
      </c>
      <c r="B14" s="440" t="s">
        <v>718</v>
      </c>
      <c r="H14" s="324"/>
      <c r="I14" s="324"/>
      <c r="J14" s="324"/>
      <c r="L14" s="202"/>
      <c r="M14" s="203"/>
      <c r="N14" s="202"/>
      <c r="O14" s="202"/>
      <c r="P14" s="203"/>
      <c r="Q14" s="203"/>
      <c r="R14" s="203"/>
      <c r="S14" s="185"/>
    </row>
    <row r="15" spans="1:19" s="190" customFormat="1" ht="15.75">
      <c r="B15" s="424"/>
      <c r="H15" s="106" t="str">
        <f>H5</f>
        <v>Sè 31/03/2015</v>
      </c>
      <c r="I15" s="107"/>
      <c r="J15" s="106" t="str">
        <f>J5</f>
        <v>Sè 01/01/2015</v>
      </c>
      <c r="L15" s="441"/>
      <c r="M15" s="441"/>
      <c r="N15" s="441"/>
      <c r="O15" s="441"/>
      <c r="P15" s="203"/>
      <c r="Q15" s="203"/>
      <c r="R15" s="203"/>
      <c r="S15" s="185"/>
    </row>
    <row r="16" spans="1:19" s="186" customFormat="1" ht="15.75">
      <c r="B16" s="440" t="s">
        <v>719</v>
      </c>
      <c r="H16" s="336"/>
      <c r="I16" s="336"/>
      <c r="J16" s="336"/>
      <c r="L16" s="202"/>
      <c r="M16" s="203"/>
      <c r="N16" s="202"/>
      <c r="O16" s="202"/>
      <c r="P16" s="203"/>
      <c r="Q16" s="203"/>
      <c r="R16" s="203"/>
      <c r="S16" s="185"/>
    </row>
    <row r="17" spans="1:19" s="190" customFormat="1" ht="18.75" customHeight="1">
      <c r="B17" s="424" t="s">
        <v>720</v>
      </c>
      <c r="H17" s="324">
        <f>H9</f>
        <v>111144720000</v>
      </c>
      <c r="I17" s="324"/>
      <c r="J17" s="324">
        <f>J20</f>
        <v>111144720000</v>
      </c>
      <c r="L17" s="202"/>
      <c r="M17" s="203"/>
      <c r="N17" s="202"/>
      <c r="O17" s="202"/>
      <c r="P17" s="203"/>
      <c r="Q17" s="203"/>
      <c r="R17" s="203"/>
      <c r="S17" s="185"/>
    </row>
    <row r="18" spans="1:19" s="190" customFormat="1" ht="18.75" customHeight="1">
      <c r="B18" s="424" t="s">
        <v>721</v>
      </c>
      <c r="H18" s="324">
        <v>0</v>
      </c>
      <c r="I18" s="324"/>
      <c r="J18" s="324">
        <f>'[4]Note 22_NV'!B11</f>
        <v>0</v>
      </c>
      <c r="L18" s="202"/>
      <c r="M18" s="203"/>
      <c r="N18" s="202"/>
      <c r="O18" s="202"/>
      <c r="P18" s="203"/>
      <c r="Q18" s="203"/>
      <c r="R18" s="203"/>
      <c r="S18" s="185"/>
    </row>
    <row r="19" spans="1:19" s="190" customFormat="1" ht="18.75" customHeight="1">
      <c r="B19" s="424" t="s">
        <v>722</v>
      </c>
      <c r="H19" s="324">
        <v>0</v>
      </c>
      <c r="I19" s="324"/>
      <c r="J19" s="324">
        <v>0</v>
      </c>
      <c r="L19" s="202"/>
      <c r="M19" s="203"/>
      <c r="N19" s="202"/>
      <c r="O19" s="202"/>
      <c r="P19" s="203"/>
      <c r="Q19" s="203"/>
      <c r="R19" s="203"/>
      <c r="S19" s="185"/>
    </row>
    <row r="20" spans="1:19" s="190" customFormat="1" ht="18.75" customHeight="1">
      <c r="B20" s="424" t="s">
        <v>723</v>
      </c>
      <c r="H20" s="324">
        <f>H17+H18-H19</f>
        <v>111144720000</v>
      </c>
      <c r="I20" s="324"/>
      <c r="J20" s="324">
        <v>111144720000</v>
      </c>
      <c r="L20" s="202"/>
      <c r="M20" s="203"/>
      <c r="N20" s="202"/>
      <c r="O20" s="202"/>
      <c r="P20" s="203"/>
      <c r="Q20" s="203"/>
      <c r="R20" s="203"/>
      <c r="S20" s="185"/>
    </row>
    <row r="21" spans="1:19" s="186" customFormat="1" ht="15.75">
      <c r="B21" s="440" t="s">
        <v>724</v>
      </c>
      <c r="H21" s="336"/>
      <c r="I21" s="336"/>
      <c r="J21" s="336">
        <f>'[4]Note 22_NV'!I14</f>
        <v>0</v>
      </c>
      <c r="L21" s="428"/>
      <c r="M21" s="203"/>
      <c r="N21" s="202"/>
      <c r="O21" s="202"/>
      <c r="P21" s="203"/>
      <c r="Q21" s="203"/>
      <c r="R21" s="203"/>
      <c r="S21" s="185"/>
    </row>
    <row r="22" spans="1:19" s="190" customFormat="1" ht="7.5" customHeight="1">
      <c r="B22" s="424"/>
      <c r="H22" s="324"/>
      <c r="I22" s="324"/>
      <c r="J22" s="324"/>
      <c r="L22" s="202"/>
      <c r="M22" s="203"/>
      <c r="N22" s="202"/>
      <c r="O22" s="202"/>
      <c r="P22" s="203"/>
      <c r="Q22" s="203"/>
      <c r="R22" s="203"/>
      <c r="S22" s="185"/>
    </row>
    <row r="23" spans="1:19" s="186" customFormat="1" ht="15.75" hidden="1">
      <c r="A23" s="186" t="s">
        <v>725</v>
      </c>
      <c r="B23" s="440" t="s">
        <v>726</v>
      </c>
      <c r="H23" s="442" t="s">
        <v>727</v>
      </c>
      <c r="I23" s="443"/>
      <c r="J23" s="442" t="s">
        <v>728</v>
      </c>
      <c r="L23" s="202"/>
      <c r="M23" s="203"/>
      <c r="N23" s="202"/>
      <c r="O23" s="202"/>
      <c r="P23" s="203"/>
      <c r="Q23" s="203"/>
      <c r="R23" s="203"/>
      <c r="S23" s="185"/>
    </row>
    <row r="24" spans="1:19" s="186" customFormat="1" ht="15.75" hidden="1">
      <c r="B24" s="440" t="s">
        <v>729</v>
      </c>
      <c r="H24" s="336"/>
      <c r="I24" s="336"/>
      <c r="J24" s="336"/>
      <c r="L24" s="202"/>
      <c r="M24" s="203"/>
      <c r="N24" s="202"/>
      <c r="O24" s="202"/>
      <c r="P24" s="203"/>
      <c r="Q24" s="203"/>
      <c r="R24" s="203"/>
      <c r="S24" s="185"/>
    </row>
    <row r="25" spans="1:19" s="203" customFormat="1" ht="15" hidden="1">
      <c r="B25" s="444" t="s">
        <v>730</v>
      </c>
      <c r="H25" s="423"/>
      <c r="I25" s="423"/>
      <c r="J25" s="423"/>
      <c r="L25" s="428"/>
      <c r="N25" s="202"/>
      <c r="O25" s="202"/>
      <c r="S25" s="202"/>
    </row>
    <row r="26" spans="1:19" s="203" customFormat="1" ht="15" hidden="1">
      <c r="B26" s="444" t="s">
        <v>731</v>
      </c>
      <c r="H26" s="423"/>
      <c r="I26" s="423"/>
      <c r="J26" s="423"/>
      <c r="L26" s="202"/>
      <c r="N26" s="202"/>
      <c r="O26" s="202"/>
      <c r="S26" s="202"/>
    </row>
    <row r="27" spans="1:19" s="186" customFormat="1" ht="15.75" hidden="1">
      <c r="B27" s="440" t="s">
        <v>732</v>
      </c>
      <c r="H27" s="336"/>
      <c r="I27" s="336"/>
      <c r="J27" s="336"/>
      <c r="L27" s="202"/>
      <c r="M27" s="203"/>
      <c r="N27" s="202"/>
      <c r="O27" s="202"/>
      <c r="P27" s="203"/>
      <c r="Q27" s="203"/>
      <c r="R27" s="203"/>
      <c r="S27" s="185"/>
    </row>
    <row r="28" spans="1:19" s="190" customFormat="1" ht="6.75" hidden="1" customHeight="1">
      <c r="B28" s="424"/>
      <c r="H28" s="324"/>
      <c r="I28" s="324"/>
      <c r="J28" s="324"/>
      <c r="L28" s="202"/>
      <c r="M28" s="203"/>
      <c r="N28" s="202"/>
      <c r="O28" s="202"/>
      <c r="P28" s="203"/>
      <c r="Q28" s="203"/>
      <c r="R28" s="203"/>
      <c r="S28" s="185"/>
    </row>
    <row r="29" spans="1:19" s="186" customFormat="1" ht="15.75">
      <c r="A29" s="186" t="s">
        <v>725</v>
      </c>
      <c r="B29" s="440" t="s">
        <v>733</v>
      </c>
      <c r="H29" s="106" t="str">
        <f>H15</f>
        <v>Sè 31/03/2015</v>
      </c>
      <c r="I29" s="107"/>
      <c r="J29" s="106" t="str">
        <f>J15</f>
        <v>Sè 01/01/2015</v>
      </c>
      <c r="L29" s="202"/>
      <c r="M29" s="203"/>
      <c r="N29" s="202"/>
      <c r="O29" s="202"/>
      <c r="P29" s="203"/>
      <c r="Q29" s="203"/>
      <c r="R29" s="203"/>
      <c r="S29" s="185"/>
    </row>
    <row r="30" spans="1:19" s="190" customFormat="1" ht="18" customHeight="1">
      <c r="B30" s="424" t="s">
        <v>734</v>
      </c>
      <c r="H30" s="324">
        <f>H20/10000</f>
        <v>11114472</v>
      </c>
      <c r="I30" s="324"/>
      <c r="J30" s="324">
        <v>11114472</v>
      </c>
      <c r="L30" s="202"/>
      <c r="M30" s="203"/>
      <c r="N30" s="202"/>
      <c r="O30" s="202"/>
      <c r="P30" s="203"/>
      <c r="Q30" s="203"/>
      <c r="R30" s="203"/>
      <c r="S30" s="185"/>
    </row>
    <row r="31" spans="1:19" s="190" customFormat="1" ht="18" customHeight="1">
      <c r="B31" s="424" t="s">
        <v>735</v>
      </c>
      <c r="H31" s="324">
        <f>H32+H33</f>
        <v>11114472</v>
      </c>
      <c r="I31" s="324"/>
      <c r="J31" s="324">
        <f>J32+J33</f>
        <v>11114472</v>
      </c>
      <c r="L31" s="202"/>
      <c r="M31" s="203"/>
      <c r="N31" s="202"/>
      <c r="O31" s="202"/>
      <c r="P31" s="203"/>
      <c r="Q31" s="203"/>
      <c r="R31" s="203"/>
      <c r="S31" s="185"/>
    </row>
    <row r="32" spans="1:19" s="445" customFormat="1" ht="18" customHeight="1">
      <c r="B32" s="446" t="s">
        <v>736</v>
      </c>
      <c r="H32" s="328">
        <f>H20/10000</f>
        <v>11114472</v>
      </c>
      <c r="I32" s="328"/>
      <c r="J32" s="328">
        <v>11114472</v>
      </c>
      <c r="L32" s="202"/>
      <c r="M32" s="203"/>
      <c r="N32" s="202"/>
      <c r="O32" s="202"/>
      <c r="P32" s="203"/>
      <c r="Q32" s="203"/>
      <c r="R32" s="203"/>
      <c r="S32" s="202"/>
    </row>
    <row r="33" spans="1:19" s="445" customFormat="1" ht="18" customHeight="1">
      <c r="B33" s="446" t="s">
        <v>737</v>
      </c>
      <c r="H33" s="328">
        <v>0</v>
      </c>
      <c r="I33" s="328"/>
      <c r="J33" s="328">
        <v>0</v>
      </c>
      <c r="L33" s="202"/>
      <c r="M33" s="203"/>
      <c r="N33" s="202"/>
      <c r="O33" s="202"/>
      <c r="P33" s="203"/>
      <c r="Q33" s="203"/>
      <c r="R33" s="203"/>
      <c r="S33" s="202"/>
    </row>
    <row r="34" spans="1:19" s="190" customFormat="1" ht="18" hidden="1" customHeight="1">
      <c r="B34" s="424" t="s">
        <v>738</v>
      </c>
      <c r="H34" s="324">
        <f>SUM(H35:H36)</f>
        <v>0</v>
      </c>
      <c r="I34" s="324"/>
      <c r="J34" s="324">
        <v>0</v>
      </c>
      <c r="L34" s="202"/>
      <c r="M34" s="203"/>
      <c r="N34" s="202"/>
      <c r="O34" s="202"/>
      <c r="P34" s="203"/>
      <c r="Q34" s="203"/>
      <c r="R34" s="203"/>
      <c r="S34" s="185"/>
    </row>
    <row r="35" spans="1:19" s="445" customFormat="1" ht="18" hidden="1" customHeight="1">
      <c r="B35" s="446" t="s">
        <v>736</v>
      </c>
      <c r="H35" s="328"/>
      <c r="I35" s="328"/>
      <c r="J35" s="328"/>
      <c r="L35" s="202"/>
      <c r="M35" s="203"/>
      <c r="N35" s="202"/>
      <c r="O35" s="202"/>
      <c r="P35" s="203"/>
      <c r="Q35" s="203"/>
      <c r="R35" s="203"/>
      <c r="S35" s="202"/>
    </row>
    <row r="36" spans="1:19" s="445" customFormat="1" ht="18" hidden="1" customHeight="1">
      <c r="B36" s="446" t="s">
        <v>737</v>
      </c>
      <c r="H36" s="328"/>
      <c r="I36" s="328"/>
      <c r="J36" s="328"/>
      <c r="L36" s="202"/>
      <c r="M36" s="203"/>
      <c r="N36" s="202"/>
      <c r="O36" s="202"/>
      <c r="P36" s="203"/>
      <c r="Q36" s="203"/>
      <c r="R36" s="203"/>
      <c r="S36" s="202"/>
    </row>
    <row r="37" spans="1:19" s="190" customFormat="1" ht="18" customHeight="1">
      <c r="B37" s="424" t="s">
        <v>739</v>
      </c>
      <c r="H37" s="324">
        <f>SUM(H38:H39)</f>
        <v>11114472</v>
      </c>
      <c r="I37" s="324"/>
      <c r="J37" s="324">
        <f>SUM(J38:J39)</f>
        <v>11114472</v>
      </c>
      <c r="L37" s="202"/>
      <c r="M37" s="203"/>
      <c r="N37" s="202"/>
      <c r="O37" s="202"/>
      <c r="P37" s="203"/>
      <c r="Q37" s="203"/>
      <c r="R37" s="203"/>
      <c r="S37" s="185"/>
    </row>
    <row r="38" spans="1:19" s="445" customFormat="1" ht="18" customHeight="1">
      <c r="B38" s="446" t="s">
        <v>736</v>
      </c>
      <c r="H38" s="328">
        <f>H32</f>
        <v>11114472</v>
      </c>
      <c r="I38" s="328"/>
      <c r="J38" s="328">
        <f>J32</f>
        <v>11114472</v>
      </c>
      <c r="L38" s="202"/>
      <c r="M38" s="203"/>
      <c r="N38" s="202"/>
      <c r="O38" s="202"/>
      <c r="P38" s="203"/>
      <c r="Q38" s="203"/>
      <c r="R38" s="203"/>
      <c r="S38" s="202"/>
    </row>
    <row r="39" spans="1:19" s="445" customFormat="1" ht="18" customHeight="1">
      <c r="B39" s="446" t="s">
        <v>737</v>
      </c>
      <c r="H39" s="328"/>
      <c r="I39" s="328"/>
      <c r="J39" s="328"/>
      <c r="L39" s="202"/>
      <c r="M39" s="203"/>
      <c r="N39" s="202"/>
      <c r="O39" s="202"/>
      <c r="P39" s="203"/>
      <c r="Q39" s="203"/>
      <c r="R39" s="203"/>
      <c r="S39" s="202"/>
    </row>
    <row r="40" spans="1:19" s="190" customFormat="1" ht="18" customHeight="1">
      <c r="B40" s="424" t="s">
        <v>740</v>
      </c>
      <c r="H40" s="324">
        <v>10000</v>
      </c>
      <c r="I40" s="324"/>
      <c r="J40" s="324">
        <v>10000</v>
      </c>
      <c r="L40" s="202"/>
      <c r="M40" s="203"/>
      <c r="N40" s="202"/>
      <c r="O40" s="202"/>
      <c r="P40" s="203"/>
      <c r="Q40" s="203"/>
      <c r="R40" s="203"/>
      <c r="S40" s="185"/>
    </row>
    <row r="41" spans="1:19" s="186" customFormat="1" ht="15.75">
      <c r="A41" s="186" t="s">
        <v>741</v>
      </c>
      <c r="B41" s="440" t="s">
        <v>742</v>
      </c>
      <c r="H41" s="106" t="str">
        <f>H29</f>
        <v>Sè 31/03/2015</v>
      </c>
      <c r="I41" s="107"/>
      <c r="J41" s="106" t="str">
        <f>J29</f>
        <v>Sè 01/01/2015</v>
      </c>
      <c r="L41" s="202"/>
      <c r="M41" s="203"/>
      <c r="N41" s="202"/>
      <c r="O41" s="202"/>
      <c r="P41" s="203"/>
      <c r="Q41" s="203"/>
      <c r="R41" s="203"/>
      <c r="S41" s="185"/>
    </row>
    <row r="42" spans="1:19" s="190" customFormat="1" ht="15.75">
      <c r="B42" s="424" t="s">
        <v>694</v>
      </c>
      <c r="H42" s="324">
        <f>'[4]Note 22_NV'!F27</f>
        <v>7209778043</v>
      </c>
      <c r="I42" s="324"/>
      <c r="J42" s="324">
        <f>'[4]Note 22_NV'!F19</f>
        <v>7209778043</v>
      </c>
      <c r="L42" s="202"/>
      <c r="M42" s="203"/>
      <c r="N42" s="202"/>
      <c r="O42" s="202"/>
      <c r="P42" s="203"/>
      <c r="Q42" s="203"/>
      <c r="R42" s="203"/>
      <c r="S42" s="185"/>
    </row>
    <row r="43" spans="1:19" s="190" customFormat="1" ht="15.75">
      <c r="B43" s="424" t="s">
        <v>743</v>
      </c>
      <c r="H43" s="324">
        <f>'[4]Note 22_NV'!G27</f>
        <v>1133167243</v>
      </c>
      <c r="I43" s="324"/>
      <c r="J43" s="324">
        <f>'Note 22_NV'!G19</f>
        <v>1133167243</v>
      </c>
      <c r="L43" s="202"/>
      <c r="M43" s="203"/>
      <c r="N43" s="202"/>
      <c r="O43" s="202"/>
      <c r="P43" s="203"/>
      <c r="Q43" s="203"/>
      <c r="R43" s="203"/>
      <c r="S43" s="185"/>
    </row>
    <row r="44" spans="1:19" s="190" customFormat="1" ht="15.75" hidden="1">
      <c r="B44" s="424"/>
      <c r="H44" s="324"/>
      <c r="I44" s="324"/>
      <c r="J44" s="324"/>
      <c r="L44" s="202"/>
      <c r="M44" s="203"/>
      <c r="N44" s="202"/>
      <c r="O44" s="202"/>
      <c r="P44" s="203"/>
      <c r="Q44" s="203"/>
      <c r="R44" s="203"/>
      <c r="S44" s="185"/>
    </row>
    <row r="45" spans="1:19" s="203" customFormat="1" ht="15" hidden="1">
      <c r="A45" s="203" t="s">
        <v>744</v>
      </c>
      <c r="B45" s="444" t="s">
        <v>745</v>
      </c>
      <c r="H45" s="423"/>
      <c r="I45" s="423"/>
      <c r="J45" s="423"/>
      <c r="L45" s="202"/>
      <c r="N45" s="202"/>
      <c r="O45" s="202"/>
      <c r="S45" s="202"/>
    </row>
    <row r="46" spans="1:19" s="190" customFormat="1" ht="15.75" hidden="1">
      <c r="B46" s="980" t="s">
        <v>746</v>
      </c>
      <c r="C46" s="980"/>
      <c r="D46" s="980"/>
      <c r="E46" s="980"/>
      <c r="F46" s="980"/>
      <c r="G46" s="980"/>
      <c r="H46" s="980"/>
      <c r="I46" s="980"/>
      <c r="J46" s="980"/>
      <c r="L46" s="202"/>
      <c r="M46" s="203"/>
      <c r="N46" s="202"/>
      <c r="O46" s="202"/>
      <c r="P46" s="203"/>
      <c r="Q46" s="203"/>
      <c r="R46" s="203"/>
      <c r="S46" s="185"/>
    </row>
    <row r="47" spans="1:19" s="190" customFormat="1" ht="15.75" hidden="1">
      <c r="B47" s="980" t="s">
        <v>747</v>
      </c>
      <c r="C47" s="980"/>
      <c r="D47" s="980"/>
      <c r="E47" s="980"/>
      <c r="F47" s="980"/>
      <c r="G47" s="980"/>
      <c r="H47" s="980"/>
      <c r="I47" s="980"/>
      <c r="J47" s="980"/>
      <c r="L47" s="428" t="s">
        <v>748</v>
      </c>
      <c r="M47" s="203"/>
      <c r="N47" s="202"/>
      <c r="O47" s="202"/>
      <c r="P47" s="203"/>
      <c r="Q47" s="203"/>
      <c r="R47" s="203"/>
      <c r="S47" s="185"/>
    </row>
    <row r="48" spans="1:19" s="190" customFormat="1" ht="15.75" hidden="1">
      <c r="B48" s="424"/>
      <c r="H48" s="324"/>
      <c r="I48" s="324"/>
      <c r="J48" s="324"/>
      <c r="L48" s="202"/>
      <c r="M48" s="203"/>
      <c r="N48" s="202"/>
      <c r="O48" s="202"/>
      <c r="P48" s="203"/>
      <c r="Q48" s="203"/>
      <c r="R48" s="203"/>
      <c r="S48" s="185"/>
    </row>
    <row r="49" spans="1:19" s="190" customFormat="1" ht="15.75" hidden="1">
      <c r="A49" s="186" t="s">
        <v>749</v>
      </c>
      <c r="B49" s="447" t="s">
        <v>750</v>
      </c>
      <c r="H49" s="448"/>
      <c r="I49" s="324"/>
      <c r="J49" s="448"/>
      <c r="L49" s="185"/>
      <c r="M49" s="186"/>
      <c r="N49" s="185"/>
      <c r="O49" s="185"/>
      <c r="S49" s="189"/>
    </row>
    <row r="50" spans="1:19" s="186" customFormat="1" ht="18" hidden="1" customHeight="1">
      <c r="B50" s="447" t="s">
        <v>751</v>
      </c>
      <c r="H50" s="336" t="e">
        <f>[4]BS!N117</f>
        <v>#REF!</v>
      </c>
      <c r="I50" s="336"/>
      <c r="J50" s="336"/>
      <c r="L50" s="185"/>
      <c r="N50" s="185"/>
      <c r="O50" s="185"/>
      <c r="P50" s="449"/>
      <c r="S50" s="185"/>
    </row>
    <row r="51" spans="1:19" s="190" customFormat="1" ht="18" hidden="1" customHeight="1">
      <c r="B51" s="429" t="s">
        <v>752</v>
      </c>
      <c r="H51" s="324"/>
      <c r="I51" s="324"/>
      <c r="J51" s="324"/>
      <c r="L51" s="185"/>
      <c r="M51" s="186"/>
      <c r="N51" s="185"/>
      <c r="O51" s="185"/>
      <c r="S51" s="189"/>
    </row>
    <row r="52" spans="1:19" s="190" customFormat="1" ht="18" hidden="1" customHeight="1">
      <c r="B52" s="429" t="s">
        <v>753</v>
      </c>
      <c r="H52" s="324"/>
      <c r="I52" s="324"/>
      <c r="J52" s="324"/>
      <c r="L52" s="185"/>
      <c r="M52" s="186"/>
      <c r="N52" s="185"/>
      <c r="O52" s="185"/>
      <c r="S52" s="189"/>
    </row>
    <row r="53" spans="1:19" s="190" customFormat="1" ht="18" hidden="1" customHeight="1">
      <c r="B53" s="429" t="s">
        <v>754</v>
      </c>
      <c r="H53" s="324"/>
      <c r="I53" s="324"/>
      <c r="J53" s="324"/>
      <c r="L53" s="185"/>
      <c r="M53" s="186"/>
      <c r="N53" s="185"/>
      <c r="O53" s="185"/>
      <c r="P53" s="450"/>
      <c r="S53" s="189"/>
    </row>
    <row r="54" spans="1:19" s="186" customFormat="1" ht="18" hidden="1" customHeight="1">
      <c r="B54" s="447" t="s">
        <v>755</v>
      </c>
      <c r="H54" s="336" t="e">
        <f>H50+H51-H53-H52</f>
        <v>#REF!</v>
      </c>
      <c r="I54" s="336"/>
      <c r="J54" s="336">
        <f>J50+J51-J53</f>
        <v>0</v>
      </c>
      <c r="L54" s="185" t="e">
        <f>H54-[4]BS!L117</f>
        <v>#REF!</v>
      </c>
      <c r="N54" s="185"/>
      <c r="O54" s="185"/>
      <c r="S54" s="185"/>
    </row>
    <row r="55" spans="1:19" s="190" customFormat="1" ht="15.75" hidden="1">
      <c r="B55" s="451"/>
      <c r="H55" s="324"/>
      <c r="I55" s="324"/>
      <c r="J55" s="324"/>
      <c r="L55" s="185"/>
      <c r="M55" s="186"/>
      <c r="N55" s="185"/>
      <c r="O55" s="185"/>
      <c r="P55" s="450"/>
      <c r="S55" s="189"/>
    </row>
    <row r="56" spans="1:19" s="190" customFormat="1" ht="18" hidden="1" customHeight="1">
      <c r="A56" s="186" t="s">
        <v>756</v>
      </c>
      <c r="B56" s="440" t="s">
        <v>757</v>
      </c>
      <c r="H56" s="324"/>
      <c r="I56" s="324"/>
      <c r="J56" s="324"/>
      <c r="L56" s="185"/>
      <c r="M56" s="186"/>
      <c r="N56" s="185"/>
      <c r="O56" s="185"/>
      <c r="P56" s="452"/>
      <c r="S56" s="189"/>
    </row>
    <row r="57" spans="1:19" ht="7.5" customHeight="1">
      <c r="A57" s="190"/>
      <c r="L57" s="453"/>
      <c r="M57" s="434"/>
      <c r="N57" s="453"/>
      <c r="O57" s="453"/>
      <c r="P57" s="454"/>
      <c r="S57" s="453"/>
    </row>
    <row r="58" spans="1:19" s="190" customFormat="1" ht="38.25" customHeight="1">
      <c r="A58" s="186" t="s">
        <v>758</v>
      </c>
      <c r="B58" s="981" t="s">
        <v>759</v>
      </c>
      <c r="C58" s="981"/>
      <c r="D58" s="981"/>
      <c r="E58" s="981"/>
      <c r="F58" s="981"/>
      <c r="G58" s="981"/>
      <c r="H58" s="981"/>
      <c r="I58" s="981"/>
      <c r="J58" s="981"/>
      <c r="L58" s="189"/>
      <c r="N58" s="189"/>
      <c r="O58" s="189"/>
      <c r="P58" s="455"/>
      <c r="S58" s="189"/>
    </row>
    <row r="59" spans="1:19" s="190" customFormat="1" ht="6.75" customHeight="1">
      <c r="A59" s="186"/>
      <c r="B59" s="409"/>
      <c r="C59" s="409"/>
      <c r="D59" s="409"/>
      <c r="E59" s="409"/>
      <c r="F59" s="409"/>
      <c r="G59" s="409"/>
      <c r="H59" s="982"/>
      <c r="I59" s="982"/>
      <c r="J59" s="982"/>
      <c r="L59" s="189"/>
      <c r="N59" s="189"/>
      <c r="O59" s="189"/>
      <c r="P59" s="455"/>
      <c r="S59" s="189"/>
    </row>
    <row r="60" spans="1:19" s="190" customFormat="1" ht="27.75" customHeight="1">
      <c r="A60" s="456" t="s">
        <v>553</v>
      </c>
      <c r="B60" s="457" t="s">
        <v>760</v>
      </c>
      <c r="C60" s="186"/>
      <c r="D60" s="186"/>
      <c r="E60" s="186"/>
      <c r="F60" s="186"/>
      <c r="G60" s="186"/>
      <c r="H60" s="106" t="s">
        <v>650</v>
      </c>
      <c r="I60" s="107"/>
      <c r="J60" s="108" t="s">
        <v>545</v>
      </c>
      <c r="K60" s="203"/>
      <c r="L60" s="185"/>
      <c r="M60" s="185"/>
      <c r="N60" s="185"/>
      <c r="O60" s="185"/>
      <c r="P60" s="185"/>
      <c r="Q60" s="185"/>
      <c r="R60" s="186"/>
      <c r="S60" s="185"/>
    </row>
    <row r="61" spans="1:19" s="190" customFormat="1" ht="22.5" customHeight="1">
      <c r="B61" s="457"/>
      <c r="C61" s="186"/>
      <c r="D61" s="186"/>
      <c r="E61" s="186"/>
      <c r="F61" s="186"/>
      <c r="G61" s="186"/>
      <c r="H61" s="106">
        <f>SUM(H62:H65)</f>
        <v>163649351909</v>
      </c>
      <c r="I61" s="107"/>
      <c r="J61" s="106">
        <f>SUM(J62:J65)</f>
        <v>125605744021</v>
      </c>
      <c r="L61" s="185">
        <v>163649351909</v>
      </c>
      <c r="M61" s="449"/>
      <c r="N61" s="185"/>
      <c r="O61" s="185"/>
      <c r="S61" s="185"/>
    </row>
    <row r="62" spans="1:19" s="190" customFormat="1" ht="22.5" customHeight="1">
      <c r="B62" s="459" t="s">
        <v>761</v>
      </c>
      <c r="C62" s="186"/>
      <c r="D62" s="186"/>
      <c r="E62" s="186"/>
      <c r="F62" s="186"/>
      <c r="G62" s="186"/>
      <c r="H62" s="324">
        <f>151302186049-149798796</f>
        <v>151152387253</v>
      </c>
      <c r="I62" s="336"/>
      <c r="J62" s="324">
        <f>111855686523+539347638</f>
        <v>112395034161</v>
      </c>
      <c r="L62" s="185">
        <f>H61-L61</f>
        <v>0</v>
      </c>
      <c r="M62" s="449"/>
      <c r="N62" s="185"/>
      <c r="O62" s="185"/>
      <c r="S62" s="185"/>
    </row>
    <row r="63" spans="1:19" s="460" customFormat="1" ht="22.5" customHeight="1">
      <c r="B63" s="11" t="s">
        <v>762</v>
      </c>
      <c r="C63" s="190"/>
      <c r="D63" s="190"/>
      <c r="E63" s="190"/>
      <c r="F63" s="190"/>
      <c r="G63" s="190"/>
      <c r="H63" s="461">
        <v>1001697503</v>
      </c>
      <c r="I63" s="461"/>
      <c r="J63" s="461">
        <v>2000000000</v>
      </c>
      <c r="K63" s="186"/>
      <c r="L63" s="185"/>
      <c r="M63" s="185"/>
      <c r="N63" s="185"/>
      <c r="O63" s="185"/>
      <c r="P63" s="190"/>
      <c r="Q63" s="190"/>
      <c r="R63" s="190"/>
      <c r="S63" s="185"/>
    </row>
    <row r="64" spans="1:19" s="460" customFormat="1" ht="22.5" customHeight="1">
      <c r="B64" s="11" t="s">
        <v>763</v>
      </c>
      <c r="C64" s="190"/>
      <c r="D64" s="190"/>
      <c r="E64" s="190"/>
      <c r="F64" s="190"/>
      <c r="G64" s="190"/>
      <c r="H64" s="461">
        <v>11495267153</v>
      </c>
      <c r="I64" s="461"/>
      <c r="J64" s="461">
        <v>11210709860</v>
      </c>
      <c r="K64" s="186"/>
      <c r="L64" s="185"/>
      <c r="M64" s="185"/>
      <c r="N64" s="185"/>
      <c r="O64" s="185"/>
      <c r="P64" s="190"/>
      <c r="Q64" s="190"/>
      <c r="R64" s="190"/>
      <c r="S64" s="185"/>
    </row>
    <row r="65" spans="1:19" s="460" customFormat="1" ht="22.5" customHeight="1">
      <c r="B65" s="11" t="s">
        <v>764</v>
      </c>
      <c r="C65" s="190"/>
      <c r="D65" s="190"/>
      <c r="E65" s="190"/>
      <c r="F65" s="190"/>
      <c r="G65" s="190"/>
      <c r="H65" s="461"/>
      <c r="I65" s="461"/>
      <c r="J65" s="461"/>
      <c r="K65" s="186"/>
      <c r="L65" s="185"/>
      <c r="M65" s="185"/>
      <c r="N65" s="185"/>
      <c r="O65" s="185"/>
      <c r="P65" s="190"/>
      <c r="Q65" s="190"/>
      <c r="R65" s="190"/>
      <c r="S65" s="185"/>
    </row>
    <row r="66" spans="1:19" s="186" customFormat="1" ht="26.25" customHeight="1" thickBot="1">
      <c r="B66" s="430" t="s">
        <v>363</v>
      </c>
      <c r="C66" s="431"/>
      <c r="D66" s="431"/>
      <c r="E66" s="431"/>
      <c r="F66" s="431"/>
      <c r="H66" s="432">
        <f>SUM(H62:H65)</f>
        <v>163649351909</v>
      </c>
      <c r="I66" s="432">
        <f>SUM(I62:I65)</f>
        <v>0</v>
      </c>
      <c r="J66" s="432">
        <f>SUM(J62:J65)</f>
        <v>125605744021</v>
      </c>
      <c r="L66" s="185"/>
      <c r="N66" s="185"/>
      <c r="O66" s="185"/>
      <c r="S66" s="185"/>
    </row>
    <row r="67" spans="1:19" s="460" customFormat="1" ht="15" customHeight="1" thickTop="1">
      <c r="A67" s="456" t="s">
        <v>554</v>
      </c>
      <c r="B67" s="457" t="s">
        <v>765</v>
      </c>
      <c r="C67" s="186"/>
      <c r="D67" s="186"/>
      <c r="E67" s="186"/>
      <c r="F67" s="186"/>
      <c r="G67" s="186"/>
      <c r="H67" s="336" t="str">
        <f>H60</f>
        <v>Sè 31/03/2015</v>
      </c>
      <c r="I67" s="336"/>
      <c r="J67" s="336" t="str">
        <f>J60</f>
        <v>Sè 31/3/2014</v>
      </c>
      <c r="K67" s="186"/>
      <c r="L67" s="185"/>
      <c r="M67" s="185"/>
      <c r="N67" s="185"/>
      <c r="O67" s="185"/>
      <c r="P67" s="190"/>
      <c r="Q67" s="190"/>
      <c r="R67" s="190"/>
      <c r="S67" s="185"/>
    </row>
    <row r="68" spans="1:19" s="460" customFormat="1" ht="15" customHeight="1">
      <c r="B68" s="459" t="s">
        <v>766</v>
      </c>
      <c r="C68" s="190"/>
      <c r="D68" s="190"/>
      <c r="E68" s="190"/>
      <c r="F68" s="190"/>
      <c r="G68" s="190"/>
      <c r="H68" s="324">
        <v>0</v>
      </c>
      <c r="I68" s="324"/>
      <c r="J68" s="324">
        <v>0</v>
      </c>
      <c r="K68" s="186"/>
      <c r="L68" s="185"/>
      <c r="M68" s="185"/>
      <c r="N68" s="185"/>
      <c r="O68" s="185"/>
      <c r="P68" s="190"/>
      <c r="Q68" s="190"/>
      <c r="R68" s="190"/>
      <c r="S68" s="185"/>
    </row>
    <row r="69" spans="1:19" s="460" customFormat="1" ht="15" customHeight="1">
      <c r="B69" s="459" t="s">
        <v>767</v>
      </c>
      <c r="C69" s="190"/>
      <c r="D69" s="190"/>
      <c r="E69" s="190"/>
      <c r="F69" s="190"/>
      <c r="G69" s="190"/>
      <c r="H69" s="324">
        <v>368272136</v>
      </c>
      <c r="I69" s="324"/>
      <c r="J69" s="324">
        <v>63592875</v>
      </c>
      <c r="K69" s="186"/>
      <c r="L69" s="185"/>
      <c r="M69" s="185"/>
      <c r="N69" s="185"/>
      <c r="O69" s="185"/>
      <c r="P69" s="190"/>
      <c r="Q69" s="190"/>
      <c r="R69" s="190"/>
      <c r="S69" s="185"/>
    </row>
    <row r="70" spans="1:19" s="186" customFormat="1" ht="15" customHeight="1" thickBot="1">
      <c r="B70" s="430" t="s">
        <v>363</v>
      </c>
      <c r="C70" s="431"/>
      <c r="D70" s="431"/>
      <c r="E70" s="431"/>
      <c r="F70" s="431"/>
      <c r="H70" s="432">
        <f>SUM(H68:H69)</f>
        <v>368272136</v>
      </c>
      <c r="I70" s="432">
        <f>SUM(I68:I69)</f>
        <v>0</v>
      </c>
      <c r="J70" s="432">
        <f>SUM(J68:J69)</f>
        <v>63592875</v>
      </c>
      <c r="L70" s="185"/>
      <c r="N70" s="185"/>
      <c r="O70" s="185"/>
      <c r="S70" s="185"/>
    </row>
    <row r="71" spans="1:19" s="460" customFormat="1" ht="15" customHeight="1" thickTop="1">
      <c r="B71" s="459"/>
      <c r="C71" s="190"/>
      <c r="D71" s="190"/>
      <c r="E71" s="190"/>
      <c r="F71" s="190"/>
      <c r="G71" s="190"/>
      <c r="H71" s="324"/>
      <c r="I71" s="324"/>
      <c r="J71" s="324"/>
      <c r="K71" s="186"/>
      <c r="L71" s="185"/>
      <c r="M71" s="185"/>
      <c r="N71" s="185"/>
      <c r="O71" s="185"/>
      <c r="P71" s="190"/>
      <c r="Q71" s="190"/>
      <c r="R71" s="190"/>
      <c r="S71" s="185"/>
    </row>
    <row r="72" spans="1:19" s="460" customFormat="1" ht="15" customHeight="1">
      <c r="B72" s="462"/>
      <c r="C72" s="463"/>
      <c r="D72" s="463"/>
      <c r="E72" s="463"/>
      <c r="F72" s="463"/>
      <c r="G72" s="463"/>
      <c r="H72" s="336"/>
      <c r="I72" s="336"/>
      <c r="J72" s="336"/>
      <c r="K72" s="186"/>
      <c r="L72" s="185"/>
      <c r="M72" s="185"/>
      <c r="N72" s="185"/>
      <c r="O72" s="185"/>
      <c r="P72" s="190"/>
      <c r="Q72" s="190"/>
      <c r="R72" s="190"/>
      <c r="S72" s="185"/>
    </row>
    <row r="73" spans="1:19" s="460" customFormat="1" ht="15" customHeight="1">
      <c r="A73" s="456" t="s">
        <v>620</v>
      </c>
      <c r="B73" s="457" t="s">
        <v>769</v>
      </c>
      <c r="C73" s="464"/>
      <c r="D73" s="186"/>
      <c r="E73" s="186"/>
      <c r="F73" s="186"/>
      <c r="G73" s="186"/>
      <c r="H73" s="336" t="str">
        <f>H67</f>
        <v>Sè 31/03/2015</v>
      </c>
      <c r="I73" s="336"/>
      <c r="J73" s="336" t="str">
        <f>J67</f>
        <v>Sè 31/3/2014</v>
      </c>
      <c r="K73" s="190"/>
      <c r="L73" s="465"/>
      <c r="M73" s="186"/>
      <c r="N73" s="465"/>
      <c r="O73" s="465"/>
      <c r="P73" s="190"/>
      <c r="Q73" s="190"/>
      <c r="R73" s="190"/>
      <c r="S73" s="185"/>
    </row>
    <row r="74" spans="1:19" s="460" customFormat="1" ht="15" customHeight="1">
      <c r="A74" s="456"/>
      <c r="B74" s="459" t="s">
        <v>770</v>
      </c>
      <c r="C74" s="464"/>
      <c r="D74" s="186"/>
      <c r="E74" s="186"/>
      <c r="F74" s="186"/>
      <c r="G74" s="186"/>
      <c r="H74" s="324">
        <f>H62</f>
        <v>151152387253</v>
      </c>
      <c r="I74" s="336"/>
      <c r="J74" s="324">
        <f>J62</f>
        <v>112395034161</v>
      </c>
      <c r="K74" s="190"/>
      <c r="L74" s="457"/>
      <c r="M74" s="186"/>
      <c r="N74" s="465"/>
      <c r="O74" s="465"/>
      <c r="P74" s="190"/>
      <c r="Q74" s="190"/>
      <c r="R74" s="190"/>
      <c r="S74" s="185"/>
    </row>
    <row r="75" spans="1:19" s="460" customFormat="1" ht="15" customHeight="1">
      <c r="A75" s="456"/>
      <c r="B75" s="193" t="s">
        <v>771</v>
      </c>
      <c r="C75" s="464"/>
      <c r="D75" s="186"/>
      <c r="E75" s="186"/>
      <c r="F75" s="186"/>
      <c r="G75" s="186"/>
      <c r="H75" s="324">
        <f>H63</f>
        <v>1001697503</v>
      </c>
      <c r="I75" s="336"/>
      <c r="J75" s="324">
        <f>J63</f>
        <v>2000000000</v>
      </c>
      <c r="K75" s="190"/>
      <c r="L75" s="465"/>
      <c r="M75" s="186"/>
      <c r="N75" s="465"/>
      <c r="O75" s="465"/>
      <c r="P75" s="190"/>
      <c r="Q75" s="190"/>
      <c r="R75" s="190"/>
      <c r="S75" s="185"/>
    </row>
    <row r="76" spans="1:19" s="460" customFormat="1" ht="15" customHeight="1">
      <c r="A76" s="456"/>
      <c r="B76" s="193" t="s">
        <v>772</v>
      </c>
      <c r="C76" s="464"/>
      <c r="D76" s="186"/>
      <c r="E76" s="186"/>
      <c r="F76" s="186"/>
      <c r="G76" s="186"/>
      <c r="H76" s="324">
        <f>H64-H69</f>
        <v>11126995017</v>
      </c>
      <c r="I76" s="336"/>
      <c r="J76" s="324">
        <f>J64-J69</f>
        <v>11147116985</v>
      </c>
      <c r="K76" s="190"/>
      <c r="L76" s="465"/>
      <c r="M76" s="186"/>
      <c r="N76" s="465"/>
      <c r="O76" s="465"/>
      <c r="P76" s="190"/>
      <c r="Q76" s="190"/>
      <c r="R76" s="190"/>
      <c r="S76" s="185"/>
    </row>
    <row r="77" spans="1:19" s="460" customFormat="1" ht="15" customHeight="1">
      <c r="A77" s="456"/>
      <c r="B77" s="193" t="s">
        <v>773</v>
      </c>
      <c r="C77" s="464"/>
      <c r="D77" s="186"/>
      <c r="E77" s="186"/>
      <c r="F77" s="186"/>
      <c r="G77" s="186"/>
      <c r="H77" s="324">
        <f>H65</f>
        <v>0</v>
      </c>
      <c r="I77" s="336"/>
      <c r="J77" s="324"/>
      <c r="K77" s="190"/>
      <c r="L77" s="465"/>
      <c r="M77" s="186"/>
      <c r="N77" s="465"/>
      <c r="O77" s="465"/>
      <c r="P77" s="190"/>
      <c r="Q77" s="190"/>
      <c r="R77" s="190"/>
      <c r="S77" s="185"/>
    </row>
    <row r="78" spans="1:19" s="186" customFormat="1" ht="15" customHeight="1" thickBot="1">
      <c r="B78" s="430"/>
      <c r="C78" s="431"/>
      <c r="D78" s="431"/>
      <c r="E78" s="431"/>
      <c r="F78" s="431"/>
      <c r="H78" s="432">
        <f>SUM(H74:H76)</f>
        <v>163281079773</v>
      </c>
      <c r="I78" s="336"/>
      <c r="J78" s="432">
        <f>SUM(J74:J76)</f>
        <v>125542151146</v>
      </c>
      <c r="L78" s="185"/>
      <c r="N78" s="185"/>
      <c r="O78" s="185"/>
      <c r="S78" s="185"/>
    </row>
    <row r="79" spans="1:19" s="190" customFormat="1" ht="15" customHeight="1" thickTop="1">
      <c r="A79" s="456" t="s">
        <v>768</v>
      </c>
      <c r="B79" s="457" t="s">
        <v>550</v>
      </c>
      <c r="C79" s="186"/>
      <c r="D79" s="186"/>
      <c r="E79" s="186"/>
      <c r="F79" s="186"/>
      <c r="G79" s="186"/>
      <c r="H79" s="605" t="str">
        <f>H73</f>
        <v>Sè 31/03/2015</v>
      </c>
      <c r="I79" s="458"/>
      <c r="J79" s="605" t="str">
        <f>J73</f>
        <v>Sè 31/3/2014</v>
      </c>
      <c r="K79" s="203"/>
      <c r="L79" s="465"/>
      <c r="M79" s="185"/>
      <c r="N79" s="185"/>
      <c r="O79" s="185"/>
      <c r="P79" s="185"/>
      <c r="Q79" s="185"/>
      <c r="R79" s="186"/>
      <c r="S79" s="185"/>
    </row>
    <row r="80" spans="1:19" s="190" customFormat="1" ht="15" customHeight="1">
      <c r="A80" s="456"/>
      <c r="B80" s="457"/>
      <c r="C80" s="186"/>
      <c r="D80" s="186"/>
      <c r="E80" s="186"/>
      <c r="F80" s="186"/>
      <c r="G80" s="186"/>
      <c r="H80" s="448"/>
      <c r="I80" s="458"/>
      <c r="J80" s="448"/>
      <c r="K80" s="203"/>
      <c r="L80" s="465"/>
      <c r="M80" s="185"/>
      <c r="N80" s="185"/>
      <c r="O80" s="185"/>
      <c r="P80" s="185"/>
      <c r="Q80" s="185"/>
      <c r="R80" s="186"/>
      <c r="S80" s="185"/>
    </row>
    <row r="81" spans="1:19" s="190" customFormat="1" ht="15" customHeight="1">
      <c r="A81" s="456"/>
      <c r="B81" s="11" t="s">
        <v>550</v>
      </c>
      <c r="C81" s="186"/>
      <c r="D81" s="186"/>
      <c r="E81" s="186"/>
      <c r="F81" s="186"/>
      <c r="G81" s="186"/>
      <c r="H81" s="467">
        <v>141471072588</v>
      </c>
      <c r="I81" s="467"/>
      <c r="J81" s="467">
        <v>99750775393</v>
      </c>
      <c r="K81" s="203"/>
      <c r="L81" s="465"/>
      <c r="M81" s="185"/>
      <c r="N81" s="185"/>
      <c r="O81" s="185"/>
      <c r="P81" s="185"/>
      <c r="Q81" s="185"/>
      <c r="R81" s="186"/>
      <c r="S81" s="185"/>
    </row>
    <row r="82" spans="1:19" s="190" customFormat="1" ht="15" customHeight="1">
      <c r="A82" s="456"/>
      <c r="B82" s="11" t="s">
        <v>774</v>
      </c>
      <c r="C82" s="186"/>
      <c r="D82" s="186"/>
      <c r="E82" s="186"/>
      <c r="F82" s="186"/>
      <c r="G82" s="186"/>
      <c r="H82" s="467">
        <v>1215814722</v>
      </c>
      <c r="I82" s="467"/>
      <c r="J82" s="467">
        <v>1940000000</v>
      </c>
      <c r="K82" s="203"/>
      <c r="L82" s="465"/>
      <c r="M82" s="185"/>
      <c r="N82" s="185"/>
      <c r="O82" s="185"/>
      <c r="P82" s="185"/>
      <c r="Q82" s="185"/>
      <c r="R82" s="186"/>
      <c r="S82" s="185"/>
    </row>
    <row r="83" spans="1:19" s="190" customFormat="1" ht="15" customHeight="1">
      <c r="A83" s="456"/>
      <c r="B83" s="11" t="s">
        <v>775</v>
      </c>
      <c r="C83" s="186"/>
      <c r="D83" s="186"/>
      <c r="E83" s="186"/>
      <c r="F83" s="186"/>
      <c r="G83" s="186"/>
      <c r="H83" s="467">
        <v>9686306750</v>
      </c>
      <c r="I83" s="467"/>
      <c r="J83" s="467">
        <v>10124781829</v>
      </c>
      <c r="K83" s="203"/>
      <c r="L83" s="465"/>
      <c r="M83" s="185"/>
      <c r="N83" s="185"/>
      <c r="O83" s="185"/>
      <c r="P83" s="185"/>
      <c r="Q83" s="185"/>
      <c r="R83" s="186"/>
      <c r="S83" s="185"/>
    </row>
    <row r="84" spans="1:19" s="190" customFormat="1" ht="15" customHeight="1">
      <c r="A84" s="456"/>
      <c r="B84" s="468" t="s">
        <v>776</v>
      </c>
      <c r="C84" s="469"/>
      <c r="D84" s="469"/>
      <c r="E84" s="469"/>
      <c r="F84" s="469"/>
      <c r="G84" s="469"/>
      <c r="H84" s="470">
        <v>0</v>
      </c>
      <c r="I84" s="471"/>
      <c r="J84" s="470"/>
      <c r="K84" s="203"/>
      <c r="L84" s="457"/>
      <c r="M84" s="472"/>
      <c r="N84" s="472"/>
      <c r="O84" s="472"/>
      <c r="P84" s="185"/>
      <c r="Q84" s="185"/>
      <c r="R84" s="186"/>
      <c r="S84" s="185"/>
    </row>
    <row r="85" spans="1:19" s="186" customFormat="1" ht="15" customHeight="1" thickBot="1">
      <c r="B85" s="430" t="s">
        <v>363</v>
      </c>
      <c r="C85" s="431"/>
      <c r="D85" s="431"/>
      <c r="E85" s="431"/>
      <c r="F85" s="431"/>
      <c r="H85" s="432">
        <f>SUM(H81:H84)</f>
        <v>152373194060</v>
      </c>
      <c r="I85" s="336"/>
      <c r="J85" s="432">
        <f>SUM(J81:J84)</f>
        <v>111815557222</v>
      </c>
      <c r="L85" s="185"/>
      <c r="N85" s="185"/>
      <c r="O85" s="185"/>
      <c r="S85" s="185"/>
    </row>
    <row r="86" spans="1:19" s="190" customFormat="1" ht="15" customHeight="1" thickTop="1">
      <c r="B86" s="424"/>
      <c r="H86" s="324"/>
      <c r="I86" s="324"/>
      <c r="J86" s="324"/>
      <c r="K86" s="186"/>
      <c r="L86" s="185"/>
      <c r="M86" s="186"/>
      <c r="N86" s="185"/>
      <c r="O86" s="185"/>
      <c r="S86" s="185"/>
    </row>
    <row r="87" spans="1:19" s="190" customFormat="1" ht="15" customHeight="1">
      <c r="A87" s="456" t="s">
        <v>633</v>
      </c>
      <c r="B87" s="440" t="s">
        <v>778</v>
      </c>
      <c r="C87" s="459"/>
      <c r="D87" s="459"/>
      <c r="E87" s="459"/>
      <c r="F87" s="459"/>
      <c r="H87" s="605" t="str">
        <f>H79</f>
        <v>Sè 31/03/2015</v>
      </c>
      <c r="I87" s="458"/>
      <c r="J87" s="605" t="str">
        <f>J79</f>
        <v>Sè 31/3/2014</v>
      </c>
      <c r="K87" s="203"/>
      <c r="L87" s="185"/>
      <c r="M87" s="185"/>
      <c r="N87" s="185"/>
      <c r="O87" s="185"/>
      <c r="P87" s="185"/>
      <c r="Q87" s="185"/>
      <c r="R87" s="186"/>
      <c r="S87" s="185"/>
    </row>
    <row r="88" spans="1:19" s="190" customFormat="1" ht="15" customHeight="1">
      <c r="A88" s="456"/>
      <c r="B88" s="120" t="s">
        <v>779</v>
      </c>
      <c r="C88" s="459"/>
      <c r="D88" s="459"/>
      <c r="E88" s="459"/>
      <c r="F88" s="459"/>
      <c r="H88" s="473">
        <f>71045222+561717</f>
        <v>71606939</v>
      </c>
      <c r="I88" s="458"/>
      <c r="J88" s="474">
        <v>60820190</v>
      </c>
      <c r="K88" s="203"/>
      <c r="L88" s="185"/>
      <c r="M88" s="185"/>
      <c r="N88" s="185"/>
      <c r="O88" s="185"/>
      <c r="P88" s="185"/>
      <c r="Q88" s="185"/>
      <c r="R88" s="186"/>
      <c r="S88" s="185"/>
    </row>
    <row r="89" spans="1:19" s="475" customFormat="1" ht="15" customHeight="1">
      <c r="B89" s="476" t="s">
        <v>780</v>
      </c>
      <c r="H89" s="477"/>
      <c r="I89" s="13"/>
      <c r="J89" s="474">
        <v>180530000</v>
      </c>
      <c r="K89" s="203"/>
      <c r="L89" s="202"/>
      <c r="M89" s="203"/>
      <c r="N89" s="202"/>
      <c r="O89" s="202"/>
      <c r="P89" s="203"/>
      <c r="Q89" s="203"/>
      <c r="R89" s="203"/>
      <c r="S89" s="202"/>
    </row>
    <row r="90" spans="1:19" s="475" customFormat="1" ht="15" customHeight="1">
      <c r="B90" s="478" t="s">
        <v>781</v>
      </c>
      <c r="H90" s="477"/>
      <c r="I90" s="13"/>
      <c r="J90" s="474">
        <v>14952000</v>
      </c>
      <c r="K90" s="203"/>
      <c r="L90" s="202"/>
      <c r="M90" s="203"/>
      <c r="N90" s="202"/>
      <c r="O90" s="202"/>
      <c r="P90" s="203"/>
      <c r="Q90" s="203"/>
      <c r="R90" s="203"/>
      <c r="S90" s="202"/>
    </row>
    <row r="91" spans="1:19" s="21" customFormat="1" ht="15" customHeight="1" thickBot="1">
      <c r="B91" s="327" t="s">
        <v>782</v>
      </c>
      <c r="H91" s="227"/>
      <c r="I91" s="227"/>
      <c r="J91" s="227">
        <v>28893600</v>
      </c>
      <c r="L91" s="154"/>
      <c r="M91" s="155"/>
      <c r="N91" s="154"/>
      <c r="O91" s="154"/>
      <c r="P91" s="155"/>
      <c r="Q91" s="155"/>
      <c r="R91" s="155"/>
      <c r="S91" s="33"/>
    </row>
    <row r="92" spans="1:19" s="479" customFormat="1" ht="15" customHeight="1" thickBot="1">
      <c r="B92" s="430" t="s">
        <v>363</v>
      </c>
      <c r="C92" s="480"/>
      <c r="D92" s="480"/>
      <c r="E92" s="480"/>
      <c r="F92" s="480"/>
      <c r="H92" s="634">
        <f>SUM(H88:H91)</f>
        <v>71606939</v>
      </c>
      <c r="I92" s="336"/>
      <c r="J92" s="634">
        <f>SUM(J88:J91)</f>
        <v>285195790</v>
      </c>
      <c r="K92" s="460"/>
      <c r="L92" s="185"/>
      <c r="M92" s="186"/>
      <c r="N92" s="185"/>
      <c r="O92" s="185"/>
      <c r="P92" s="190"/>
      <c r="Q92" s="190"/>
      <c r="R92" s="190"/>
      <c r="S92" s="185"/>
    </row>
    <row r="93" spans="1:19" s="190" customFormat="1" ht="15" customHeight="1" thickTop="1">
      <c r="B93" s="424"/>
      <c r="H93" s="481"/>
      <c r="I93" s="324"/>
      <c r="J93" s="481"/>
      <c r="L93" s="185"/>
      <c r="M93" s="186"/>
      <c r="N93" s="185"/>
      <c r="O93" s="185"/>
      <c r="S93" s="185"/>
    </row>
    <row r="94" spans="1:19" s="190" customFormat="1" ht="15" customHeight="1">
      <c r="A94" s="456" t="s">
        <v>777</v>
      </c>
      <c r="B94" s="440" t="s">
        <v>783</v>
      </c>
      <c r="H94" s="605" t="str">
        <f>H87</f>
        <v>Sè 31/03/2015</v>
      </c>
      <c r="I94" s="458"/>
      <c r="J94" s="605" t="str">
        <f>J87</f>
        <v>Sè 31/3/2014</v>
      </c>
      <c r="K94" s="203"/>
      <c r="L94" s="185"/>
      <c r="M94" s="185"/>
      <c r="N94" s="185"/>
      <c r="O94" s="185"/>
      <c r="P94" s="185"/>
      <c r="Q94" s="185"/>
      <c r="R94" s="186"/>
      <c r="S94" s="185"/>
    </row>
    <row r="95" spans="1:19" s="21" customFormat="1" ht="15" customHeight="1">
      <c r="B95" s="327" t="s">
        <v>784</v>
      </c>
      <c r="H95" s="22">
        <f>4533037842-7706758+561717</f>
        <v>4525892801</v>
      </c>
      <c r="I95" s="227"/>
      <c r="J95" s="22">
        <v>6154630482</v>
      </c>
      <c r="L95" s="154"/>
      <c r="M95" s="155"/>
      <c r="N95" s="154"/>
      <c r="O95" s="154"/>
      <c r="P95" s="155"/>
      <c r="Q95" s="155"/>
      <c r="R95" s="155"/>
      <c r="S95" s="33"/>
    </row>
    <row r="96" spans="1:19" s="460" customFormat="1" ht="15" customHeight="1">
      <c r="B96" s="424" t="s">
        <v>785</v>
      </c>
      <c r="H96" s="324">
        <v>7706758</v>
      </c>
      <c r="I96" s="324"/>
      <c r="J96" s="324">
        <f>78629963+(77182986*2)</f>
        <v>232995935</v>
      </c>
      <c r="K96" s="186"/>
      <c r="L96" s="185"/>
      <c r="M96" s="186"/>
      <c r="N96" s="185"/>
      <c r="O96" s="185"/>
      <c r="P96" s="190"/>
      <c r="Q96" s="190"/>
      <c r="R96" s="190"/>
      <c r="S96" s="185"/>
    </row>
    <row r="97" spans="1:19" s="460" customFormat="1" ht="15" customHeight="1">
      <c r="B97" s="424" t="s">
        <v>786</v>
      </c>
      <c r="H97" s="324"/>
      <c r="I97" s="324"/>
      <c r="J97" s="324"/>
      <c r="K97" s="186"/>
      <c r="L97" s="185"/>
      <c r="M97" s="186"/>
      <c r="N97" s="185"/>
      <c r="O97" s="185"/>
      <c r="P97" s="190"/>
      <c r="Q97" s="190"/>
      <c r="R97" s="190"/>
      <c r="S97" s="185"/>
    </row>
    <row r="98" spans="1:19" s="460" customFormat="1" ht="15" customHeight="1">
      <c r="B98" s="424" t="s">
        <v>787</v>
      </c>
      <c r="H98" s="324"/>
      <c r="I98" s="324"/>
      <c r="J98" s="324">
        <v>77182986</v>
      </c>
      <c r="K98" s="186"/>
      <c r="L98" s="614"/>
      <c r="M98" s="186"/>
      <c r="N98" s="185"/>
      <c r="O98" s="185"/>
      <c r="P98" s="190"/>
      <c r="Q98" s="190"/>
      <c r="R98" s="190"/>
      <c r="S98" s="185"/>
    </row>
    <row r="99" spans="1:19" s="460" customFormat="1" ht="15" customHeight="1">
      <c r="B99" s="482"/>
      <c r="H99" s="324"/>
      <c r="I99" s="324"/>
      <c r="J99" s="324"/>
      <c r="K99" s="190"/>
      <c r="L99" s="185"/>
      <c r="M99" s="186"/>
      <c r="N99" s="185"/>
      <c r="O99" s="185"/>
      <c r="P99" s="190"/>
      <c r="Q99" s="190"/>
      <c r="R99" s="190"/>
      <c r="S99" s="185"/>
    </row>
    <row r="100" spans="1:19" s="479" customFormat="1" ht="15" customHeight="1" thickBot="1">
      <c r="B100" s="430" t="s">
        <v>363</v>
      </c>
      <c r="C100" s="480"/>
      <c r="D100" s="480"/>
      <c r="E100" s="480"/>
      <c r="F100" s="480"/>
      <c r="H100" s="432">
        <f>H95+H96+H97-H98</f>
        <v>4533599559</v>
      </c>
      <c r="I100" s="336"/>
      <c r="J100" s="432">
        <f>J95+J96+J97-J98</f>
        <v>6310443431</v>
      </c>
      <c r="K100" s="460"/>
      <c r="L100" s="185"/>
      <c r="M100" s="186"/>
      <c r="N100" s="185"/>
      <c r="O100" s="185"/>
      <c r="P100" s="190"/>
      <c r="Q100" s="190"/>
      <c r="R100" s="190"/>
      <c r="S100" s="185"/>
    </row>
    <row r="101" spans="1:19" s="479" customFormat="1" ht="15" customHeight="1" thickTop="1">
      <c r="B101" s="483"/>
      <c r="H101" s="336"/>
      <c r="I101" s="336"/>
      <c r="J101" s="336"/>
      <c r="K101" s="460"/>
      <c r="L101" s="185"/>
      <c r="M101" s="186"/>
      <c r="N101" s="185"/>
      <c r="O101" s="185"/>
      <c r="P101" s="190"/>
      <c r="Q101" s="190"/>
      <c r="R101" s="190"/>
      <c r="S101" s="185"/>
    </row>
    <row r="102" spans="1:19" s="479" customFormat="1" ht="15" customHeight="1">
      <c r="A102" s="484" t="s">
        <v>749</v>
      </c>
      <c r="B102" s="485" t="s">
        <v>551</v>
      </c>
      <c r="H102" s="605" t="str">
        <f>H94</f>
        <v>Sè 31/03/2015</v>
      </c>
      <c r="I102" s="336"/>
      <c r="J102" s="605" t="str">
        <f>J94</f>
        <v>Sè 31/3/2014</v>
      </c>
      <c r="K102" s="460"/>
      <c r="L102" s="185"/>
      <c r="M102" s="186"/>
      <c r="N102" s="185"/>
      <c r="O102" s="185"/>
      <c r="P102" s="190"/>
      <c r="Q102" s="190"/>
      <c r="R102" s="190"/>
      <c r="S102" s="185"/>
    </row>
    <row r="103" spans="1:19" s="479" customFormat="1" ht="15" customHeight="1">
      <c r="A103" s="484"/>
      <c r="B103" s="429" t="s">
        <v>788</v>
      </c>
      <c r="H103" s="295"/>
      <c r="I103" s="336"/>
      <c r="J103" s="189">
        <v>2590909095</v>
      </c>
      <c r="K103" s="460"/>
      <c r="L103" s="185"/>
      <c r="M103" s="186"/>
      <c r="N103" s="295"/>
      <c r="O103" s="295"/>
      <c r="P103" s="190"/>
      <c r="Q103" s="190"/>
      <c r="R103" s="190"/>
      <c r="S103" s="185"/>
    </row>
    <row r="104" spans="1:19" s="479" customFormat="1" ht="15" customHeight="1">
      <c r="A104" s="484"/>
      <c r="B104" s="451" t="s">
        <v>551</v>
      </c>
      <c r="H104" s="486">
        <v>8156000</v>
      </c>
      <c r="I104" s="336"/>
      <c r="J104" s="635">
        <v>200000000</v>
      </c>
      <c r="K104" s="460"/>
      <c r="L104" s="185"/>
      <c r="M104" s="186"/>
      <c r="N104" s="185"/>
      <c r="O104" s="185"/>
      <c r="P104" s="190"/>
      <c r="Q104" s="190"/>
      <c r="R104" s="190"/>
      <c r="S104" s="185"/>
    </row>
    <row r="105" spans="1:19" s="479" customFormat="1" ht="15" customHeight="1">
      <c r="B105" s="483"/>
      <c r="H105" s="336"/>
      <c r="I105" s="336"/>
      <c r="J105" s="336"/>
      <c r="K105" s="460"/>
      <c r="L105" s="185"/>
      <c r="M105" s="186"/>
      <c r="N105" s="185"/>
      <c r="O105" s="185"/>
      <c r="P105" s="190"/>
      <c r="Q105" s="190"/>
      <c r="R105" s="190"/>
      <c r="S105" s="185"/>
    </row>
    <row r="106" spans="1:19" s="479" customFormat="1" ht="15" customHeight="1" thickBot="1">
      <c r="B106" s="430" t="s">
        <v>363</v>
      </c>
      <c r="C106" s="480"/>
      <c r="D106" s="480"/>
      <c r="E106" s="480"/>
      <c r="F106" s="480"/>
      <c r="H106" s="432">
        <f>SUM(H103:H104)</f>
        <v>8156000</v>
      </c>
      <c r="I106" s="432">
        <f>SUM(I103:I104)</f>
        <v>0</v>
      </c>
      <c r="J106" s="432">
        <f>SUM(J103:J104)</f>
        <v>2790909095</v>
      </c>
      <c r="K106" s="460"/>
      <c r="L106" s="185"/>
      <c r="M106" s="186"/>
      <c r="N106" s="185"/>
      <c r="O106" s="185"/>
      <c r="P106" s="190"/>
      <c r="Q106" s="190"/>
      <c r="R106" s="190"/>
      <c r="S106" s="185"/>
    </row>
    <row r="107" spans="1:19" s="479" customFormat="1" ht="15" customHeight="1" thickTop="1">
      <c r="B107" s="483"/>
      <c r="H107" s="336"/>
      <c r="I107" s="336"/>
      <c r="J107" s="336"/>
      <c r="K107" s="460"/>
      <c r="L107" s="185"/>
      <c r="M107" s="186"/>
      <c r="N107" s="185"/>
      <c r="O107" s="185"/>
      <c r="P107" s="190"/>
      <c r="Q107" s="190"/>
      <c r="R107" s="190"/>
      <c r="S107" s="185"/>
    </row>
    <row r="108" spans="1:19" s="479" customFormat="1" ht="15" customHeight="1">
      <c r="A108" s="484" t="s">
        <v>756</v>
      </c>
      <c r="B108" s="485" t="s">
        <v>552</v>
      </c>
      <c r="H108" s="605" t="str">
        <f>H102</f>
        <v>Sè 31/03/2015</v>
      </c>
      <c r="I108" s="336"/>
      <c r="J108" s="605" t="str">
        <f>J102</f>
        <v>Sè 31/3/2014</v>
      </c>
      <c r="K108" s="460"/>
      <c r="L108" s="185"/>
      <c r="M108" s="186"/>
      <c r="N108" s="185"/>
      <c r="O108" s="185"/>
      <c r="P108" s="190"/>
      <c r="Q108" s="190"/>
      <c r="R108" s="190"/>
      <c r="S108" s="185"/>
    </row>
    <row r="109" spans="1:19" s="479" customFormat="1" ht="15" customHeight="1">
      <c r="A109" s="484"/>
      <c r="B109" s="429" t="s">
        <v>790</v>
      </c>
      <c r="H109" s="635"/>
      <c r="I109" s="336"/>
      <c r="J109" s="189">
        <v>3139995320</v>
      </c>
      <c r="K109" s="460"/>
      <c r="L109" s="185"/>
      <c r="M109" s="186"/>
      <c r="N109" s="185"/>
      <c r="O109" s="185"/>
      <c r="P109" s="190"/>
      <c r="Q109" s="190"/>
      <c r="R109" s="190"/>
      <c r="S109" s="185"/>
    </row>
    <row r="110" spans="1:19" s="479" customFormat="1" ht="15" customHeight="1">
      <c r="A110" s="484"/>
      <c r="B110" s="451" t="s">
        <v>552</v>
      </c>
      <c r="H110" s="486">
        <v>8156002</v>
      </c>
      <c r="I110" s="336"/>
      <c r="J110" s="635">
        <v>4800000</v>
      </c>
      <c r="K110" s="460"/>
      <c r="L110" s="185"/>
      <c r="M110" s="186"/>
      <c r="N110" s="487"/>
      <c r="O110" s="487"/>
      <c r="P110" s="190"/>
      <c r="Q110" s="190"/>
      <c r="R110" s="190"/>
      <c r="S110" s="185"/>
    </row>
    <row r="111" spans="1:19" s="479" customFormat="1" ht="15" customHeight="1" thickBot="1">
      <c r="B111" s="430" t="s">
        <v>363</v>
      </c>
      <c r="C111" s="480"/>
      <c r="D111" s="480"/>
      <c r="E111" s="480"/>
      <c r="F111" s="480"/>
      <c r="H111" s="432">
        <f>SUM(H109:H110)</f>
        <v>8156002</v>
      </c>
      <c r="I111" s="432">
        <f>SUM(I109:I110)</f>
        <v>0</v>
      </c>
      <c r="J111" s="432">
        <f>SUM(J109:J110)</f>
        <v>3144795320</v>
      </c>
      <c r="K111" s="460"/>
      <c r="L111" s="185"/>
      <c r="M111" s="186"/>
      <c r="N111" s="185"/>
      <c r="O111" s="185"/>
      <c r="P111" s="190"/>
      <c r="Q111" s="190"/>
      <c r="R111" s="190"/>
      <c r="S111" s="185"/>
    </row>
    <row r="112" spans="1:19" s="190" customFormat="1" ht="15" customHeight="1" thickTop="1">
      <c r="B112" s="424"/>
      <c r="H112" s="481"/>
      <c r="I112" s="324"/>
      <c r="J112" s="481"/>
      <c r="L112" s="185"/>
      <c r="M112" s="186"/>
      <c r="N112" s="185"/>
      <c r="O112" s="185"/>
      <c r="S112" s="185"/>
    </row>
    <row r="113" spans="1:19" s="190" customFormat="1" ht="15" customHeight="1">
      <c r="B113" s="424"/>
      <c r="H113" s="481"/>
      <c r="I113" s="324"/>
      <c r="J113" s="481"/>
      <c r="L113" s="185"/>
      <c r="M113" s="186"/>
      <c r="N113" s="185"/>
      <c r="O113" s="185"/>
      <c r="S113" s="185"/>
    </row>
    <row r="114" spans="1:19" s="190" customFormat="1" ht="35.25" customHeight="1">
      <c r="A114" s="456" t="s">
        <v>789</v>
      </c>
      <c r="B114" s="440" t="s">
        <v>792</v>
      </c>
      <c r="C114" s="459"/>
      <c r="D114" s="459"/>
      <c r="E114" s="459"/>
      <c r="F114" s="459"/>
      <c r="H114" s="605" t="str">
        <f>H108</f>
        <v>Sè 31/03/2015</v>
      </c>
      <c r="I114" s="458"/>
      <c r="J114" s="605" t="str">
        <f>J108</f>
        <v>Sè 31/3/2014</v>
      </c>
      <c r="K114" s="445"/>
      <c r="L114" s="185"/>
      <c r="M114" s="185"/>
      <c r="N114" s="185"/>
      <c r="O114" s="185"/>
      <c r="P114" s="189"/>
      <c r="Q114" s="189"/>
      <c r="S114" s="189"/>
    </row>
    <row r="115" spans="1:19" s="190" customFormat="1" ht="39" customHeight="1">
      <c r="A115" s="488" t="s">
        <v>661</v>
      </c>
      <c r="B115" s="978" t="s">
        <v>793</v>
      </c>
      <c r="C115" s="978"/>
      <c r="D115" s="978"/>
      <c r="E115" s="978"/>
      <c r="F115" s="978"/>
      <c r="H115" s="324">
        <v>346592931</v>
      </c>
      <c r="I115" s="489"/>
      <c r="J115" s="324">
        <v>410997357</v>
      </c>
      <c r="L115" s="185"/>
      <c r="M115" s="186"/>
      <c r="N115" s="185"/>
      <c r="O115" s="185"/>
      <c r="S115" s="189"/>
    </row>
    <row r="116" spans="1:19" s="460" customFormat="1" ht="15.75">
      <c r="A116" s="488" t="s">
        <v>661</v>
      </c>
      <c r="B116" s="979" t="s">
        <v>794</v>
      </c>
      <c r="C116" s="979"/>
      <c r="D116" s="979"/>
      <c r="E116" s="979"/>
      <c r="F116" s="979"/>
      <c r="H116" s="324"/>
      <c r="I116" s="489"/>
      <c r="J116" s="324"/>
      <c r="K116" s="190"/>
      <c r="L116" s="185"/>
      <c r="M116" s="186"/>
      <c r="N116" s="185"/>
      <c r="O116" s="185"/>
      <c r="P116" s="190"/>
      <c r="Q116" s="190"/>
      <c r="R116" s="190"/>
      <c r="S116" s="189"/>
    </row>
    <row r="117" spans="1:19" s="460" customFormat="1" ht="15.75">
      <c r="A117" s="488" t="s">
        <v>661</v>
      </c>
      <c r="B117" s="979" t="s">
        <v>795</v>
      </c>
      <c r="C117" s="979"/>
      <c r="D117" s="979"/>
      <c r="E117" s="979"/>
      <c r="F117" s="979"/>
      <c r="H117" s="324"/>
      <c r="I117" s="489"/>
      <c r="J117" s="324"/>
      <c r="K117" s="190"/>
      <c r="L117" s="185"/>
      <c r="M117" s="186"/>
      <c r="N117" s="185"/>
      <c r="O117" s="185"/>
      <c r="P117" s="190"/>
      <c r="Q117" s="190"/>
      <c r="R117" s="190"/>
      <c r="S117" s="189"/>
    </row>
    <row r="118" spans="1:19" s="460" customFormat="1" ht="9" customHeight="1">
      <c r="A118" s="488"/>
      <c r="B118" s="490"/>
      <c r="C118" s="490"/>
      <c r="D118" s="490"/>
      <c r="E118" s="490"/>
      <c r="F118" s="490"/>
      <c r="H118" s="324"/>
      <c r="I118" s="489"/>
      <c r="J118" s="324"/>
      <c r="K118" s="190"/>
      <c r="L118" s="185"/>
      <c r="M118" s="186"/>
      <c r="N118" s="185"/>
      <c r="O118" s="185"/>
      <c r="P118" s="190"/>
      <c r="Q118" s="190"/>
      <c r="R118" s="190"/>
      <c r="S118" s="189"/>
    </row>
    <row r="119" spans="1:19" s="460" customFormat="1" ht="9" customHeight="1">
      <c r="A119" s="488"/>
      <c r="B119" s="490"/>
      <c r="C119" s="490"/>
      <c r="D119" s="490"/>
      <c r="E119" s="490"/>
      <c r="F119" s="490"/>
      <c r="H119" s="324"/>
      <c r="I119" s="489"/>
      <c r="J119" s="324"/>
      <c r="K119" s="190"/>
      <c r="L119" s="185"/>
      <c r="M119" s="186"/>
      <c r="N119" s="185"/>
      <c r="O119" s="185"/>
      <c r="P119" s="190"/>
      <c r="Q119" s="190"/>
      <c r="R119" s="190"/>
      <c r="S119" s="189"/>
    </row>
    <row r="120" spans="1:19" s="496" customFormat="1" ht="15.75">
      <c r="A120" s="491"/>
      <c r="B120" s="987" t="s">
        <v>796</v>
      </c>
      <c r="C120" s="987"/>
      <c r="D120" s="987"/>
      <c r="E120" s="987"/>
      <c r="F120" s="987"/>
      <c r="G120" s="987"/>
      <c r="H120" s="987"/>
      <c r="I120" s="987"/>
      <c r="J120" s="987"/>
      <c r="K120" s="492"/>
      <c r="L120" s="493"/>
      <c r="M120" s="494"/>
      <c r="N120" s="493"/>
      <c r="O120" s="493"/>
      <c r="P120" s="492"/>
      <c r="Q120" s="492"/>
      <c r="R120" s="492"/>
      <c r="S120" s="495"/>
    </row>
    <row r="121" spans="1:19" s="496" customFormat="1" ht="24.75" customHeight="1">
      <c r="A121" s="491"/>
      <c r="B121" s="988" t="s">
        <v>797</v>
      </c>
      <c r="C121" s="988"/>
      <c r="D121" s="988"/>
      <c r="E121" s="988"/>
      <c r="F121" s="988"/>
      <c r="H121" s="497">
        <v>1538972413</v>
      </c>
      <c r="I121" s="498"/>
      <c r="J121" s="461">
        <v>1995899804</v>
      </c>
      <c r="K121" s="492"/>
      <c r="L121" s="493"/>
      <c r="M121" s="494"/>
      <c r="N121" s="493"/>
      <c r="O121" s="493"/>
      <c r="P121" s="492"/>
      <c r="Q121" s="492"/>
      <c r="R121" s="492"/>
      <c r="S121" s="495"/>
    </row>
    <row r="122" spans="1:19" s="500" customFormat="1" ht="15.75">
      <c r="A122" s="499"/>
      <c r="B122" s="989" t="s">
        <v>798</v>
      </c>
      <c r="C122" s="989"/>
      <c r="D122" s="989"/>
      <c r="E122" s="989"/>
      <c r="F122" s="989"/>
      <c r="H122" s="501">
        <v>0</v>
      </c>
      <c r="I122" s="502"/>
      <c r="J122" s="501"/>
      <c r="K122" s="503"/>
      <c r="L122" s="504"/>
      <c r="M122" s="505"/>
      <c r="N122" s="504"/>
      <c r="O122" s="504"/>
      <c r="P122" s="503"/>
      <c r="Q122" s="503"/>
      <c r="R122" s="503"/>
      <c r="S122" s="506"/>
    </row>
    <row r="123" spans="1:19" s="500" customFormat="1" ht="34.5" customHeight="1">
      <c r="A123" s="499"/>
      <c r="B123" s="989" t="s">
        <v>799</v>
      </c>
      <c r="C123" s="989"/>
      <c r="D123" s="989"/>
      <c r="E123" s="989"/>
      <c r="F123" s="989"/>
      <c r="H123" s="501"/>
      <c r="I123" s="502"/>
      <c r="J123" s="501"/>
      <c r="K123" s="503"/>
      <c r="L123" s="504"/>
      <c r="M123" s="505"/>
      <c r="N123" s="504"/>
      <c r="O123" s="504"/>
      <c r="P123" s="503"/>
      <c r="Q123" s="503"/>
      <c r="R123" s="503"/>
      <c r="S123" s="506"/>
    </row>
    <row r="124" spans="1:19" s="496" customFormat="1" ht="23.25" customHeight="1">
      <c r="A124" s="491"/>
      <c r="B124" s="983" t="s">
        <v>800</v>
      </c>
      <c r="C124" s="983"/>
      <c r="D124" s="983"/>
      <c r="E124" s="983"/>
      <c r="F124" s="983"/>
      <c r="G124" s="507"/>
      <c r="H124" s="508"/>
      <c r="I124" s="507"/>
      <c r="J124" s="509">
        <v>180530000</v>
      </c>
      <c r="K124" s="507"/>
      <c r="L124" s="507"/>
      <c r="M124" s="507"/>
      <c r="N124" s="493"/>
      <c r="O124" s="493"/>
      <c r="P124" s="492"/>
      <c r="Q124" s="492"/>
      <c r="R124" s="492"/>
      <c r="S124" s="495"/>
    </row>
    <row r="125" spans="1:19" s="496" customFormat="1" ht="30" customHeight="1">
      <c r="A125" s="491"/>
      <c r="B125" s="984" t="s">
        <v>801</v>
      </c>
      <c r="C125" s="984"/>
      <c r="D125" s="984"/>
      <c r="E125" s="984"/>
      <c r="F125" s="984"/>
      <c r="G125" s="507"/>
      <c r="H125" s="509">
        <v>36450000</v>
      </c>
      <c r="I125" s="507"/>
      <c r="J125" s="509">
        <v>52800000</v>
      </c>
      <c r="K125" s="507"/>
      <c r="L125" s="507"/>
      <c r="M125" s="507"/>
      <c r="N125" s="493"/>
      <c r="O125" s="493"/>
      <c r="P125" s="492"/>
      <c r="Q125" s="492"/>
      <c r="R125" s="492"/>
      <c r="S125" s="495"/>
    </row>
    <row r="126" spans="1:19" s="496" customFormat="1" ht="32.25" customHeight="1">
      <c r="A126" s="491"/>
      <c r="B126" s="985" t="s">
        <v>802</v>
      </c>
      <c r="C126" s="985"/>
      <c r="D126" s="985"/>
      <c r="E126" s="985"/>
      <c r="F126" s="985"/>
      <c r="G126" s="510"/>
      <c r="H126" s="509"/>
      <c r="I126" s="510"/>
      <c r="J126" s="509"/>
      <c r="K126" s="510"/>
      <c r="L126" s="510"/>
      <c r="M126" s="510"/>
      <c r="N126" s="493"/>
      <c r="O126" s="493"/>
      <c r="P126" s="492"/>
      <c r="Q126" s="492"/>
      <c r="R126" s="492"/>
      <c r="S126" s="495"/>
    </row>
    <row r="127" spans="1:19" s="496" customFormat="1" ht="32.25" customHeight="1">
      <c r="A127" s="491"/>
      <c r="B127" s="986" t="s">
        <v>803</v>
      </c>
      <c r="C127" s="986"/>
      <c r="D127" s="986"/>
      <c r="E127" s="986"/>
      <c r="F127" s="986"/>
      <c r="G127" s="510"/>
      <c r="H127" s="461">
        <f>H121-H124+H126+H125</f>
        <v>1575422413</v>
      </c>
      <c r="I127" s="510"/>
      <c r="J127" s="509">
        <v>1868169804</v>
      </c>
      <c r="K127" s="510"/>
      <c r="L127" s="510"/>
      <c r="M127" s="510"/>
      <c r="N127" s="493"/>
      <c r="O127" s="493"/>
      <c r="P127" s="492"/>
      <c r="Q127" s="492"/>
      <c r="R127" s="492"/>
      <c r="S127" s="495"/>
    </row>
    <row r="128" spans="1:19" s="496" customFormat="1" ht="33.75" customHeight="1">
      <c r="A128" s="491"/>
      <c r="B128" s="986" t="s">
        <v>804</v>
      </c>
      <c r="C128" s="986"/>
      <c r="D128" s="986"/>
      <c r="E128" s="986"/>
      <c r="F128" s="986"/>
      <c r="G128" s="507"/>
      <c r="H128" s="511">
        <f>H127*22%</f>
        <v>346592930.86000001</v>
      </c>
      <c r="I128" s="507"/>
      <c r="J128" s="509">
        <v>410997357</v>
      </c>
      <c r="K128" s="507"/>
      <c r="L128" s="507"/>
      <c r="M128" s="507"/>
      <c r="N128" s="493"/>
      <c r="O128" s="493"/>
      <c r="P128" s="492"/>
      <c r="Q128" s="492"/>
      <c r="R128" s="492"/>
      <c r="S128" s="495"/>
    </row>
    <row r="129" spans="1:19" s="496" customFormat="1" ht="19.5" customHeight="1">
      <c r="A129" s="491"/>
      <c r="B129" s="986" t="s">
        <v>805</v>
      </c>
      <c r="C129" s="986"/>
      <c r="D129" s="986"/>
      <c r="E129" s="986"/>
      <c r="F129" s="986"/>
      <c r="G129" s="507"/>
      <c r="H129" s="511"/>
      <c r="I129" s="507"/>
      <c r="J129" s="507"/>
      <c r="K129" s="507"/>
      <c r="L129" s="507"/>
      <c r="M129" s="507"/>
      <c r="N129" s="493"/>
      <c r="O129" s="493"/>
      <c r="P129" s="492"/>
      <c r="Q129" s="492"/>
      <c r="R129" s="492"/>
      <c r="S129" s="495"/>
    </row>
    <row r="130" spans="1:19" s="496" customFormat="1" ht="15.75" customHeight="1">
      <c r="A130" s="491"/>
      <c r="B130" s="986" t="s">
        <v>806</v>
      </c>
      <c r="C130" s="986"/>
      <c r="D130" s="986"/>
      <c r="E130" s="986"/>
      <c r="F130" s="986"/>
      <c r="G130" s="507"/>
      <c r="H130" s="636">
        <f>H128+H129</f>
        <v>346592930.86000001</v>
      </c>
      <c r="I130" s="636">
        <f>I128+I129</f>
        <v>0</v>
      </c>
      <c r="J130" s="636">
        <f>J128+J129</f>
        <v>410997357</v>
      </c>
      <c r="K130" s="507"/>
      <c r="L130" s="507"/>
      <c r="M130" s="507"/>
      <c r="N130" s="493"/>
      <c r="O130" s="493"/>
      <c r="P130" s="492"/>
      <c r="Q130" s="492"/>
      <c r="R130" s="492"/>
      <c r="S130" s="495"/>
    </row>
    <row r="131" spans="1:19" s="460" customFormat="1" ht="9.75" customHeight="1">
      <c r="B131" s="490"/>
      <c r="C131" s="490"/>
      <c r="D131" s="490"/>
      <c r="E131" s="490"/>
      <c r="F131" s="490"/>
      <c r="H131" s="324"/>
      <c r="I131" s="489"/>
      <c r="J131" s="324"/>
      <c r="K131" s="190"/>
      <c r="L131" s="185"/>
      <c r="M131" s="186"/>
      <c r="N131" s="185"/>
      <c r="O131" s="185"/>
      <c r="P131" s="190"/>
      <c r="Q131" s="190"/>
      <c r="R131" s="190"/>
      <c r="S131" s="189"/>
    </row>
    <row r="132" spans="1:19" s="190" customFormat="1" ht="15.75" hidden="1">
      <c r="A132" s="456" t="s">
        <v>807</v>
      </c>
      <c r="B132" s="440" t="s">
        <v>808</v>
      </c>
      <c r="C132" s="459"/>
      <c r="D132" s="459"/>
      <c r="E132" s="459"/>
      <c r="F132" s="459"/>
      <c r="H132" s="448"/>
      <c r="I132" s="458"/>
      <c r="J132" s="448"/>
      <c r="K132" s="445"/>
      <c r="L132" s="185"/>
      <c r="M132" s="185"/>
      <c r="N132" s="185"/>
      <c r="O132" s="185"/>
      <c r="P132" s="189"/>
      <c r="Q132" s="189"/>
      <c r="S132" s="189"/>
    </row>
    <row r="133" spans="1:19" s="513" customFormat="1" ht="15" hidden="1">
      <c r="A133" s="512" t="s">
        <v>661</v>
      </c>
      <c r="B133" s="991" t="s">
        <v>809</v>
      </c>
      <c r="C133" s="991"/>
      <c r="D133" s="991"/>
      <c r="E133" s="991"/>
      <c r="F133" s="991"/>
      <c r="H133" s="514"/>
      <c r="I133" s="515">
        <v>0</v>
      </c>
      <c r="J133" s="514"/>
      <c r="K133" s="516"/>
      <c r="L133" s="517"/>
      <c r="M133" s="20"/>
      <c r="N133" s="19"/>
      <c r="O133" s="19"/>
      <c r="P133" s="516"/>
      <c r="Q133" s="516"/>
      <c r="R133" s="516"/>
      <c r="S133" s="518"/>
    </row>
    <row r="134" spans="1:19" s="513" customFormat="1" ht="15" hidden="1">
      <c r="A134" s="512" t="s">
        <v>661</v>
      </c>
      <c r="B134" s="990" t="s">
        <v>810</v>
      </c>
      <c r="C134" s="990"/>
      <c r="D134" s="990"/>
      <c r="E134" s="990"/>
      <c r="F134" s="990"/>
      <c r="H134" s="514"/>
      <c r="I134" s="515">
        <v>0</v>
      </c>
      <c r="J134" s="514"/>
      <c r="K134" s="516"/>
      <c r="L134" s="517"/>
      <c r="M134" s="20"/>
      <c r="N134" s="19"/>
      <c r="O134" s="19"/>
      <c r="P134" s="516"/>
      <c r="Q134" s="516"/>
      <c r="R134" s="516"/>
      <c r="S134" s="518"/>
    </row>
    <row r="135" spans="1:19" s="513" customFormat="1" ht="15" hidden="1">
      <c r="A135" s="512" t="s">
        <v>661</v>
      </c>
      <c r="B135" s="990" t="s">
        <v>811</v>
      </c>
      <c r="C135" s="990"/>
      <c r="D135" s="990"/>
      <c r="E135" s="990"/>
      <c r="F135" s="990"/>
      <c r="H135" s="514"/>
      <c r="I135" s="515">
        <v>0</v>
      </c>
      <c r="J135" s="514"/>
      <c r="K135" s="516"/>
      <c r="L135" s="517"/>
      <c r="M135" s="20"/>
      <c r="N135" s="19"/>
      <c r="O135" s="19"/>
      <c r="P135" s="516"/>
      <c r="Q135" s="516"/>
      <c r="R135" s="516"/>
      <c r="S135" s="518"/>
    </row>
    <row r="136" spans="1:19" s="513" customFormat="1" ht="15" hidden="1">
      <c r="A136" s="512" t="s">
        <v>661</v>
      </c>
      <c r="B136" s="990" t="s">
        <v>812</v>
      </c>
      <c r="C136" s="990"/>
      <c r="D136" s="990"/>
      <c r="E136" s="990"/>
      <c r="F136" s="990"/>
      <c r="H136" s="514"/>
      <c r="I136" s="515">
        <v>0</v>
      </c>
      <c r="J136" s="514"/>
      <c r="K136" s="516"/>
      <c r="L136" s="517"/>
      <c r="M136" s="20"/>
      <c r="N136" s="19"/>
      <c r="O136" s="19"/>
      <c r="P136" s="516"/>
      <c r="Q136" s="516"/>
      <c r="R136" s="516"/>
      <c r="S136" s="518"/>
    </row>
    <row r="137" spans="1:19" s="513" customFormat="1" ht="15" hidden="1">
      <c r="A137" s="512" t="s">
        <v>661</v>
      </c>
      <c r="B137" s="990" t="s">
        <v>813</v>
      </c>
      <c r="C137" s="990"/>
      <c r="D137" s="990"/>
      <c r="E137" s="990"/>
      <c r="F137" s="990"/>
      <c r="H137" s="514"/>
      <c r="I137" s="515">
        <v>0</v>
      </c>
      <c r="J137" s="514"/>
      <c r="K137" s="516"/>
      <c r="L137" s="517"/>
      <c r="M137" s="20"/>
      <c r="N137" s="19"/>
      <c r="O137" s="19"/>
      <c r="P137" s="516"/>
      <c r="Q137" s="516"/>
      <c r="R137" s="516"/>
      <c r="S137" s="518"/>
    </row>
    <row r="138" spans="1:19" s="513" customFormat="1" ht="15" hidden="1">
      <c r="A138" s="512" t="s">
        <v>661</v>
      </c>
      <c r="B138" s="990" t="s">
        <v>814</v>
      </c>
      <c r="C138" s="990"/>
      <c r="D138" s="990"/>
      <c r="E138" s="990"/>
      <c r="F138" s="990"/>
      <c r="H138" s="514"/>
      <c r="I138" s="515">
        <v>0</v>
      </c>
      <c r="J138" s="514"/>
      <c r="K138" s="516"/>
      <c r="L138" s="519"/>
      <c r="M138" s="20"/>
      <c r="N138" s="19"/>
      <c r="O138" s="19"/>
      <c r="P138" s="516"/>
      <c r="Q138" s="516"/>
      <c r="R138" s="516"/>
      <c r="S138" s="518"/>
    </row>
    <row r="139" spans="1:19" ht="15.75">
      <c r="A139" s="456" t="s">
        <v>791</v>
      </c>
      <c r="B139" s="472" t="s">
        <v>815</v>
      </c>
      <c r="C139" s="472"/>
      <c r="D139" s="472"/>
      <c r="E139" s="472"/>
      <c r="F139" s="472"/>
      <c r="G139" s="465"/>
      <c r="H139" s="605" t="str">
        <f>H114</f>
        <v>Sè 31/03/2015</v>
      </c>
      <c r="I139" s="458"/>
      <c r="J139" s="605" t="str">
        <f>J114</f>
        <v>Sè 31/3/2014</v>
      </c>
      <c r="L139" s="437" t="s">
        <v>655</v>
      </c>
      <c r="N139" s="437" t="s">
        <v>654</v>
      </c>
      <c r="O139" s="437" t="s">
        <v>941</v>
      </c>
    </row>
    <row r="140" spans="1:19" ht="3.75" customHeight="1">
      <c r="A140" s="456"/>
      <c r="B140" s="472"/>
      <c r="C140" s="472"/>
      <c r="D140" s="472"/>
      <c r="E140" s="472"/>
      <c r="F140" s="472"/>
      <c r="G140" s="465"/>
      <c r="H140" s="448"/>
      <c r="I140" s="458"/>
      <c r="J140" s="448"/>
    </row>
    <row r="141" spans="1:19" ht="17.25" customHeight="1">
      <c r="A141" s="190"/>
      <c r="B141" s="193" t="s">
        <v>816</v>
      </c>
      <c r="C141" s="189"/>
      <c r="D141" s="189"/>
      <c r="E141" s="189"/>
      <c r="F141" s="637" t="s">
        <v>817</v>
      </c>
      <c r="G141" s="189"/>
      <c r="H141" s="324">
        <v>5269939823</v>
      </c>
      <c r="I141" s="489"/>
      <c r="J141" s="324">
        <f>5645245500+87657000</f>
        <v>5732902500</v>
      </c>
      <c r="L141" s="453">
        <v>5654806439</v>
      </c>
      <c r="N141" s="437">
        <f>5645245500-L141</f>
        <v>-9560939</v>
      </c>
      <c r="O141" s="437">
        <v>0</v>
      </c>
      <c r="P141" s="615">
        <f t="shared" ref="P141:P146" si="0">L141+N141+O141</f>
        <v>5645245500</v>
      </c>
    </row>
    <row r="142" spans="1:19" ht="15.75">
      <c r="A142" s="190"/>
      <c r="B142" s="193" t="s">
        <v>818</v>
      </c>
      <c r="C142" s="189"/>
      <c r="D142" s="189"/>
      <c r="E142" s="189"/>
      <c r="F142" s="189"/>
      <c r="G142" s="189"/>
      <c r="H142" s="324">
        <v>2048458162</v>
      </c>
      <c r="I142" s="489"/>
      <c r="J142" s="324">
        <v>57000000</v>
      </c>
      <c r="L142" s="555">
        <v>0</v>
      </c>
      <c r="N142" s="437">
        <v>0</v>
      </c>
      <c r="O142" s="437">
        <v>0</v>
      </c>
      <c r="P142" s="615">
        <f t="shared" si="0"/>
        <v>0</v>
      </c>
    </row>
    <row r="143" spans="1:19" ht="15.75">
      <c r="A143" s="190"/>
      <c r="B143" s="193" t="s">
        <v>663</v>
      </c>
      <c r="C143" s="189"/>
      <c r="D143" s="189"/>
      <c r="E143" s="189"/>
      <c r="F143" s="189"/>
      <c r="G143" s="189"/>
      <c r="H143" s="324">
        <v>817492968</v>
      </c>
      <c r="I143" s="489"/>
      <c r="J143" s="324">
        <v>356425222</v>
      </c>
      <c r="L143" s="453">
        <f>273876130-139680695</f>
        <v>134195435</v>
      </c>
      <c r="N143" s="437">
        <f>356425222-L143</f>
        <v>222229787</v>
      </c>
      <c r="O143" s="437">
        <v>0</v>
      </c>
      <c r="P143" s="615">
        <f t="shared" si="0"/>
        <v>356425222</v>
      </c>
    </row>
    <row r="144" spans="1:19" ht="15.75">
      <c r="A144" s="190"/>
      <c r="B144" s="193" t="s">
        <v>819</v>
      </c>
      <c r="C144" s="189"/>
      <c r="D144" s="189"/>
      <c r="E144" s="189"/>
      <c r="F144" s="189"/>
      <c r="G144" s="189"/>
      <c r="H144" s="324">
        <v>990218841</v>
      </c>
      <c r="I144" s="489"/>
      <c r="J144" s="324">
        <v>954856425</v>
      </c>
      <c r="L144" s="453">
        <f>139680695+246151703</f>
        <v>385832398</v>
      </c>
      <c r="N144" s="437">
        <f>954856425-L144</f>
        <v>569024027</v>
      </c>
      <c r="P144" s="615">
        <f t="shared" si="0"/>
        <v>954856425</v>
      </c>
    </row>
    <row r="145" spans="1:19" ht="15.75">
      <c r="A145" s="190"/>
      <c r="B145" s="193" t="s">
        <v>820</v>
      </c>
      <c r="C145" s="189"/>
      <c r="D145" s="189"/>
      <c r="E145" s="189"/>
      <c r="F145" s="189"/>
      <c r="G145" s="189"/>
      <c r="H145" s="324">
        <v>1623982507</v>
      </c>
      <c r="I145" s="489"/>
      <c r="J145" s="324">
        <v>258462444</v>
      </c>
      <c r="L145" s="453">
        <f>954452577-246151703</f>
        <v>708300874</v>
      </c>
      <c r="N145" s="437">
        <f>258462444-L145</f>
        <v>-449838430</v>
      </c>
      <c r="P145" s="615">
        <f t="shared" si="0"/>
        <v>258462444</v>
      </c>
    </row>
    <row r="146" spans="1:19" ht="15.75" hidden="1" customHeight="1">
      <c r="A146" s="190"/>
      <c r="B146" s="520" t="s">
        <v>821</v>
      </c>
      <c r="C146" s="189"/>
      <c r="D146" s="189"/>
      <c r="E146" s="189"/>
      <c r="F146" s="189"/>
      <c r="G146" s="189"/>
      <c r="I146" s="489"/>
      <c r="J146" s="324">
        <v>0</v>
      </c>
      <c r="P146" s="615">
        <f t="shared" si="0"/>
        <v>0</v>
      </c>
    </row>
    <row r="147" spans="1:19" ht="8.25" customHeight="1" thickBot="1">
      <c r="A147" s="190"/>
      <c r="B147" s="638"/>
      <c r="C147" s="473"/>
      <c r="D147" s="473"/>
      <c r="E147" s="473"/>
      <c r="F147" s="473"/>
      <c r="G147" s="473"/>
      <c r="H147" s="639"/>
      <c r="I147" s="489"/>
      <c r="P147" s="615"/>
    </row>
    <row r="148" spans="1:19" ht="18" customHeight="1" thickBot="1">
      <c r="A148" s="190"/>
      <c r="B148" s="430" t="s">
        <v>363</v>
      </c>
      <c r="C148" s="480"/>
      <c r="D148" s="480"/>
      <c r="E148" s="480"/>
      <c r="F148" s="480"/>
      <c r="G148" s="465"/>
      <c r="H148" s="634">
        <f>SUM(H141:H147)</f>
        <v>10750092301</v>
      </c>
      <c r="I148" s="640"/>
      <c r="J148" s="634">
        <f>SUM(J141:J147)</f>
        <v>7359646591</v>
      </c>
      <c r="L148" s="437">
        <f>SUM(L141:L145)</f>
        <v>6883135146</v>
      </c>
      <c r="P148" s="615">
        <f>SUM(P141:P147)</f>
        <v>7214989591</v>
      </c>
    </row>
    <row r="149" spans="1:19" s="190" customFormat="1" ht="11.25" customHeight="1" thickTop="1">
      <c r="B149" s="424"/>
      <c r="H149" s="324"/>
      <c r="I149" s="324"/>
      <c r="J149" s="324"/>
      <c r="L149" s="185"/>
      <c r="M149" s="186"/>
      <c r="N149" s="185"/>
      <c r="O149" s="185"/>
      <c r="S149" s="185"/>
    </row>
    <row r="150" spans="1:19" s="186" customFormat="1" ht="40.5" customHeight="1">
      <c r="A150" s="186" t="s">
        <v>822</v>
      </c>
      <c r="B150" s="994" t="s">
        <v>823</v>
      </c>
      <c r="C150" s="994"/>
      <c r="D150" s="994"/>
      <c r="E150" s="994"/>
      <c r="F150" s="994"/>
      <c r="G150" s="994"/>
      <c r="H150" s="994"/>
      <c r="I150" s="994"/>
      <c r="J150" s="994"/>
      <c r="L150" s="185"/>
      <c r="N150" s="185"/>
      <c r="O150" s="185"/>
      <c r="S150" s="185"/>
    </row>
    <row r="151" spans="1:19" s="190" customFormat="1" ht="36" customHeight="1">
      <c r="B151" s="424"/>
      <c r="H151" s="448"/>
      <c r="I151" s="458"/>
      <c r="J151" s="521" t="s">
        <v>664</v>
      </c>
      <c r="L151" s="185"/>
      <c r="M151" s="186"/>
      <c r="N151" s="185"/>
      <c r="O151" s="185"/>
      <c r="S151" s="185"/>
    </row>
    <row r="152" spans="1:19" s="190" customFormat="1" ht="20.25" customHeight="1">
      <c r="A152" s="522" t="s">
        <v>538</v>
      </c>
      <c r="B152" s="995" t="s">
        <v>824</v>
      </c>
      <c r="C152" s="995"/>
      <c r="D152" s="995"/>
      <c r="E152" s="995"/>
      <c r="F152" s="995"/>
      <c r="G152" s="995"/>
      <c r="H152" s="995"/>
      <c r="I152" s="336"/>
      <c r="J152" s="336">
        <f>J153+J154</f>
        <v>179633171892</v>
      </c>
      <c r="L152" s="185">
        <v>179633171892</v>
      </c>
      <c r="M152" s="186"/>
      <c r="N152" s="185"/>
      <c r="O152" s="185"/>
      <c r="S152" s="185"/>
    </row>
    <row r="153" spans="1:19" s="190" customFormat="1" ht="15" customHeight="1">
      <c r="A153" s="523" t="s">
        <v>337</v>
      </c>
      <c r="B153" s="992" t="s">
        <v>825</v>
      </c>
      <c r="C153" s="992"/>
      <c r="D153" s="992"/>
      <c r="E153" s="992"/>
      <c r="F153" s="992"/>
      <c r="H153" s="324"/>
      <c r="I153" s="324"/>
      <c r="J153" s="324">
        <f>107839702890+1911797890</f>
        <v>109751500780</v>
      </c>
      <c r="L153" s="185">
        <f>L152-J152</f>
        <v>0</v>
      </c>
      <c r="M153" s="186"/>
      <c r="N153" s="185"/>
      <c r="O153" s="185"/>
      <c r="S153" s="185"/>
    </row>
    <row r="154" spans="1:19" s="190" customFormat="1" ht="17.25" customHeight="1">
      <c r="A154" s="525" t="s">
        <v>661</v>
      </c>
      <c r="B154" s="992" t="s">
        <v>826</v>
      </c>
      <c r="C154" s="992"/>
      <c r="D154" s="992"/>
      <c r="E154" s="992"/>
      <c r="F154" s="992"/>
      <c r="H154" s="324"/>
      <c r="I154" s="324"/>
      <c r="J154" s="324">
        <f>179633171892-J153</f>
        <v>69881671112</v>
      </c>
      <c r="L154" s="185"/>
      <c r="M154" s="186"/>
      <c r="N154" s="185"/>
      <c r="O154" s="185"/>
      <c r="S154" s="185"/>
    </row>
    <row r="155" spans="1:19" s="190" customFormat="1" ht="18" customHeight="1">
      <c r="A155" s="522" t="s">
        <v>544</v>
      </c>
      <c r="B155" s="993" t="s">
        <v>827</v>
      </c>
      <c r="C155" s="993"/>
      <c r="D155" s="993"/>
      <c r="E155" s="993"/>
      <c r="F155" s="993"/>
      <c r="G155" s="993"/>
      <c r="H155" s="993"/>
      <c r="I155" s="336"/>
      <c r="J155" s="336">
        <f>J156+J157</f>
        <v>59822529855</v>
      </c>
      <c r="L155" s="185"/>
      <c r="M155" s="186"/>
      <c r="N155" s="185"/>
      <c r="O155" s="185"/>
      <c r="S155" s="185"/>
    </row>
    <row r="156" spans="1:19" s="190" customFormat="1" ht="17.25" customHeight="1">
      <c r="A156" s="523" t="s">
        <v>337</v>
      </c>
      <c r="B156" s="992" t="s">
        <v>828</v>
      </c>
      <c r="C156" s="992"/>
      <c r="D156" s="992"/>
      <c r="E156" s="992"/>
      <c r="F156" s="992"/>
      <c r="H156" s="324"/>
      <c r="I156" s="324"/>
      <c r="J156" s="324">
        <f>51246854500+904335765-741263</f>
        <v>52150449002</v>
      </c>
      <c r="L156" s="185"/>
      <c r="M156" s="186"/>
      <c r="N156" s="185"/>
      <c r="O156" s="185"/>
      <c r="S156" s="185"/>
    </row>
    <row r="157" spans="1:19" s="190" customFormat="1" ht="18.75" customHeight="1">
      <c r="A157" s="525" t="s">
        <v>661</v>
      </c>
      <c r="B157" s="992" t="s">
        <v>829</v>
      </c>
      <c r="C157" s="992"/>
      <c r="D157" s="992"/>
      <c r="E157" s="992"/>
      <c r="F157" s="992"/>
      <c r="H157" s="324"/>
      <c r="I157" s="324"/>
      <c r="J157" s="324">
        <f>59822529855-J156</f>
        <v>7672080853</v>
      </c>
      <c r="L157" s="185"/>
      <c r="M157" s="186"/>
      <c r="N157" s="185"/>
      <c r="O157" s="185"/>
      <c r="S157" s="185"/>
    </row>
    <row r="158" spans="1:19" s="186" customFormat="1" ht="18.75" customHeight="1">
      <c r="A158" s="186" t="s">
        <v>631</v>
      </c>
      <c r="B158" s="998" t="s">
        <v>830</v>
      </c>
      <c r="C158" s="998"/>
      <c r="D158" s="998"/>
      <c r="E158" s="998"/>
      <c r="F158" s="998"/>
      <c r="H158" s="336"/>
      <c r="I158" s="336"/>
      <c r="J158" s="336">
        <f>SUM(J159)</f>
        <v>4525892801</v>
      </c>
      <c r="L158" s="185"/>
      <c r="N158" s="185"/>
      <c r="O158" s="185"/>
      <c r="S158" s="185"/>
    </row>
    <row r="159" spans="1:19" s="190" customFormat="1" ht="18.75" customHeight="1">
      <c r="A159" s="527" t="s">
        <v>661</v>
      </c>
      <c r="B159" s="992" t="s">
        <v>831</v>
      </c>
      <c r="C159" s="992"/>
      <c r="D159" s="992"/>
      <c r="E159" s="992"/>
      <c r="F159" s="992"/>
      <c r="H159" s="324"/>
      <c r="I159" s="324"/>
      <c r="J159" s="324">
        <f>4525331084+561717</f>
        <v>4525892801</v>
      </c>
      <c r="L159" s="185"/>
      <c r="M159" s="186"/>
      <c r="N159" s="185"/>
      <c r="O159" s="185"/>
      <c r="S159" s="185"/>
    </row>
    <row r="160" spans="1:19" s="190" customFormat="1" ht="16.5" customHeight="1">
      <c r="A160" s="190" t="s">
        <v>661</v>
      </c>
      <c r="B160" s="999" t="s">
        <v>832</v>
      </c>
      <c r="C160" s="999"/>
      <c r="D160" s="999"/>
      <c r="E160" s="999"/>
      <c r="F160" s="999"/>
      <c r="H160" s="324"/>
      <c r="I160" s="324"/>
      <c r="J160" s="324">
        <f>J159</f>
        <v>4525892801</v>
      </c>
      <c r="L160" s="185"/>
      <c r="M160" s="186"/>
      <c r="N160" s="185"/>
      <c r="O160" s="185"/>
      <c r="S160" s="185"/>
    </row>
    <row r="161" spans="1:19" s="190" customFormat="1" ht="18" customHeight="1">
      <c r="A161" s="528" t="s">
        <v>661</v>
      </c>
      <c r="B161" s="524" t="s">
        <v>833</v>
      </c>
      <c r="C161" s="524"/>
      <c r="D161" s="524"/>
      <c r="E161" s="524"/>
      <c r="F161" s="524"/>
      <c r="H161" s="324"/>
      <c r="I161" s="324"/>
      <c r="J161" s="324">
        <v>0</v>
      </c>
      <c r="L161" s="185"/>
      <c r="M161" s="186"/>
      <c r="N161" s="185"/>
      <c r="O161" s="185"/>
      <c r="S161" s="185"/>
    </row>
    <row r="162" spans="1:19" s="186" customFormat="1" ht="20.25" hidden="1" customHeight="1">
      <c r="A162" s="186" t="s">
        <v>744</v>
      </c>
      <c r="B162" s="1000" t="s">
        <v>834</v>
      </c>
      <c r="C162" s="1000"/>
      <c r="D162" s="1000"/>
      <c r="E162" s="1000"/>
      <c r="F162" s="1000"/>
      <c r="G162" s="1000"/>
      <c r="H162" s="1000"/>
      <c r="I162" s="336"/>
      <c r="J162" s="336"/>
      <c r="L162" s="185"/>
      <c r="N162" s="185"/>
      <c r="O162" s="185"/>
      <c r="S162" s="185"/>
    </row>
    <row r="163" spans="1:19" s="190" customFormat="1" ht="18.75" hidden="1" customHeight="1">
      <c r="A163" s="190" t="s">
        <v>661</v>
      </c>
      <c r="B163" s="524" t="s">
        <v>835</v>
      </c>
      <c r="C163" s="524"/>
      <c r="D163" s="524"/>
      <c r="E163" s="524"/>
      <c r="F163" s="524"/>
      <c r="H163" s="324"/>
      <c r="I163" s="324"/>
      <c r="J163" s="324"/>
      <c r="L163" s="185"/>
      <c r="M163" s="186"/>
      <c r="N163" s="185"/>
      <c r="O163" s="185"/>
      <c r="S163" s="185"/>
    </row>
    <row r="164" spans="1:19" s="190" customFormat="1" ht="22.5" hidden="1" customHeight="1">
      <c r="A164" s="190" t="s">
        <v>661</v>
      </c>
      <c r="B164" s="992" t="s">
        <v>836</v>
      </c>
      <c r="C164" s="992"/>
      <c r="D164" s="992"/>
      <c r="E164" s="992"/>
      <c r="F164" s="992"/>
      <c r="H164" s="324"/>
      <c r="I164" s="324"/>
      <c r="J164" s="324"/>
      <c r="L164" s="185"/>
      <c r="M164" s="186"/>
      <c r="N164" s="185"/>
      <c r="O164" s="185"/>
      <c r="S164" s="185"/>
    </row>
    <row r="165" spans="1:19" s="186" customFormat="1" ht="18.75" hidden="1" customHeight="1">
      <c r="A165" s="186" t="s">
        <v>744</v>
      </c>
      <c r="B165" s="526" t="s">
        <v>837</v>
      </c>
      <c r="C165" s="529"/>
      <c r="D165" s="529"/>
      <c r="E165" s="529"/>
      <c r="F165" s="529"/>
      <c r="H165" s="336"/>
      <c r="I165" s="336"/>
      <c r="J165" s="336"/>
      <c r="L165" s="185"/>
      <c r="N165" s="185"/>
      <c r="O165" s="185"/>
      <c r="S165" s="185"/>
    </row>
    <row r="166" spans="1:19" s="190" customFormat="1" ht="20.25" hidden="1" customHeight="1">
      <c r="A166" s="528" t="s">
        <v>661</v>
      </c>
      <c r="B166" s="524" t="s">
        <v>539</v>
      </c>
      <c r="C166" s="524"/>
      <c r="D166" s="524"/>
      <c r="E166" s="524"/>
      <c r="F166" s="524"/>
      <c r="H166" s="324"/>
      <c r="I166" s="324"/>
      <c r="J166" s="324"/>
      <c r="L166" s="185"/>
      <c r="M166" s="186"/>
      <c r="N166" s="185"/>
      <c r="O166" s="185"/>
      <c r="S166" s="185"/>
    </row>
    <row r="167" spans="1:19" s="190" customFormat="1" ht="16.5" hidden="1" customHeight="1">
      <c r="A167" s="190" t="s">
        <v>661</v>
      </c>
      <c r="B167" s="996" t="s">
        <v>621</v>
      </c>
      <c r="C167" s="996"/>
      <c r="D167" s="996"/>
      <c r="E167" s="996"/>
      <c r="F167" s="996"/>
      <c r="G167" s="996"/>
      <c r="H167" s="996"/>
      <c r="I167" s="324"/>
      <c r="J167" s="324"/>
      <c r="L167" s="185"/>
      <c r="M167" s="186"/>
      <c r="N167" s="185"/>
      <c r="O167" s="185"/>
      <c r="S167" s="185"/>
    </row>
    <row r="168" spans="1:19" s="190" customFormat="1" ht="17.25">
      <c r="A168" s="186" t="s">
        <v>838</v>
      </c>
      <c r="B168" s="530" t="s">
        <v>839</v>
      </c>
      <c r="C168" s="440"/>
      <c r="D168" s="440"/>
      <c r="E168" s="440"/>
      <c r="F168" s="440"/>
      <c r="G168" s="440"/>
      <c r="H168" s="440"/>
      <c r="I168" s="440"/>
      <c r="J168" s="440"/>
      <c r="L168" s="185"/>
      <c r="M168" s="186"/>
      <c r="N168" s="185"/>
      <c r="O168" s="185"/>
      <c r="S168" s="185"/>
    </row>
    <row r="169" spans="1:19" s="190" customFormat="1" ht="15.75">
      <c r="A169" s="186">
        <v>1</v>
      </c>
      <c r="B169" s="440" t="s">
        <v>840</v>
      </c>
      <c r="C169" s="440"/>
      <c r="D169" s="440"/>
      <c r="E169" s="440"/>
      <c r="F169" s="440"/>
      <c r="G169" s="440"/>
      <c r="H169" s="440"/>
      <c r="I169" s="440"/>
      <c r="J169" s="440"/>
      <c r="L169" s="185"/>
      <c r="M169" s="186"/>
      <c r="N169" s="185"/>
      <c r="O169" s="185"/>
      <c r="S169" s="185"/>
    </row>
    <row r="170" spans="1:19" s="190" customFormat="1" ht="15.75">
      <c r="A170" s="186" t="s">
        <v>841</v>
      </c>
      <c r="B170" s="440" t="s">
        <v>842</v>
      </c>
      <c r="C170" s="440"/>
      <c r="D170" s="440"/>
      <c r="E170" s="440"/>
      <c r="F170" s="440"/>
      <c r="G170" s="440"/>
      <c r="H170" s="440"/>
      <c r="I170" s="440"/>
      <c r="J170" s="440"/>
      <c r="L170" s="185"/>
      <c r="M170" s="186"/>
      <c r="N170" s="185"/>
      <c r="O170" s="185"/>
      <c r="S170" s="185"/>
    </row>
    <row r="171" spans="1:19" s="190" customFormat="1" ht="39" customHeight="1">
      <c r="B171" s="997" t="s">
        <v>843</v>
      </c>
      <c r="C171" s="997"/>
      <c r="D171" s="997"/>
      <c r="E171" s="997"/>
      <c r="F171" s="997"/>
      <c r="G171" s="997"/>
      <c r="H171" s="997"/>
      <c r="I171" s="997"/>
      <c r="J171" s="997"/>
      <c r="L171" s="189"/>
      <c r="N171" s="189"/>
      <c r="O171" s="189"/>
      <c r="S171" s="189"/>
    </row>
    <row r="172" spans="1:19" s="190" customFormat="1" ht="23.25" customHeight="1">
      <c r="B172" s="997" t="s">
        <v>844</v>
      </c>
      <c r="C172" s="997"/>
      <c r="D172" s="997"/>
      <c r="E172" s="997"/>
      <c r="F172" s="997"/>
      <c r="G172" s="997"/>
      <c r="H172" s="997"/>
      <c r="I172" s="997"/>
      <c r="J172" s="997"/>
      <c r="L172" s="189"/>
      <c r="N172" s="189"/>
      <c r="O172" s="189"/>
      <c r="S172" s="189"/>
    </row>
    <row r="173" spans="1:19" s="190" customFormat="1" ht="15.75">
      <c r="B173" s="440" t="s">
        <v>845</v>
      </c>
      <c r="C173" s="424"/>
      <c r="D173" s="424"/>
      <c r="E173" s="424"/>
      <c r="F173" s="424"/>
      <c r="G173" s="424"/>
      <c r="H173" s="424"/>
      <c r="I173" s="424"/>
      <c r="J173" s="424"/>
      <c r="L173" s="189"/>
      <c r="N173" s="189"/>
      <c r="O173" s="189"/>
      <c r="S173" s="189"/>
    </row>
    <row r="174" spans="1:19" s="190" customFormat="1" ht="39" customHeight="1">
      <c r="B174" s="997" t="s">
        <v>846</v>
      </c>
      <c r="C174" s="997"/>
      <c r="D174" s="997"/>
      <c r="E174" s="997"/>
      <c r="F174" s="997"/>
      <c r="G174" s="997"/>
      <c r="H174" s="997"/>
      <c r="I174" s="997"/>
      <c r="J174" s="997"/>
      <c r="L174" s="189"/>
      <c r="N174" s="189"/>
      <c r="O174" s="189"/>
      <c r="S174" s="189"/>
    </row>
    <row r="175" spans="1:19" s="190" customFormat="1" ht="15.75">
      <c r="B175" s="424"/>
      <c r="C175" s="424"/>
      <c r="D175" s="424"/>
      <c r="E175" s="424"/>
      <c r="F175" s="424"/>
      <c r="G175" s="424"/>
      <c r="H175" s="531" t="s">
        <v>847</v>
      </c>
      <c r="I175" s="440"/>
      <c r="J175" s="531" t="s">
        <v>848</v>
      </c>
      <c r="L175" s="189"/>
      <c r="N175" s="189"/>
      <c r="O175" s="189"/>
      <c r="S175" s="189"/>
    </row>
    <row r="176" spans="1:19" s="190" customFormat="1" ht="9.75" customHeight="1">
      <c r="B176" s="424"/>
      <c r="C176" s="424"/>
      <c r="D176" s="424"/>
      <c r="E176" s="424"/>
      <c r="F176" s="424"/>
      <c r="G176" s="424"/>
      <c r="H176" s="440"/>
      <c r="I176" s="440"/>
      <c r="J176" s="440"/>
      <c r="L176" s="189"/>
      <c r="N176" s="189"/>
      <c r="O176" s="189"/>
      <c r="S176" s="189"/>
    </row>
    <row r="177" spans="1:19" s="190" customFormat="1" ht="20.25" customHeight="1">
      <c r="B177" s="532" t="s">
        <v>849</v>
      </c>
      <c r="C177" s="424"/>
      <c r="D177" s="424"/>
      <c r="E177" s="424"/>
      <c r="F177" s="424"/>
      <c r="G177" s="424"/>
      <c r="H177" s="324">
        <v>30639188030</v>
      </c>
      <c r="I177" s="424"/>
      <c r="J177" s="324">
        <f>H177</f>
        <v>30639188030</v>
      </c>
      <c r="L177" s="189"/>
      <c r="N177" s="189"/>
      <c r="O177" s="189"/>
      <c r="S177" s="189"/>
    </row>
    <row r="178" spans="1:19" s="190" customFormat="1" ht="20.25" customHeight="1">
      <c r="B178" s="532" t="s">
        <v>850</v>
      </c>
      <c r="C178" s="424"/>
      <c r="D178" s="424"/>
      <c r="E178" s="424"/>
      <c r="F178" s="424"/>
      <c r="G178" s="424"/>
      <c r="H178" s="324"/>
      <c r="I178" s="324"/>
      <c r="J178" s="324">
        <f>H178</f>
        <v>0</v>
      </c>
      <c r="L178" s="189"/>
      <c r="N178" s="189"/>
      <c r="O178" s="189"/>
      <c r="S178" s="189"/>
    </row>
    <row r="179" spans="1:19" s="190" customFormat="1" ht="20.25" customHeight="1">
      <c r="B179" s="532" t="s">
        <v>851</v>
      </c>
      <c r="C179" s="424"/>
      <c r="D179" s="424"/>
      <c r="E179" s="424"/>
      <c r="F179" s="424"/>
      <c r="G179" s="424"/>
      <c r="H179" s="324">
        <v>4587295304</v>
      </c>
      <c r="I179" s="324"/>
      <c r="J179" s="324">
        <f>H179</f>
        <v>4587295304</v>
      </c>
      <c r="L179" s="189"/>
      <c r="N179" s="189"/>
      <c r="O179" s="189"/>
      <c r="S179" s="189"/>
    </row>
    <row r="180" spans="1:19" s="190" customFormat="1" ht="20.25" customHeight="1">
      <c r="B180" s="532" t="s">
        <v>852</v>
      </c>
      <c r="C180" s="424"/>
      <c r="D180" s="424"/>
      <c r="E180" s="424"/>
      <c r="F180" s="424"/>
      <c r="G180" s="424"/>
      <c r="H180" s="324">
        <f>'Note 1_10'!H317</f>
        <v>416657407808</v>
      </c>
      <c r="I180" s="324"/>
      <c r="J180" s="324">
        <f>H180</f>
        <v>416657407808</v>
      </c>
      <c r="L180" s="189"/>
      <c r="N180" s="189"/>
      <c r="O180" s="189"/>
      <c r="S180" s="189"/>
    </row>
    <row r="181" spans="1:19" s="190" customFormat="1" ht="5.25" customHeight="1">
      <c r="B181" s="532"/>
      <c r="C181" s="424"/>
      <c r="D181" s="424"/>
      <c r="E181" s="424"/>
      <c r="F181" s="424"/>
      <c r="G181" s="424"/>
      <c r="H181" s="324"/>
      <c r="I181" s="324"/>
      <c r="J181" s="324"/>
      <c r="L181" s="189"/>
      <c r="N181" s="189"/>
      <c r="O181" s="189"/>
      <c r="S181" s="189"/>
    </row>
    <row r="182" spans="1:19" s="186" customFormat="1" ht="15.75">
      <c r="A182" s="186" t="s">
        <v>853</v>
      </c>
      <c r="B182" s="533" t="s">
        <v>854</v>
      </c>
      <c r="C182" s="440"/>
      <c r="D182" s="440"/>
      <c r="E182" s="440"/>
      <c r="F182" s="440"/>
      <c r="G182" s="440"/>
      <c r="H182" s="336"/>
      <c r="I182" s="336"/>
      <c r="J182" s="336"/>
      <c r="L182" s="185"/>
      <c r="N182" s="185"/>
      <c r="O182" s="185"/>
      <c r="S182" s="185"/>
    </row>
    <row r="183" spans="1:19" s="190" customFormat="1" ht="71.25" customHeight="1">
      <c r="B183" s="997" t="s">
        <v>855</v>
      </c>
      <c r="C183" s="997"/>
      <c r="D183" s="997"/>
      <c r="E183" s="997"/>
      <c r="F183" s="997"/>
      <c r="G183" s="997"/>
      <c r="H183" s="997"/>
      <c r="I183" s="997"/>
      <c r="J183" s="997"/>
      <c r="L183" s="189"/>
      <c r="N183" s="189"/>
      <c r="O183" s="189"/>
      <c r="S183" s="189"/>
    </row>
    <row r="184" spans="1:19" s="190" customFormat="1" ht="15.75">
      <c r="B184" s="532"/>
      <c r="C184" s="424"/>
      <c r="D184" s="424"/>
      <c r="E184" s="424"/>
      <c r="F184" s="424"/>
      <c r="G184" s="424"/>
      <c r="H184" s="324"/>
      <c r="I184" s="324"/>
      <c r="J184" s="336" t="s">
        <v>665</v>
      </c>
      <c r="L184" s="189"/>
      <c r="N184" s="189"/>
      <c r="O184" s="189"/>
      <c r="S184" s="189"/>
    </row>
    <row r="185" spans="1:19" s="190" customFormat="1" ht="18" customHeight="1">
      <c r="B185" s="532" t="s">
        <v>856</v>
      </c>
      <c r="C185" s="424"/>
      <c r="D185" s="424"/>
      <c r="E185" s="424"/>
      <c r="F185" s="424"/>
      <c r="G185" s="424"/>
      <c r="H185" s="324"/>
      <c r="I185" s="324"/>
      <c r="J185" s="324">
        <f>'Note 9'!H77</f>
        <v>262723679934</v>
      </c>
      <c r="L185" s="189"/>
      <c r="N185" s="189"/>
      <c r="O185" s="189"/>
      <c r="S185" s="189"/>
    </row>
    <row r="186" spans="1:19" s="190" customFormat="1" ht="18" customHeight="1">
      <c r="B186" s="532" t="s">
        <v>857</v>
      </c>
      <c r="C186" s="424"/>
      <c r="D186" s="424"/>
      <c r="E186" s="424"/>
      <c r="F186" s="424"/>
      <c r="G186" s="424"/>
      <c r="H186" s="324"/>
      <c r="I186" s="324"/>
      <c r="J186" s="324">
        <f>'Note 9'!H120</f>
        <v>194123113862</v>
      </c>
      <c r="L186" s="189"/>
      <c r="N186" s="189"/>
      <c r="O186" s="189"/>
      <c r="S186" s="189"/>
    </row>
    <row r="187" spans="1:19" s="190" customFormat="1" ht="15.75">
      <c r="A187" s="186" t="s">
        <v>858</v>
      </c>
      <c r="B187" s="533" t="s">
        <v>859</v>
      </c>
      <c r="C187" s="424"/>
      <c r="D187" s="424"/>
      <c r="E187" s="424"/>
      <c r="F187" s="424"/>
      <c r="G187" s="424"/>
      <c r="H187" s="324"/>
      <c r="I187" s="324"/>
      <c r="J187" s="324"/>
      <c r="L187" s="189"/>
      <c r="N187" s="189"/>
      <c r="O187" s="189"/>
      <c r="S187" s="189"/>
    </row>
    <row r="188" spans="1:19" s="190" customFormat="1" ht="54.75" customHeight="1">
      <c r="B188" s="997" t="s">
        <v>860</v>
      </c>
      <c r="C188" s="997"/>
      <c r="D188" s="997"/>
      <c r="E188" s="997"/>
      <c r="F188" s="997"/>
      <c r="G188" s="997"/>
      <c r="H188" s="997"/>
      <c r="I188" s="997"/>
      <c r="J188" s="997"/>
      <c r="L188" s="189"/>
      <c r="N188" s="189"/>
      <c r="O188" s="189"/>
      <c r="S188" s="189"/>
    </row>
    <row r="189" spans="1:19" s="190" customFormat="1" ht="86.25" customHeight="1">
      <c r="B189" s="997" t="s">
        <v>861</v>
      </c>
      <c r="C189" s="997"/>
      <c r="D189" s="997"/>
      <c r="E189" s="997"/>
      <c r="F189" s="997"/>
      <c r="G189" s="997"/>
      <c r="H189" s="997"/>
      <c r="I189" s="997"/>
      <c r="J189" s="997"/>
      <c r="L189" s="189"/>
      <c r="N189" s="189"/>
      <c r="O189" s="189"/>
      <c r="S189" s="189"/>
    </row>
    <row r="190" spans="1:19" s="190" customFormat="1" ht="85.5" customHeight="1">
      <c r="B190" s="997" t="s">
        <v>862</v>
      </c>
      <c r="C190" s="997"/>
      <c r="D190" s="997"/>
      <c r="E190" s="997"/>
      <c r="F190" s="997"/>
      <c r="G190" s="997"/>
      <c r="H190" s="997"/>
      <c r="I190" s="997"/>
      <c r="J190" s="997"/>
      <c r="L190" s="189"/>
      <c r="N190" s="189"/>
      <c r="O190" s="189"/>
      <c r="S190" s="189"/>
    </row>
    <row r="191" spans="1:19" s="190" customFormat="1" ht="15.75">
      <c r="B191" s="1001" t="s">
        <v>863</v>
      </c>
      <c r="C191" s="1002"/>
      <c r="D191" s="1002"/>
      <c r="E191" s="1003" t="s">
        <v>864</v>
      </c>
      <c r="F191" s="1004"/>
      <c r="G191" s="534"/>
      <c r="H191" s="535" t="s">
        <v>865</v>
      </c>
      <c r="I191" s="536"/>
      <c r="J191" s="535" t="s">
        <v>472</v>
      </c>
      <c r="L191" s="189"/>
      <c r="N191" s="189"/>
      <c r="O191" s="189"/>
      <c r="S191" s="189"/>
    </row>
    <row r="192" spans="1:19" s="190" customFormat="1" ht="15">
      <c r="B192" s="537" t="s">
        <v>857</v>
      </c>
      <c r="C192" s="424"/>
      <c r="D192" s="424"/>
      <c r="E192" s="1005">
        <f>J186</f>
        <v>194123113862</v>
      </c>
      <c r="F192" s="1006"/>
      <c r="G192" s="424"/>
      <c r="H192" s="538"/>
      <c r="I192" s="324"/>
      <c r="J192" s="538">
        <f>E192+H192</f>
        <v>194123113862</v>
      </c>
      <c r="L192" s="189"/>
      <c r="N192" s="189"/>
      <c r="O192" s="189"/>
      <c r="S192" s="189"/>
    </row>
    <row r="193" spans="1:19" s="190" customFormat="1" ht="15">
      <c r="B193" s="537" t="s">
        <v>666</v>
      </c>
      <c r="C193" s="424"/>
      <c r="D193" s="424"/>
      <c r="E193" s="1005">
        <v>208299176124</v>
      </c>
      <c r="F193" s="1006"/>
      <c r="G193" s="424"/>
      <c r="H193" s="538"/>
      <c r="I193" s="324"/>
      <c r="J193" s="538">
        <f>E193+H193</f>
        <v>208299176124</v>
      </c>
      <c r="L193" s="189"/>
      <c r="N193" s="189"/>
      <c r="O193" s="189"/>
      <c r="S193" s="189"/>
    </row>
    <row r="194" spans="1:19" s="190" customFormat="1" ht="15">
      <c r="B194" s="537" t="s">
        <v>667</v>
      </c>
      <c r="C194" s="424"/>
      <c r="D194" s="424"/>
      <c r="E194" s="1005"/>
      <c r="F194" s="1006"/>
      <c r="G194" s="424"/>
      <c r="H194" s="538">
        <v>54424503810</v>
      </c>
      <c r="I194" s="324"/>
      <c r="J194" s="538">
        <f>E194+H194</f>
        <v>54424503810</v>
      </c>
      <c r="L194" s="189"/>
      <c r="N194" s="189"/>
      <c r="O194" s="189"/>
      <c r="S194" s="189"/>
    </row>
    <row r="195" spans="1:19" s="190" customFormat="1" ht="11.25" customHeight="1">
      <c r="B195" s="539"/>
      <c r="C195" s="540"/>
      <c r="D195" s="540"/>
      <c r="E195" s="1013"/>
      <c r="F195" s="1014"/>
      <c r="G195" s="540"/>
      <c r="H195" s="541"/>
      <c r="I195" s="192"/>
      <c r="J195" s="541"/>
      <c r="L195" s="189"/>
      <c r="N195" s="189"/>
      <c r="O195" s="189"/>
      <c r="S195" s="189"/>
    </row>
    <row r="196" spans="1:19" s="190" customFormat="1" ht="15.75">
      <c r="A196" s="186" t="s">
        <v>866</v>
      </c>
      <c r="B196" s="533" t="s">
        <v>867</v>
      </c>
      <c r="C196" s="424"/>
      <c r="D196" s="424"/>
      <c r="E196" s="424"/>
      <c r="F196" s="424"/>
      <c r="G196" s="424"/>
      <c r="H196" s="324"/>
      <c r="I196" s="324"/>
      <c r="J196" s="324"/>
      <c r="L196" s="189"/>
      <c r="N196" s="189"/>
      <c r="O196" s="189"/>
      <c r="S196" s="189"/>
    </row>
    <row r="197" spans="1:19" s="190" customFormat="1" ht="19.5" customHeight="1">
      <c r="A197" s="542"/>
      <c r="B197" s="1015" t="s">
        <v>868</v>
      </c>
      <c r="C197" s="1015"/>
      <c r="D197" s="1015"/>
      <c r="E197" s="1015"/>
      <c r="F197" s="1015"/>
      <c r="G197" s="1015"/>
      <c r="H197" s="1015"/>
      <c r="I197" s="1015"/>
      <c r="J197" s="1015"/>
      <c r="K197" s="543"/>
      <c r="L197" s="189"/>
      <c r="N197" s="189"/>
      <c r="O197" s="189"/>
      <c r="S197" s="189"/>
    </row>
    <row r="198" spans="1:19" s="190" customFormat="1" ht="84.75" customHeight="1">
      <c r="A198" s="542"/>
      <c r="B198" s="1007" t="s">
        <v>869</v>
      </c>
      <c r="C198" s="1008"/>
      <c r="D198" s="1008"/>
      <c r="E198" s="1008"/>
      <c r="F198" s="1008"/>
      <c r="G198" s="1008"/>
      <c r="H198" s="1008"/>
      <c r="I198" s="1008"/>
      <c r="J198" s="1008"/>
      <c r="K198" s="543"/>
      <c r="L198" s="189"/>
      <c r="N198" s="189"/>
      <c r="O198" s="189"/>
      <c r="S198" s="189"/>
    </row>
    <row r="199" spans="1:19" s="190" customFormat="1" ht="7.5" hidden="1" customHeight="1">
      <c r="A199" s="542"/>
      <c r="B199" s="544"/>
      <c r="C199" s="545"/>
      <c r="D199" s="545"/>
      <c r="E199" s="545"/>
      <c r="F199" s="545"/>
      <c r="G199" s="545"/>
      <c r="H199" s="546"/>
      <c r="I199" s="546"/>
      <c r="J199" s="546"/>
      <c r="K199" s="543"/>
      <c r="L199" s="189"/>
      <c r="N199" s="189"/>
      <c r="O199" s="189"/>
      <c r="S199" s="189"/>
    </row>
    <row r="200" spans="1:19" s="190" customFormat="1" ht="55.5" customHeight="1">
      <c r="A200" s="542"/>
      <c r="B200" s="1009" t="s">
        <v>870</v>
      </c>
      <c r="C200" s="1010"/>
      <c r="D200" s="1010"/>
      <c r="E200" s="1010"/>
      <c r="F200" s="1010"/>
      <c r="G200" s="1010"/>
      <c r="H200" s="1010"/>
      <c r="I200" s="1010"/>
      <c r="J200" s="1010"/>
      <c r="K200" s="543"/>
      <c r="L200" s="189"/>
      <c r="N200" s="189"/>
      <c r="O200" s="189"/>
      <c r="S200" s="189"/>
    </row>
    <row r="201" spans="1:19" s="190" customFormat="1" ht="0.75" customHeight="1">
      <c r="A201" s="542"/>
      <c r="B201" s="544"/>
      <c r="C201" s="545"/>
      <c r="D201" s="545"/>
      <c r="E201" s="545"/>
      <c r="F201" s="545"/>
      <c r="G201" s="545"/>
      <c r="H201" s="546"/>
      <c r="I201" s="546"/>
      <c r="J201" s="546"/>
      <c r="K201" s="543"/>
      <c r="L201" s="189"/>
      <c r="N201" s="189"/>
      <c r="O201" s="189"/>
      <c r="S201" s="189"/>
    </row>
    <row r="202" spans="1:19" s="190" customFormat="1" ht="30.75" hidden="1" customHeight="1">
      <c r="A202" s="542"/>
      <c r="B202" s="1011" t="s">
        <v>871</v>
      </c>
      <c r="C202" s="1012"/>
      <c r="D202" s="1012"/>
      <c r="E202" s="1012"/>
      <c r="F202" s="1012"/>
      <c r="G202" s="1012"/>
      <c r="H202" s="1012"/>
      <c r="I202" s="1012"/>
      <c r="J202" s="1012"/>
      <c r="K202" s="543"/>
      <c r="L202" s="189"/>
      <c r="N202" s="189"/>
      <c r="O202" s="189"/>
      <c r="S202" s="189"/>
    </row>
    <row r="203" spans="1:19" s="190" customFormat="1" ht="5.25" hidden="1" customHeight="1">
      <c r="A203" s="542"/>
      <c r="B203" s="544"/>
      <c r="C203" s="545"/>
      <c r="D203" s="545"/>
      <c r="E203" s="545"/>
      <c r="F203" s="545"/>
      <c r="G203" s="545"/>
      <c r="H203" s="546"/>
      <c r="I203" s="546"/>
      <c r="J203" s="546"/>
      <c r="K203" s="543"/>
      <c r="L203" s="189"/>
      <c r="N203" s="189"/>
      <c r="O203" s="189"/>
      <c r="S203" s="189"/>
    </row>
    <row r="204" spans="1:19" s="190" customFormat="1" ht="67.5" customHeight="1">
      <c r="A204" s="542"/>
      <c r="B204" s="1009" t="s">
        <v>872</v>
      </c>
      <c r="C204" s="1010"/>
      <c r="D204" s="1010"/>
      <c r="E204" s="1010"/>
      <c r="F204" s="1010"/>
      <c r="G204" s="1010"/>
      <c r="H204" s="1010"/>
      <c r="I204" s="1010"/>
      <c r="J204" s="1010"/>
      <c r="K204" s="543"/>
      <c r="L204" s="189"/>
      <c r="N204" s="189"/>
      <c r="O204" s="189"/>
      <c r="S204" s="189"/>
    </row>
    <row r="205" spans="1:19" s="190" customFormat="1" ht="35.25" customHeight="1">
      <c r="A205" s="542"/>
      <c r="B205" s="1011" t="s">
        <v>873</v>
      </c>
      <c r="C205" s="1012"/>
      <c r="D205" s="1012"/>
      <c r="E205" s="1012"/>
      <c r="F205" s="1012"/>
      <c r="G205" s="1012"/>
      <c r="H205" s="1012"/>
      <c r="I205" s="1012"/>
      <c r="J205" s="1012"/>
      <c r="K205" s="543"/>
      <c r="L205" s="189"/>
      <c r="N205" s="189"/>
      <c r="O205" s="189"/>
      <c r="S205" s="189"/>
    </row>
    <row r="206" spans="1:19" s="190" customFormat="1" ht="15.75">
      <c r="A206" s="186" t="s">
        <v>659</v>
      </c>
      <c r="B206" s="440" t="s">
        <v>874</v>
      </c>
      <c r="C206" s="440"/>
      <c r="D206" s="440"/>
      <c r="E206" s="440"/>
      <c r="F206" s="440"/>
      <c r="G206" s="440"/>
      <c r="H206" s="440"/>
      <c r="I206" s="440"/>
      <c r="J206" s="440"/>
      <c r="L206" s="185"/>
      <c r="M206" s="186"/>
      <c r="N206" s="185"/>
      <c r="O206" s="185"/>
      <c r="S206" s="185"/>
    </row>
    <row r="207" spans="1:19" s="190" customFormat="1" ht="15.75">
      <c r="A207" s="186" t="s">
        <v>458</v>
      </c>
      <c r="B207" s="547" t="s">
        <v>875</v>
      </c>
      <c r="C207" s="440"/>
      <c r="D207" s="440"/>
      <c r="E207" s="440"/>
      <c r="F207" s="440"/>
      <c r="G207" s="440"/>
      <c r="H207" s="548" t="s">
        <v>876</v>
      </c>
      <c r="I207" s="440"/>
      <c r="J207" s="440"/>
      <c r="L207" s="185"/>
      <c r="M207" s="186"/>
      <c r="N207" s="185"/>
      <c r="O207" s="185"/>
      <c r="S207" s="185"/>
    </row>
    <row r="208" spans="1:19" s="190" customFormat="1" ht="19.5" customHeight="1">
      <c r="A208" s="186"/>
      <c r="B208" s="424" t="s">
        <v>877</v>
      </c>
      <c r="C208" s="440"/>
      <c r="D208" s="440"/>
      <c r="E208" s="440"/>
      <c r="F208" s="440"/>
      <c r="G208" s="440"/>
      <c r="H208" s="424" t="s">
        <v>687</v>
      </c>
      <c r="I208" s="440"/>
      <c r="J208" s="440"/>
      <c r="L208" s="185"/>
      <c r="M208" s="186"/>
      <c r="N208" s="185"/>
      <c r="O208" s="185"/>
      <c r="S208" s="185"/>
    </row>
    <row r="209" spans="1:19" s="190" customFormat="1" ht="31.5" hidden="1">
      <c r="A209" s="186" t="s">
        <v>461</v>
      </c>
      <c r="B209" s="547" t="s">
        <v>878</v>
      </c>
      <c r="C209" s="547"/>
      <c r="D209" s="547"/>
      <c r="E209" s="440"/>
      <c r="F209" s="549" t="s">
        <v>879</v>
      </c>
      <c r="G209" s="440"/>
      <c r="H209" s="549" t="s">
        <v>880</v>
      </c>
      <c r="I209" s="440"/>
      <c r="J209" s="549" t="s">
        <v>881</v>
      </c>
      <c r="L209" s="185"/>
      <c r="M209" s="186"/>
      <c r="N209" s="185"/>
      <c r="O209" s="185"/>
      <c r="S209" s="185"/>
    </row>
    <row r="210" spans="1:19" s="190" customFormat="1" ht="15.75" hidden="1">
      <c r="A210" s="186"/>
      <c r="B210" s="440" t="s">
        <v>515</v>
      </c>
      <c r="C210" s="440"/>
      <c r="D210" s="440"/>
      <c r="E210" s="440"/>
      <c r="F210" s="440"/>
      <c r="G210" s="440"/>
      <c r="H210" s="440"/>
      <c r="I210" s="440"/>
      <c r="J210" s="440"/>
      <c r="L210" s="185"/>
      <c r="M210" s="186"/>
      <c r="N210" s="185"/>
      <c r="O210" s="185"/>
      <c r="S210" s="185"/>
    </row>
    <row r="211" spans="1:19" s="190" customFormat="1" ht="27" hidden="1" customHeight="1">
      <c r="A211" s="186"/>
      <c r="B211" s="1016" t="s">
        <v>877</v>
      </c>
      <c r="C211" s="1019"/>
      <c r="D211" s="1019"/>
      <c r="E211" s="440"/>
      <c r="F211" s="1020" t="s">
        <v>687</v>
      </c>
      <c r="G211" s="440"/>
      <c r="H211" s="1016" t="s">
        <v>515</v>
      </c>
      <c r="I211" s="440"/>
      <c r="J211" s="1021">
        <f>[4]BS!L61</f>
        <v>33626484267</v>
      </c>
      <c r="L211" s="185"/>
      <c r="M211" s="186"/>
      <c r="N211" s="185"/>
      <c r="O211" s="185"/>
      <c r="S211" s="185"/>
    </row>
    <row r="212" spans="1:19" s="190" customFormat="1" ht="10.5" hidden="1" customHeight="1">
      <c r="A212" s="186"/>
      <c r="B212" s="1019"/>
      <c r="C212" s="1019"/>
      <c r="D212" s="1019"/>
      <c r="E212" s="440"/>
      <c r="F212" s="1020"/>
      <c r="G212" s="440"/>
      <c r="H212" s="1016"/>
      <c r="I212" s="440"/>
      <c r="J212" s="1021"/>
      <c r="L212" s="185"/>
      <c r="M212" s="186"/>
      <c r="N212" s="185"/>
      <c r="O212" s="185"/>
      <c r="S212" s="185"/>
    </row>
    <row r="213" spans="1:19" s="190" customFormat="1" ht="21" hidden="1" customHeight="1">
      <c r="A213" s="186"/>
      <c r="B213" s="551" t="s">
        <v>454</v>
      </c>
      <c r="C213" s="641"/>
      <c r="D213" s="641"/>
      <c r="E213" s="440"/>
      <c r="F213" s="552"/>
      <c r="G213" s="440"/>
      <c r="H213" s="550"/>
      <c r="I213" s="440"/>
      <c r="J213" s="427"/>
      <c r="L213" s="185"/>
      <c r="M213" s="186"/>
      <c r="N213" s="185"/>
      <c r="O213" s="185"/>
      <c r="S213" s="185"/>
    </row>
    <row r="214" spans="1:19" s="190" customFormat="1" ht="21" hidden="1" customHeight="1">
      <c r="A214" s="186"/>
      <c r="B214" s="1016" t="s">
        <v>877</v>
      </c>
      <c r="C214" s="1017"/>
      <c r="D214" s="1017"/>
      <c r="E214" s="440"/>
      <c r="F214" s="424" t="s">
        <v>687</v>
      </c>
      <c r="G214" s="440"/>
      <c r="H214" s="1016" t="s">
        <v>882</v>
      </c>
      <c r="I214" s="440"/>
      <c r="J214" s="427" t="e">
        <f>[4]BS!L22+[4]BS!L41</f>
        <v>#REF!</v>
      </c>
      <c r="L214" s="185"/>
      <c r="M214" s="186"/>
      <c r="N214" s="185"/>
      <c r="O214" s="185"/>
      <c r="S214" s="185"/>
    </row>
    <row r="215" spans="1:19" s="190" customFormat="1" ht="21" hidden="1" customHeight="1">
      <c r="A215" s="186"/>
      <c r="B215" s="1017"/>
      <c r="C215" s="1017"/>
      <c r="D215" s="1017"/>
      <c r="E215" s="440"/>
      <c r="F215" s="552"/>
      <c r="G215" s="440"/>
      <c r="H215" s="1016"/>
      <c r="I215" s="440"/>
      <c r="J215" s="427"/>
      <c r="L215" s="185"/>
      <c r="M215" s="186"/>
      <c r="N215" s="185"/>
      <c r="O215" s="185"/>
      <c r="S215" s="185"/>
    </row>
    <row r="216" spans="1:19" s="190" customFormat="1" ht="15.75" hidden="1">
      <c r="A216" s="186"/>
      <c r="B216" s="550"/>
      <c r="C216" s="550"/>
      <c r="D216" s="550"/>
      <c r="E216" s="440"/>
      <c r="F216" s="553"/>
      <c r="G216" s="440"/>
      <c r="H216" s="554"/>
      <c r="I216" s="440"/>
      <c r="J216" s="440"/>
      <c r="L216" s="185"/>
      <c r="M216" s="186"/>
      <c r="N216" s="185"/>
      <c r="O216" s="185"/>
      <c r="S216" s="185"/>
    </row>
    <row r="217" spans="1:19" s="190" customFormat="1" ht="31.5" hidden="1">
      <c r="A217" s="521" t="s">
        <v>436</v>
      </c>
      <c r="B217" s="1018" t="s">
        <v>883</v>
      </c>
      <c r="C217" s="1018"/>
      <c r="D217" s="1018"/>
      <c r="E217" s="440"/>
      <c r="F217" s="549" t="s">
        <v>879</v>
      </c>
      <c r="G217" s="440"/>
      <c r="H217" s="549" t="s">
        <v>650</v>
      </c>
      <c r="I217" s="443"/>
      <c r="J217" s="549" t="s">
        <v>946</v>
      </c>
      <c r="L217" s="185"/>
      <c r="M217" s="186"/>
      <c r="N217" s="185"/>
      <c r="O217" s="185"/>
      <c r="S217" s="185"/>
    </row>
    <row r="218" spans="1:19" s="190" customFormat="1" ht="15.75" hidden="1">
      <c r="A218" s="186"/>
      <c r="B218" s="440"/>
      <c r="C218" s="440"/>
      <c r="D218" s="440"/>
      <c r="E218" s="440"/>
      <c r="F218" s="440"/>
      <c r="G218" s="440"/>
      <c r="H218" s="520"/>
      <c r="I218" s="520"/>
      <c r="J218" s="520"/>
      <c r="L218" s="185"/>
      <c r="M218" s="186"/>
      <c r="N218" s="185"/>
      <c r="O218" s="185"/>
      <c r="S218" s="185"/>
    </row>
    <row r="219" spans="1:19" s="190" customFormat="1" ht="20.25" hidden="1" customHeight="1">
      <c r="A219" s="186" t="s">
        <v>744</v>
      </c>
      <c r="B219" s="440" t="s">
        <v>884</v>
      </c>
      <c r="C219" s="440"/>
      <c r="D219" s="440"/>
      <c r="E219" s="440"/>
      <c r="F219" s="440"/>
      <c r="G219" s="440"/>
      <c r="H219" s="472">
        <f>H220</f>
        <v>24541910937</v>
      </c>
      <c r="I219" s="472"/>
      <c r="J219" s="472">
        <f>J220</f>
        <v>53731958034</v>
      </c>
      <c r="L219" s="185">
        <f>H219-[4]BS!L22</f>
        <v>7027049011</v>
      </c>
      <c r="M219" s="186"/>
      <c r="N219" s="185">
        <f>J219-[4]BS!N22</f>
        <v>43673707584</v>
      </c>
      <c r="O219" s="185"/>
      <c r="S219" s="185"/>
    </row>
    <row r="220" spans="1:19" s="190" customFormat="1" ht="27" hidden="1" customHeight="1">
      <c r="A220" s="186"/>
      <c r="B220" s="1016" t="s">
        <v>877</v>
      </c>
      <c r="C220" s="1017"/>
      <c r="D220" s="1017"/>
      <c r="E220" s="440"/>
      <c r="F220" s="424" t="s">
        <v>687</v>
      </c>
      <c r="G220" s="440"/>
      <c r="H220" s="556">
        <v>24541910937</v>
      </c>
      <c r="I220" s="472"/>
      <c r="J220" s="556">
        <v>53731958034</v>
      </c>
      <c r="L220" s="185">
        <f>L219-N211</f>
        <v>7027049011</v>
      </c>
      <c r="M220" s="186"/>
      <c r="N220" s="185"/>
      <c r="O220" s="185"/>
      <c r="S220" s="185"/>
    </row>
    <row r="221" spans="1:19" s="190" customFormat="1" ht="27" hidden="1" customHeight="1">
      <c r="A221" s="186"/>
      <c r="B221" s="1017"/>
      <c r="C221" s="1017"/>
      <c r="D221" s="1017"/>
      <c r="E221" s="440"/>
      <c r="F221" s="424"/>
      <c r="G221" s="440"/>
      <c r="H221" s="520"/>
      <c r="I221" s="472"/>
      <c r="J221" s="520"/>
      <c r="L221" s="185"/>
      <c r="M221" s="186"/>
      <c r="N221" s="185"/>
      <c r="O221" s="185"/>
      <c r="S221" s="185"/>
    </row>
    <row r="222" spans="1:19" s="445" customFormat="1" ht="20.25" hidden="1" customHeight="1">
      <c r="A222" s="186" t="s">
        <v>744</v>
      </c>
      <c r="B222" s="440" t="s">
        <v>454</v>
      </c>
      <c r="C222" s="444"/>
      <c r="D222" s="444"/>
      <c r="E222" s="444"/>
      <c r="F222" s="557"/>
      <c r="G222" s="444"/>
      <c r="H222" s="558"/>
      <c r="I222" s="428"/>
      <c r="J222" s="558"/>
      <c r="L222" s="202"/>
      <c r="M222" s="203"/>
      <c r="N222" s="202"/>
      <c r="O222" s="202"/>
      <c r="S222" s="202"/>
    </row>
    <row r="223" spans="1:19" s="445" customFormat="1" ht="17.25" hidden="1" customHeight="1">
      <c r="A223" s="186"/>
      <c r="B223" s="1016" t="s">
        <v>877</v>
      </c>
      <c r="C223" s="1017"/>
      <c r="D223" s="1017"/>
      <c r="E223" s="444"/>
      <c r="F223" s="553" t="s">
        <v>687</v>
      </c>
      <c r="G223" s="444"/>
      <c r="H223" s="520">
        <f>SUM(H225:H226)</f>
        <v>17514861926</v>
      </c>
      <c r="I223" s="520">
        <f>SUM(I225:I226)</f>
        <v>0</v>
      </c>
      <c r="J223" s="520">
        <f>SUM(J225:J226)</f>
        <v>17514861926</v>
      </c>
      <c r="L223" s="202"/>
      <c r="M223" s="203"/>
      <c r="N223" s="202"/>
      <c r="O223" s="202"/>
      <c r="S223" s="202"/>
    </row>
    <row r="224" spans="1:19" s="445" customFormat="1" ht="15.75" hidden="1" customHeight="1">
      <c r="A224" s="186"/>
      <c r="B224" s="1017"/>
      <c r="C224" s="1017"/>
      <c r="D224" s="1017"/>
      <c r="E224" s="444"/>
      <c r="F224" s="557"/>
      <c r="G224" s="444"/>
      <c r="H224" s="558"/>
      <c r="I224" s="428"/>
      <c r="J224" s="558"/>
      <c r="L224" s="202"/>
      <c r="M224" s="203"/>
      <c r="N224" s="202"/>
      <c r="O224" s="202"/>
      <c r="S224" s="202"/>
    </row>
    <row r="225" spans="1:19" s="445" customFormat="1" ht="17.25" hidden="1" customHeight="1">
      <c r="A225" s="203"/>
      <c r="B225" s="559" t="s">
        <v>885</v>
      </c>
      <c r="C225" s="559"/>
      <c r="D225" s="559"/>
      <c r="E225" s="444"/>
      <c r="F225" s="557"/>
      <c r="G225" s="444"/>
      <c r="H225" s="558">
        <f>[4]BS!L22</f>
        <v>17514861926</v>
      </c>
      <c r="I225" s="428"/>
      <c r="J225" s="558">
        <v>17514861926</v>
      </c>
      <c r="L225" s="202"/>
      <c r="M225" s="203"/>
      <c r="N225" s="202"/>
      <c r="O225" s="202"/>
      <c r="S225" s="202"/>
    </row>
    <row r="226" spans="1:19" s="445" customFormat="1" ht="17.25" hidden="1" customHeight="1">
      <c r="A226" s="203"/>
      <c r="B226" s="559" t="s">
        <v>886</v>
      </c>
      <c r="C226" s="444"/>
      <c r="D226" s="444"/>
      <c r="E226" s="444"/>
      <c r="F226" s="557"/>
      <c r="G226" s="444"/>
      <c r="H226" s="558"/>
      <c r="I226" s="428"/>
      <c r="J226" s="558"/>
      <c r="L226" s="202"/>
      <c r="M226" s="203"/>
      <c r="N226" s="202"/>
      <c r="O226" s="202"/>
      <c r="S226" s="202"/>
    </row>
    <row r="227" spans="1:19" s="186" customFormat="1" ht="20.25" customHeight="1">
      <c r="A227" s="186" t="s">
        <v>660</v>
      </c>
      <c r="B227" s="440" t="s">
        <v>887</v>
      </c>
      <c r="H227" s="336"/>
      <c r="I227" s="336"/>
      <c r="J227" s="336"/>
      <c r="L227" s="185"/>
      <c r="N227" s="185"/>
      <c r="O227" s="185"/>
      <c r="S227" s="185"/>
    </row>
    <row r="228" spans="1:19" s="190" customFormat="1" ht="63.75" customHeight="1">
      <c r="B228" s="997" t="s">
        <v>668</v>
      </c>
      <c r="C228" s="997"/>
      <c r="D228" s="997"/>
      <c r="E228" s="997"/>
      <c r="F228" s="997"/>
      <c r="G228" s="997"/>
      <c r="H228" s="997"/>
      <c r="I228" s="997"/>
      <c r="J228" s="997"/>
      <c r="L228" s="185"/>
      <c r="M228" s="186"/>
      <c r="N228" s="185"/>
      <c r="O228" s="185"/>
      <c r="S228" s="185"/>
    </row>
    <row r="229" spans="1:19" s="186" customFormat="1" ht="14.25" customHeight="1">
      <c r="A229" s="186" t="s">
        <v>9</v>
      </c>
      <c r="B229" s="440" t="s">
        <v>888</v>
      </c>
      <c r="H229" s="336"/>
      <c r="I229" s="336"/>
      <c r="J229" s="336"/>
      <c r="L229" s="185"/>
      <c r="N229" s="185"/>
      <c r="O229" s="185"/>
      <c r="S229" s="185"/>
    </row>
    <row r="230" spans="1:19" s="186" customFormat="1" ht="18.75" customHeight="1">
      <c r="B230" s="1024" t="s">
        <v>889</v>
      </c>
      <c r="C230" s="1024"/>
      <c r="D230" s="1024"/>
      <c r="E230" s="1024"/>
      <c r="F230" s="1024"/>
      <c r="G230" s="1024"/>
      <c r="H230" s="1024"/>
      <c r="I230" s="1024"/>
      <c r="J230" s="1024"/>
      <c r="L230" s="185"/>
      <c r="N230" s="185"/>
      <c r="O230" s="185"/>
      <c r="S230" s="185"/>
    </row>
    <row r="231" spans="1:19" s="186" customFormat="1" ht="3.75" customHeight="1">
      <c r="B231" s="560"/>
      <c r="C231" s="560"/>
      <c r="D231" s="560"/>
      <c r="E231" s="560"/>
      <c r="F231" s="560"/>
      <c r="G231" s="560"/>
      <c r="H231" s="560"/>
      <c r="I231" s="560"/>
      <c r="J231" s="560"/>
      <c r="L231" s="185"/>
      <c r="N231" s="185"/>
      <c r="O231" s="185"/>
      <c r="S231" s="185"/>
    </row>
    <row r="232" spans="1:19" s="186" customFormat="1" ht="21" hidden="1" customHeight="1">
      <c r="A232" s="186" t="s">
        <v>29</v>
      </c>
      <c r="B232" s="440" t="s">
        <v>839</v>
      </c>
      <c r="H232" s="336"/>
      <c r="I232" s="336"/>
      <c r="J232" s="336"/>
      <c r="L232" s="185"/>
      <c r="N232" s="185"/>
      <c r="O232" s="185"/>
      <c r="S232" s="185"/>
    </row>
    <row r="233" spans="1:19" s="186" customFormat="1" ht="6" hidden="1" customHeight="1">
      <c r="B233" s="440"/>
      <c r="H233" s="336"/>
      <c r="I233" s="336"/>
      <c r="J233" s="336"/>
      <c r="L233" s="185"/>
      <c r="N233" s="185"/>
      <c r="O233" s="185"/>
      <c r="S233" s="185"/>
    </row>
    <row r="234" spans="1:19" s="186" customFormat="1" ht="76.5" hidden="1" customHeight="1">
      <c r="B234" s="997" t="s">
        <v>890</v>
      </c>
      <c r="C234" s="997"/>
      <c r="D234" s="997"/>
      <c r="E234" s="997"/>
      <c r="F234" s="997"/>
      <c r="G234" s="997"/>
      <c r="H234" s="997"/>
      <c r="I234" s="997"/>
      <c r="J234" s="997"/>
      <c r="L234" s="185"/>
      <c r="N234" s="185"/>
      <c r="O234" s="185"/>
      <c r="S234" s="185"/>
    </row>
    <row r="235" spans="1:19" s="186" customFormat="1" ht="9.75" customHeight="1">
      <c r="B235" s="560"/>
      <c r="C235" s="560"/>
      <c r="D235" s="560"/>
      <c r="E235" s="560"/>
      <c r="F235" s="560"/>
      <c r="G235" s="560"/>
      <c r="H235" s="560"/>
      <c r="I235" s="560"/>
      <c r="J235" s="560"/>
      <c r="L235" s="185"/>
      <c r="N235" s="185"/>
      <c r="O235" s="185"/>
      <c r="S235" s="185"/>
    </row>
    <row r="236" spans="1:19" s="186" customFormat="1" ht="27" customHeight="1">
      <c r="A236" s="186" t="s">
        <v>29</v>
      </c>
      <c r="B236" s="440" t="s">
        <v>891</v>
      </c>
      <c r="C236" s="560"/>
      <c r="D236" s="560"/>
      <c r="E236" s="560"/>
      <c r="F236" s="560"/>
      <c r="G236" s="560"/>
      <c r="H236" s="560"/>
      <c r="I236" s="560"/>
      <c r="J236" s="560"/>
      <c r="L236" s="185"/>
      <c r="N236" s="185"/>
      <c r="O236" s="185"/>
      <c r="S236" s="185"/>
    </row>
    <row r="237" spans="1:19" s="494" customFormat="1" ht="15.75">
      <c r="A237" s="1022" t="s">
        <v>364</v>
      </c>
      <c r="B237" s="1022"/>
      <c r="C237" s="1022"/>
      <c r="D237" s="1022"/>
      <c r="E237" s="1022"/>
      <c r="F237" s="1022"/>
      <c r="G237" s="561"/>
      <c r="H237" s="607" t="s">
        <v>670</v>
      </c>
      <c r="I237" s="562"/>
      <c r="J237" s="607" t="s">
        <v>671</v>
      </c>
      <c r="L237" s="493"/>
      <c r="N237" s="493"/>
      <c r="O237" s="493"/>
      <c r="S237" s="493"/>
    </row>
    <row r="238" spans="1:19" s="494" customFormat="1" ht="15.75">
      <c r="A238" s="563"/>
      <c r="B238" s="564"/>
      <c r="C238" s="564"/>
      <c r="D238" s="564"/>
      <c r="E238" s="564"/>
      <c r="F238" s="564"/>
      <c r="G238" s="564"/>
      <c r="H238" s="565"/>
      <c r="I238" s="566"/>
      <c r="J238" s="566"/>
      <c r="L238" s="493" t="s">
        <v>672</v>
      </c>
      <c r="N238" s="495">
        <v>544331636986</v>
      </c>
      <c r="O238" s="495"/>
      <c r="S238" s="493"/>
    </row>
    <row r="239" spans="1:19" s="494" customFormat="1" ht="18" customHeight="1">
      <c r="A239" s="567">
        <v>1</v>
      </c>
      <c r="B239" s="568" t="s">
        <v>892</v>
      </c>
      <c r="C239" s="568"/>
      <c r="D239" s="568"/>
      <c r="E239" s="568"/>
      <c r="F239" s="568"/>
      <c r="G239" s="568"/>
      <c r="H239" s="569"/>
      <c r="I239" s="566"/>
      <c r="J239" s="566"/>
      <c r="L239" s="493" t="s">
        <v>673</v>
      </c>
      <c r="N239" s="495">
        <v>181049428273</v>
      </c>
      <c r="O239" s="495"/>
      <c r="S239" s="493"/>
    </row>
    <row r="240" spans="1:19" s="494" customFormat="1" ht="18" customHeight="1">
      <c r="A240" s="570" t="s">
        <v>841</v>
      </c>
      <c r="B240" s="571" t="s">
        <v>893</v>
      </c>
      <c r="C240" s="571"/>
      <c r="D240" s="571"/>
      <c r="E240" s="571"/>
      <c r="F240" s="571"/>
      <c r="G240" s="571"/>
      <c r="H240" s="572"/>
      <c r="I240" s="573"/>
      <c r="J240" s="573"/>
      <c r="L240" s="493" t="s">
        <v>674</v>
      </c>
      <c r="N240" s="493">
        <f>N238+N239</f>
        <v>725381065259</v>
      </c>
      <c r="O240" s="493"/>
      <c r="S240" s="493"/>
    </row>
    <row r="241" spans="1:19" s="494" customFormat="1" ht="18" customHeight="1">
      <c r="A241" s="574" t="s">
        <v>661</v>
      </c>
      <c r="B241" s="575" t="s">
        <v>894</v>
      </c>
      <c r="C241" s="575"/>
      <c r="D241" s="575"/>
      <c r="E241" s="575"/>
      <c r="F241" s="575"/>
      <c r="G241" s="575"/>
      <c r="H241" s="576">
        <f>N239/N240</f>
        <v>0.24959216189128899</v>
      </c>
      <c r="I241" s="576"/>
      <c r="J241" s="576">
        <v>0.2205</v>
      </c>
      <c r="L241" s="493" t="s">
        <v>675</v>
      </c>
      <c r="N241" s="495">
        <v>567278576017</v>
      </c>
      <c r="O241" s="495"/>
      <c r="S241" s="493"/>
    </row>
    <row r="242" spans="1:19" s="494" customFormat="1" ht="18" customHeight="1">
      <c r="A242" s="574" t="s">
        <v>661</v>
      </c>
      <c r="B242" s="575" t="s">
        <v>895</v>
      </c>
      <c r="C242" s="575"/>
      <c r="D242" s="575"/>
      <c r="E242" s="575"/>
      <c r="F242" s="575"/>
      <c r="G242" s="575"/>
      <c r="H242" s="577">
        <f>100%-H241</f>
        <v>0.75040783810871103</v>
      </c>
      <c r="I242" s="576"/>
      <c r="J242" s="577">
        <f>100%-J241</f>
        <v>0.77949999999999997</v>
      </c>
      <c r="L242" s="493" t="s">
        <v>676</v>
      </c>
      <c r="N242" s="495">
        <v>158102489242</v>
      </c>
      <c r="O242" s="495"/>
      <c r="S242" s="493"/>
    </row>
    <row r="243" spans="1:19" s="494" customFormat="1" ht="18" customHeight="1">
      <c r="A243" s="570" t="s">
        <v>853</v>
      </c>
      <c r="B243" s="571" t="s">
        <v>896</v>
      </c>
      <c r="C243" s="571"/>
      <c r="D243" s="571"/>
      <c r="E243" s="571"/>
      <c r="F243" s="571"/>
      <c r="G243" s="571"/>
      <c r="H243" s="578"/>
      <c r="I243" s="579"/>
      <c r="J243" s="579"/>
      <c r="L243" s="493" t="s">
        <v>677</v>
      </c>
      <c r="N243" s="493">
        <v>725381065259</v>
      </c>
      <c r="O243" s="493"/>
      <c r="S243" s="493"/>
    </row>
    <row r="244" spans="1:19" s="494" customFormat="1" ht="18" customHeight="1">
      <c r="A244" s="574" t="s">
        <v>661</v>
      </c>
      <c r="B244" s="575" t="s">
        <v>897</v>
      </c>
      <c r="C244" s="575"/>
      <c r="D244" s="575"/>
      <c r="E244" s="575"/>
      <c r="F244" s="575"/>
      <c r="G244" s="575"/>
      <c r="H244" s="576">
        <f>N241/N243</f>
        <v>0.78204216126657655</v>
      </c>
      <c r="I244" s="576"/>
      <c r="J244" s="576">
        <v>0.79100000000000004</v>
      </c>
      <c r="L244" s="493" t="s">
        <v>678</v>
      </c>
      <c r="N244" s="495">
        <v>1538972413</v>
      </c>
      <c r="O244" s="495"/>
      <c r="S244" s="493"/>
    </row>
    <row r="245" spans="1:19" s="494" customFormat="1" ht="18" customHeight="1">
      <c r="A245" s="574" t="s">
        <v>661</v>
      </c>
      <c r="B245" s="575" t="s">
        <v>898</v>
      </c>
      <c r="C245" s="575"/>
      <c r="D245" s="575"/>
      <c r="E245" s="575"/>
      <c r="F245" s="575"/>
      <c r="G245" s="575"/>
      <c r="H245" s="577">
        <f>100%-H244</f>
        <v>0.21795783873342345</v>
      </c>
      <c r="I245" s="576"/>
      <c r="J245" s="577">
        <f>100%-J244</f>
        <v>0.20899999999999996</v>
      </c>
      <c r="L245" s="493" t="s">
        <v>679</v>
      </c>
      <c r="N245" s="495">
        <v>346592931</v>
      </c>
      <c r="O245" s="495"/>
      <c r="S245" s="493"/>
    </row>
    <row r="246" spans="1:19" s="494" customFormat="1" ht="3.75" customHeight="1">
      <c r="A246" s="580"/>
      <c r="B246" s="575"/>
      <c r="C246" s="575"/>
      <c r="D246" s="575"/>
      <c r="E246" s="575"/>
      <c r="F246" s="575"/>
      <c r="G246" s="575"/>
      <c r="H246" s="576"/>
      <c r="I246" s="576"/>
      <c r="J246" s="576"/>
      <c r="L246" s="493"/>
      <c r="N246" s="493"/>
      <c r="O246" s="493"/>
      <c r="S246" s="493"/>
    </row>
    <row r="247" spans="1:19" s="494" customFormat="1" ht="18" customHeight="1">
      <c r="A247" s="567">
        <v>2</v>
      </c>
      <c r="B247" s="568" t="s">
        <v>899</v>
      </c>
      <c r="C247" s="568"/>
      <c r="D247" s="568"/>
      <c r="E247" s="568"/>
      <c r="F247" s="568"/>
      <c r="G247" s="568"/>
      <c r="H247" s="569"/>
      <c r="I247" s="566"/>
      <c r="J247" s="566"/>
      <c r="L247" s="493" t="s">
        <v>680</v>
      </c>
      <c r="N247" s="493">
        <f>N244-N245</f>
        <v>1192379482</v>
      </c>
      <c r="O247" s="493"/>
      <c r="S247" s="493"/>
    </row>
    <row r="248" spans="1:19" s="494" customFormat="1" ht="18" customHeight="1">
      <c r="A248" s="580" t="s">
        <v>1035</v>
      </c>
      <c r="B248" s="575" t="s">
        <v>900</v>
      </c>
      <c r="C248" s="575"/>
      <c r="D248" s="575"/>
      <c r="E248" s="575"/>
      <c r="F248" s="575"/>
      <c r="G248" s="575"/>
      <c r="H248" s="608">
        <f>N243/N241</f>
        <v>1.2787034376515252</v>
      </c>
      <c r="I248" s="608"/>
      <c r="J248" s="608">
        <v>1.264</v>
      </c>
      <c r="K248" s="582"/>
      <c r="L248" s="493" t="s">
        <v>681</v>
      </c>
      <c r="N248" s="493">
        <v>163281079773</v>
      </c>
      <c r="O248" s="493"/>
      <c r="S248" s="493"/>
    </row>
    <row r="249" spans="1:19" s="494" customFormat="1" ht="18" customHeight="1">
      <c r="A249" s="580" t="s">
        <v>1045</v>
      </c>
      <c r="B249" s="575" t="s">
        <v>901</v>
      </c>
      <c r="C249" s="575"/>
      <c r="D249" s="575"/>
      <c r="E249" s="575"/>
      <c r="F249" s="575"/>
      <c r="G249" s="575"/>
      <c r="H249" s="608">
        <f>(N238-N249)/N250</f>
        <v>1.0420570795534747</v>
      </c>
      <c r="I249" s="608"/>
      <c r="J249" s="608">
        <v>1.046</v>
      </c>
      <c r="K249" s="582"/>
      <c r="L249" s="493" t="s">
        <v>682</v>
      </c>
      <c r="N249" s="493">
        <v>14068573515</v>
      </c>
      <c r="O249" s="493"/>
      <c r="S249" s="493"/>
    </row>
    <row r="250" spans="1:19" s="494" customFormat="1" ht="18" customHeight="1">
      <c r="A250" s="580" t="s">
        <v>1046</v>
      </c>
      <c r="B250" s="575" t="s">
        <v>902</v>
      </c>
      <c r="C250" s="575"/>
      <c r="D250" s="575"/>
      <c r="E250" s="575"/>
      <c r="F250" s="575"/>
      <c r="G250" s="575"/>
      <c r="H250" s="608">
        <f>(N238-N249-N252)/N250</f>
        <v>0.8880286792339358</v>
      </c>
      <c r="I250" s="608"/>
      <c r="J250" s="608">
        <v>0.86399999999999999</v>
      </c>
      <c r="K250" s="582"/>
      <c r="L250" s="493" t="s">
        <v>683</v>
      </c>
      <c r="N250" s="493">
        <v>508861821368</v>
      </c>
      <c r="O250" s="493"/>
      <c r="S250" s="493"/>
    </row>
    <row r="251" spans="1:19" s="494" customFormat="1" ht="7.5" customHeight="1">
      <c r="A251" s="580"/>
      <c r="B251" s="575"/>
      <c r="C251" s="575"/>
      <c r="D251" s="575"/>
      <c r="E251" s="575"/>
      <c r="F251" s="575"/>
      <c r="G251" s="575"/>
      <c r="H251" s="583"/>
      <c r="I251" s="581"/>
      <c r="J251" s="581"/>
      <c r="K251" s="582"/>
      <c r="L251" s="493"/>
      <c r="N251" s="493"/>
      <c r="O251" s="493"/>
      <c r="S251" s="493"/>
    </row>
    <row r="252" spans="1:19" s="494" customFormat="1" ht="18" customHeight="1">
      <c r="A252" s="567">
        <v>3</v>
      </c>
      <c r="B252" s="568" t="s">
        <v>903</v>
      </c>
      <c r="C252" s="568"/>
      <c r="D252" s="568"/>
      <c r="E252" s="568"/>
      <c r="F252" s="568"/>
      <c r="G252" s="568"/>
      <c r="H252" s="569"/>
      <c r="I252" s="566"/>
      <c r="J252" s="566"/>
      <c r="L252" s="493" t="s">
        <v>419</v>
      </c>
      <c r="N252" s="493">
        <v>78379172329</v>
      </c>
      <c r="O252" s="493"/>
      <c r="S252" s="493"/>
    </row>
    <row r="253" spans="1:19" s="494" customFormat="1" ht="18" customHeight="1">
      <c r="A253" s="570" t="s">
        <v>2</v>
      </c>
      <c r="B253" s="571" t="s">
        <v>904</v>
      </c>
      <c r="C253" s="571"/>
      <c r="D253" s="571"/>
      <c r="E253" s="571"/>
      <c r="F253" s="571"/>
      <c r="G253" s="571"/>
      <c r="H253" s="584"/>
      <c r="I253" s="566"/>
      <c r="J253" s="566"/>
      <c r="L253" s="493"/>
      <c r="N253" s="493"/>
      <c r="O253" s="493"/>
      <c r="S253" s="493"/>
    </row>
    <row r="254" spans="1:19" s="494" customFormat="1" ht="18" customHeight="1">
      <c r="A254" s="574" t="s">
        <v>661</v>
      </c>
      <c r="B254" s="575" t="s">
        <v>905</v>
      </c>
      <c r="C254" s="575"/>
      <c r="D254" s="575"/>
      <c r="E254" s="575"/>
      <c r="F254" s="575"/>
      <c r="G254" s="575"/>
      <c r="H254" s="576">
        <f>N244/N248</f>
        <v>9.4252954178129025E-3</v>
      </c>
      <c r="I254" s="576"/>
      <c r="J254" s="576">
        <v>1.0800000000000001E-2</v>
      </c>
      <c r="L254" s="493"/>
      <c r="N254" s="493"/>
      <c r="O254" s="493"/>
      <c r="S254" s="493"/>
    </row>
    <row r="255" spans="1:19" s="494" customFormat="1" ht="18" customHeight="1">
      <c r="A255" s="574" t="s">
        <v>661</v>
      </c>
      <c r="B255" s="575" t="s">
        <v>906</v>
      </c>
      <c r="C255" s="575"/>
      <c r="D255" s="575"/>
      <c r="E255" s="575"/>
      <c r="F255" s="575"/>
      <c r="G255" s="575"/>
      <c r="H255" s="576">
        <f>N247/N248</f>
        <v>7.3026187948885104E-3</v>
      </c>
      <c r="I255" s="576"/>
      <c r="J255" s="576">
        <v>7.4999999999999997E-3</v>
      </c>
      <c r="L255" s="493"/>
      <c r="N255" s="493"/>
      <c r="O255" s="493"/>
      <c r="S255" s="493"/>
    </row>
    <row r="256" spans="1:19" s="494" customFormat="1" ht="18" customHeight="1">
      <c r="A256" s="570" t="s">
        <v>6</v>
      </c>
      <c r="B256" s="571" t="s">
        <v>907</v>
      </c>
      <c r="C256" s="571"/>
      <c r="D256" s="571"/>
      <c r="E256" s="571"/>
      <c r="F256" s="571"/>
      <c r="G256" s="571"/>
      <c r="H256" s="572"/>
      <c r="I256" s="573"/>
      <c r="J256" s="573"/>
      <c r="L256" s="493"/>
      <c r="N256" s="493"/>
      <c r="O256" s="493"/>
      <c r="S256" s="493"/>
    </row>
    <row r="257" spans="1:19" s="494" customFormat="1" ht="18" customHeight="1">
      <c r="A257" s="574" t="s">
        <v>661</v>
      </c>
      <c r="B257" s="575" t="s">
        <v>943</v>
      </c>
      <c r="C257" s="575"/>
      <c r="D257" s="575"/>
      <c r="E257" s="575"/>
      <c r="F257" s="575"/>
      <c r="G257" s="575"/>
      <c r="H257" s="576">
        <f>N244/N240</f>
        <v>2.1216054384470377E-3</v>
      </c>
      <c r="I257" s="576"/>
      <c r="J257" s="576">
        <v>1.8E-3</v>
      </c>
      <c r="L257" s="493"/>
      <c r="N257" s="493"/>
      <c r="O257" s="493"/>
      <c r="S257" s="493"/>
    </row>
    <row r="258" spans="1:19" s="494" customFormat="1" ht="18" customHeight="1">
      <c r="A258" s="574" t="s">
        <v>661</v>
      </c>
      <c r="B258" s="575" t="s">
        <v>944</v>
      </c>
      <c r="C258" s="575"/>
      <c r="D258" s="575"/>
      <c r="E258" s="575"/>
      <c r="F258" s="575"/>
      <c r="G258" s="575"/>
      <c r="H258" s="576">
        <f>N247/N240</f>
        <v>1.6437973626651759E-3</v>
      </c>
      <c r="I258" s="576"/>
      <c r="J258" s="576">
        <v>1.2999999999999999E-3</v>
      </c>
      <c r="L258" s="493"/>
      <c r="N258" s="493"/>
      <c r="O258" s="493"/>
      <c r="S258" s="493"/>
    </row>
    <row r="259" spans="1:19" s="494" customFormat="1" ht="15.75">
      <c r="B259" s="566"/>
      <c r="C259" s="566"/>
      <c r="D259" s="566"/>
      <c r="E259" s="566"/>
      <c r="F259" s="566"/>
      <c r="G259" s="566"/>
      <c r="H259" s="573"/>
      <c r="I259" s="573"/>
      <c r="J259" s="573"/>
      <c r="L259" s="493"/>
      <c r="N259" s="493"/>
      <c r="O259" s="493"/>
      <c r="S259" s="493"/>
    </row>
    <row r="260" spans="1:19" s="190" customFormat="1" ht="20.25" customHeight="1">
      <c r="B260" s="585"/>
      <c r="C260" s="585"/>
      <c r="D260" s="585"/>
      <c r="H260" s="296" t="s">
        <v>669</v>
      </c>
      <c r="I260" s="324"/>
      <c r="J260" s="328"/>
      <c r="L260" s="185"/>
      <c r="M260" s="186"/>
      <c r="N260" s="185"/>
      <c r="O260" s="185"/>
      <c r="S260" s="185"/>
    </row>
    <row r="261" spans="1:19" s="186" customFormat="1" ht="20.25" customHeight="1">
      <c r="B261" s="585" t="s">
        <v>555</v>
      </c>
      <c r="C261" s="585"/>
      <c r="D261" s="585"/>
      <c r="F261" s="186" t="s">
        <v>556</v>
      </c>
      <c r="H261" s="1023" t="str">
        <f>'[4]Ten '!B14</f>
        <v>Tæng Gi¸m ®èc</v>
      </c>
      <c r="I261" s="1023"/>
      <c r="J261" s="1023"/>
      <c r="L261" s="185"/>
      <c r="N261" s="185"/>
      <c r="O261" s="185"/>
      <c r="S261" s="185"/>
    </row>
    <row r="262" spans="1:19" s="186" customFormat="1" ht="18" customHeight="1">
      <c r="B262" s="586"/>
      <c r="H262" s="185"/>
      <c r="I262" s="185"/>
      <c r="J262" s="185"/>
      <c r="L262" s="185"/>
      <c r="N262" s="185"/>
      <c r="O262" s="185"/>
      <c r="S262" s="185"/>
    </row>
    <row r="263" spans="1:19" s="186" customFormat="1" ht="18" customHeight="1">
      <c r="B263" s="586"/>
      <c r="H263" s="185"/>
      <c r="I263" s="185"/>
      <c r="J263" s="185"/>
      <c r="L263" s="185"/>
      <c r="N263" s="185"/>
      <c r="O263" s="185"/>
      <c r="S263" s="185"/>
    </row>
    <row r="264" spans="1:19" s="186" customFormat="1" ht="18" customHeight="1">
      <c r="B264" s="586"/>
      <c r="H264" s="185"/>
      <c r="I264" s="185"/>
      <c r="J264" s="185"/>
      <c r="L264" s="185"/>
      <c r="N264" s="185"/>
      <c r="O264" s="185"/>
      <c r="S264" s="185"/>
    </row>
    <row r="265" spans="1:19" s="186" customFormat="1" ht="18" customHeight="1">
      <c r="B265" s="586"/>
      <c r="H265" s="185"/>
      <c r="I265" s="185"/>
      <c r="J265" s="185"/>
      <c r="L265" s="185"/>
      <c r="N265" s="185"/>
      <c r="O265" s="185"/>
      <c r="S265" s="185"/>
    </row>
    <row r="266" spans="1:19" s="186" customFormat="1" ht="20.25" customHeight="1">
      <c r="B266" s="587"/>
      <c r="C266" s="587"/>
      <c r="D266" s="587"/>
      <c r="F266" s="186" t="s">
        <v>557</v>
      </c>
      <c r="H266" s="1023" t="str">
        <f>[4]BS!$H$135</f>
        <v>Hoµng V¨n To¶n</v>
      </c>
      <c r="I266" s="1023"/>
      <c r="J266" s="1023"/>
      <c r="L266" s="185"/>
      <c r="N266" s="185"/>
      <c r="O266" s="185"/>
      <c r="S266" s="185"/>
    </row>
    <row r="267" spans="1:19" s="190" customFormat="1" ht="18" customHeight="1">
      <c r="A267" s="588"/>
      <c r="B267" s="424"/>
      <c r="H267" s="324"/>
      <c r="I267" s="324"/>
      <c r="J267" s="324"/>
      <c r="L267" s="185"/>
      <c r="M267" s="186"/>
      <c r="N267" s="185"/>
      <c r="O267" s="185"/>
      <c r="S267" s="185"/>
    </row>
  </sheetData>
  <mergeCells count="71">
    <mergeCell ref="A237:F237"/>
    <mergeCell ref="H261:J261"/>
    <mergeCell ref="H266:J266"/>
    <mergeCell ref="B223:D224"/>
    <mergeCell ref="B228:J228"/>
    <mergeCell ref="B230:J230"/>
    <mergeCell ref="B234:J234"/>
    <mergeCell ref="B214:D215"/>
    <mergeCell ref="H214:H215"/>
    <mergeCell ref="B217:D217"/>
    <mergeCell ref="B220:D221"/>
    <mergeCell ref="B205:J205"/>
    <mergeCell ref="B211:D212"/>
    <mergeCell ref="F211:F212"/>
    <mergeCell ref="H211:H212"/>
    <mergeCell ref="J211:J212"/>
    <mergeCell ref="B198:J198"/>
    <mergeCell ref="B200:J200"/>
    <mergeCell ref="B202:J202"/>
    <mergeCell ref="B204:J204"/>
    <mergeCell ref="E193:F193"/>
    <mergeCell ref="E194:F194"/>
    <mergeCell ref="E195:F195"/>
    <mergeCell ref="B197:J197"/>
    <mergeCell ref="B190:J190"/>
    <mergeCell ref="B191:D191"/>
    <mergeCell ref="E191:F191"/>
    <mergeCell ref="E192:F192"/>
    <mergeCell ref="B174:J174"/>
    <mergeCell ref="B183:J183"/>
    <mergeCell ref="B188:J188"/>
    <mergeCell ref="B189:J189"/>
    <mergeCell ref="B164:F164"/>
    <mergeCell ref="B167:H167"/>
    <mergeCell ref="B171:J171"/>
    <mergeCell ref="B172:J172"/>
    <mergeCell ref="B158:F158"/>
    <mergeCell ref="B159:F159"/>
    <mergeCell ref="B160:F160"/>
    <mergeCell ref="B162:H162"/>
    <mergeCell ref="B154:F154"/>
    <mergeCell ref="B155:H155"/>
    <mergeCell ref="B156:F156"/>
    <mergeCell ref="B157:F157"/>
    <mergeCell ref="B138:F138"/>
    <mergeCell ref="B150:J150"/>
    <mergeCell ref="B152:H152"/>
    <mergeCell ref="B153:F153"/>
    <mergeCell ref="B134:F134"/>
    <mergeCell ref="B135:F135"/>
    <mergeCell ref="B136:F136"/>
    <mergeCell ref="B137:F137"/>
    <mergeCell ref="B128:F128"/>
    <mergeCell ref="B129:F129"/>
    <mergeCell ref="B130:F130"/>
    <mergeCell ref="B133:F133"/>
    <mergeCell ref="B124:F124"/>
    <mergeCell ref="B125:F125"/>
    <mergeCell ref="B126:F126"/>
    <mergeCell ref="B127:F127"/>
    <mergeCell ref="B120:J120"/>
    <mergeCell ref="B121:F121"/>
    <mergeCell ref="B122:F122"/>
    <mergeCell ref="B123:F123"/>
    <mergeCell ref="B115:F115"/>
    <mergeCell ref="B116:F116"/>
    <mergeCell ref="B117:F117"/>
    <mergeCell ref="B46:J46"/>
    <mergeCell ref="B47:J47"/>
    <mergeCell ref="B58:J58"/>
    <mergeCell ref="H59:J59"/>
  </mergeCells>
  <phoneticPr fontId="36" type="noConversion"/>
  <pageMargins left="0.63" right="0.31" top="0.51" bottom="0.5" header="0.51" footer="0.5"/>
  <pageSetup firstPageNumber="18" orientation="portrait" useFirstPageNumber="1" verticalDpi="0" r:id="rId1"/>
  <headerFooter alignWithMargins="0">
    <oddFooter>Page &amp;P</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BiRnhM3ZbKGiJ9jHe7/20eevzz0=</DigestValue>
    </Reference>
    <Reference URI="#idOfficeObject" Type="http://www.w3.org/2000/09/xmldsig#Object">
      <DigestMethod Algorithm="http://www.w3.org/2000/09/xmldsig#sha1"/>
      <DigestValue>sFLZSpDfcx7KLFlJ1vzbOerhw4c=</DigestValue>
    </Reference>
  </SignedInfo>
  <SignatureValue>
    Y3kRt9IdChR0+6NG2TH5aOAI37nW3VOvLEt41S7016W8eeVb9CnPwKkDxGay/I0iLOGtBjvO
    BckH0ASQmW+zmweKWN0qnnr2FKq3OcHB8r6U01Rg1JqMZhosF018sEQ21HwBLmZiwLxSfgyu
    rMwBckMhtr0W0AwFqhsJle9yEYY=
  </SignatureValue>
  <KeyInfo>
    <KeyValue>
      <RSAKeyValue>
        <Modulus>
            ySlTeMLZ6Axo32h+Kt2+IiKT8mjm9RquNIUobDYAG95V9FArMkHiZYgifu1JkLM6yUkrjpzR
            Nk3qTX77wUv+Max1Kgmc4GME3nKLzQiik1A16i/mRtArfiPVI2FrnEc12B+1QyP6VtKDZjTY
            vjD5DDBUYg37/m8lsUq/z7ps89M=
          </Modulus>
        <Exponent>AQAB</Exponent>
      </RSAKeyValue>
    </KeyValue>
    <X509Data>
      <X509Certificate>
          MIIF6DCCA9CgAwIBAgIQVAEfdjBnvveHhrWHFPkvlTANBgkqhkiG9w0BAQUFADBpMQswCQYD
          VQQGEwJWTjETMBEGA1UEChMKVk5QVCBHcm91cDEeMBwGA1UECxMVVk5QVC1DQSBUcnVzdCBO
          ZXR3b3JrMSUwIwYDVQQDExxWTlBUIENlcnRpZmljYXRpb24gQXV0aG9yaXR5MB4XDTE1MDMw
          NjA4MjUwMFoXDTE5MDIxMjE0MDAwMFowgakxCzAJBgNVBAYTAlZOMRIwEAYDVQQIDAlIw6Ag
          TuG7mWkxEzARBgNVBAcMCkjDoCDEkMO0bmcxUTBPBgNVBAMMSEPDlE5HIFRZIEPhu5QgUEjh
          uqZOIMSQ4bqmVSBUxq8gVsOAIFRIxq/GoE5HIE3huqBJIEThuqZVIEtIw40gU8OUTkcgxJDD
          gDEeMBwGCgmSJomT8ixkAQEMDk1TVDowNTAwNDQ0NzcyMIGfMA0GCSqGSIb3DQEBAQUAA4GN
          ADCBiQKBgQDJKVN4wtnoDGjfaH4q3b4iIpPyaOb1Gq40hShsNgAb3lX0UCsyQeJliCJ+7UmQ
          szrJSSuOnNE2TepNfvvBS/4xrHUqCZzgYwTecovNCKKTUDXqL+ZG0Ct+I9UjYWucRzXYH7VD
          I/pW0oNmNNi+MPkMMFRiDfv+byWxSr/Pumzz0wIDAQABo4IBzTCCAckwcAYIKwYBBQUHAQEE
          ZDBiMDIGCCsGAQUFBzAChiZodHRwOi8vcHViLnZucHQtY2Eudm4vY2VydHMvdm5wdGNhLmNl
          cjAsBggrBgEFBQcwAYYgaHR0cDovL29jc3Audm5wdC1jYS52bi9yZXNwb25kZXIwHQYDVR0O
          BBYEFA4ktcT4ojwlbOGcH+iLph3DnnqSMAwGA1UdEwEB/wQCMAAwHwYDVR0jBBgwFoAUBmnA
          1dUCihWNRn3pfOJoClWsaq8waAYDVR0gBGEwXzBdBg4rBgEEAYHtAwEBAwEBAjBLMCIGCCsG
          AQUFBwICMBYeFABPAEkARAAtAFAAcgAtADEALgAwMCUGCCsGAQUFBwIBFhlodHRwOi8vcHVi
          LnZucHQtY2Eudm4vcnBhMDEGA1UdHwQqMCgwJqAkoCKGIGh0dHA6Ly9jcmwudm5wdC1jYS52
          bi92bnB0Y2EuY3JsMA4GA1UdDwEB/wQEAwIE8DA0BgNVHSUELTArBggrBgEFBQcDAgYIKwYB
          BQUHAwQGCisGAQQBgjcKAwwGCSqGSIb3LwEBBTAkBgNVHREEHTAbgRlwaHVvbmd0cmlldTE5
          ODFAZ21haWwuY29tMA0GCSqGSIb3DQEBBQUAA4ICAQB/R4IY3yPc/uzWgRztCITCzV5LyQgR
          Apk9/4IOJuEnXfBVg+t79eYdFiKa/MgQdCs8OvsvPrAI9zuANeXk22QZQVvCmg1fi6g+UFkW
          wj1tM9T4Lyzsy8jgy6IOpmGhFSqI4rF2gw/3LKq3tb9ma997sRMeVYvBeLf5vfa+p9H3VLTv
          Krnqb+7j8HO8n8tCgNYGmyA9kqbjkTyLXlNOHbTHyeQ+rc481PmiHrcHBjLSWWvZropeIvNg
          PmapylMQxaLI/OmyCGMUwLcDVrhpNaqB+Lgpjc3vYpFvdiKk+d8ptelvJhGo51TSPzieBw44
          bJhAKuPkzgB2cMk2mUdu0SBxMhQdO57H/hSDOZ/oMbAp0zPEgoFyPd4yJKO5r3JenOzJ/hZk
          5eg9WoxBUTKZiNoFmYKFzpXqT4qqIzWixZHtW3fvluQZg6F26D/o2APleYWjKY8CI1EZiNQm
          SF0TyVv+FZD+Y2WAgt3R7mt/wpuWXhFu2dMd9gCJjeD7ma0rnRhgbCdwSKXf98bAPRm5JdN3
          FLUtLmDug4Tze3SWu4JgcmHiu4eRPgclQB/wJz4vDn6QdnB1nY0mSbiaVk+RGfnMiXRRcf/c
          UC6mevBSSg14t/9yGxC56eGkLTyMaIRKg8FrQ+3B1lDYzTu72MlGpBrGunTJgQ31/0JVAEWU
          wbKgkQ==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jpTCU10Mlf6skIJnsEnljN4krq4=</DigestValue>
      </Reference>
      <Reference URI="/xl/calcChain.xml?ContentType=application/vnd.openxmlformats-officedocument.spreadsheetml.calcChain+xml">
        <DigestMethod Algorithm="http://www.w3.org/2000/09/xmldsig#sha1"/>
        <DigestValue>OyDfvdUtNf7q3cC+5b5OkLUykVY=</DigestValue>
      </Reference>
      <Reference URI="/xl/comments1.xml?ContentType=application/vnd.openxmlformats-officedocument.spreadsheetml.comments+xml">
        <DigestMethod Algorithm="http://www.w3.org/2000/09/xmldsig#sha1"/>
        <DigestValue>LcUcJRjJoCRpIC5QiIo31NLyxD8=</DigestValue>
      </Reference>
      <Reference URI="/xl/comments2.xml?ContentType=application/vnd.openxmlformats-officedocument.spreadsheetml.comments+xml">
        <DigestMethod Algorithm="http://www.w3.org/2000/09/xmldsig#sha1"/>
        <DigestValue>0LTi2BMk4cZIpoWoeVL/m8chmS0=</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1oEBbiNrj/vPHDi4CFz/PruQLAg=</DigestValue>
      </Reference>
      <Reference URI="/xl/drawings/vmlDrawing1.vml?ContentType=application/vnd.openxmlformats-officedocument.vmlDrawing">
        <DigestMethod Algorithm="http://www.w3.org/2000/09/xmldsig#sha1"/>
        <DigestValue>+IOPwGSnClU7I6wH5zYHrd38RpM=</DigestValue>
      </Reference>
      <Reference URI="/xl/drawings/vmlDrawing2.vml?ContentType=application/vnd.openxmlformats-officedocument.vmlDrawing">
        <DigestMethod Algorithm="http://www.w3.org/2000/09/xmldsig#sha1"/>
        <DigestValue>tMlliRd6iffxLNCfS3YOPtbQmH4=</DigestValue>
      </Reference>
      <Reference URI="/xl/externalLinks/externalLink1.xml?ContentType=application/vnd.openxmlformats-officedocument.spreadsheetml.externalLink+xml">
        <DigestMethod Algorithm="http://www.w3.org/2000/09/xmldsig#sha1"/>
        <DigestValue>bxlwUjtXRfFf681izpTVGl/6C2M=</DigestValue>
      </Reference>
      <Reference URI="/xl/externalLinks/externalLink2.xml?ContentType=application/vnd.openxmlformats-officedocument.spreadsheetml.externalLink+xml">
        <DigestMethod Algorithm="http://www.w3.org/2000/09/xmldsig#sha1"/>
        <DigestValue>ZZA6+O6iRk51wkAIjeRBftzHZG8=</DigestValue>
      </Reference>
      <Reference URI="/xl/externalLinks/externalLink3.xml?ContentType=application/vnd.openxmlformats-officedocument.spreadsheetml.externalLink+xml">
        <DigestMethod Algorithm="http://www.w3.org/2000/09/xmldsig#sha1"/>
        <DigestValue>JOgvxbgTUxHwTfL/pqlLxFQHgl4=</DigestValue>
      </Reference>
      <Reference URI="/xl/externalLinks/externalLink4.xml?ContentType=application/vnd.openxmlformats-officedocument.spreadsheetml.externalLink+xml">
        <DigestMethod Algorithm="http://www.w3.org/2000/09/xmldsig#sha1"/>
        <DigestValue>VG5WRmnY9LLKoF7siJiHQRzY5AQ=</DigestValue>
      </Reference>
      <Reference URI="/xl/media/image1.jpeg?ContentType=image/jpeg">
        <DigestMethod Algorithm="http://www.w3.org/2000/09/xmldsig#sha1"/>
        <DigestValue>14j3yBOS/ezfGAuEpPmof3eJ8Nw=</DigestValue>
      </Reference>
      <Reference URI="/xl/printerSettings/printerSettings1.bin?ContentType=application/vnd.openxmlformats-officedocument.spreadsheetml.printerSettings">
        <DigestMethod Algorithm="http://www.w3.org/2000/09/xmldsig#sha1"/>
        <DigestValue>Uit5/v9hnT32RSnVQSWG2eD6bUc=</DigestValue>
      </Reference>
      <Reference URI="/xl/printerSettings/printerSettings2.bin?ContentType=application/vnd.openxmlformats-officedocument.spreadsheetml.printerSettings">
        <DigestMethod Algorithm="http://www.w3.org/2000/09/xmldsig#sha1"/>
        <DigestValue>s0siKABsTBFP5naT6ViWSWyaAJo=</DigestValue>
      </Reference>
      <Reference URI="/xl/printerSettings/printerSettings3.bin?ContentType=application/vnd.openxmlformats-officedocument.spreadsheetml.printerSettings">
        <DigestMethod Algorithm="http://www.w3.org/2000/09/xmldsig#sha1"/>
        <DigestValue>Cr1BMe5UXvPxW1WzHlU31wPmJDI=</DigestValue>
      </Reference>
      <Reference URI="/xl/printerSettings/printerSettings4.bin?ContentType=application/vnd.openxmlformats-officedocument.spreadsheetml.printerSettings">
        <DigestMethod Algorithm="http://www.w3.org/2000/09/xmldsig#sha1"/>
        <DigestValue>XGlpyxqHliBkL8x3qbf0zuhj2Tg=</DigestValue>
      </Reference>
      <Reference URI="/xl/printerSettings/printerSettings5.bin?ContentType=application/vnd.openxmlformats-officedocument.spreadsheetml.printerSettings">
        <DigestMethod Algorithm="http://www.w3.org/2000/09/xmldsig#sha1"/>
        <DigestValue>xcj6YlSJ5tVADFSt8FPpgRSOIuU=</DigestValue>
      </Reference>
      <Reference URI="/xl/printerSettings/printerSettings6.bin?ContentType=application/vnd.openxmlformats-officedocument.spreadsheetml.printerSettings">
        <DigestMethod Algorithm="http://www.w3.org/2000/09/xmldsig#sha1"/>
        <DigestValue>saD7Db/HeRun9zRcS5WT4pBBdYM=</DigestValue>
      </Reference>
      <Reference URI="/xl/printerSettings/printerSettings7.bin?ContentType=application/vnd.openxmlformats-officedocument.spreadsheetml.printerSettings">
        <DigestMethod Algorithm="http://www.w3.org/2000/09/xmldsig#sha1"/>
        <DigestValue>7jImBlTa/X165tmIaEezu04Tyas=</DigestValue>
      </Reference>
      <Reference URI="/xl/printerSettings/printerSettings8.bin?ContentType=application/vnd.openxmlformats-officedocument.spreadsheetml.printerSettings">
        <DigestMethod Algorithm="http://www.w3.org/2000/09/xmldsig#sha1"/>
        <DigestValue>+HC0HaTikCI90F+ZlkNzl+wD+JA=</DigestValue>
      </Reference>
      <Reference URI="/xl/printerSettings/printerSettings9.bin?ContentType=application/vnd.openxmlformats-officedocument.spreadsheetml.printerSettings">
        <DigestMethod Algorithm="http://www.w3.org/2000/09/xmldsig#sha1"/>
        <DigestValue>pcOJNg1FuUQ6B6Tlg3kApniCflg=</DigestValue>
      </Reference>
      <Reference URI="/xl/sharedStrings.xml?ContentType=application/vnd.openxmlformats-officedocument.spreadsheetml.sharedStrings+xml">
        <DigestMethod Algorithm="http://www.w3.org/2000/09/xmldsig#sha1"/>
        <DigestValue>DrgmOqOCJ35Z0ERfycqLn0Bausc=</DigestValue>
      </Reference>
      <Reference URI="/xl/styles.xml?ContentType=application/vnd.openxmlformats-officedocument.spreadsheetml.styles+xml">
        <DigestMethod Algorithm="http://www.w3.org/2000/09/xmldsig#sha1"/>
        <DigestValue>PcUWnXZd4I0bkl1AsdbmAimmFps=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6sZNEqi9XmUL2H3FyBkTjsLI7ck=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cgKa4K1ofmetcOckZb/MKBzPWrg=</DigestValue>
      </Reference>
      <Reference URI="/xl/worksheets/sheet2.xml?ContentType=application/vnd.openxmlformats-officedocument.spreadsheetml.worksheet+xml">
        <DigestMethod Algorithm="http://www.w3.org/2000/09/xmldsig#sha1"/>
        <DigestValue>CR64GuAr7yaU2xKfM9f9M2/ZjbI=</DigestValue>
      </Reference>
      <Reference URI="/xl/worksheets/sheet3.xml?ContentType=application/vnd.openxmlformats-officedocument.spreadsheetml.worksheet+xml">
        <DigestMethod Algorithm="http://www.w3.org/2000/09/xmldsig#sha1"/>
        <DigestValue>9y7Cg5nN3oQwFwlbGcHWjzYPMBA=</DigestValue>
      </Reference>
      <Reference URI="/xl/worksheets/sheet4.xml?ContentType=application/vnd.openxmlformats-officedocument.spreadsheetml.worksheet+xml">
        <DigestMethod Algorithm="http://www.w3.org/2000/09/xmldsig#sha1"/>
        <DigestValue>Di2+nrKjTWU7NrzeBai19IoFWYA=</DigestValue>
      </Reference>
      <Reference URI="/xl/worksheets/sheet5.xml?ContentType=application/vnd.openxmlformats-officedocument.spreadsheetml.worksheet+xml">
        <DigestMethod Algorithm="http://www.w3.org/2000/09/xmldsig#sha1"/>
        <DigestValue>9xr3AQjC4GgqGHrOzV0zDwj92Jg=</DigestValue>
      </Reference>
      <Reference URI="/xl/worksheets/sheet6.xml?ContentType=application/vnd.openxmlformats-officedocument.spreadsheetml.worksheet+xml">
        <DigestMethod Algorithm="http://www.w3.org/2000/09/xmldsig#sha1"/>
        <DigestValue>/JRJcsm2oiLttb/5lmHA8ikWZeE=</DigestValue>
      </Reference>
      <Reference URI="/xl/worksheets/sheet7.xml?ContentType=application/vnd.openxmlformats-officedocument.spreadsheetml.worksheet+xml">
        <DigestMethod Algorithm="http://www.w3.org/2000/09/xmldsig#sha1"/>
        <DigestValue>bFi+teiRtHrAWIm/K0VQqnPPA3o=</DigestValue>
      </Reference>
      <Reference URI="/xl/worksheets/sheet8.xml?ContentType=application/vnd.openxmlformats-officedocument.spreadsheetml.worksheet+xml">
        <DigestMethod Algorithm="http://www.w3.org/2000/09/xmldsig#sha1"/>
        <DigestValue>7m9qRx8Icchv1nWRCMCVn/jf+N4=</DigestValue>
      </Reference>
      <Reference URI="/xl/worksheets/sheet9.xml?ContentType=application/vnd.openxmlformats-officedocument.spreadsheetml.worksheet+xml">
        <DigestMethod Algorithm="http://www.w3.org/2000/09/xmldsig#sha1"/>
        <DigestValue>aEHQ4rhh3NE26ZZLi58TgeF/lbs=</DigestValue>
      </Reference>
    </Manifest>
    <SignatureProperties>
      <SignatureProperty Id="idSignatureTime" Target="#idPackageSignature">
        <mdssi:SignatureTime>
          <mdssi:Format>YYYY-MM-DDThh:mm:ssTZD</mdssi:Format>
          <mdssi:Value>2015-05-11T08:50:43Z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01Bia</vt:lpstr>
      <vt:lpstr>CDKT_ HN1 </vt:lpstr>
      <vt:lpstr>KQKD_HN1</vt:lpstr>
      <vt:lpstr>LCTT_HN1</vt:lpstr>
      <vt:lpstr>Note 1_10</vt:lpstr>
      <vt:lpstr>Note 11_TSCD</vt:lpstr>
      <vt:lpstr>Note 9</vt:lpstr>
      <vt:lpstr>Note 22_NV</vt:lpstr>
      <vt:lpstr>Note 23</vt:lpstr>
      <vt:lpstr>LCTT_HN1!Print_Area</vt:lpstr>
      <vt:lpstr>'Note 1_10'!Print_Titles</vt:lpstr>
      <vt:lpstr>'Note 23'!Print_Titles</vt:lpstr>
      <vt:lpstr>'Note 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2015-05-11T08:38:03Z</cp:lastPrinted>
  <dcterms:created xsi:type="dcterms:W3CDTF">1996-10-14T23:33:28Z</dcterms:created>
  <dcterms:modified xsi:type="dcterms:W3CDTF">2015-05-11T08:50:43Z</dcterms:modified>
</cp:coreProperties>
</file>