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psdsor" ContentType="application/vnd.openxmlformats-package.digital-signature-origin"/>
  <Default Extension="psdsxs" ContentType="application/vnd.openxmlformats-package.digital-signature-xmlsignature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381e2d85549543c7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 tabRatio="599" activeTab="3"/>
  </bookViews>
  <sheets>
    <sheet name="BCĐKT-200" sheetId="71" r:id="rId1"/>
    <sheet name="KQKDquý-gửi sở" sheetId="12" r:id="rId2"/>
    <sheet name="LCTT gui so (TT)" sheetId="9" r:id="rId3"/>
    <sheet name="TM1" sheetId="1" r:id="rId4"/>
    <sheet name="TM2-TCSD (2)" sheetId="72" r:id="rId5"/>
    <sheet name="TM3 (2)" sheetId="73" r:id="rId6"/>
    <sheet name="TM4-Von (2)" sheetId="74" r:id="rId7"/>
    <sheet name="TM5-het (2)" sheetId="7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'BCĐKT-200'!$A$1:$J$161</definedName>
    <definedName name="_xlnm.Print_Area" localSheetId="2">'LCTT gui so (TT)'!$A$1:$H$54</definedName>
    <definedName name="_xlnm.Print_Area" localSheetId="3">'TM1'!$A$1:$K$205</definedName>
    <definedName name="_xlnm.Print_Area" localSheetId="5">'TM3 (2)'!$A$1:$H$94</definedName>
    <definedName name="_xlnm.Print_Area" localSheetId="7">'TM5-het (2)'!$A$1:$K$233</definedName>
    <definedName name="_xlnm.Print_Titles" localSheetId="0">'BCĐKT-200'!$1:$7</definedName>
    <definedName name="_xlnm.Print_Titles" localSheetId="3">'TM1'!$1:$7</definedName>
    <definedName name="_xlnm.Print_Titles" localSheetId="5">'TM3 (2)'!$1:$5</definedName>
    <definedName name="_xlnm.Print_Titles" localSheetId="7">'TM5-het (2)'!$1:$7</definedName>
  </definedNames>
  <calcPr calcId="124519"/>
</workbook>
</file>

<file path=xl/calcChain.xml><?xml version="1.0" encoding="utf-8"?>
<calcChain xmlns="http://schemas.openxmlformats.org/spreadsheetml/2006/main">
  <c r="E40" i="9"/>
  <c r="E39"/>
  <c r="E38"/>
  <c r="E37"/>
  <c r="E36"/>
  <c r="E35"/>
  <c r="E34"/>
  <c r="E33"/>
  <c r="F33" s="1"/>
  <c r="E32"/>
  <c r="E31"/>
  <c r="E30"/>
  <c r="E29"/>
  <c r="F29" s="1"/>
  <c r="E28"/>
  <c r="E27"/>
  <c r="E26"/>
  <c r="E25"/>
  <c r="E24"/>
  <c r="E23"/>
  <c r="F23" s="1"/>
  <c r="E22"/>
  <c r="E21"/>
  <c r="E20"/>
  <c r="E19"/>
  <c r="E18"/>
  <c r="E17"/>
  <c r="E15"/>
  <c r="E14"/>
  <c r="E13"/>
  <c r="E12"/>
  <c r="E11"/>
  <c r="E10"/>
  <c r="E9"/>
  <c r="E16"/>
  <c r="F20"/>
  <c r="F22"/>
  <c r="F24"/>
  <c r="F30"/>
  <c r="F34"/>
  <c r="E11" i="71"/>
  <c r="E12"/>
  <c r="A4" i="73"/>
  <c r="A5" i="74" s="1"/>
  <c r="A5" i="75" s="1"/>
  <c r="K17" i="9"/>
  <c r="G93" i="75"/>
  <c r="G56"/>
  <c r="G22"/>
  <c r="J22"/>
  <c r="K20" i="74"/>
  <c r="K15"/>
  <c r="G68" i="73"/>
  <c r="D68"/>
  <c r="D50"/>
  <c r="G44"/>
  <c r="G43"/>
  <c r="G50"/>
  <c r="I14" i="71"/>
  <c r="J14"/>
  <c r="I15"/>
  <c r="J15"/>
  <c r="H16"/>
  <c r="I16"/>
  <c r="J16" s="1"/>
  <c r="J13" s="1"/>
  <c r="H11"/>
  <c r="I11"/>
  <c r="J11"/>
  <c r="H12"/>
  <c r="I12"/>
  <c r="J12" s="1"/>
  <c r="J10" s="1"/>
  <c r="H18"/>
  <c r="I18"/>
  <c r="J18" s="1"/>
  <c r="H19"/>
  <c r="I19"/>
  <c r="J19"/>
  <c r="I20"/>
  <c r="J20"/>
  <c r="I21"/>
  <c r="J21"/>
  <c r="I22"/>
  <c r="J22"/>
  <c r="H23"/>
  <c r="I23"/>
  <c r="J23" s="1"/>
  <c r="N174" i="1" s="1"/>
  <c r="I24" i="71"/>
  <c r="J24" s="1"/>
  <c r="I25"/>
  <c r="J25" s="1"/>
  <c r="H27"/>
  <c r="I27"/>
  <c r="J27"/>
  <c r="I28"/>
  <c r="J28"/>
  <c r="H30"/>
  <c r="I30"/>
  <c r="J30" s="1"/>
  <c r="I31"/>
  <c r="J31" s="1"/>
  <c r="H32"/>
  <c r="I32"/>
  <c r="J32"/>
  <c r="I33"/>
  <c r="J33"/>
  <c r="H34"/>
  <c r="I34"/>
  <c r="J34" s="1"/>
  <c r="H49"/>
  <c r="I49"/>
  <c r="J49"/>
  <c r="I50"/>
  <c r="J50"/>
  <c r="I51"/>
  <c r="J51"/>
  <c r="I52"/>
  <c r="J52"/>
  <c r="I53"/>
  <c r="J53"/>
  <c r="I54"/>
  <c r="J54"/>
  <c r="H55"/>
  <c r="I55"/>
  <c r="J55" s="1"/>
  <c r="J48" s="1"/>
  <c r="D9" i="12"/>
  <c r="D10"/>
  <c r="D14" s="1"/>
  <c r="D15"/>
  <c r="D18"/>
  <c r="D19"/>
  <c r="D22"/>
  <c r="D25"/>
  <c r="D26"/>
  <c r="D27"/>
  <c r="D30"/>
  <c r="D147" i="71"/>
  <c r="E146"/>
  <c r="E134"/>
  <c r="D135"/>
  <c r="D134"/>
  <c r="E137"/>
  <c r="F137"/>
  <c r="E138"/>
  <c r="F138"/>
  <c r="E139"/>
  <c r="F139"/>
  <c r="E140"/>
  <c r="F140"/>
  <c r="E141"/>
  <c r="F141"/>
  <c r="E142"/>
  <c r="F142"/>
  <c r="E143"/>
  <c r="D143"/>
  <c r="F143" s="1"/>
  <c r="E144"/>
  <c r="F144" s="1"/>
  <c r="E145"/>
  <c r="F145" s="1"/>
  <c r="E149"/>
  <c r="D149"/>
  <c r="F149"/>
  <c r="A1" i="75"/>
  <c r="A2"/>
  <c r="F2"/>
  <c r="G11"/>
  <c r="J11"/>
  <c r="G13"/>
  <c r="J13"/>
  <c r="G14"/>
  <c r="J14"/>
  <c r="G21"/>
  <c r="G30" s="1"/>
  <c r="J23"/>
  <c r="J24"/>
  <c r="J30"/>
  <c r="G35"/>
  <c r="J35"/>
  <c r="J40" s="1"/>
  <c r="G40"/>
  <c r="G52"/>
  <c r="J52"/>
  <c r="G59"/>
  <c r="J59"/>
  <c r="G63"/>
  <c r="J67"/>
  <c r="J73"/>
  <c r="G78"/>
  <c r="J78"/>
  <c r="G86"/>
  <c r="J86"/>
  <c r="J99"/>
  <c r="J100" s="1"/>
  <c r="J101" s="1"/>
  <c r="J102" s="1"/>
  <c r="G102"/>
  <c r="G107" s="1"/>
  <c r="G108" s="1"/>
  <c r="G110" s="1"/>
  <c r="J108"/>
  <c r="J110"/>
  <c r="F226"/>
  <c r="A1" i="74"/>
  <c r="A2"/>
  <c r="G2"/>
  <c r="M14"/>
  <c r="M15"/>
  <c r="I16"/>
  <c r="M16" s="1"/>
  <c r="M17" s="1"/>
  <c r="C17"/>
  <c r="C19" s="1"/>
  <c r="E17"/>
  <c r="E18" s="1"/>
  <c r="G17"/>
  <c r="K17"/>
  <c r="K19" s="1"/>
  <c r="K22" s="1"/>
  <c r="G19"/>
  <c r="G22" s="1"/>
  <c r="M20"/>
  <c r="M21"/>
  <c r="E22"/>
  <c r="A1" i="73"/>
  <c r="A2"/>
  <c r="D2"/>
  <c r="D12"/>
  <c r="G12"/>
  <c r="D14"/>
  <c r="G14"/>
  <c r="A16"/>
  <c r="D17"/>
  <c r="D22"/>
  <c r="G22"/>
  <c r="A24"/>
  <c r="A31" s="1"/>
  <c r="A40" s="1"/>
  <c r="A53" s="1"/>
  <c r="A61" s="1"/>
  <c r="A84" s="1"/>
  <c r="D28"/>
  <c r="G28"/>
  <c r="D29"/>
  <c r="G29"/>
  <c r="D35"/>
  <c r="D34" s="1"/>
  <c r="D38" s="1"/>
  <c r="G35"/>
  <c r="G34"/>
  <c r="G38" s="1"/>
  <c r="D56"/>
  <c r="G56" s="1"/>
  <c r="G59" s="1"/>
  <c r="D59"/>
  <c r="D65"/>
  <c r="D70" s="1"/>
  <c r="G65"/>
  <c r="G78"/>
  <c r="G80" s="1"/>
  <c r="G82" s="1"/>
  <c r="G70"/>
  <c r="D75"/>
  <c r="G75"/>
  <c r="D78"/>
  <c r="D80" s="1"/>
  <c r="D88"/>
  <c r="G88"/>
  <c r="D92"/>
  <c r="G92"/>
  <c r="A4" i="72"/>
  <c r="A1"/>
  <c r="A2"/>
  <c r="K12"/>
  <c r="K19" s="1"/>
  <c r="K30" s="1"/>
  <c r="K13"/>
  <c r="K14"/>
  <c r="K15"/>
  <c r="K16"/>
  <c r="K17"/>
  <c r="K18"/>
  <c r="C19"/>
  <c r="E19"/>
  <c r="E30" s="1"/>
  <c r="G19"/>
  <c r="G30" s="1"/>
  <c r="H19"/>
  <c r="H30"/>
  <c r="K21"/>
  <c r="K27"/>
  <c r="K22"/>
  <c r="C27"/>
  <c r="E27"/>
  <c r="G27"/>
  <c r="H27"/>
  <c r="J27"/>
  <c r="C29"/>
  <c r="E29"/>
  <c r="G29"/>
  <c r="H29"/>
  <c r="J29"/>
  <c r="C30"/>
  <c r="J30"/>
  <c r="K39"/>
  <c r="K42"/>
  <c r="E42"/>
  <c r="G42"/>
  <c r="G49" s="1"/>
  <c r="K49" s="1"/>
  <c r="K44"/>
  <c r="K47"/>
  <c r="K45"/>
  <c r="G47"/>
  <c r="E49"/>
  <c r="E50"/>
  <c r="J174" i="1"/>
  <c r="D23" i="71"/>
  <c r="F171" i="1"/>
  <c r="F169" s="1"/>
  <c r="F174" s="1"/>
  <c r="M174" s="1"/>
  <c r="F173"/>
  <c r="F162"/>
  <c r="E14" i="71"/>
  <c r="F14" s="1"/>
  <c r="E15"/>
  <c r="F15" s="1"/>
  <c r="E16"/>
  <c r="D16"/>
  <c r="F16"/>
  <c r="J153" i="1"/>
  <c r="J152"/>
  <c r="J155" s="1"/>
  <c r="F153"/>
  <c r="F152"/>
  <c r="J154"/>
  <c r="F154"/>
  <c r="F155"/>
  <c r="D11" i="71"/>
  <c r="F11"/>
  <c r="D12"/>
  <c r="F12"/>
  <c r="D9" i="9"/>
  <c r="F9"/>
  <c r="D10"/>
  <c r="F10"/>
  <c r="D11"/>
  <c r="F11"/>
  <c r="D12"/>
  <c r="F12"/>
  <c r="D13"/>
  <c r="F13"/>
  <c r="D14"/>
  <c r="F14"/>
  <c r="D15"/>
  <c r="F15"/>
  <c r="D19"/>
  <c r="F19"/>
  <c r="D21"/>
  <c r="F21" s="1"/>
  <c r="D25"/>
  <c r="F25" s="1"/>
  <c r="D31"/>
  <c r="F31" s="1"/>
  <c r="D32"/>
  <c r="F32" s="1"/>
  <c r="D38"/>
  <c r="F38" s="1"/>
  <c r="F36"/>
  <c r="F28"/>
  <c r="F27"/>
  <c r="F18"/>
  <c r="F17"/>
  <c r="I89" i="71"/>
  <c r="H89"/>
  <c r="J89" s="1"/>
  <c r="I90"/>
  <c r="H90"/>
  <c r="J90"/>
  <c r="I91"/>
  <c r="H91"/>
  <c r="J91" s="1"/>
  <c r="I92"/>
  <c r="H92"/>
  <c r="J92"/>
  <c r="I93"/>
  <c r="H93"/>
  <c r="J93" s="1"/>
  <c r="I94"/>
  <c r="J94" s="1"/>
  <c r="I95"/>
  <c r="J95" s="1"/>
  <c r="I96"/>
  <c r="J96" s="1"/>
  <c r="I97"/>
  <c r="H97"/>
  <c r="J97"/>
  <c r="I98"/>
  <c r="H98"/>
  <c r="J98" s="1"/>
  <c r="I99"/>
  <c r="H99"/>
  <c r="J99"/>
  <c r="I100"/>
  <c r="H100"/>
  <c r="J100" s="1"/>
  <c r="I101"/>
  <c r="J101" s="1"/>
  <c r="I102"/>
  <c r="J102" s="1"/>
  <c r="I104"/>
  <c r="J104" s="1"/>
  <c r="I105"/>
  <c r="H105"/>
  <c r="J105" s="1"/>
  <c r="I106"/>
  <c r="J106" s="1"/>
  <c r="I107"/>
  <c r="J107" s="1"/>
  <c r="I108"/>
  <c r="J108" s="1"/>
  <c r="I109"/>
  <c r="H109"/>
  <c r="J109"/>
  <c r="I110"/>
  <c r="H110"/>
  <c r="J110" s="1"/>
  <c r="I111"/>
  <c r="J111" s="1"/>
  <c r="I112"/>
  <c r="J112" s="1"/>
  <c r="I113"/>
  <c r="J113" s="1"/>
  <c r="I114"/>
  <c r="J114" s="1"/>
  <c r="I115"/>
  <c r="J115" s="1"/>
  <c r="I116"/>
  <c r="J116" s="1"/>
  <c r="I134"/>
  <c r="H135"/>
  <c r="H134"/>
  <c r="I137"/>
  <c r="J137"/>
  <c r="I138"/>
  <c r="J138"/>
  <c r="I139"/>
  <c r="J139"/>
  <c r="I140"/>
  <c r="J140"/>
  <c r="I141"/>
  <c r="J141"/>
  <c r="I142"/>
  <c r="J142"/>
  <c r="I143"/>
  <c r="H143"/>
  <c r="J143" s="1"/>
  <c r="I144"/>
  <c r="J144" s="1"/>
  <c r="I145"/>
  <c r="J145" s="1"/>
  <c r="I147"/>
  <c r="I148"/>
  <c r="I146"/>
  <c r="H148"/>
  <c r="H146"/>
  <c r="J146" s="1"/>
  <c r="I149"/>
  <c r="H149"/>
  <c r="J149"/>
  <c r="I151"/>
  <c r="J151"/>
  <c r="I152"/>
  <c r="J152"/>
  <c r="I88"/>
  <c r="I103"/>
  <c r="I87" s="1"/>
  <c r="I133"/>
  <c r="H88"/>
  <c r="H150"/>
  <c r="G88"/>
  <c r="G103"/>
  <c r="G87" s="1"/>
  <c r="G133"/>
  <c r="G150"/>
  <c r="G132" s="1"/>
  <c r="E151"/>
  <c r="E150" s="1"/>
  <c r="D151"/>
  <c r="F151"/>
  <c r="E152"/>
  <c r="D152"/>
  <c r="F152" s="1"/>
  <c r="F150" s="1"/>
  <c r="E89"/>
  <c r="D89"/>
  <c r="F89"/>
  <c r="E90"/>
  <c r="D90"/>
  <c r="F90" s="1"/>
  <c r="E91"/>
  <c r="E88" s="1"/>
  <c r="D91"/>
  <c r="F91"/>
  <c r="E92"/>
  <c r="D92"/>
  <c r="F92" s="1"/>
  <c r="E93"/>
  <c r="D93"/>
  <c r="F93"/>
  <c r="E94"/>
  <c r="F94"/>
  <c r="E95"/>
  <c r="F95"/>
  <c r="E96"/>
  <c r="F96"/>
  <c r="E97"/>
  <c r="D97"/>
  <c r="F97" s="1"/>
  <c r="E98"/>
  <c r="D98"/>
  <c r="F98"/>
  <c r="E99"/>
  <c r="D99"/>
  <c r="F99" s="1"/>
  <c r="E100"/>
  <c r="D100"/>
  <c r="F100"/>
  <c r="E101"/>
  <c r="F101"/>
  <c r="E102"/>
  <c r="F102"/>
  <c r="E104"/>
  <c r="D104"/>
  <c r="F104" s="1"/>
  <c r="F103" s="1"/>
  <c r="E105"/>
  <c r="E103" s="1"/>
  <c r="D105"/>
  <c r="F105"/>
  <c r="E106"/>
  <c r="F106"/>
  <c r="E107"/>
  <c r="F107"/>
  <c r="E108"/>
  <c r="F108"/>
  <c r="E109"/>
  <c r="D109"/>
  <c r="F109" s="1"/>
  <c r="E110"/>
  <c r="D110"/>
  <c r="F110"/>
  <c r="E111"/>
  <c r="F111"/>
  <c r="E112"/>
  <c r="F112"/>
  <c r="E113"/>
  <c r="F113"/>
  <c r="E114"/>
  <c r="F114"/>
  <c r="E115"/>
  <c r="F115"/>
  <c r="E116"/>
  <c r="F116"/>
  <c r="E133"/>
  <c r="E132" s="1"/>
  <c r="I57"/>
  <c r="H58"/>
  <c r="H59"/>
  <c r="H57"/>
  <c r="I60"/>
  <c r="H60"/>
  <c r="J60" s="1"/>
  <c r="I63"/>
  <c r="I56" s="1"/>
  <c r="H64"/>
  <c r="H65"/>
  <c r="H63" s="1"/>
  <c r="I66"/>
  <c r="J66"/>
  <c r="I70"/>
  <c r="J70"/>
  <c r="J69" s="1"/>
  <c r="I71"/>
  <c r="H71"/>
  <c r="J71"/>
  <c r="I73"/>
  <c r="H73"/>
  <c r="J73" s="1"/>
  <c r="I74"/>
  <c r="J74" s="1"/>
  <c r="I75"/>
  <c r="J75" s="1"/>
  <c r="I76"/>
  <c r="J76" s="1"/>
  <c r="I77"/>
  <c r="H77"/>
  <c r="J77"/>
  <c r="I79"/>
  <c r="J79" s="1"/>
  <c r="I80"/>
  <c r="J80" s="1"/>
  <c r="I81"/>
  <c r="J81" s="1"/>
  <c r="I82"/>
  <c r="H82"/>
  <c r="J82"/>
  <c r="I10"/>
  <c r="I9" s="1"/>
  <c r="I13"/>
  <c r="I17"/>
  <c r="I26"/>
  <c r="I29"/>
  <c r="I48"/>
  <c r="I72"/>
  <c r="H10"/>
  <c r="H9" s="1"/>
  <c r="H13"/>
  <c r="H17"/>
  <c r="H26"/>
  <c r="H29"/>
  <c r="H48"/>
  <c r="H69"/>
  <c r="H78"/>
  <c r="G10"/>
  <c r="G13"/>
  <c r="G17"/>
  <c r="G26"/>
  <c r="G29"/>
  <c r="G9"/>
  <c r="G83" s="1"/>
  <c r="G48"/>
  <c r="G47" s="1"/>
  <c r="G56"/>
  <c r="G69"/>
  <c r="G72"/>
  <c r="G78"/>
  <c r="E18"/>
  <c r="D18"/>
  <c r="F18"/>
  <c r="E19"/>
  <c r="D19"/>
  <c r="F19" s="1"/>
  <c r="E20"/>
  <c r="F20" s="1"/>
  <c r="E21"/>
  <c r="F21" s="1"/>
  <c r="E22"/>
  <c r="F22" s="1"/>
  <c r="E23"/>
  <c r="F23" s="1"/>
  <c r="E24"/>
  <c r="F24" s="1"/>
  <c r="E25"/>
  <c r="F25" s="1"/>
  <c r="E27"/>
  <c r="D27"/>
  <c r="F27"/>
  <c r="E28"/>
  <c r="F28" s="1"/>
  <c r="E30"/>
  <c r="D30"/>
  <c r="F30"/>
  <c r="E31"/>
  <c r="F31"/>
  <c r="E32"/>
  <c r="D32"/>
  <c r="F32" s="1"/>
  <c r="E33"/>
  <c r="F33" s="1"/>
  <c r="E34"/>
  <c r="D34"/>
  <c r="F34"/>
  <c r="E49"/>
  <c r="D49"/>
  <c r="F49" s="1"/>
  <c r="E50"/>
  <c r="F50" s="1"/>
  <c r="E51"/>
  <c r="F51" s="1"/>
  <c r="E52"/>
  <c r="F52" s="1"/>
  <c r="E53"/>
  <c r="F53" s="1"/>
  <c r="E54"/>
  <c r="F54" s="1"/>
  <c r="E55"/>
  <c r="D55"/>
  <c r="F55"/>
  <c r="E57"/>
  <c r="E56" s="1"/>
  <c r="D58"/>
  <c r="D59"/>
  <c r="D57" s="1"/>
  <c r="E60"/>
  <c r="F60" s="1"/>
  <c r="D60"/>
  <c r="E63"/>
  <c r="D64"/>
  <c r="D65"/>
  <c r="D63" s="1"/>
  <c r="F63" s="1"/>
  <c r="E66"/>
  <c r="F66"/>
  <c r="E70"/>
  <c r="F70"/>
  <c r="E71"/>
  <c r="D71"/>
  <c r="F71" s="1"/>
  <c r="F69" s="1"/>
  <c r="E73"/>
  <c r="D73"/>
  <c r="F73" s="1"/>
  <c r="E74"/>
  <c r="F74" s="1"/>
  <c r="E75"/>
  <c r="F75" s="1"/>
  <c r="E76"/>
  <c r="F76" s="1"/>
  <c r="E77"/>
  <c r="D77"/>
  <c r="F77"/>
  <c r="E79"/>
  <c r="F79"/>
  <c r="E80"/>
  <c r="F80" s="1"/>
  <c r="E81"/>
  <c r="F81" s="1"/>
  <c r="E82"/>
  <c r="D82"/>
  <c r="F82"/>
  <c r="E10"/>
  <c r="E13"/>
  <c r="E17"/>
  <c r="E29"/>
  <c r="E69"/>
  <c r="D13"/>
  <c r="D17"/>
  <c r="D10"/>
  <c r="D26"/>
  <c r="J148"/>
  <c r="J147"/>
  <c r="I136"/>
  <c r="J136" s="1"/>
  <c r="I135"/>
  <c r="J135" s="1"/>
  <c r="I68"/>
  <c r="J68" s="1"/>
  <c r="I67"/>
  <c r="J67" s="1"/>
  <c r="I65"/>
  <c r="J65" s="1"/>
  <c r="I64"/>
  <c r="J64" s="1"/>
  <c r="I62"/>
  <c r="J62" s="1"/>
  <c r="I61"/>
  <c r="J61" s="1"/>
  <c r="I59"/>
  <c r="J59" s="1"/>
  <c r="I58"/>
  <c r="J58" s="1"/>
  <c r="D88"/>
  <c r="D103"/>
  <c r="D87"/>
  <c r="D150"/>
  <c r="D48"/>
  <c r="D69"/>
  <c r="D78"/>
  <c r="E148"/>
  <c r="E147"/>
  <c r="F147" s="1"/>
  <c r="E136"/>
  <c r="F136" s="1"/>
  <c r="E135"/>
  <c r="F135" s="1"/>
  <c r="E68"/>
  <c r="F68" s="1"/>
  <c r="E67"/>
  <c r="F67" s="1"/>
  <c r="E65"/>
  <c r="F65" s="1"/>
  <c r="E64"/>
  <c r="F64" s="1"/>
  <c r="E62"/>
  <c r="F62" s="1"/>
  <c r="E61"/>
  <c r="F61" s="1"/>
  <c r="E59"/>
  <c r="F59" s="1"/>
  <c r="E58"/>
  <c r="F58" s="1"/>
  <c r="E29" i="12"/>
  <c r="E30"/>
  <c r="F30"/>
  <c r="J30" s="1"/>
  <c r="E32"/>
  <c r="E27"/>
  <c r="F27"/>
  <c r="J27" s="1"/>
  <c r="E26"/>
  <c r="F26" s="1"/>
  <c r="J26" s="1"/>
  <c r="E23"/>
  <c r="E22"/>
  <c r="F22" s="1"/>
  <c r="J22" s="1"/>
  <c r="E21"/>
  <c r="D21"/>
  <c r="F21" s="1"/>
  <c r="J21" s="1"/>
  <c r="E20"/>
  <c r="D20"/>
  <c r="F20" s="1"/>
  <c r="J20" s="1"/>
  <c r="E19"/>
  <c r="F19"/>
  <c r="J19" s="1"/>
  <c r="E18"/>
  <c r="F18" s="1"/>
  <c r="J18" s="1"/>
  <c r="E16"/>
  <c r="E15"/>
  <c r="F15" s="1"/>
  <c r="J15" s="1"/>
  <c r="E14"/>
  <c r="J13"/>
  <c r="J12"/>
  <c r="J11"/>
  <c r="E10"/>
  <c r="F10"/>
  <c r="J10" s="1"/>
  <c r="E9"/>
  <c r="F9" s="1"/>
  <c r="J9" s="1"/>
  <c r="I30"/>
  <c r="I26"/>
  <c r="I25"/>
  <c r="I22"/>
  <c r="I21"/>
  <c r="I19"/>
  <c r="I18"/>
  <c r="I15"/>
  <c r="I10"/>
  <c r="I9"/>
  <c r="E25"/>
  <c r="F25"/>
  <c r="E31"/>
  <c r="E28"/>
  <c r="E24"/>
  <c r="E17"/>
  <c r="E13"/>
  <c r="E12"/>
  <c r="E11"/>
  <c r="A1"/>
  <c r="A1" i="9" s="1"/>
  <c r="A1" i="1" s="1"/>
  <c r="G38" i="12"/>
  <c r="G14"/>
  <c r="I14"/>
  <c r="A2"/>
  <c r="A2" i="9"/>
  <c r="A2" i="1" s="1"/>
  <c r="L103" i="71"/>
  <c r="J179" i="1"/>
  <c r="J180"/>
  <c r="J183"/>
  <c r="F179"/>
  <c r="F180"/>
  <c r="F183" s="1"/>
  <c r="F200"/>
  <c r="J202"/>
  <c r="J200"/>
  <c r="J204" s="1"/>
  <c r="F201"/>
  <c r="F202"/>
  <c r="F204"/>
  <c r="J164"/>
  <c r="F164"/>
  <c r="H16" i="9"/>
  <c r="H26"/>
  <c r="H35"/>
  <c r="H37"/>
  <c r="H40" s="1"/>
  <c r="D16"/>
  <c r="D37" s="1"/>
  <c r="D40" s="1"/>
  <c r="D26"/>
  <c r="D35"/>
  <c r="J25" i="12"/>
  <c r="K30"/>
  <c r="G16"/>
  <c r="I16"/>
  <c r="G27"/>
  <c r="I27"/>
  <c r="K9"/>
  <c r="K14"/>
  <c r="K16" s="1"/>
  <c r="K23" s="1"/>
  <c r="K15"/>
  <c r="K18"/>
  <c r="K19"/>
  <c r="K22"/>
  <c r="K25"/>
  <c r="K26"/>
  <c r="K27" s="1"/>
  <c r="K20"/>
  <c r="G20"/>
  <c r="I20"/>
  <c r="B42" i="9"/>
  <c r="D50"/>
  <c r="F134" i="71"/>
  <c r="J150"/>
  <c r="F16" i="9"/>
  <c r="F10" i="71"/>
  <c r="M155" i="1" s="1"/>
  <c r="J26" i="71"/>
  <c r="J57"/>
  <c r="J134"/>
  <c r="H133"/>
  <c r="H132"/>
  <c r="G23" i="12"/>
  <c r="I23" s="1"/>
  <c r="D72" i="71"/>
  <c r="D29"/>
  <c r="D9" s="1"/>
  <c r="E72"/>
  <c r="E26"/>
  <c r="E9"/>
  <c r="H72"/>
  <c r="I69"/>
  <c r="H103"/>
  <c r="H87"/>
  <c r="H153" s="1"/>
  <c r="I150"/>
  <c r="I132" s="1"/>
  <c r="K29" i="72"/>
  <c r="I17" i="74"/>
  <c r="I19" s="1"/>
  <c r="I22" s="1"/>
  <c r="G67" i="75"/>
  <c r="G29" i="12"/>
  <c r="G32" s="1"/>
  <c r="I29"/>
  <c r="D16" l="1"/>
  <c r="F14"/>
  <c r="J14" s="1"/>
  <c r="J133" i="71"/>
  <c r="J132" s="1"/>
  <c r="K29" i="12"/>
  <c r="K32" s="1"/>
  <c r="F78" i="71"/>
  <c r="F72"/>
  <c r="F48"/>
  <c r="F29"/>
  <c r="F26"/>
  <c r="H83"/>
  <c r="J72"/>
  <c r="E87"/>
  <c r="E153" s="1"/>
  <c r="I153"/>
  <c r="N155" i="1"/>
  <c r="F13" i="71"/>
  <c r="D82" i="73"/>
  <c r="I32" i="12"/>
  <c r="I35" s="1"/>
  <c r="G35"/>
  <c r="K35" s="1"/>
  <c r="F57" i="71"/>
  <c r="F56" s="1"/>
  <c r="D56"/>
  <c r="D47" s="1"/>
  <c r="J63"/>
  <c r="J56" s="1"/>
  <c r="J47" s="1"/>
  <c r="H56"/>
  <c r="H47" s="1"/>
  <c r="C22" i="74"/>
  <c r="M19"/>
  <c r="M22" s="1"/>
  <c r="D83" i="71"/>
  <c r="F17"/>
  <c r="J78"/>
  <c r="F88"/>
  <c r="F87" s="1"/>
  <c r="G153"/>
  <c r="J103"/>
  <c r="J88"/>
  <c r="F26" i="9"/>
  <c r="F37" s="1"/>
  <c r="F40" s="1"/>
  <c r="J29" i="71"/>
  <c r="J17"/>
  <c r="J9"/>
  <c r="F35" i="9"/>
  <c r="E78" i="71"/>
  <c r="E48"/>
  <c r="E47" s="1"/>
  <c r="E83" s="1"/>
  <c r="I78"/>
  <c r="I47" s="1"/>
  <c r="I83" s="1"/>
  <c r="G50" i="72"/>
  <c r="K50" s="1"/>
  <c r="M162" i="1" l="1"/>
  <c r="F9" i="71"/>
  <c r="F83" s="1"/>
  <c r="F16" i="12"/>
  <c r="J16" s="1"/>
  <c r="D23"/>
  <c r="J87" i="71"/>
  <c r="J153" s="1"/>
  <c r="F47"/>
  <c r="K43" i="9"/>
  <c r="K40"/>
  <c r="J83" i="71"/>
  <c r="E163"/>
  <c r="F23" i="12" l="1"/>
  <c r="J23" s="1"/>
  <c r="D29"/>
  <c r="F29" l="1"/>
  <c r="J29" s="1"/>
  <c r="J32" s="1"/>
  <c r="J35" s="1"/>
  <c r="D32"/>
  <c r="D148" i="71" l="1"/>
  <c r="F32" i="12"/>
  <c r="F35" s="1"/>
  <c r="D35"/>
  <c r="D146" i="71" l="1"/>
  <c r="F148"/>
  <c r="F146" l="1"/>
  <c r="F133" s="1"/>
  <c r="D133"/>
  <c r="D132" s="1"/>
  <c r="D153" s="1"/>
  <c r="D163" s="1"/>
  <c r="M132" l="1"/>
  <c r="F132"/>
  <c r="F153" s="1"/>
</calcChain>
</file>

<file path=xl/comments1.xml><?xml version="1.0" encoding="utf-8"?>
<comments xmlns="http://schemas.openxmlformats.org/spreadsheetml/2006/main">
  <authors>
    <author>User</author>
  </authors>
  <commentList>
    <comment ref="H18" authorId="0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UOC LUONG 131 CUNG DOI TUONG CUA KIEM TOAN</t>
        </r>
      </text>
    </comment>
    <comment ref="H23" authorId="0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UOC LUONG 1388-3388 CUNG DOI TUONG DO KIEM TOAN</t>
        </r>
      </text>
    </comment>
    <comment ref="H90" authorId="0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UOC LUONG 131 CUNG DOI TUONG THEO KIEM TOAN</t>
        </r>
      </text>
    </comment>
    <comment ref="H97" authorId="0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UOC LUONG 1388-3388 THEWO KIEM TOAN</t>
        </r>
      </text>
    </comment>
    <comment ref="F134" authorId="0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bu tru von gop cty con</t>
        </r>
      </text>
    </comment>
    <comment ref="J134" authorId="0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BU TRU VON GOP</t>
        </r>
      </text>
    </comment>
  </commentList>
</comments>
</file>

<file path=xl/sharedStrings.xml><?xml version="1.0" encoding="utf-8"?>
<sst xmlns="http://schemas.openxmlformats.org/spreadsheetml/2006/main" count="917" uniqueCount="639">
  <si>
    <t>Dù phßng nî ph¶i thu khã ®ßi thÓ hiÖn phÇn gi¸ trÞ dù kiÕn bÞ tæn thÊt do c¸c kho¶n ph¶i thu kh«ng ®­îc kh¸ch hµng thanh to¸n ph¸t sinh ®èi víi sè d­ c¸c kho¶n ph¶i thu t¹i thêi ®iÓm kÕt thóc kú kÕ to¸n. ViÖc trÝch lËp dù phßng thùc hiÖn theo h­íng dÉn t¹i Th«ng t­ sè 228/2009/TT-BTC ngµy 7/12/2009 cña Bé Tµi ChÝnh.</t>
  </si>
  <si>
    <t>Hµng tån kho</t>
  </si>
  <si>
    <t>B¸o c¸o tµi chÝnh vµ c¸c nghiÖp vô kÕ to¸n ®­îc lËp vµ ghi sæ b»ng §ång ViÖt Nam (VND).</t>
  </si>
  <si>
    <t>§Æc ®iÓm ho¹t ®éng:</t>
  </si>
  <si>
    <t>1.</t>
  </si>
  <si>
    <t xml:space="preserve"> -</t>
  </si>
  <si>
    <t>Niªn ®é kÕ to¸n, ®¬n vÞ tiÒn tÖ sö dông trong kÕ to¸n</t>
  </si>
  <si>
    <t>2.</t>
  </si>
  <si>
    <t>ChuÈn mùc kÕ to¸n vµ chÕ ®é kÕ to¸n ¸p dông</t>
  </si>
  <si>
    <t>3.</t>
  </si>
  <si>
    <t xml:space="preserve">1. Hµng ho¸ tån kho </t>
  </si>
  <si>
    <t xml:space="preserve">2. Dù phßng gi¶m gi¸ hµng tån kho </t>
  </si>
  <si>
    <t xml:space="preserve">V. Tµi s¶n ng¾n h¹n kh¸c </t>
  </si>
  <si>
    <t xml:space="preserve">1. Chi phÝ tr¶ tr­íc ng¾n h¹n </t>
  </si>
  <si>
    <t xml:space="preserve">2. ThuÕ GTGT ®­îc khÊu trõ </t>
  </si>
  <si>
    <t xml:space="preserve">4. Gi¸ vèn hµng b¸n </t>
  </si>
  <si>
    <t>Nguyªn gi¸:</t>
  </si>
  <si>
    <t>Doanh thu hîp ®ång x©y dùng ®­îc ghi nhËn theo hai tr­êng hîp:</t>
  </si>
  <si>
    <t>Tr­êng hîp hîp ®ång x©y dùng quy ®Þnh nhµ thÇu ®­îc thanh to¸n theo tiÕn ®é kÕ ho¹ch, khi kÕt qu¶ thùc hiÖn hîp ®ång x©y dùng ®­îc ­íc tÝnh mét c¸ch ®¸ng tin cËy th× doanh thu vµ chi phÝ cña hîp ®ång x©y dùng ®­îc ghi nhËn t­¬ng øng víi phÇn c«ng viÖc ®· hoµn thµnh.</t>
  </si>
  <si>
    <t>Chi phÝ ®i vay trong giai ®o¹n ®Çu t­ x©y dùng c¸c c«ng tr×nh x©y dùng c¬ b¶n dë dang tÝnh vµo gi¸ trÞ cña tµi s¶n ®ã. Khi c«ng tr×nh hoµn thµnh th× chi phÝ ®i vay ®­îc tÝnh vµo chi phÝ tµi chÝnh trong kú.</t>
  </si>
  <si>
    <t>TÊt c¶ c¸c chi phÝ ®i vay kh¸c ®­îc ghi nhËn vµo chi phÝ tµi chÝnh trong kú khi ph¸t sinh.</t>
  </si>
  <si>
    <t>Ph©n phèi lîi nhuËn thuÇn</t>
  </si>
  <si>
    <t>C¸c kho¶n ph¶i thu:</t>
  </si>
  <si>
    <t xml:space="preserve">2. ThÆng dù vèn cæ phÇn </t>
  </si>
  <si>
    <t>Chi phÝ ®i vay</t>
  </si>
  <si>
    <t>Sù kiÖn ph¸t sinh sau ngµy kÕt thóc kú kÕ to¸n</t>
  </si>
  <si>
    <t>C¤NG TY CP C¤NG TR×NH GTVT QU¶NG NAM</t>
  </si>
  <si>
    <t>Qu¶ng Nam, ngµy 11 th¸ng 05 n¨m 2015</t>
  </si>
  <si>
    <t>NguyÔn TuÊn Anh</t>
  </si>
  <si>
    <t>§Æng Th¬</t>
  </si>
  <si>
    <t>Tæng gi¸m ®èc</t>
  </si>
  <si>
    <t>Sè 10 NguyÔn Du, TP Tam Kú, Qu¶ng Nam</t>
  </si>
  <si>
    <t>Luü kÕ tõ ®Çu n¨m ®Õn cuèi quý  này  (N¨m tr­íc)</t>
  </si>
  <si>
    <t>Ph¶i thu vÒ vèn thi c«ng c¸c ®éi, h¹t</t>
  </si>
  <si>
    <t xml:space="preserve">Tµi s¶n ng¾n h¹n kh¸c </t>
  </si>
  <si>
    <t>ThuÕ tµi nguyªn nép thõa</t>
  </si>
  <si>
    <t>C«ng ty ¸p dông ChÕ ®é kÕ to¸n ¸p dông: C«ng ty ¸p dông ChÕ ®é kÕ to¸n ViÖt Nam ban hµnh kÌm theo th«ng t­ 200/2014/TT/BTC do bé tµi chÝnh ban hµnh ngµy 22/12/2014, th«ng t­ 202/2014/TT/BTC ngµy 22/12/2014 vµ hÖ thèng ChuÈn mùc kÕ to¸n ViÖt Nam do Bé Tµi chÝnh ban hµnh.</t>
  </si>
  <si>
    <t>(Ban hµnh theo Th«ng t­ sè 202/2014/TT-BTC ngµy 22/12/2014 cña Bé tµi chÝnh)</t>
  </si>
  <si>
    <t>Tr­¬ng Thanh ThiÖn                                       §Æng Th¬</t>
  </si>
  <si>
    <t>Chi phÝ më réng má ®¸ thai th¸c</t>
  </si>
  <si>
    <t>Hµng ho¸ bÊt ®éng s¶n</t>
  </si>
  <si>
    <t>Hµng ho¸ dù phßng c«ng Ých</t>
  </si>
  <si>
    <t xml:space="preserve"> - Mua trong kú</t>
  </si>
  <si>
    <t>Sè cuèi kú</t>
  </si>
  <si>
    <t>T¨ng trong kú</t>
  </si>
  <si>
    <t>KhÊu hao trong kú</t>
  </si>
  <si>
    <t>Gi¶m trong n¨m</t>
  </si>
  <si>
    <t>1.Nguyªn gi¸</t>
  </si>
  <si>
    <t>3.Gi¸ trÞ cßn l¹i</t>
  </si>
  <si>
    <t>Chi phÝ x©y dùng mÆt b»ng b·i chÕ biÕn ®¸</t>
  </si>
  <si>
    <t xml:space="preserve">Céng </t>
  </si>
  <si>
    <t>Ký quü, ký c­îc dµi h¹n</t>
  </si>
  <si>
    <t xml:space="preserve"> - Ng©n hµng Vietcombank CN Qu¶ng Nam</t>
  </si>
  <si>
    <t>PhÝ m«i tr­êng vµ c¸c kho¶n lÖ phÝ kh¸c</t>
  </si>
  <si>
    <t xml:space="preserve">L·i vay ph¶i tr¶ </t>
  </si>
  <si>
    <t xml:space="preserve"> - KhÊu hao trong kú</t>
  </si>
  <si>
    <t>Nguyªn gi¸ TSC§ cuèi n¨m ®· khÊu hao hÕt nh­ng vÉn cßn sö dông ®Õn 31/03/2015: 19.275.010.921 ®ång</t>
  </si>
  <si>
    <t>Gi¸ trÞ cßn l¹i cuèi n¨m cña TSC§ h÷u h×nh ®· dïng thÕ chÊp, cÇm cè c¸c kho¶n vay t¹i ngµy 31/03/2015: 3.468.087.700 ®ång</t>
  </si>
  <si>
    <t>10. Lîi nhuËn thuÇn tõ ho¹t ®éng kinh doanh</t>
  </si>
  <si>
    <t xml:space="preserve">3. Doanh thu thuÇn b¸n hµng  vµ cung cÊp dÞch vô </t>
  </si>
  <si>
    <t>5. Lîi nhuËn gép vÒ b¸n hµng vµ cung cÊp dÞch vô</t>
  </si>
  <si>
    <t xml:space="preserve">13. Lîi nhuËn kh¸c </t>
  </si>
  <si>
    <t xml:space="preserve">14. Tæng lîi nhuËn kÕ to¸n tr­íc thuÕ </t>
  </si>
  <si>
    <t>17. Lîi nhuËn sau thuÕ thu nhËp doanh nghiÖp</t>
  </si>
  <si>
    <t>TiÒn vµ t­¬ng ®­¬ng tiÒn ®Çu kú</t>
  </si>
  <si>
    <t>MẸ</t>
  </si>
  <si>
    <t>CON</t>
  </si>
  <si>
    <t>ME</t>
  </si>
  <si>
    <t>B¸o c¸o kÕt qu¶ kinh doanh - HîP NHÊT</t>
  </si>
  <si>
    <t>ThuyÕt minh b¸o c¸o tµi chÝnh - HîP NHÊT</t>
  </si>
  <si>
    <r>
      <t xml:space="preserve">- </t>
    </r>
    <r>
      <rPr>
        <sz val="11"/>
        <rFont val="Times New Roman"/>
        <family val="1"/>
      </rPr>
      <t>Xây dựng công trình kỹ thuật dân dụng khác: Xây dựng các công trình dân dụng, giao thông đường bộ, thủy lợi, thủy điện, các công trình công cộng;</t>
    </r>
  </si>
  <si>
    <t>- Kinh doanh bÊt ®éng s¶n, quyÒn sö dông ®Êt thuéc chñ së h÷u, chñ sö dông hoÆc ®i thuª;</t>
  </si>
  <si>
    <t>- Ho¹t ®éng t­ vÊn qu¶n lý: Qu¶n lý, khai th¸c vµ duy tu c¸c c«ng tr×nh giao th«ng ®­êng bé;</t>
  </si>
  <si>
    <t>- DÞch vô l­u tró ng¾n ngµy;</t>
  </si>
  <si>
    <t>- Nhµ hµng vµ c¸c dÞch vô ¨n uèng phôc vô l­u ®éng;</t>
  </si>
  <si>
    <t xml:space="preserve">Ng­êi lËp biÓu                            KÕ to¸n tr­ëng </t>
  </si>
  <si>
    <t xml:space="preserve"> Niªn ®é kÕ to¸n b¾t ®Çu tõ ngµy 01 th¸ng 01 vµ kÕt thóc vµo ngµy 31 th¸ng 12 hµng n¨m. riªng b¸o c¸o tµi chÝnh quý 1 n¨m 2015 b¾t ®Çu tõ ngµy 01/01/2015 kÕt thóc vµ vµo ngµy 31/03/2015</t>
  </si>
  <si>
    <t>Tr­¬ng Thanh ThiÖn                                 §Æng Th¬</t>
  </si>
  <si>
    <t>ng­êi lËp</t>
  </si>
  <si>
    <t xml:space="preserve">Tr­¬ng Thanh ThiÖn </t>
  </si>
  <si>
    <t>- Ho¹t ®éng kiÕn tróc vµ t­ vÊn kü thuËt cã liªn quan: LËp dù ¸n, lËp hå s¬ thiÕt kÕ kü thuËt thi c«ng vµ dù to¸n c¸c c«ng tr×nh x©y dùng, c«ng tr×nh giao th«ng; Gi¸m s¸t c«ng tr×nh ®­êng bé;</t>
  </si>
  <si>
    <t>- L¾p ®Æt hÖ thèng ®iÖn;</t>
  </si>
  <si>
    <t>- L¾p ®Æt hÖ thèng cÊp, tho¸t n­íc, lß s­ëi vµ ®iÒu hßa kh«ng khÝ.</t>
  </si>
  <si>
    <t>- Khai kho¸ng kh¸c ch­a ®­îc ph©n vµo ®©u: Th¨m dß, khai th¸c vµ s¶n xuÊt c¸c lo¹i vËt liÖu phôc vô söa ch÷a vµ x©y dùng hÖ thèng giao th«ng ®­êng bé.</t>
  </si>
  <si>
    <t xml:space="preserve">C«ng ty con </t>
  </si>
  <si>
    <t>C«ng ty TNHH MTV Söa ch÷a vµ X©y dùng §­êng bé Sè 1</t>
  </si>
  <si>
    <t>§Þa chØ: 10 NguyÔn Du, Ph­êng An Mü, Thµnh phè Tam Kú, TØnh Qu¶ng Nam, ViÖt Nam</t>
  </si>
  <si>
    <t>Ngµnh nghÒ kinh doanh chÝnh: X©y dùng c«ng tr×nh d©n dông, giao th«ng ®­êng bé, thñy lîi, thñy ®iÖn, c¸c c«ng tr×nh c«ng céng</t>
  </si>
  <si>
    <t>Tû lÖ së h÷u: 100%</t>
  </si>
  <si>
    <t>L·i dù thu</t>
  </si>
  <si>
    <t>Ph¶i thu chÕ ®é vµ BHXH, HBYT,BHTN ng­êi lao ®éng</t>
  </si>
  <si>
    <t>Ph¶i thu thuÕ thu nhËp c¸ nh©n</t>
  </si>
  <si>
    <t>BHXH, BHYT,BTHT nép thõa</t>
  </si>
  <si>
    <t>b¶ng c©n ®èi  kÕ to¸n - HîP NHÊT</t>
  </si>
  <si>
    <t>B¸o c¸o l­u chuyÓn tiÒn tÖ - HîP NHÊT</t>
  </si>
  <si>
    <t xml:space="preserve">B¸o c¸o tµi chÝnh </t>
  </si>
  <si>
    <t>Cho n¨m tµi chÝnh quý 1 n¨m 2015</t>
  </si>
  <si>
    <t>Cho kú tµi chÝnh quý 1 n¨m 2015</t>
  </si>
  <si>
    <t>M¸y mãc
 thiÕt bÞ</t>
  </si>
  <si>
    <t>PTVT - 
truyÒn dÉn</t>
  </si>
  <si>
    <t>VND</t>
  </si>
  <si>
    <t>QuyÒn sö dông ®Êt kh«ng thêi h¹n</t>
  </si>
  <si>
    <t xml:space="preserve">Céng
</t>
  </si>
  <si>
    <t>(i) QuyÒn sö dông 200 m2 ®Êt t¹i Th«n Thanh Ly, X· B×nh Nguyªn, HuyÖn Th¨ng B×nh, TØnh Qu¶ng Nam. C«ng ty sö dông ®Ó lµm nhµ kho, nhµ ë cho c«ng nh©n.</t>
  </si>
  <si>
    <t>(ii)QuyÒn sö dông 760 m2 ®Êt t¹i th«n Thanh Ly, X· B×nh Nguyªn, HuyÖn Th¨ng B×nh, TØnh Qu¶ng Nam, cã thêi h¹n ®Õn th¸ng 03 n¨m 2047. C«ng ty sö dông ®Ó lµm nhµ kho, nhµ ë cho c«ng nh©n.</t>
  </si>
  <si>
    <t xml:space="preserve">TiÒn göi cã kú h¹n trªn 1 n¨m </t>
  </si>
  <si>
    <t>Chi phÝ ph¶i tr¶ dù ¸n khu ®« thÞ §iÖn Nam- §iÖn Ngäc</t>
  </si>
  <si>
    <t xml:space="preserve"> - ChuyÓn quü dù phßng tµi chÝnh sang quü ®Çu t­ ph¸t triÓn</t>
  </si>
  <si>
    <t xml:space="preserve"> - Tr¶ cæ tøc </t>
  </si>
  <si>
    <t>Ròi ro l·i suÊt cña C«ng ty ph¸t sinh chñ yÕu tõ c¸c kho¶n vay ®· ký kÕt. §Ó gi¶m thiÓu rñi ro nµy, C«ng ty ®· ­íc tÝnh ¶nh h­ëng cña chi phÝ l·i vay ®Õn kÕt qu¶ kinh doanh tõng thêi kú còng nh­ ph©n tÝch, dù b¸o ®Ó lùa chän c¸c thêi ®iÓm tr¶ nî thÝch hîp</t>
  </si>
  <si>
    <t>C«ng ty mua nguyªn vËt liÖu tõ nhµ cung cÊp trong n­íc ®Ó phôcvô ho¹t ®éng s¶n xuÊt kinh doanh, do ®ã sÏ chÞu sù rñi ro tõ viÖc thay ®æi gi¸ b¸n cña nguyªn vËt liÖu. Tuy nhiªn, chi phÝ nguyªn vËt liÖu chiÕm tû träng nhá trong tæng gi¸ thµnh s¶n phÈm nªn C</t>
  </si>
  <si>
    <t>§Ó qu¶n lý rñi ro thanh kho¶n, ®¸p øng nhu cÇu vÒ vèn, nghÜa vô tµi chÝnh hiÖn t¹i vµ trong t­¬ng lai, C«ng ty th­êng xuyªn theo dâi vµ duy tr× ®ñ møc dù phßng tiÒn, tèi ­u ho¸ c¸c dßng tiÒn nhµn rçi, tËn dông ®­îc tÝn dông tõ kh¸ch hµng vµ ®èi t¸c, chñ ®</t>
  </si>
  <si>
    <t>Tr­¬ng Thanh ThiÖn</t>
  </si>
  <si>
    <t>C«ng ty con lµ ®¬n vÞ do C«ng ty kiÓm so¸t. Sù kiÓm so¸t tån t¹i khi C«ng ty cã kh¶ n¨ng trùc tiÕp hay gi¸n tiÕp chi phèi c¸c chÝnh s¸ch tµi chÝnh vµ ho¹t ®éng cña c¸c c«ng ty nhËn ®Çu t­ nh»m thu ®­îc lîi Ých tõ c¸c ho¹t ®éng cña c«ng ty nµy. B¸o c¸o tµi chÝnh cña c«ng ty con ®­îc hîp nhÊt trong b¸o c¸o tµi chÝnh hîp nhÊt tõ ngµy C«ng ty b¾t ®Çu kiÓm so¸t ®Õn ngµy kÕt thóc kiÓm so¸t.</t>
  </si>
  <si>
    <t>Lîi Ých cña cæ ®«ng thiÓu sè trong tµi s¶n thuÇn cña c«ng ty con hîp nhÊt ®­îc x¸c ®Þnh lµ mét chØ tiªu riªng biÖt t¸ch khái phÇn vèn chñ së h÷u cña cæ ®«ng cña C«ng ty mÑ. Lîi Ých cña cæ ®«ng thiÓu sè bao gåm gi¸ trÞ c¸c lîi Ých cña cæ ®«ng thiÓu sè t¹i ngµy hîp nhÊt kinh doanh ban ®Çu vµ phÇn lîi Ých cña cæ ®«ng thiÓu sè trong sù biÕn ®éng cña tæng vèn chñ së h÷u kÓ tõ ngµy hîp nhÊt kinh doanh. C¸c kho¶n lç t­¬ng øng víi phÇn vèn cña cæ ®«ng thiÓu sè v­ît qu¸ phÇn vèn cña hä trong tæng vèn chñ së h÷u cña c«ng ty con ®­îc tÝnh gi¶m vµo lîi Ých cña C«ng ty mÑ trõ khi cæ ®«ng thiÓu sè cã nghÜa vô rµng buéc vµ cã kh¶ n¨ng bï ®¾p kho¶n lç ®ã.</t>
  </si>
  <si>
    <t>C¸c giao dÞch bÞ lo¹i ra khi hîp nhÊt</t>
  </si>
  <si>
    <t>C¸c sè d­ vµ giao dÞch néi bé vµ l·i ch­a thùc hiÖn ph¸t sinh tõ c¸c giao dÞch néi bé gi÷a C«ng ty mÑ vµ c«ng ty con bÞ lo¹i bá khi lËp b¸o c¸o tµi chÝnh hîp nhÊt.</t>
  </si>
  <si>
    <t>C¬ së hîp nhÊt b¸o c¸o tµi chÝnh</t>
  </si>
  <si>
    <t>4.1</t>
  </si>
  <si>
    <t>4.2</t>
  </si>
  <si>
    <t>Tµi s¶n, c«ng nî vµ c«ng nî tiÒm tµng cña C«ng ty con ®­îc x¸c ®Þnh theo gi¸ trÞ hîp lý t¹i ngµy mua c«ng ty con. BÊt kú kho¶n phô tréi nµo gi÷a gi¸ mua vµ tæng gi¸ trÞ hîp lý cña tµi s¶n ®­îc mua ®­îc ghi nhËn lµ lîi thÕ th­¬ng m¹i. BÊt kú kho¶n thiÕu hôt nµo gi÷a gi¸ mua vµ tæng gi¸ trÞ hîp lý cña tµi s¶n ®­îc mua ®­îc ghi nhËn vµo kÕt qu¶ ho¹t ®éng kinh doanh cña kú kÕ to¸n ph¸t sinh ho¹t ®éng mua c«ng ty con.</t>
  </si>
  <si>
    <t>Lîi Ých cña cæ ®«ng thiÓu sè t¹i ngµy hîp nhÊt kinh doanh ban ®Çu ®­îc x¸c ®Þnh trªn c¬ së tû lÖ cña cæ ®«ng thiÓu sè trong tæng gi¸ trÞ hîp lý cña tµi s¶n, c«ng nî vµ c«ng nî tiÒm tµng ®­îc ghi nhËn.</t>
  </si>
  <si>
    <t xml:space="preserve"> Hîp nhÊt kinh doanh</t>
  </si>
  <si>
    <t>4.3</t>
  </si>
  <si>
    <t>4.4</t>
  </si>
  <si>
    <t>Tµi s¶n cè ®Þnh h÷u h×nh:</t>
  </si>
  <si>
    <t>4.6</t>
  </si>
  <si>
    <t>Tài sản cố định vô hình</t>
  </si>
  <si>
    <t>4.7</t>
  </si>
  <si>
    <t>4.8</t>
  </si>
  <si>
    <t>4.9</t>
  </si>
  <si>
    <t>4.10</t>
  </si>
  <si>
    <t>4.5</t>
  </si>
  <si>
    <t>4.11</t>
  </si>
  <si>
    <t>4.12</t>
  </si>
  <si>
    <t>4.13</t>
  </si>
  <si>
    <t>4.14</t>
  </si>
  <si>
    <t>4.15</t>
  </si>
  <si>
    <t>T¹i C«ng ty mÑ: ¸p dông møc thuÕ suÊt thuÕ thu nhËp doanh nghiÖp lµ 22%.</t>
  </si>
  <si>
    <t>+</t>
  </si>
  <si>
    <t>T¹i C«ng ty con: ¸p dông møc thuÕ suÊt 20% ®èi víi doanh nghiÖp cã tæng doanh thu n¨m kh«ng qu¸ 20 tû ®ång theo quy ®Þnh t¹i kho¶n 2 ®iÒu 11 th«ng t­ 78/2014/TT-BTC ngµy 18/06/2014 cña Bé tµi chÝnh.</t>
  </si>
  <si>
    <t>Ghi nhËn ban ®Çu</t>
  </si>
  <si>
    <t>Tµi s¶n tµi chÝnh</t>
  </si>
  <si>
    <t>T¹i ngµy ghi nhËn ban ®Çu, tµi s¶n tµi chÝnh ®­îc ghi nhËn theo gi¸ gèc céng c¸c chi phÝ giao dÞch cã liªn quan trùc tiÕp ®Õn viÖc mua s¾m tµi s¶n tµi chÝnh ®ã. Tµi s¶n tµi chÝnh cña C«ng ty bao gåm: tiÒn mÆt, tiÒn gëi ng¾n h¹n, c¸c kho¶n ph¶i thu kh¸ch hµng, ph¶i thu kh¸c vµ tµi s¶n tµi chÝnh kh¸c.</t>
  </si>
  <si>
    <t>Nî ph¶i tr¶ tµi chÝnh</t>
  </si>
  <si>
    <t>T¹i ngµy ghi nhËn ban ®Çu, nî ph¶i tr¶ tµi chÝnh ®­îc ghi nhËn theo gi¸ gèc céng víi c¸c chi phÝ giao dÞch cã liªn quan trùc tiÕp ®Õn viÖc ph¸t hµnh nî ph¶i tr¶ tµi chÝnh ®ã. Nî ph¶i tr¶ tµi chÝnh cña C«ng ty bao gåm c¸c kho¶n vay, ph¶i tr¶ ng­êi b¸n, chi phÝ ph¶i tr¶ vµ ph¶i tr¶ kh¸c.</t>
  </si>
  <si>
    <t>§¸nh gi¸ l¹i sau lÇn ghi nhËn ban ®Çu</t>
  </si>
  <si>
    <t>HiÖn t¹i, ch­a cã quy ®Þnh vÒ ®¸nh gi¸ l¹i c«ng cô tµi chÝnh sau ghi nhËn ban ®Çu.</t>
  </si>
  <si>
    <t>C¸c bªn ®­îc coi lµ liªn quan nÕu mét bªn cã kh¶ n¨ng kiÓm so¸t hoÆc cã ¶nh h­ëng ®¸ng kÓ ®èi víi bªn kia trong viÖc ra quyÕt ®Þnh vÒ c¸c chÝnh s¸ch tµi chÝnh vµ ho¹t ®éng.</t>
  </si>
  <si>
    <t>C«ng cô tµi chÝnh</t>
  </si>
  <si>
    <t>4.16</t>
  </si>
  <si>
    <t>C¸c bªn liªn quan</t>
  </si>
  <si>
    <t>4.17</t>
  </si>
  <si>
    <t>TiÒn mÆt</t>
  </si>
  <si>
    <t>TiÒn göi ng©n hµng kh«ng kú h¹n</t>
  </si>
  <si>
    <t>Ph¶i tr¶ khèi l­îng thi c«ng cho c¸c §éi, H¹t ng¾n h¹n</t>
  </si>
  <si>
    <t>Ph¶i tr¶ dµi h¹n kh¸c</t>
  </si>
  <si>
    <t>NhËn ký quü, ký c­îc dµi h¹n</t>
  </si>
  <si>
    <t>Ph¶i tr¶ khèi l­îng thi c«ng cho c¸c §éi, H¹t dµi h¹n</t>
  </si>
  <si>
    <t>(PhÇn gi÷ thÈm tra c¸c §éi, H¹t nh÷ng c«ng tr×nh ch­a phª duyÖt quyÕt to¸n)</t>
  </si>
  <si>
    <t>Tæng céng (a)+(b)</t>
  </si>
  <si>
    <t>Dù phßng ph¶i tr¶ ng¾n h¹n</t>
  </si>
  <si>
    <t>Dù phßng b¶o hµnh c¸c c«ng tr×nh x©y dùng</t>
  </si>
  <si>
    <t>Nguån vèn ®Çu t­ XDCB</t>
  </si>
  <si>
    <t>Quü dù phßng tµi chÝnh</t>
  </si>
  <si>
    <t xml:space="preserve"> - TrÝch quü khen th­ëng phóc lîi, 
th­ëng ban qu¶n lý, ban ®iÒu hµnh</t>
  </si>
  <si>
    <t>C«ng ty thùc hiÖn ph©n phèi lîi nhuËn n¨m 2014 theo nghÞ quyÕt §¹i héi ®ång cæ ®«ng th­êng niªn</t>
  </si>
  <si>
    <t>n¨m 2015</t>
  </si>
  <si>
    <t>Doanh thu SX ®¸</t>
  </si>
  <si>
    <t>Doanh thu chuyÓn nh­îng bÊt ®éng s¶n</t>
  </si>
  <si>
    <t>Gi¸ vèn SX ®¸</t>
  </si>
  <si>
    <t>Gi¸ vèn chuyÓn nh­îng bÊt ®éng s¶n</t>
  </si>
  <si>
    <t>Thu nhËp tõ cho thuª xe m¸y, mÆt b»ng, kh¸c</t>
  </si>
  <si>
    <t>Chi phÝ cho thuª xe m¸y thi c«ng</t>
  </si>
  <si>
    <t>Chi phÝ hç trî x©y dùng c¬ së h¹ tÇng</t>
  </si>
  <si>
    <t xml:space="preserve">ThuÕ thu nhËp doanh nghiÖp </t>
  </si>
  <si>
    <t xml:space="preserve"> - C«ng ty Cæ phÇn C«ng tr×nh Giao th«ng VËn t¶i Qu¶ng Nam (sau ®©y gäi t¾t lµ “C«ng ty”) ®­îc thµnh lËp trªn c¬ së cæ phÇn ho¸ C«ng ty Qu¶n lý vµ X©y dùng §­êng bé Qu¶ng Nam theo QuyÕt ®Þnh sè 5233/Q§-UB ngµy 27 th¸ng 11 n¨m 2003 cña ñy ban Nh©n d©n TØnh Qu¶ng Nam. C«ng ty ®­îc Së KÕ ho¹ch vµ §Çu t­ TØnh Qu¶ng Nam cÊp GiÊy chøng nhËn ®¨ng ký kinh doanh sè 3303070058 ngµy 02 th¸ng 01 n¨m 2004. Tõ khi thµnh lËp ®Õn nay C«ng ty ®· 8 lÇn ®iÒu chØnh GiÊy chøng nhËn ®¨ng ký kinh doanh vµ lÇn ®iÒu chØnh gÇn nhÊt vµo ngµy 05 th¸ng 09 n¨m 2014 víi m· sè doanh nghiÖp lµ 4000390766. C«ng ty lµ ®¬n vÞ h¹ch to¸n ®éc lËp, ho¹t ®éng s¶n xuÊt kinh doanh theo LuËt Doanh nghiÖp, §iÒu lÖ C«ng ty vµ c¸c quy ®Þnh ph¸p lý hiÖn hµnh cã liªn quan.</t>
  </si>
  <si>
    <t>H×nh thøc kÕ to¸n :Chøng tõ ghi sæ</t>
  </si>
  <si>
    <t>C¸c kho¶n ®Çu t­ vµo c«ng ty con, c«ng ty liªn kÕt, c«ng ty liªn doanh vµ c¸c kho¶n ®Çu t­ tµi chÝnh kh¸c ®­îc ghi nhËn theo gi¸ gèc. ViÖc trÝch lËp dù phßng thùc hiÖn theo Th«ng t­ sè 228/2009/TT-BTC ngµy 07/12/2009 cña Bé Tµi chÝnh vµ söa ®æi, bæ sung theo Th«ng t­ sè 89/2013/TT-BTC ngµy 28/06/2013 cña Bé Tµi chÝnh.</t>
  </si>
  <si>
    <t>05 - 25 n¨m</t>
  </si>
  <si>
    <t>4 - 8 n¨m</t>
  </si>
  <si>
    <t>5 - 8 n¨m</t>
  </si>
  <si>
    <t>QuyÒn sö dông ®Êt</t>
  </si>
  <si>
    <t>TSC§ v« h×nh lµ quyÒn sö dông ®Êt bao gåm:</t>
  </si>
  <si>
    <t>+ QuyÒn sö dông ®Êt ®­îc nhµ n­íc giao cã thu tiÒn sö dông ®Êt hoÆc nhËn chuyÓn nh­îng quyÒn sö dông ®Êt hîp ph¸p (bao gåm quyÒn sö dông ®Êt cã thêi h¹n, quyÒn sö dông ®Êt kh«ng thêi h¹n).</t>
  </si>
  <si>
    <t>Nguyªn gi¸ TSC§ lµ quyÒn sö dông ®Êt ®­îc x¸c ®Þnh lµ toµn bé kho¶n tiÒn chi ra ®Ó cã quyÒn sö dông ®Êt hîp ph¸p céng c¸c chi phÝ cho ®Òn bï gi¶i phãng mÆt b»ng, san lÊp mÆt b»ng, lÖ phÝ tr­íc b¹ (kh«ng bao gåm c¸c chi phÝ chi ra ®Ó x©y dùng c¸c c«ng tr×nh trªn ®Êt); hoÆc lµ gi¸ trÞ quyÒn sö dông ®Êt nhËn gãp vèn.</t>
  </si>
  <si>
    <t>QuyÒn sö dông ®Êt kh«ng cã thêi h¹n th× kh«ng thùc hiÖn khÊu hao</t>
  </si>
  <si>
    <t>+ QuyÒn sö dông ®Êt thuª tr­íc ngµy cã hiÖu lùc cña LuËt §Êt ®ai n¨m 2003 mµ ®· tr¶ tiÒn thuª ®Êt cho c¶ thêi gian thuª hoÆc ®· tr¶ tr­íc tiÒn thuª ®Êt cho nhiÒu n¨m mµ thêi h¹n thuª ®Êt ®· ®­îc tr¶ tiÒn cßn l¹i Ýt nhÊt lµ 05 n¨m vµ ®­îc c¬ quan cã thÈm quyÒn cÊp giÊy chøng nhËn quyÒn sö dông ®Êt</t>
  </si>
  <si>
    <t xml:space="preserve"> - Sè liÖu so s¸nh trªn b¸o c¸o kÕt qu¶ kinh doanh vµ l­u chuyÓn tiÒn tÖ kÕt thóc ngµy 31/03/2015 lµ sè liÖu trªn B¸o c¸o tµi chÝnh cho kú kÕ to¸n kÕt thóc ngµy 31/03/2014</t>
  </si>
  <si>
    <t xml:space="preserve"> - Sè liÖu so s¸nh trªn b¶ng c©n ®èi kÕ to¸n kÕt thóc ngµy 31/03/2015 lµ sè liÖu trªn B¸o c¸o tµi chÝnh kÕt thóc ngµy 31/12/2014.</t>
  </si>
  <si>
    <t>Chi phÝ ph¶i tr¶ ng¾n h¹n:</t>
  </si>
  <si>
    <t>Ph¶i tr¶ ng¾n h¹n kh¸c</t>
  </si>
  <si>
    <t>ThuÕ thu nhËp hiÖn hµnh lµ kho¶n thuÕ ®­îc tÝnh dùa trªn thu nhËp chÞu thuÕ trong kú víi thuÕ suÊt cã hiÖu lùc t¹i ngµy kÕ thóc kú kÕ to¸n. Thu nhËp chÞu thuÕ chªnh lÖch so víi lîi nhuËn kÕ to¸n lµ do ®iÒu chØnh c¸c kho¶n chªnh lÖch t¹m thêi gi÷a thuÕ vµ kÕ to¸n còng nh­ ®iÒu chØnh c¸c kho¶n thu nhËp vµ chi phÝ kh«ng ph¶i chÞu thuÕ hay kh«ng ®­îc khÊu trõ.</t>
  </si>
  <si>
    <t>25</t>
  </si>
  <si>
    <t xml:space="preserve">6. TiÒn thu håi ®Çu t­ vèn gãp vµo ®¬n vÞ kh¸c </t>
  </si>
  <si>
    <t>26</t>
  </si>
  <si>
    <t xml:space="preserve">7. TiÒn thu l·i cho vay, cæ tøc vµ lîi nhuËn ®­îc chia </t>
  </si>
  <si>
    <t>27</t>
  </si>
  <si>
    <t>1. Sè d­ 01/01/2014</t>
  </si>
  <si>
    <t>2. Sè d­ 31/12/2014</t>
  </si>
  <si>
    <t>3. Sè d­ t¹i 01/01/2015</t>
  </si>
  <si>
    <t>Quý 1 n¨m 2014</t>
  </si>
  <si>
    <r>
      <t xml:space="preserve">Qu¶n lý rñi ro thÞ tr­êng: </t>
    </r>
    <r>
      <rPr>
        <sz val="12"/>
        <color indexed="14"/>
        <rFont val=".VnTime"/>
        <family val="2"/>
      </rPr>
      <t>Ho¹t ®éng kinh doanh cña C«ng ty sÏ chñ yÕu chÞu rñi ro khi cã sù biÕn ®éng lín vÒ tû gi¸, l·i suÊt vµ gi¸.</t>
    </r>
  </si>
  <si>
    <t>Kh«ng cã sù kiÖn quan träng nµo kh¸c x¶y ra sau ngµy kÕt thóc kú kÕ to¸n yªu cÇu ph¶i ®iÒu chØnh hoÆc c«ng bè trong c¸c B¸o c¸o tµi chÝnh.</t>
  </si>
  <si>
    <t>Sè liÖu so s¸nh</t>
  </si>
  <si>
    <t>Ng­êi lËp biÓu                                   KÕ to¸n tr­ëng</t>
  </si>
  <si>
    <t xml:space="preserve">Tæng gi¸m ®èc </t>
  </si>
  <si>
    <t xml:space="preserve">6. Doanh thu ho¹t ®éng tµi chÝnh </t>
  </si>
  <si>
    <t xml:space="preserve">7. Chi phÝ tµi chÝnh </t>
  </si>
  <si>
    <t xml:space="preserve">Trong ®ã: L·i vay ph¶i tr¶ </t>
  </si>
  <si>
    <t>8. Chi phÝ b¸n hµng</t>
  </si>
  <si>
    <t xml:space="preserve">9. Chi phÝ qu¶n lý doanh nghiÖp </t>
  </si>
  <si>
    <t>Quý 1 n¨m 2015</t>
  </si>
  <si>
    <t>2. Dù phßng gi¶m gi¸ chøng kho¸n kinh doanh</t>
  </si>
  <si>
    <t>3. §Çu t­ n¾m gi÷ ®Õn ngµy ®¸o h¹n</t>
  </si>
  <si>
    <t>1. Ph¶i thu ng¾n h¹n cña kh¸ch hµng</t>
  </si>
  <si>
    <t>5. Ph¶i thu vÒ cho vay ng¾n h¹n</t>
  </si>
  <si>
    <t>4. Giao dÞch mua b¸n l¹i tr¸i phiÕu ChÝnh phñ</t>
  </si>
  <si>
    <t xml:space="preserve">5. Tµi s¶n ng¾n h¹n kh¸c </t>
  </si>
  <si>
    <t>IV. Tµi s¶n dë dang dµi h¹n</t>
  </si>
  <si>
    <t>1. Chi phÝ s¶n xuÊt, kinh doanh dë dang dµi h¹n</t>
  </si>
  <si>
    <t>2. Chi phÝ x©y dùng c¬ b¶n dë dang</t>
  </si>
  <si>
    <t xml:space="preserve">V. C¸c kho¶n ®Çu t­ tµi chÝnh dµi h¹n </t>
  </si>
  <si>
    <t>4. Dù phßng ®Çu t­ tµi chÝnh dµi h¹n</t>
  </si>
  <si>
    <t>5. §Çu t­ n¾m gi÷ ®Õn ngµy ®¸o h¹n</t>
  </si>
  <si>
    <t xml:space="preserve">VI. Tµi s¶n dµi h¹n kh¸c </t>
  </si>
  <si>
    <t>11. Dù phßng ph¶i tr¶ ng¾n h¹n</t>
  </si>
  <si>
    <t xml:space="preserve">12. Quü khen th­ëng, phóc lîi </t>
  </si>
  <si>
    <t>13. Quü b×nh æn gi¸</t>
  </si>
  <si>
    <t>14. Giao dÞch mua b¸n l¹i tr¸i phiÕu ChÝnh Phñ</t>
  </si>
  <si>
    <t>1. Ph¶i tr¶ ng­êi b¸n dµi h¹n</t>
  </si>
  <si>
    <t>MÉu sè B 01-DN</t>
  </si>
  <si>
    <t>II. §Çu t­ tµi chÝnh ng¾n h¹n</t>
  </si>
  <si>
    <t>III. C¸c kho¶n ph¶i thu ng¾n h¹n</t>
  </si>
  <si>
    <t>2. Tr¶ tr­íc cho ng­êi b¸n ng¾n h¹n</t>
  </si>
  <si>
    <t>6. Ph¶i thu ng¾n h¹n kh¸c</t>
  </si>
  <si>
    <t>7. Dù phßng ph¶i thu ng¾n h¹n khã ®ßi</t>
  </si>
  <si>
    <t>8. Tµi s¶n thiÕu chê xö lý</t>
  </si>
  <si>
    <t xml:space="preserve">3. ThuÕ vµ c¸c kho¶n ph¶i thu nhµ n­íc </t>
  </si>
  <si>
    <t>2. Tr¶ tr­íc cho ng­êi b¸n dµi h¹n</t>
  </si>
  <si>
    <t>3. Vèn kinh doanh ë ®¬n vÞ trùc thuéc</t>
  </si>
  <si>
    <t>4. Ph¶i thu néi bé dµi h¹n</t>
  </si>
  <si>
    <t>5. Ph¶i thu vÒ cho vay dµi h¹n</t>
  </si>
  <si>
    <t>6. Ph¶i thu dµi h¹n kh¸c</t>
  </si>
  <si>
    <t>7. Dù phßng ph¶i thu dµi h¹n khã ®ßi</t>
  </si>
  <si>
    <t>2. §Çu t­ vµo c«ng ty liªn doanh, liªn kÕt</t>
  </si>
  <si>
    <t>3. §Çu t­ gãp vèn vµo ®¬n vÞ kh¸c</t>
  </si>
  <si>
    <t xml:space="preserve">4. Tµi s¶n dµi h¹n kh¸c </t>
  </si>
  <si>
    <t>3. ThiÕt bÞ, vËt t­, phô tïng thay thÕ dµi h¹n</t>
  </si>
  <si>
    <t>Tæng céng tµi s¶n (270=100+200)</t>
  </si>
  <si>
    <t xml:space="preserve">C.Nî ph¶i tr¶ </t>
  </si>
  <si>
    <t xml:space="preserve">1. Ph¶i tr¶ cho ng­êi b¸n ng¾n h¹n </t>
  </si>
  <si>
    <t>2. Ng­êi mua tr¶ tiÒn tr­íc ng¾n h¹n</t>
  </si>
  <si>
    <t xml:space="preserve">3. ThuÕ vµ  c¸c kho¶n ph¶i nép nhµ n­íc </t>
  </si>
  <si>
    <t>4. Ph¶i tr¶ ng­êi lao ®éng</t>
  </si>
  <si>
    <t>5. Chi phÝ ph¶i tr¶ ng¾n h¹n</t>
  </si>
  <si>
    <t>6. Ph¶i tr¶ néi bé ng¾n h¹n</t>
  </si>
  <si>
    <t xml:space="preserve">7. Ph¶i tr¶ theo tiÕn ®é KH hîp ®ång XD </t>
  </si>
  <si>
    <t>8. Doanh thu ch­a thùc hiÖn ng¾n h¹n</t>
  </si>
  <si>
    <t>9. Ph¶i tr¶ ng¾n h¹n kh¸c</t>
  </si>
  <si>
    <t>10. Vay vµ nî thuª tµi chÝnh ng¾n h¹n</t>
  </si>
  <si>
    <t>2. Ng­êi mua tr¶ tiÒn tr­íc dµi h¹n</t>
  </si>
  <si>
    <t>3. Chi phÝ ph¶i tr¶ dµi h¹n</t>
  </si>
  <si>
    <t>4. Ph¶i tr¶ néi bé vÒ vèn kinh doanh</t>
  </si>
  <si>
    <t>5. Ph¶i tr¶ néi bé dµi h¹n</t>
  </si>
  <si>
    <t>6. Doanh thu ch­a thùc hiÖn dµi h¹n</t>
  </si>
  <si>
    <t>7. Ph¶i tr¶ dµi h¹n kh¸c</t>
  </si>
  <si>
    <t>8. Vay vµ nî thuª tµi chÝnh dµi h¹n</t>
  </si>
  <si>
    <t>9. Tr¸i phiÕu chuyÓn ®æi</t>
  </si>
  <si>
    <t>10. Cæ phiÕu ­u ®·i</t>
  </si>
  <si>
    <t>11. ThuÕ thu nhËp ho·n l¹i ph¶i tr¶</t>
  </si>
  <si>
    <t>12. Dù phßng ph¶i tr¶ dµi h¹n</t>
  </si>
  <si>
    <t>13. Quü ph¸t triÓn khoa häc vµ c«ng nghÖ</t>
  </si>
  <si>
    <t xml:space="preserve">D. Vèn chñ së h÷u </t>
  </si>
  <si>
    <t xml:space="preserve"> - Cæ phiÕu phæ th«ng cã quyÒn biÓu quyÕt</t>
  </si>
  <si>
    <t>1. Vèn gãp cña chñ së h÷u</t>
  </si>
  <si>
    <t>411a</t>
  </si>
  <si>
    <t>411b</t>
  </si>
  <si>
    <t>Tæng céng nguån vèn (440=300+400)</t>
  </si>
  <si>
    <t>MÉu sè B 03- DN</t>
  </si>
  <si>
    <t>5. ThuÕ thu nhËp doanh nghiÖp ®· nép</t>
  </si>
  <si>
    <t xml:space="preserve">L­u chuyÓn tiÒn thuÇn tõ ho¹t ®éng ®Çu t­ </t>
  </si>
  <si>
    <t>2. TiÒn chi tr¶ l¹i vèn gãp cho c¸c chñ së h÷u , mua l¹i  cæ phiÕu cña DN ®· ph¸t hµnh</t>
  </si>
  <si>
    <t>3. TiÒn thu tõ ®i vay</t>
  </si>
  <si>
    <t>4. TiÒn tr¶ nî gèc vay</t>
  </si>
  <si>
    <t xml:space="preserve">5. TiÒn tr¶ nî gèc thuª tµi chÝnh </t>
  </si>
  <si>
    <t>MÉu sè B 02 - DN</t>
  </si>
  <si>
    <t xml:space="preserve">15. ThuÕ thu nhËp doanh nghiÖp hiÖn hµnh </t>
  </si>
  <si>
    <t>16. Chi phÝ thuÕ TNDN ho·n l¹i</t>
  </si>
  <si>
    <t>19. L·i suy gi¶m trªn cæ phiÕu</t>
  </si>
  <si>
    <t>C¸c kho¶n ph¶i tr¶ vµ chi phÝ trÝch tr­íc ®­îc ghi nhËn cho sè tiÒn ph¶i tr¶ trong t­¬ng lai liªn quan ®Õn hµng ho¸ vµ dÞch vô ®· nhËn ®­îc kh«ng phô thuéc vào viÖc c«ng ty ®· nhËn ®­îc ho¸ ®¬n cña nhµ cung cÊp hay ch­a.</t>
  </si>
  <si>
    <t>a.</t>
  </si>
  <si>
    <t>b.</t>
  </si>
  <si>
    <t>c.</t>
  </si>
  <si>
    <t>Cæ phiÕu</t>
  </si>
  <si>
    <t xml:space="preserve">Gi¸ trÞ      </t>
  </si>
  <si>
    <t>7.</t>
  </si>
  <si>
    <t>Ban Tæng gi¸m ®èc cho r»ng C«ng ty hÇu nh­ kh«ng cã rñi ro thanh kho¶n vµ tin t­ëng r»ng C«ng ty cã thÓ t¹o ra ®ñ nguån tiÒn ®Ó ®¸p øng c¸c nghÜa vô tµi chÝnh khi ®Õn h¹n.</t>
  </si>
  <si>
    <t>I. Vèn chñ së h÷u</t>
  </si>
  <si>
    <t xml:space="preserve">3. TiÒn chi tr¶ cho ng­êi lao ®éng </t>
  </si>
  <si>
    <t>03</t>
  </si>
  <si>
    <t xml:space="preserve">4. TiÒn chi tr¶ cho l·i vay </t>
  </si>
  <si>
    <t>04</t>
  </si>
  <si>
    <t xml:space="preserve"> - Ph¶i thu  tiÒn khèi l­îng</t>
  </si>
  <si>
    <t>2. Tµi s¶n thuÕ thu nhËp hoµn l¹i</t>
  </si>
  <si>
    <t>Ký quỹ, ký c­îc</t>
  </si>
  <si>
    <t xml:space="preserve"> - Ng©n hµng NN &amp; PTNT Hoµng Mai</t>
  </si>
  <si>
    <t>§Çu t­ tµi chÝnh ng¾n h¹n</t>
  </si>
  <si>
    <t>Ph¶i thu ng¾n h¹n kh¸c</t>
  </si>
  <si>
    <t>3. 21/H§TD/2009</t>
  </si>
  <si>
    <t>§Çu t­ thiÕt bÞ n©ng cao n¨ng lùc thi c«ng</t>
  </si>
  <si>
    <t xml:space="preserve">18.1 Lîi nhuËn sau thuÕ cña Cæ d«ng thiÓu sè </t>
  </si>
  <si>
    <t xml:space="preserve">18. 2 Lîi nhuËn sau thuÕ cña C«ng ty mÑ </t>
  </si>
  <si>
    <t xml:space="preserve">M· chØ tiªu  </t>
  </si>
  <si>
    <t>Quý nµy n¨m nay</t>
  </si>
  <si>
    <t xml:space="preserve">Quý nµy n¨m tr­íc </t>
  </si>
  <si>
    <t>ThuÕ Gi¸ trÞ gia t¨ng: ¸p dông møc thuÕ suÊt 10% ®èi víi ho¹t ®éng x©y l¾p, c¸c ho¹t ®éng kh¸c ¸p dông theo quy ®Þnh hiÖn hµnh.</t>
  </si>
  <si>
    <t xml:space="preserve">ThuÕ thu nhËp doanh nghiÖp: </t>
  </si>
  <si>
    <t>C¸c lo¹i ThuÕ kh¸c vµ lÖ phÝ nép theo quy ®Þnh hiÖn hµnh</t>
  </si>
  <si>
    <t>5.</t>
  </si>
  <si>
    <t>31/12/2013</t>
  </si>
  <si>
    <t>VN§</t>
  </si>
  <si>
    <t>Lîi nhuËn thuÇn sau thuÕ trÝch lËp c¸c quü, ®­îc chia cho c¸c cæ ®«ng theo NghÞ quyÕt cña §¹i Héi cæ ®«ng th­êng niªn.</t>
  </si>
  <si>
    <t>Ghi nhËn doanh thu</t>
  </si>
  <si>
    <t xml:space="preserve"> *</t>
  </si>
  <si>
    <t>Rñi ro thanh kho¶n</t>
  </si>
  <si>
    <t>ThuÕ thu nhËp ho·n l¹i ®­îc x¸c ®Þnh cho c¸c kho¶n chªnh lÖch t¹m thêi t¹i ngµy kÕt thóc kú kÕ to¸n gi÷a c¬ së tÝnh thuÕ thu nhËp cña c¸c tµi s¶n vµ nî ph¶i tr¶ vµ gi¸ trÞ ghi sæ cña chóng cho môc ®Ých b¸o c¸o tµi chÝnh. ThuÕ thu nhËp ho·n l¹i ph¶i tr¶ ®­îc ghi nhËn cho tÊt c¶ c¸c kho¶n chªnh lÖch t¹m thêi. Tµi s¶n thuÕ thu nhËp ho·n l¹i chØ ®­îc ghi nhËn khi ch¾c ch¾n trong t­¬ng lai sÏ cã lîi nhuËn tÝnh thuÕ ®Ó sö dông nh÷ng chªnh lÖch t¹m thêi ®­îc khÊu trõ nµy. Gi¸ trÞ cña thuÕ thu nhËp ho·n l¹i ®­îc tÝnh theo thuÕ suÊt dù tÝnh sÏ ¸p dông cho n¨m tµi s¶n ®­îc thu håi hay nî ph¶i tr¶ ®­îc thanh to¸n dùa trªn c¸c møc thuÕ suÊt cã hiÖu lùc t¹i ngµy kÕt thóc niªn ®é kÕ to¸n.</t>
  </si>
  <si>
    <t>Chi phÝ thuÕ thuÕ thu nhËp doanh nghiÖp hiÖn hµnh vµ lîi nhuËn sau thuÕ</t>
  </si>
  <si>
    <t>Tæng lîi nhuËn kÕ to¸n tr­íc thuÕ</t>
  </si>
  <si>
    <t>Xö lý c«ng nî ph¶i tr¶</t>
  </si>
  <si>
    <t xml:space="preserve"> Tr¶ cæ tøc</t>
  </si>
  <si>
    <t xml:space="preserve"> - Ph¶i thu kh¸ch hµng</t>
  </si>
  <si>
    <t xml:space="preserve"> - NhËn tiÒn øng khèi l­îng</t>
  </si>
  <si>
    <t xml:space="preserve"> - Ph¶i tr¶ khèi l­îng x©y l¾p</t>
  </si>
  <si>
    <t xml:space="preserve"> - Tr¶ tr­íc ng­êi b¸n</t>
  </si>
  <si>
    <t xml:space="preserve">11. Thu nhËp kh¸c </t>
  </si>
  <si>
    <t xml:space="preserve">12. Chi phÝ kh¸c </t>
  </si>
  <si>
    <t>IV. Hµng tån kho</t>
  </si>
  <si>
    <t xml:space="preserve">II. Nî dµi h¹n </t>
  </si>
  <si>
    <t xml:space="preserve">Doanh thu ho¹t ®éng tµi chÝnh </t>
  </si>
  <si>
    <t>L·i tiÒn göi , tiÒn cho vay</t>
  </si>
  <si>
    <t>Doanh thu ho¹t ®éng tµi chÝnh kh¸c</t>
  </si>
  <si>
    <t>Cæ tøc, lîi nhuËn ®­îc chia</t>
  </si>
  <si>
    <t xml:space="preserve">II. Nguån kinh phÝ vµ quü kh¸c </t>
  </si>
  <si>
    <t>1. Nguån kinh phÝ</t>
  </si>
  <si>
    <t>2. Nguån kinh phÝ ®· h×nh thµnh TSC§</t>
  </si>
  <si>
    <t xml:space="preserve">M· sè </t>
  </si>
  <si>
    <t>Luü kÕ tõ ®Çu n¨m ®Õn cuèi quý  nµy (N¨m nay )</t>
  </si>
  <si>
    <t>Luü kÕ tõ ®Çu n¨m ®Õn cuèi quý  nµy (N¨m tr­íc )</t>
  </si>
  <si>
    <t xml:space="preserve">I. L­u chuyÓn tiÒn tõ ho¹t ®éng kinh doanh </t>
  </si>
  <si>
    <t xml:space="preserve">1. TiÒn thu vÒ b¸n hµng, cung cÊp dÞch vô vµ doanh thu kh¸c </t>
  </si>
  <si>
    <t>01</t>
  </si>
  <si>
    <t>31/03/2015</t>
  </si>
  <si>
    <t>Nh÷ng giao dÞch träng yÕu cña C«ng ty víi c¸c bªn liªn quan</t>
  </si>
  <si>
    <t>B¸n hµng</t>
  </si>
  <si>
    <t>Mua hµng</t>
  </si>
  <si>
    <t>Chi phÝ tr¶ tr­íc dµi h¹n</t>
  </si>
  <si>
    <t>TiÒn göi cã kú h¹n 6 th¸ng</t>
  </si>
  <si>
    <t>NhËn ký quü, ký c­îc ng¾n h¹n</t>
  </si>
  <si>
    <t>Thanh lý vËt liÖu næ</t>
  </si>
  <si>
    <t>3. QuyÒn chän chuyÓn ®æi tr¸i phiÕu</t>
  </si>
  <si>
    <t>4. Vèn kh¸c cña chñ së h÷u</t>
  </si>
  <si>
    <t>5. Cæ phiÕu quü</t>
  </si>
  <si>
    <t>6. Chªnh lÖch ®¸nh gi¸ l¹i tµi s¶n</t>
  </si>
  <si>
    <t>7. Chªnh lÖch tû gi¸ hèi ®o¸i</t>
  </si>
  <si>
    <t xml:space="preserve">8. Quü ®Çu t­ ph¸t triÓn </t>
  </si>
  <si>
    <t>9. Quü hç trî s¾p xÕp doanh nghiÖp</t>
  </si>
  <si>
    <t>10. Quü kh¸c thuéc vèn chñ së h÷u</t>
  </si>
  <si>
    <t xml:space="preserve">11. Lîi nhuËn sau thuÕ ch­a ph©n phèi </t>
  </si>
  <si>
    <t xml:space="preserve">12. Nguån v«n ®Çu t­ XD c¬ b¶n </t>
  </si>
  <si>
    <t xml:space="preserve"> - LNST ch­a ph©n phèi lòy kÕ ®Õn cuèi kú tr­íc</t>
  </si>
  <si>
    <t xml:space="preserve"> - LNST ch­a ph©n phèi kú nµy</t>
  </si>
  <si>
    <t>421a</t>
  </si>
  <si>
    <t>421b</t>
  </si>
  <si>
    <t>Doanh thu cung cÊp dÞch vô ®­îc ghi nhËn khi ®· hoµn thµnh dÞch vô. Tr­êng hîp dÞch vô ®­îc thùc hiÖn trong nhiÒu kú kÕ to¸n th× viÖc x¸c ®Þnh doanh thu trong tõng kú ®­îc thùc hiÖn c¨n cø vµo tû lÖ hoµn thµnh dÞch vô t¹i ngµy kÕt thóc n¨m tµi chÝnh.</t>
  </si>
  <si>
    <t>Doanh thu ho¹t ®éng tµi chÝnh ®­îc ghi nhËn khi doanh thu ®­îc x¸c ®Þnh t­¬ng ®èi ch¾c ch¾n vµ cã kh¶ n¨ng thu ®­îc lîi Ých kinh tÕ tõ giao dÞch ®ã.</t>
  </si>
  <si>
    <t>TiÒn l·i ®­îc ghi nhËn trªn c¬ së thêi gian vµ l·i suÊt thùc tÕ.</t>
  </si>
  <si>
    <t>Cæ tøc vµ lîi nhuËn ®­îc chia ®­îc ghi nhËn khi C«ng ty ®­îc quyÒn nhËn cæ tøc hoÆc ®­îc quyÒn nhËn lîi nhuËn tõ viÖc gãp vèn.</t>
  </si>
  <si>
    <t xml:space="preserve">   -</t>
  </si>
  <si>
    <t xml:space="preserve"> - Ph¶i tr¶ KL x©y l¾p</t>
  </si>
  <si>
    <t>C¸c kho¶n ph¶i thu ®­îc tr×nh bµy trªn b¸o c¸o tµi chÝnh theo gi¸ trÞ ghi sæ c¸c kho¶n ph¶i thu kh¸ch hµng vµ ph¶i thu kh¸c.</t>
  </si>
  <si>
    <t xml:space="preserve">Luü kÕ tõ ®Çu n¨m ®Õn cuèi quý  nµy  (N¨m nay) </t>
  </si>
  <si>
    <t>Thu håi phÕ liÖu</t>
  </si>
  <si>
    <t>TiÒn båi th­êng tæn thÊt tµi s¶n</t>
  </si>
  <si>
    <t>C¸c kho¶n kh¸c</t>
  </si>
  <si>
    <t>Chi phÝ kh¸c</t>
  </si>
  <si>
    <t>C«ng ty T§ iahao</t>
  </si>
  <si>
    <t xml:space="preserve">2. Tµi s¶n cè ®Þnh thuª tµi chÝnh </t>
  </si>
  <si>
    <t>3. Tµi s¶n cè ®Þnh v« h×nh</t>
  </si>
  <si>
    <t xml:space="preserve">1. §Çu t­ vµo c«ng ty con </t>
  </si>
  <si>
    <t>Th¶ næi</t>
  </si>
  <si>
    <t>a</t>
  </si>
  <si>
    <t>b</t>
  </si>
  <si>
    <t>Vay vµ nî thuª tµi chÝnh ng¾n h¹n</t>
  </si>
  <si>
    <t>32</t>
  </si>
  <si>
    <t>33</t>
  </si>
  <si>
    <t>34</t>
  </si>
  <si>
    <t>35</t>
  </si>
  <si>
    <t>6. Cæ tøc, lîi nhuËn ®· tr¶ cho chñ së h÷u</t>
  </si>
  <si>
    <t>36</t>
  </si>
  <si>
    <t xml:space="preserve">L­u chuyÓn tiÒn thuÇn tõ ho¹t ®éng tµi chÝnh </t>
  </si>
  <si>
    <t>40</t>
  </si>
  <si>
    <t>L­u chuyÓn tiÒn thuÇn trong kú (50=20+30+40)</t>
  </si>
  <si>
    <t>50</t>
  </si>
  <si>
    <t>60</t>
  </si>
  <si>
    <t>Chi phÝ XDCB dë dang</t>
  </si>
  <si>
    <t>Mua s¾m TSC§</t>
  </si>
  <si>
    <t>C¸c kho¶n ®Çu t­ tµi chÝnh dµi h¹n</t>
  </si>
  <si>
    <t>Tµi s¶n dµi h¹n kh¸c</t>
  </si>
  <si>
    <t>Vay ng¾n h¹n</t>
  </si>
  <si>
    <t>C«ng cô tµi chÝnh:</t>
  </si>
  <si>
    <t>Qu¶n lý rñi ro vèn</t>
  </si>
  <si>
    <t>Th«ng qua c«ng t¸c qu¶n trÞ nguån vèn, C«ng ty xem xÐt, quyÕt ®Þnh duy tr× sè d­ nguån vèn vµ nî ph¶i tr¶ thÝch hîp trong tõng thêi kú ®Ó ®¶m b¶o ho¹t ®éng liªn tôc võa tèi ®a ho¸ lîi Ých cña c¸c cæ ®«ng.</t>
  </si>
  <si>
    <t>Qu¶n lý rñi ro tµi chÝnh</t>
  </si>
  <si>
    <t>Rñi ro tµi chÝnh bao gåm rñi ro thÞ tr­êng (bao gåm rñi ro tû gi¸, rñi ro l·i suÊt, rñi ro vÒ gi¸ hµng ho¸), rñi ro tÝn dông vµ rñi ro thanh to¸n.</t>
  </si>
  <si>
    <t>Qu¶n lý ròi ro vÒ l·i suÊt</t>
  </si>
  <si>
    <t>Qu¶n lý rñi ro vÒ gi¸ hµng ho¸</t>
  </si>
  <si>
    <t xml:space="preserve">3. Gi¸ trÞ cßn l¹i </t>
  </si>
  <si>
    <t xml:space="preserve"> - Sè ®Çu n¨m</t>
  </si>
  <si>
    <t>Tr­êng hîp hîp ®ång x©y dùng quy ®Þnh nhµ thÇu ®­îc thanh to¸n theo gi¸ trÞ khèi l­îng thùc hiÖn, khi kÕt qu¶ thùc hiÖn hîp ®ång x©y dùng ®­îc ­íc tÝnh mét c¸ch ®¸ng tin cËy th× doanh thu vµ chi phÝ cña hîp ®ång x©y dùng ®­îc ghi nhËn t­¬ng øng víi phÇn c«ng viÖc ®· hoµn thµnh trong kú ®­îc kh¸ch hµng x¸c nhËn vµ cã phiÕu gi¸ thanh to¸n.</t>
  </si>
  <si>
    <t>Doanh thu b¸n hµng vµ cung cÊp dÞch vô ®­îc ghi nhËn khi cã kh¶ n¨ng thu ®­îc c¸c lîi Ých kinh tÕ vµ cã thÓ x¸c ®Þnh ®­îc mét c¸ch ch¾c ch¾n, ®ång thêi tho¶ m·n ®iÒu kiÖn sau:</t>
  </si>
  <si>
    <t>Doanh thu b¸n hµng ®­îc ghi nhËn khi nh÷ng rñi ro ®¸ng kÓ vµ quyÒn së h÷u vÒ s¶n phÈm ®· ®­îc chuyÓn giao cho ng­êi mua vµ kh«ng cßn kh¶ n¨ng ®¸ng kÓ nµo lµm thay ®æi quyÕt ®Þnh cña hai bªn vÒ gi¸ hoÆc kh¶ n¨ng tr¶ l¹i hµng.</t>
  </si>
  <si>
    <t xml:space="preserve"> - Sè cuèi kú</t>
  </si>
  <si>
    <t>Tµi s¶n cè ®Þnh v« h×nh</t>
  </si>
  <si>
    <t>Sè ®Çu n¨m</t>
  </si>
  <si>
    <t>Thanh lý, nh­îng b¸n</t>
  </si>
  <si>
    <t>Sè cuèi n¨m</t>
  </si>
  <si>
    <t>ThuÕ vµ c¸c kho¶n ph¶i nép nhµ n­íc</t>
  </si>
  <si>
    <t>ThuÕ gi¸ trÞ gia t¨ng ph¶i nép</t>
  </si>
  <si>
    <t>ThuÕ thu nhËp c¸ nh©n</t>
  </si>
  <si>
    <t xml:space="preserve">ThuÕ tµi nguyªn </t>
  </si>
  <si>
    <t>ThuÕ m«n bµi</t>
  </si>
  <si>
    <t>Ph¶i tr¶ ng­êi lao ®éng</t>
  </si>
  <si>
    <t>Kinh phÝ c«ng ®oµn</t>
  </si>
  <si>
    <t>BHXH, BHYT, BH ThÊt nghiÖp</t>
  </si>
  <si>
    <t>Tæng c«ng ty S«ng §µ</t>
  </si>
  <si>
    <t>T­¬ng ®­¬ng tiÒn</t>
  </si>
  <si>
    <t>Gi¸ trÞ ghi sæ cña tµi s¶n thuÕ thu nhËp doanh nghiÖp ho·n l¹i ph¶i ®­îc xem xÐt l¹i vµo ngµy kÕt thóc kú kÕ to¸n vµ ph¶i gi¶m gi¸ trÞ ghi sæ cña tµi s¶n thuÕ thu nhËp ho·n l¹i ®Õn møc ®¶m b¶o ch¾c ch¾n cã ®ñ lîi nhuËn tÝnh thuÕ cho phÐp lîi Ých cña mét phÇn hoÆc toµn bé tµi s¶n thuÕ thu nhËp ho·n l¹i ®­îc sö dông.</t>
  </si>
  <si>
    <t>ThuÕ suÊt vµ c¸c lÖ phÝ nép Ng©n s¸ch mµ C«ng ty ®ang thùc hiÖn</t>
  </si>
  <si>
    <t xml:space="preserve">Sè ®Çu n¨m </t>
  </si>
  <si>
    <t xml:space="preserve">Sè cuèi kú </t>
  </si>
  <si>
    <t>Sè l­îng cæ phiÕu ®­îc phÐp ph¸t hµnh</t>
  </si>
  <si>
    <t xml:space="preserve"> - Cæ phiÕu th­êng</t>
  </si>
  <si>
    <t xml:space="preserve">1. Tµi s¶n cè ®Þnh h÷u h×nh </t>
  </si>
  <si>
    <t xml:space="preserve">  - Nguyªn gi¸ </t>
  </si>
  <si>
    <t xml:space="preserve">  - Gi¸ trÞ hao mßn luü kÕ </t>
  </si>
  <si>
    <t xml:space="preserve">2. TiÒn thu tõ thanh lý, nh­îng b¸n TSC§ vµ c¸c TSDH kh¸c </t>
  </si>
  <si>
    <t>22</t>
  </si>
  <si>
    <t xml:space="preserve">3. TiÒn chi cho vay, mua c¸c c«ng cô nî cña ®¬n vÞ kh¸c </t>
  </si>
  <si>
    <t>23</t>
  </si>
  <si>
    <t>Dù phßng gi¶m gi¸ hµng tån kho ®­îc trÝch lËp khi gi¸ trÞ thuÇn cã thÓ thùc hiÖn ®­îc cña hµng tån kho nhá h¬n gi¸ gèc. ViÖc trÝch lËp dù phßng thùc hiÖn theo Th«ng t­ sè 228/2009/TT-BTC ngµy 7/12/2009 cña Bé Tµi ChÝnh</t>
  </si>
  <si>
    <t>C¸c kho¶n ®Çu t­ tµi chÝnh</t>
  </si>
  <si>
    <t>Vèn chñ së h÷u</t>
  </si>
  <si>
    <t>a-</t>
  </si>
  <si>
    <t>§èi chiÕu biÕn ®éng cña vèn chñ së h÷u</t>
  </si>
  <si>
    <t>Néi dung</t>
  </si>
  <si>
    <t>Vèn ®Çu t­ chñ së h÷u</t>
  </si>
  <si>
    <t>Tæng C«ng ty S«ng §µ</t>
  </si>
  <si>
    <t xml:space="preserve"> MÖnh gi¸ cæ phiÕu ®ang l­u hµnh:</t>
  </si>
  <si>
    <t>10.000 VND</t>
  </si>
  <si>
    <t>Lîi nhuËn sau thuÕ ch­a ph©n phèi</t>
  </si>
  <si>
    <t>Tæng lîi nhuËn n¨m tr­íc chuyÓn sang</t>
  </si>
  <si>
    <t>Lîi nhuËn sau thuÕ Thu nhËp doanh nghiÖp</t>
  </si>
  <si>
    <t>Ph©n phèi lîi nhuËn n¨m tr­íc</t>
  </si>
  <si>
    <t xml:space="preserve">Doanh thu </t>
  </si>
  <si>
    <t>Tæng doanh thu</t>
  </si>
  <si>
    <t>Doanh thu x©y l¾p</t>
  </si>
  <si>
    <t>C¸c kho¶n gi¶m trõ doanh thu</t>
  </si>
  <si>
    <t>Doanh thu thuÇn b¸n hµng vµ cung cÊp dÞch vô</t>
  </si>
  <si>
    <t>Gi¸ vèn hµng b¸n</t>
  </si>
  <si>
    <t>Gi¸ vèn x©y l¾p</t>
  </si>
  <si>
    <t xml:space="preserve">Sè d­ ph¶i thu, ph¶i tr¶ víi c¸c bªn liªn quan </t>
  </si>
  <si>
    <t xml:space="preserve"> - TrÝch quü ®Çu t­ ph¸t triÓn</t>
  </si>
  <si>
    <t>B¸n hµng cho Cty con (10.1+nËm He)</t>
  </si>
  <si>
    <t>Céng</t>
  </si>
  <si>
    <t>6.</t>
  </si>
  <si>
    <t>*</t>
  </si>
  <si>
    <t>Ph©n phèi lîi nhuËn</t>
  </si>
  <si>
    <t xml:space="preserve"> +</t>
  </si>
  <si>
    <t xml:space="preserve"> - ThuÕ TNDN bæ sung quü ®Çu t­ ph¸t triÓn</t>
  </si>
  <si>
    <t xml:space="preserve">1. Chi phÝ tr¶ tr­íc dµi h¹n </t>
  </si>
  <si>
    <t xml:space="preserve">I. Nî ng¾n h¹n </t>
  </si>
  <si>
    <t>- NhËn tiÒn øng khèi l­îng</t>
  </si>
  <si>
    <t>-Ph¶i tr¶ tiÒn chuyÓn nh­îng xe « t«</t>
  </si>
  <si>
    <t>33.</t>
  </si>
  <si>
    <t>KhÊu hao ®­îc tÝnh theo ph­¬ng ph¸p ®­êng th¼ng dùa trªn thêi gian h÷u dông ­íc tÝnh cña tµi s¶n. Tû lÖ khÊu hao phï hîp víi Th«ng t­ 45/2013/TT-BTC ngµy 25 th¸ng 04 n¨m 2013 cña Bé Tµi ChÝnh.</t>
  </si>
  <si>
    <t>Lo¹i tµi s¶n</t>
  </si>
  <si>
    <t>Thêi gian khÊu hao (n¨m)</t>
  </si>
  <si>
    <t>Nhµ cöa, vËt kiÕn tróc</t>
  </si>
  <si>
    <t>M¸y mãc thiÕt bÞ</t>
  </si>
  <si>
    <t>kÕ to¸n tr­ëng</t>
  </si>
  <si>
    <t>Ph­¬ng tiÖn vËn t¶i</t>
  </si>
  <si>
    <t>31/12/2014</t>
  </si>
  <si>
    <t xml:space="preserve"> - T¹m trÝch cæ tøc n¨m 2013 (15%)</t>
  </si>
  <si>
    <t>61</t>
  </si>
  <si>
    <t>TiÒn vµ t­¬ng ®­¬ng tiÒn cuèi kú (70=50+60+61)</t>
  </si>
  <si>
    <t>70</t>
  </si>
  <si>
    <t xml:space="preserve">1. Doanh thu b¸n hµng vµ cung cÊp dÞch vô </t>
  </si>
  <si>
    <t>2. C¸c kho¶n gi¶m trõ doanh thu</t>
  </si>
  <si>
    <t xml:space="preserve"> - ChiÕt khÊu th­¬ng m¹i </t>
  </si>
  <si>
    <t xml:space="preserve"> - Gi¶m gi¸ hµng b¸n </t>
  </si>
  <si>
    <t xml:space="preserve"> - Hµng b¸n bÞ tr¶ l¹i </t>
  </si>
  <si>
    <t>§iÒu chØnh t¨ng</t>
  </si>
  <si>
    <t>§iÒu chØnh gi¶m</t>
  </si>
  <si>
    <t>Cæ tøc lîi nhuËn ®­îc chia</t>
  </si>
  <si>
    <t>Tæng thu nhËp chÞu thuÕ</t>
  </si>
  <si>
    <t>Chi phÝ thuÕ thu nhËp hiÖn hµnh</t>
  </si>
  <si>
    <t>Chi phÝ kh«ng hîp lÖ</t>
  </si>
  <si>
    <t>Lîi nhuËn sau thuÕ TNDN</t>
  </si>
  <si>
    <t>L·i c¬ b¶n trªn cæ phiÕu</t>
  </si>
  <si>
    <t>Lîi nhuËn kÕ to¸n sau thuÕ thu nhËp doanh nghiÖp</t>
  </si>
  <si>
    <t>LN ph©n bæ cho cæ ®«ng së h÷u CP phæ th«ng</t>
  </si>
  <si>
    <t>CP phæ th«ng ®ang l­u hµnh BQ trong kú</t>
  </si>
  <si>
    <t xml:space="preserve"> - T¨ng trong kú</t>
  </si>
  <si>
    <t xml:space="preserve"> - Gi¶m trong kú</t>
  </si>
  <si>
    <t>4. Sè d­ cuèi kú</t>
  </si>
  <si>
    <t>1. Ph¶i thu dµi h¹n cña kh¸ch hµng</t>
  </si>
  <si>
    <t xml:space="preserve">4.TiÒn thu håi cho vay, b¸n l¹i c¸c c«ng cô nî cña ®¬n vÞ kh¸c </t>
  </si>
  <si>
    <t>24</t>
  </si>
  <si>
    <t>Sè l­îng cæ phiÕu ®ang l­u hµnh</t>
  </si>
  <si>
    <t>Quü ®Çu t­ ph¸t triÓn</t>
  </si>
  <si>
    <t>LN sau thuÕ ch­a ph©n phèi</t>
  </si>
  <si>
    <t>Ph¶i thu kh¸c</t>
  </si>
  <si>
    <t>8.</t>
  </si>
  <si>
    <t>Nguyªn liÖu, vËt liÖu</t>
  </si>
  <si>
    <t>Chi phÝ SX, kinh doanh dë dang</t>
  </si>
  <si>
    <t>9.</t>
  </si>
  <si>
    <t>Chi phÝ tr¶ tr­íc ng¾n h¹n</t>
  </si>
  <si>
    <t>C«ng cô dông cô chê ph©n bæ</t>
  </si>
  <si>
    <t>10.</t>
  </si>
  <si>
    <t>Tµi s¶n ng¾n h¹n kh¸c</t>
  </si>
  <si>
    <t>T¹m øng</t>
  </si>
  <si>
    <t>Ký c­îc, ký quü ng¾n h¹n</t>
  </si>
  <si>
    <t>Tµi s¶n cè ®Þnh h÷u h×nh</t>
  </si>
  <si>
    <t>11.</t>
  </si>
  <si>
    <t>Kho¶n môc</t>
  </si>
  <si>
    <t>ThiÕt bÞ qu¶n lý</t>
  </si>
  <si>
    <t>Tæng céng</t>
  </si>
  <si>
    <t>C¸c kho¶n phÝ, lÖ phÝ  kh¸c</t>
  </si>
  <si>
    <t xml:space="preserve">5. TiÒn chi gãp vèn ®Çu t­ vµo ®¬n vÞ kh¸c </t>
  </si>
  <si>
    <t xml:space="preserve">Ng­êi lËp biÓu                         KÕ to¸n tr­ëng </t>
  </si>
  <si>
    <t xml:space="preserve"> - T¨ng trong n¨m</t>
  </si>
  <si>
    <t xml:space="preserve"> - Gi¶m trong n¨m</t>
  </si>
  <si>
    <t>Th«ng tin c¸c bªn liªn quan</t>
  </si>
  <si>
    <t>Th«ng tin vÒ c¸c bªn liªn quan</t>
  </si>
  <si>
    <t>C«ng ty liªn quan</t>
  </si>
  <si>
    <t>32.</t>
  </si>
  <si>
    <t>30</t>
  </si>
  <si>
    <t xml:space="preserve">III. L­u chuyÓn tiÒn thuÇn tõ H§ tµi chÝnh </t>
  </si>
  <si>
    <t>1. TiÒn thu tõ ph¸t hµnh cæ phiÕu, nhËn vèn gãp cña chñ së h÷u</t>
  </si>
  <si>
    <t>31</t>
  </si>
  <si>
    <t>Chi phÝ ho¹t ®éng tµi chÝnh</t>
  </si>
  <si>
    <t>Chi phÝ l·i vay</t>
  </si>
  <si>
    <t>Dù phßng c¸c kho¶n ®Çu t­ dµi h¹n</t>
  </si>
  <si>
    <t>Chi phÝ tµi chÝnh kh¸c</t>
  </si>
  <si>
    <t>Thu nhËp kh¸c</t>
  </si>
  <si>
    <t>Thu nhËp tõ b¸n thanh lý tµi s¶n</t>
  </si>
  <si>
    <t xml:space="preserve">2. TiÒn chi cho ng­êi cung cÊp hµng ho¸ vµ dÞch vô </t>
  </si>
  <si>
    <t>02</t>
  </si>
  <si>
    <t>Nguyªn gi¸ bao gåm gi¸ mua vµ toµn bé c¸c chi phÝ mµ C«ng ty bá ra ®Ó cã ®­îc tµi s¶n cè ®Þnh tÝnh ®Õn thêi ®iÓm ®­a tµi s¶n cè ®Þnh ®ã vµo tr¹ng th¸i s½n sµng sö dông. C¸c chi phÝ ph¸t sinh sau ghi nhËn ban ®Çu chØ ®­îc ghi t¨ng nguyªn gi¸ tµi s¶n cè ®Þnh nÕu c¸c chi phÝ nµy ch¾c ch¾n lµm t¨ng lîi Ých kinh tÕ trong t­¬ng lai do sö dông tµi s¶n ®ã. C¸c chi phÝ kh«ng tho¶ m·n ®iÒu kiÖn trªn ®­îc ghi nhËn lµ chi phÝ trong kú.</t>
  </si>
  <si>
    <t>KhÊu hao:</t>
  </si>
  <si>
    <t>T¹i ngµy 31 th¸ng 03 n¨m 2015</t>
  </si>
  <si>
    <t>18. L·i c¬ b¶n trªn 1 cæ phiÕu</t>
  </si>
  <si>
    <t xml:space="preserve">ChØ tiªu </t>
  </si>
  <si>
    <t>M· chØ tiªu</t>
  </si>
  <si>
    <t>ThuyÕt minh</t>
  </si>
  <si>
    <t xml:space="preserve">A. Tµi s¶n ng¾n h¹n </t>
  </si>
  <si>
    <t xml:space="preserve">I. TiÒn vµ c¸c kho¶n t­¬ng ®­¬ng tiÒn </t>
  </si>
  <si>
    <t>1. TiÒn</t>
  </si>
  <si>
    <t xml:space="preserve">2. C¸c kho¶n t­¬ng ®­¬ng tiÒn </t>
  </si>
  <si>
    <t xml:space="preserve">3. Ph¶i thu néi bé ng¾n h¹n </t>
  </si>
  <si>
    <t>4. Ph¶i thu theo tiÕn ®é KH hîp ®ång x©y dùng</t>
  </si>
  <si>
    <t>C«ng ty TNHH MTV S«ng §µ 10.1</t>
  </si>
  <si>
    <t xml:space="preserve">4.01/2013-H§TDDA  </t>
  </si>
  <si>
    <t>28/07/2010</t>
  </si>
  <si>
    <t>25/09/2013</t>
  </si>
  <si>
    <t xml:space="preserve"> - Ph¶i tr¶ kh¸c</t>
  </si>
  <si>
    <t>TiÒn vµ t­¬ng ®­¬ng tiÒn</t>
  </si>
  <si>
    <t>Sè d­ ®Çu n¨m</t>
  </si>
  <si>
    <t xml:space="preserve"> - XDCB hoµn thµnh</t>
  </si>
  <si>
    <t xml:space="preserve"> - T¨ng kh¸c</t>
  </si>
  <si>
    <t>C¸c chÝnh s¸ch kÕ to¸n ¸p dông</t>
  </si>
  <si>
    <t>TiÒn vµ c¸c kho¶n t­¬ng ®­¬ng tiÒn</t>
  </si>
  <si>
    <t>TiÒn bao gåm: TiÒn mÆt , tiÒn göi ng©n hµng vµ tiÒn ®ang chuyÓn.</t>
  </si>
  <si>
    <t>1. Chøng kho¸n kinh doanh</t>
  </si>
  <si>
    <t>C¸c kho¶n t­¬ng ®­¬ng tiÒn lµ c¸c kho¶n ®Çu t­ ng¾n h¹n cã thêi h¹n thu håi hoÆc ®¸o h¹n kh«ng qu¸ 3 th¸ng kÓ tõ ngµy mua, cã kh¶ n¨ng chuyÓn ®æi dÔ dµng thµnh mét l­îng tiÒn x¸c ®Þnh vµ kh«ng cã nhiÒu rñi ro trong chuyÓn ®æi thµnh tiÒn.</t>
  </si>
  <si>
    <t>4.</t>
  </si>
  <si>
    <t xml:space="preserve">1. Nguyªn gi¸ </t>
  </si>
  <si>
    <t>Hoµn nhËp c¸c kho¶n trÝch dù phßng</t>
  </si>
  <si>
    <t>Ph¶i thu kh¸ch hµng (*)</t>
  </si>
  <si>
    <t>C¸c kho¶n ®Çu t­</t>
  </si>
  <si>
    <t xml:space="preserve">B. Tµi s¶n  dµi h¹n </t>
  </si>
  <si>
    <t>I- C¸c kho¶n ph¶i thu dµi h¹n</t>
  </si>
  <si>
    <t>05</t>
  </si>
  <si>
    <t>6. TiÒn thu kh¸c tõ ho¹t ®éng kinh doanh</t>
  </si>
  <si>
    <t>06</t>
  </si>
  <si>
    <t>7. TiÒn chi kh¸c tõ ho¹t ®éng kinh doanh</t>
  </si>
  <si>
    <t>07</t>
  </si>
  <si>
    <t>L­u chuyÓn tiÒn thuÇn tõ ho¹t ®éng kinh doanh</t>
  </si>
  <si>
    <t>20</t>
  </si>
  <si>
    <t xml:space="preserve">II. L­u chuyÓn tiÒn tÖ tõ ho¹t ®éng ®Çu t­ </t>
  </si>
  <si>
    <t xml:space="preserve">1. TiÒn chi ®Ó mua s¾m, XD TSC§ vµ c¸cTS dµi h¹n kh¸c </t>
  </si>
  <si>
    <t>21</t>
  </si>
  <si>
    <t xml:space="preserve">II. Tµi s¶n cè ®Þnh </t>
  </si>
  <si>
    <t>III- BÊt ®éng s¶n ®Çu t­</t>
  </si>
  <si>
    <t>(C¸c thuyÕt minh nµy lµ bé phËn hîp thµnh vµ ®­îc ®äc ®ång thêi víi c¸c B¸o c¸o tµi chÝnh)</t>
  </si>
  <si>
    <t>Ngµnh nghÒ kinh doanh chÝnh</t>
  </si>
  <si>
    <t>Tµi s¶n cè ®Þnh h÷u h×nh ®­îc ph¶n ¸nh theo nguyªn gi¸ trõ ®i khÊu hao luü kÕ.</t>
  </si>
  <si>
    <t>Tæng hîp c¸c kho¶n nî tµi chÝnh cña C«ng ty theo thêi h¹n thanh to¸n nh­ sau:</t>
  </si>
  <si>
    <t>§¬n vÞ tÝnh: VND</t>
  </si>
  <si>
    <t>Kh«ng qu¸ 1 n¨m</t>
  </si>
  <si>
    <t>Trªn 1 n¨m</t>
  </si>
  <si>
    <t>C¸c kho¶n vay vµ nî</t>
  </si>
  <si>
    <t>Ph¶i tr¶ ng­êi b¸n</t>
  </si>
  <si>
    <t>Chi phÝ ph¶i tr¶</t>
  </si>
  <si>
    <t>Ph¶i tr¶ kh¸c</t>
  </si>
  <si>
    <t>Chi phÝ tr¶ tr­íc dµi h¹n ph¶n ¸nh c¸c chi phÝ thùc tÕ ®· ph¸t sinh nh­ng cã liªn quan ®Õn kÕt qu¶ ho¹t ®éng s¶n xuÊt kinh doanh cña nhiÒu niªn ®é kÕ to¸n. Chi phÝ tr¶ tr­íc dµi h¹n ®­îc ph©n bæ trong kho¶ng thêi gian mµ lîi Ých kinh tÕ ®­îc dù kiÕn t¹o ra.</t>
  </si>
  <si>
    <t>C¸c kho¶n ph¶i tr¶ vµ chi phÝ trÝch tr­íc.</t>
  </si>
  <si>
    <t>Hµng tån kho ®­îc ghi nhËn theo gi¸ thÊp h¬n gi÷a gi¸ gèc vµ gi¸ trÞ thuÇn cã thÓ thùc hiÖn ®­îc. Gi¸ gèc hµng tån kho bao gåm chi phÝ mua, chi phÝ chÕ biÕn vµ c¸c chi phÝ liªn quan trùc tiÕp kh¸c ph¸t sinh ®Ó cã ®­îc hµng tån kho ë ®Þa ®iÓm vµ tr¹ng th¸i hiÖn t¹i. Gi¸ trÞ thuÇn cã thÓ thùc hiÖn lµ gi¸ b¸n ­íc tÝnh trõ ®i chi phÝ ­íc tÝnh ®Ó hoµn thµnh hµng tån kho vµ chi phÝ ­íc tÝnh cÇn thiÕt cho viÖc tiªu thô chóng.</t>
  </si>
  <si>
    <t>Gi¸ gèc hµng tån kho ®­îc tÝnh theo ph­¬ng ph¸p b×nh qu©n gia quyÒn vµ ®­îc h¹ch to¸n theo ph­¬ng ph¸p kª khai th­êng xuyªn.</t>
  </si>
  <si>
    <t xml:space="preserve"> - Cæ phiÕu ­u ®·i</t>
  </si>
  <si>
    <t>Mèi quan hÖ</t>
  </si>
  <si>
    <t>C«ng ty CP S«ng §µ 10.1</t>
  </si>
  <si>
    <t>C«ng ty CP thuû ®iÖn IaHao</t>
  </si>
  <si>
    <t>C«ng ty CP Thñy ®iÖn NËm He</t>
  </si>
  <si>
    <t>C«ng ty con</t>
  </si>
  <si>
    <t>C«ng ty CP S«ng §µ 10.9</t>
  </si>
  <si>
    <t>C«ng ty liªn kÕt</t>
  </si>
  <si>
    <t xml:space="preserve">¶nh h­ëng cña viÖc thay ®æi tû gi¸ hèi ®o¸i quy ®æi ngo¹i tÖ </t>
  </si>
  <si>
    <t>ThuÕ thu nhËp doanh nghiÖp</t>
  </si>
  <si>
    <t>Chi phÝ thuÕ thu nhËp doanh nghiÖp trong kú bao gåm thuÕ thu nhËp hiÖn hµnh vµ thuÕ thu nhËp ho·n l¹i.</t>
  </si>
  <si>
    <t xml:space="preserve"> - Gi¶m nguyªn gi¸ (gi¸ mua)</t>
  </si>
  <si>
    <t xml:space="preserve"> - Thanh lý, nh­îng b¸n</t>
  </si>
  <si>
    <t xml:space="preserve"> - ChuyÓn c«ng cô L§</t>
  </si>
  <si>
    <t>2. KhÊu hao</t>
  </si>
  <si>
    <t xml:space="preserve"> - ChuyÓn sang B§S ®Çu t­</t>
  </si>
  <si>
    <t>Sè d­ cuèi kú</t>
  </si>
  <si>
    <t>(*) Ph¶i thu kh¸ch hµng ®· trõ dù phßng ph¶i thu 45.066.121.937 ®ång</t>
  </si>
  <si>
    <t>§iÒu chØnh c¸c kho¶n thu nhËp chÞu thuÕ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</si>
</sst>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48">
    <font>
      <sz val="10"/>
      <name val="Arial"/>
    </font>
    <font>
      <sz val="10"/>
      <name val="Arial"/>
    </font>
    <font>
      <sz val="10"/>
      <name val=".VnTime"/>
      <family val="2"/>
    </font>
    <font>
      <sz val="12"/>
      <name val=".VnTime"/>
      <family val="2"/>
    </font>
    <font>
      <b/>
      <sz val="14"/>
      <name val=".VnTimeH"/>
      <family val="2"/>
    </font>
    <font>
      <i/>
      <sz val="10"/>
      <name val=".VnTime"/>
      <family val="2"/>
    </font>
    <font>
      <i/>
      <sz val="11"/>
      <name val=".VnTime"/>
      <family val="2"/>
    </font>
    <font>
      <b/>
      <sz val="12"/>
      <name val=".VnTimeH"/>
      <family val="2"/>
    </font>
    <font>
      <b/>
      <sz val="12"/>
      <name val=".VnTime"/>
      <family val="2"/>
    </font>
    <font>
      <sz val="8"/>
      <name val="Arial"/>
    </font>
    <font>
      <b/>
      <i/>
      <sz val="12"/>
      <name val=".VnTime"/>
      <family val="2"/>
    </font>
    <font>
      <sz val="11"/>
      <name val=".VnTime"/>
      <family val="2"/>
    </font>
    <font>
      <i/>
      <sz val="12"/>
      <name val=".VnTime"/>
      <family val="2"/>
    </font>
    <font>
      <b/>
      <sz val="10"/>
      <name val=".VnTime"/>
      <family val="2"/>
    </font>
    <font>
      <b/>
      <sz val="16"/>
      <name val=".VnTimeH"/>
      <family val="2"/>
    </font>
    <font>
      <b/>
      <sz val="14"/>
      <name val=".VnTime"/>
      <family val="2"/>
    </font>
    <font>
      <b/>
      <sz val="16"/>
      <name val=".VnTime"/>
      <family val="2"/>
    </font>
    <font>
      <b/>
      <sz val="13"/>
      <name val=".VnTimeH"/>
      <family val="2"/>
    </font>
    <font>
      <b/>
      <sz val="12"/>
      <color indexed="8"/>
      <name val=".VnTime"/>
      <family val="2"/>
    </font>
    <font>
      <sz val="12"/>
      <color indexed="8"/>
      <name val=".VnTime"/>
      <family val="2"/>
    </font>
    <font>
      <i/>
      <sz val="13"/>
      <name val=".VnTime"/>
      <family val="2"/>
    </font>
    <font>
      <sz val="12"/>
      <color indexed="14"/>
      <name val=".VnTime"/>
      <family val="2"/>
    </font>
    <font>
      <sz val="16"/>
      <name val=".VnTime"/>
      <family val="2"/>
    </font>
    <font>
      <b/>
      <sz val="12"/>
      <color indexed="14"/>
      <name val=".VnTime"/>
      <family val="2"/>
    </font>
    <font>
      <sz val="12"/>
      <color indexed="63"/>
      <name val=".VnTime"/>
      <family val="2"/>
    </font>
    <font>
      <sz val="12"/>
      <name val="VNI-Times"/>
    </font>
    <font>
      <sz val="10"/>
      <name val="vni-times"/>
    </font>
    <font>
      <sz val="10"/>
      <name val="Arial"/>
      <family val="2"/>
    </font>
    <font>
      <i/>
      <sz val="12"/>
      <color indexed="14"/>
      <name val=".VnTime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color indexed="81"/>
      <name val="Tahoma"/>
    </font>
    <font>
      <b/>
      <sz val="8"/>
      <color indexed="81"/>
      <name val="Tahoma"/>
    </font>
    <font>
      <sz val="12"/>
      <color indexed="10"/>
      <name val=".VnTime"/>
      <family val="2"/>
    </font>
    <font>
      <sz val="10"/>
      <color indexed="8"/>
      <name val="Arial"/>
    </font>
    <font>
      <i/>
      <sz val="12"/>
      <color indexed="8"/>
      <name val=".VnTime"/>
      <family val="2"/>
    </font>
    <font>
      <sz val="9"/>
      <color indexed="8"/>
      <name val=".VnTime"/>
      <family val="2"/>
    </font>
    <font>
      <b/>
      <sz val="13"/>
      <name val=".vntime"/>
      <family val="2"/>
    </font>
    <font>
      <sz val="14"/>
      <name val=".VnTimeH"/>
      <family val="2"/>
    </font>
    <font>
      <sz val="14"/>
      <name val=".VnTime"/>
      <family val="2"/>
    </font>
    <font>
      <sz val="12"/>
      <name val=".VnTimeH"/>
      <family val="2"/>
    </font>
    <font>
      <b/>
      <sz val="10"/>
      <name val=".VnTimeH"/>
      <family val="2"/>
    </font>
    <font>
      <sz val="12"/>
      <name val="Arial"/>
    </font>
    <font>
      <b/>
      <sz val="10"/>
      <color indexed="12"/>
      <name val=".VnTimeH"/>
      <family val="2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i/>
      <sz val="10"/>
      <color indexed="8"/>
      <name val=".VnTime"/>
      <family val="2"/>
    </font>
    <font>
      <b/>
      <sz val="9"/>
      <name val=".VnTim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7" fillId="0" borderId="0"/>
    <xf numFmtId="0" fontId="25" fillId="0" borderId="0"/>
    <xf numFmtId="42" fontId="26" fillId="0" borderId="0" applyFont="0" applyFill="0" applyBorder="0" applyAlignment="0" applyProtection="0"/>
  </cellStyleXfs>
  <cellXfs count="43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justify" vertical="justify" wrapText="1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/>
    <xf numFmtId="0" fontId="3" fillId="0" borderId="0" xfId="0" applyFont="1"/>
    <xf numFmtId="0" fontId="10" fillId="0" borderId="0" xfId="0" applyFont="1"/>
    <xf numFmtId="0" fontId="3" fillId="2" borderId="0" xfId="0" applyFont="1" applyFill="1" applyAlignment="1">
      <alignment horizontal="justify" vertical="center" wrapText="1"/>
    </xf>
    <xf numFmtId="0" fontId="8" fillId="0" borderId="0" xfId="0" quotePrefix="1" applyFont="1"/>
    <xf numFmtId="0" fontId="7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Continuous"/>
    </xf>
    <xf numFmtId="0" fontId="8" fillId="0" borderId="1" xfId="0" applyFont="1" applyBorder="1"/>
    <xf numFmtId="0" fontId="8" fillId="0" borderId="1" xfId="0" applyFont="1" applyBorder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Continuous"/>
    </xf>
    <xf numFmtId="164" fontId="3" fillId="0" borderId="0" xfId="1" applyNumberFormat="1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14" fontId="8" fillId="0" borderId="0" xfId="0" quotePrefix="1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4" fontId="8" fillId="0" borderId="1" xfId="0" quotePrefix="1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Continuous"/>
    </xf>
    <xf numFmtId="164" fontId="8" fillId="0" borderId="0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164" fontId="3" fillId="0" borderId="0" xfId="1" applyNumberFormat="1" applyFont="1"/>
    <xf numFmtId="164" fontId="3" fillId="0" borderId="0" xfId="0" applyNumberFormat="1" applyFont="1"/>
    <xf numFmtId="0" fontId="3" fillId="0" borderId="1" xfId="0" applyFont="1" applyBorder="1"/>
    <xf numFmtId="0" fontId="8" fillId="0" borderId="2" xfId="0" applyFont="1" applyBorder="1"/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4" fillId="0" borderId="0" xfId="1" applyNumberFormat="1" applyFont="1" applyAlignment="1">
      <alignment horizontal="centerContinuous"/>
    </xf>
    <xf numFmtId="0" fontId="15" fillId="0" borderId="0" xfId="0" applyFont="1"/>
    <xf numFmtId="3" fontId="2" fillId="0" borderId="0" xfId="0" applyNumberFormat="1" applyFont="1"/>
    <xf numFmtId="3" fontId="14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" vertical="center" wrapText="1"/>
    </xf>
    <xf numFmtId="3" fontId="3" fillId="0" borderId="0" xfId="0" applyNumberFormat="1" applyFont="1"/>
    <xf numFmtId="3" fontId="8" fillId="0" borderId="0" xfId="0" applyNumberFormat="1" applyFont="1"/>
    <xf numFmtId="3" fontId="7" fillId="0" borderId="0" xfId="0" applyNumberFormat="1" applyFont="1"/>
    <xf numFmtId="164" fontId="15" fillId="0" borderId="0" xfId="1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164" fontId="12" fillId="0" borderId="0" xfId="1" applyNumberFormat="1" applyFont="1"/>
    <xf numFmtId="164" fontId="3" fillId="0" borderId="0" xfId="1" applyNumberFormat="1" applyFont="1" applyBorder="1" applyAlignment="1">
      <alignment horizontal="center"/>
    </xf>
    <xf numFmtId="164" fontId="19" fillId="0" borderId="0" xfId="1" applyNumberFormat="1" applyFont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/>
    <xf numFmtId="0" fontId="5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3" fillId="0" borderId="0" xfId="0" applyFont="1" applyBorder="1"/>
    <xf numFmtId="0" fontId="5" fillId="0" borderId="0" xfId="0" applyFont="1" applyBorder="1"/>
    <xf numFmtId="0" fontId="13" fillId="0" borderId="0" xfId="0" applyFont="1" applyBorder="1"/>
    <xf numFmtId="164" fontId="13" fillId="0" borderId="0" xfId="1" applyNumberFormat="1" applyFont="1" applyBorder="1"/>
    <xf numFmtId="0" fontId="3" fillId="0" borderId="1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3" fillId="0" borderId="1" xfId="0" applyNumberFormat="1" applyFont="1" applyBorder="1"/>
    <xf numFmtId="3" fontId="16" fillId="0" borderId="0" xfId="0" applyNumberFormat="1" applyFont="1" applyAlignment="1">
      <alignment horizontal="centerContinuous"/>
    </xf>
    <xf numFmtId="3" fontId="22" fillId="0" borderId="0" xfId="0" applyNumberFormat="1" applyFont="1" applyAlignment="1">
      <alignment horizontal="centerContinuous"/>
    </xf>
    <xf numFmtId="3" fontId="22" fillId="0" borderId="0" xfId="0" applyNumberFormat="1" applyFont="1"/>
    <xf numFmtId="3" fontId="7" fillId="0" borderId="0" xfId="0" applyNumberFormat="1" applyFont="1" applyAlignment="1">
      <alignment horizontal="left"/>
    </xf>
    <xf numFmtId="0" fontId="23" fillId="0" borderId="0" xfId="0" applyFont="1"/>
    <xf numFmtId="0" fontId="21" fillId="0" borderId="0" xfId="0" applyFont="1"/>
    <xf numFmtId="0" fontId="24" fillId="0" borderId="0" xfId="0" applyFont="1"/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8" fillId="0" borderId="0" xfId="0" applyFont="1"/>
    <xf numFmtId="14" fontId="23" fillId="0" borderId="1" xfId="0" quotePrefix="1" applyNumberFormat="1" applyFont="1" applyBorder="1"/>
    <xf numFmtId="0" fontId="23" fillId="0" borderId="1" xfId="0" applyFont="1" applyBorder="1"/>
    <xf numFmtId="0" fontId="23" fillId="0" borderId="1" xfId="0" applyFont="1" applyBorder="1" applyAlignment="1">
      <alignment horizontal="centerContinuous"/>
    </xf>
    <xf numFmtId="0" fontId="21" fillId="0" borderId="1" xfId="0" applyFont="1" applyBorder="1" applyAlignment="1">
      <alignment horizontal="centerContinuous"/>
    </xf>
    <xf numFmtId="0" fontId="23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164" fontId="21" fillId="0" borderId="0" xfId="1" applyNumberFormat="1" applyFont="1" applyBorder="1" applyAlignment="1">
      <alignment horizontal="center"/>
    </xf>
    <xf numFmtId="0" fontId="21" fillId="0" borderId="1" xfId="0" applyFont="1" applyBorder="1"/>
    <xf numFmtId="0" fontId="23" fillId="0" borderId="0" xfId="0" applyFont="1" applyBorder="1"/>
    <xf numFmtId="0" fontId="21" fillId="0" borderId="0" xfId="0" applyFont="1" applyBorder="1"/>
    <xf numFmtId="0" fontId="23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centerContinuous"/>
    </xf>
    <xf numFmtId="0" fontId="19" fillId="0" borderId="0" xfId="0" applyFont="1"/>
    <xf numFmtId="0" fontId="18" fillId="0" borderId="0" xfId="0" applyFont="1"/>
    <xf numFmtId="0" fontId="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3" fontId="8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164" fontId="13" fillId="2" borderId="0" xfId="1" applyNumberFormat="1" applyFont="1" applyFill="1" applyBorder="1"/>
    <xf numFmtId="0" fontId="8" fillId="0" borderId="0" xfId="0" applyFont="1" applyBorder="1"/>
    <xf numFmtId="164" fontId="3" fillId="0" borderId="0" xfId="1" applyNumberFormat="1" applyFont="1" applyAlignment="1">
      <alignment horizontal="center"/>
    </xf>
    <xf numFmtId="43" fontId="3" fillId="0" borderId="0" xfId="1" applyFont="1"/>
    <xf numFmtId="164" fontId="4" fillId="0" borderId="0" xfId="1" applyNumberFormat="1" applyFont="1"/>
    <xf numFmtId="43" fontId="4" fillId="0" borderId="0" xfId="1" applyFont="1"/>
    <xf numFmtId="164" fontId="15" fillId="0" borderId="0" xfId="1" applyNumberFormat="1" applyFont="1"/>
    <xf numFmtId="43" fontId="15" fillId="0" borderId="0" xfId="1" applyFont="1"/>
    <xf numFmtId="43" fontId="3" fillId="0" borderId="0" xfId="1" applyFont="1" applyAlignment="1">
      <alignment horizontal="center"/>
    </xf>
    <xf numFmtId="0" fontId="30" fillId="0" borderId="0" xfId="0" applyFont="1"/>
    <xf numFmtId="0" fontId="3" fillId="0" borderId="0" xfId="0" applyFont="1" applyAlignment="1">
      <alignment horizontal="justify" vertical="justify"/>
    </xf>
    <xf numFmtId="0" fontId="8" fillId="0" borderId="1" xfId="0" applyFont="1" applyBorder="1" applyAlignment="1">
      <alignment horizontal="center" vertical="center" wrapText="1"/>
    </xf>
    <xf numFmtId="164" fontId="8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0" fontId="33" fillId="0" borderId="0" xfId="0" applyFont="1"/>
    <xf numFmtId="14" fontId="18" fillId="0" borderId="0" xfId="0" applyNumberFormat="1" applyFont="1" applyAlignment="1">
      <alignment horizontal="right" vertical="center" wrapText="1"/>
    </xf>
    <xf numFmtId="0" fontId="19" fillId="0" borderId="1" xfId="0" applyFont="1" applyBorder="1"/>
    <xf numFmtId="0" fontId="18" fillId="0" borderId="1" xfId="0" applyFont="1" applyBorder="1" applyAlignment="1">
      <alignment horizontal="right" vertical="center" wrapText="1"/>
    </xf>
    <xf numFmtId="164" fontId="19" fillId="0" borderId="0" xfId="1" applyNumberFormat="1" applyFont="1" applyBorder="1" applyAlignment="1">
      <alignment horizontal="right"/>
    </xf>
    <xf numFmtId="164" fontId="8" fillId="0" borderId="2" xfId="0" applyNumberFormat="1" applyFont="1" applyBorder="1"/>
    <xf numFmtId="41" fontId="8" fillId="0" borderId="0" xfId="1" applyNumberFormat="1" applyFont="1" applyBorder="1"/>
    <xf numFmtId="164" fontId="8" fillId="0" borderId="0" xfId="0" applyNumberFormat="1" applyFont="1" applyBorder="1"/>
    <xf numFmtId="14" fontId="18" fillId="0" borderId="0" xfId="0" quotePrefix="1" applyNumberFormat="1" applyFont="1" applyAlignment="1">
      <alignment horizontal="right" vertical="center" wrapText="1"/>
    </xf>
    <xf numFmtId="0" fontId="18" fillId="0" borderId="0" xfId="0" quotePrefix="1" applyFont="1"/>
    <xf numFmtId="0" fontId="19" fillId="0" borderId="0" xfId="0" quotePrefix="1" applyFont="1"/>
    <xf numFmtId="164" fontId="18" fillId="0" borderId="0" xfId="0" applyNumberFormat="1" applyFont="1" applyBorder="1" applyAlignment="1">
      <alignment horizontal="right"/>
    </xf>
    <xf numFmtId="0" fontId="34" fillId="0" borderId="0" xfId="0" applyFont="1" applyBorder="1"/>
    <xf numFmtId="0" fontId="19" fillId="0" borderId="0" xfId="0" applyFont="1" applyBorder="1"/>
    <xf numFmtId="0" fontId="18" fillId="0" borderId="0" xfId="0" applyFont="1" applyBorder="1" applyAlignment="1">
      <alignment horizontal="right" vertical="center" wrapText="1"/>
    </xf>
    <xf numFmtId="0" fontId="35" fillId="0" borderId="0" xfId="0" applyFont="1"/>
    <xf numFmtId="164" fontId="35" fillId="0" borderId="0" xfId="1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36" fillId="0" borderId="0" xfId="0" applyFont="1"/>
    <xf numFmtId="164" fontId="18" fillId="0" borderId="0" xfId="1" applyNumberFormat="1" applyFont="1"/>
    <xf numFmtId="3" fontId="10" fillId="0" borderId="0" xfId="0" applyNumberFormat="1" applyFont="1"/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3" fillId="0" borderId="2" xfId="1" applyNumberFormat="1" applyFont="1" applyBorder="1" applyAlignment="1">
      <alignment shrinkToFit="1"/>
    </xf>
    <xf numFmtId="164" fontId="2" fillId="0" borderId="0" xfId="1" applyNumberFormat="1" applyFont="1" applyBorder="1" applyAlignment="1">
      <alignment shrinkToFit="1"/>
    </xf>
    <xf numFmtId="164" fontId="2" fillId="2" borderId="0" xfId="1" applyNumberFormat="1" applyFont="1" applyFill="1" applyBorder="1" applyAlignment="1">
      <alignment shrinkToFit="1"/>
    </xf>
    <xf numFmtId="164" fontId="2" fillId="0" borderId="0" xfId="1" applyNumberFormat="1" applyFont="1" applyBorder="1" applyAlignment="1">
      <alignment horizontal="center" shrinkToFit="1"/>
    </xf>
    <xf numFmtId="3" fontId="3" fillId="0" borderId="0" xfId="0" applyNumberFormat="1" applyFont="1" applyBorder="1"/>
    <xf numFmtId="3" fontId="12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shrinkToFit="1"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shrinkToFit="1"/>
    </xf>
    <xf numFmtId="164" fontId="3" fillId="0" borderId="0" xfId="1" applyNumberFormat="1" applyFont="1" applyBorder="1" applyAlignment="1">
      <alignment shrinkToFit="1"/>
    </xf>
    <xf numFmtId="3" fontId="17" fillId="0" borderId="0" xfId="0" applyNumberFormat="1" applyFont="1" applyBorder="1"/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shrinkToFit="1"/>
    </xf>
    <xf numFmtId="3" fontId="8" fillId="0" borderId="2" xfId="0" applyNumberFormat="1" applyFont="1" applyBorder="1" applyAlignment="1">
      <alignment shrinkToFit="1"/>
    </xf>
    <xf numFmtId="3" fontId="15" fillId="0" borderId="0" xfId="0" applyNumberFormat="1" applyFont="1" applyBorder="1"/>
    <xf numFmtId="3" fontId="12" fillId="0" borderId="0" xfId="0" applyNumberFormat="1" applyFont="1" applyBorder="1" applyAlignment="1">
      <alignment horizontal="left" indent="6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164" fontId="8" fillId="0" borderId="0" xfId="1" applyNumberFormat="1" applyFont="1" applyBorder="1"/>
    <xf numFmtId="43" fontId="8" fillId="0" borderId="0" xfId="1" applyFont="1" applyBorder="1"/>
    <xf numFmtId="164" fontId="3" fillId="0" borderId="0" xfId="1" applyNumberFormat="1" applyFont="1" applyBorder="1"/>
    <xf numFmtId="43" fontId="3" fillId="0" borderId="0" xfId="1" applyFont="1" applyBorder="1"/>
    <xf numFmtId="164" fontId="3" fillId="2" borderId="0" xfId="1" applyNumberFormat="1" applyFont="1" applyFill="1" applyBorder="1"/>
    <xf numFmtId="164" fontId="3" fillId="3" borderId="0" xfId="1" applyNumberFormat="1" applyFont="1" applyFill="1" applyBorder="1"/>
    <xf numFmtId="37" fontId="3" fillId="0" borderId="0" xfId="0" applyNumberFormat="1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64" fontId="12" fillId="0" borderId="0" xfId="1" applyNumberFormat="1" applyFont="1" applyBorder="1"/>
    <xf numFmtId="43" fontId="12" fillId="0" borderId="0" xfId="1" applyFont="1" applyBorder="1"/>
    <xf numFmtId="164" fontId="3" fillId="0" borderId="0" xfId="1" quotePrefix="1" applyNumberFormat="1" applyFont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center"/>
    </xf>
    <xf numFmtId="164" fontId="19" fillId="2" borderId="0" xfId="1" applyNumberFormat="1" applyFont="1" applyFill="1" applyBorder="1"/>
    <xf numFmtId="0" fontId="7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4" fontId="10" fillId="0" borderId="0" xfId="1" applyNumberFormat="1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164" fontId="10" fillId="0" borderId="0" xfId="1" applyNumberFormat="1" applyFont="1" applyBorder="1" applyAlignment="1"/>
    <xf numFmtId="43" fontId="10" fillId="0" borderId="0" xfId="1" applyFont="1" applyBorder="1"/>
    <xf numFmtId="164" fontId="7" fillId="0" borderId="0" xfId="1" applyNumberFormat="1" applyFont="1" applyBorder="1" applyAlignment="1">
      <alignment horizontal="centerContinuous"/>
    </xf>
    <xf numFmtId="164" fontId="7" fillId="0" borderId="0" xfId="1" applyNumberFormat="1" applyFont="1" applyBorder="1" applyAlignment="1"/>
    <xf numFmtId="43" fontId="7" fillId="0" borderId="0" xfId="1" applyFont="1" applyBorder="1"/>
    <xf numFmtId="164" fontId="8" fillId="0" borderId="0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/>
    <xf numFmtId="164" fontId="8" fillId="0" borderId="2" xfId="1" applyNumberFormat="1" applyFont="1" applyBorder="1"/>
    <xf numFmtId="0" fontId="4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left" indent="4"/>
    </xf>
    <xf numFmtId="3" fontId="8" fillId="0" borderId="0" xfId="0" applyNumberFormat="1" applyFont="1" applyBorder="1" applyAlignment="1">
      <alignment horizontal="center" shrinkToFit="1"/>
    </xf>
    <xf numFmtId="37" fontId="8" fillId="0" borderId="0" xfId="0" applyNumberFormat="1" applyFont="1" applyBorder="1" applyAlignment="1">
      <alignment shrinkToFit="1"/>
    </xf>
    <xf numFmtId="3" fontId="3" fillId="0" borderId="0" xfId="0" applyNumberFormat="1" applyFont="1" applyBorder="1" applyAlignment="1">
      <alignment horizontal="center" shrinkToFit="1"/>
    </xf>
    <xf numFmtId="37" fontId="3" fillId="0" borderId="0" xfId="0" applyNumberFormat="1" applyFont="1" applyBorder="1" applyAlignment="1">
      <alignment shrinkToFit="1"/>
    </xf>
    <xf numFmtId="37" fontId="3" fillId="2" borderId="0" xfId="0" applyNumberFormat="1" applyFont="1" applyFill="1" applyBorder="1" applyAlignment="1">
      <alignment shrinkToFit="1"/>
    </xf>
    <xf numFmtId="37" fontId="8" fillId="2" borderId="0" xfId="0" applyNumberFormat="1" applyFont="1" applyFill="1" applyBorder="1" applyAlignment="1">
      <alignment shrinkToFit="1"/>
    </xf>
    <xf numFmtId="37" fontId="8" fillId="0" borderId="3" xfId="0" applyNumberFormat="1" applyFont="1" applyBorder="1" applyAlignment="1">
      <alignment shrinkToFit="1"/>
    </xf>
    <xf numFmtId="37" fontId="8" fillId="0" borderId="2" xfId="0" applyNumberFormat="1" applyFont="1" applyBorder="1" applyAlignment="1">
      <alignment shrinkToFit="1"/>
    </xf>
    <xf numFmtId="3" fontId="37" fillId="0" borderId="0" xfId="0" applyNumberFormat="1" applyFont="1"/>
    <xf numFmtId="3" fontId="37" fillId="0" borderId="0" xfId="0" applyNumberFormat="1" applyFont="1" applyAlignment="1">
      <alignment horizontal="left" indent="2"/>
    </xf>
    <xf numFmtId="164" fontId="13" fillId="0" borderId="0" xfId="1" applyNumberFormat="1" applyFont="1" applyBorder="1" applyAlignment="1">
      <alignment shrinkToFit="1"/>
    </xf>
    <xf numFmtId="164" fontId="13" fillId="0" borderId="3" xfId="1" applyNumberFormat="1" applyFont="1" applyBorder="1" applyAlignment="1">
      <alignment shrinkToFit="1"/>
    </xf>
    <xf numFmtId="3" fontId="15" fillId="0" borderId="0" xfId="0" applyNumberFormat="1" applyFont="1" applyBorder="1" applyAlignment="1">
      <alignment horizontal="center"/>
    </xf>
    <xf numFmtId="0" fontId="3" fillId="2" borderId="0" xfId="0" quotePrefix="1" applyFont="1" applyFill="1" applyAlignment="1">
      <alignment horizontal="justify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164" fontId="8" fillId="0" borderId="0" xfId="1" applyNumberFormat="1" applyFont="1" applyBorder="1" applyAlignment="1">
      <alignment horizontal="center"/>
    </xf>
    <xf numFmtId="164" fontId="38" fillId="0" borderId="0" xfId="1" applyNumberFormat="1" applyFont="1" applyAlignment="1">
      <alignment horizontal="centerContinuous"/>
    </xf>
    <xf numFmtId="164" fontId="39" fillId="0" borderId="0" xfId="1" applyNumberFormat="1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40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3" fontId="17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164" fontId="19" fillId="0" borderId="0" xfId="1" applyNumberFormat="1" applyFont="1" applyAlignment="1">
      <alignment horizontal="center" vertical="center"/>
    </xf>
    <xf numFmtId="41" fontId="18" fillId="0" borderId="0" xfId="0" applyNumberFormat="1" applyFont="1"/>
    <xf numFmtId="41" fontId="19" fillId="0" borderId="1" xfId="0" applyNumberFormat="1" applyFont="1" applyBorder="1"/>
    <xf numFmtId="41" fontId="18" fillId="0" borderId="0" xfId="0" applyNumberFormat="1" applyFont="1" applyBorder="1" applyAlignment="1">
      <alignment horizontal="right" vertical="center" wrapText="1"/>
    </xf>
    <xf numFmtId="41" fontId="19" fillId="0" borderId="0" xfId="0" applyNumberFormat="1" applyFont="1" applyBorder="1"/>
    <xf numFmtId="41" fontId="19" fillId="0" borderId="0" xfId="0" applyNumberFormat="1" applyFont="1"/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4" fontId="19" fillId="0" borderId="0" xfId="1" applyNumberFormat="1" applyFont="1" applyAlignment="1">
      <alignment horizontal="right"/>
    </xf>
    <xf numFmtId="164" fontId="19" fillId="0" borderId="0" xfId="1" applyNumberFormat="1" applyFont="1" applyAlignment="1">
      <alignment horizontal="centerContinuous"/>
    </xf>
    <xf numFmtId="164" fontId="8" fillId="0" borderId="1" xfId="1" applyNumberFormat="1" applyFont="1" applyBorder="1"/>
    <xf numFmtId="164" fontId="8" fillId="0" borderId="1" xfId="1" applyNumberFormat="1" applyFont="1" applyBorder="1" applyAlignment="1">
      <alignment horizontal="center" vertical="center" wrapText="1"/>
    </xf>
    <xf numFmtId="41" fontId="8" fillId="0" borderId="3" xfId="1" applyNumberFormat="1" applyFont="1" applyBorder="1"/>
    <xf numFmtId="3" fontId="14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left"/>
    </xf>
    <xf numFmtId="3" fontId="41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41" fontId="5" fillId="0" borderId="0" xfId="0" applyNumberFormat="1" applyFont="1" applyBorder="1" applyAlignment="1"/>
    <xf numFmtId="41" fontId="4" fillId="0" borderId="0" xfId="0" applyNumberFormat="1" applyFont="1" applyAlignment="1">
      <alignment horizontal="centerContinuous"/>
    </xf>
    <xf numFmtId="0" fontId="6" fillId="0" borderId="0" xfId="0" applyFont="1" applyAlignment="1">
      <alignment horizontal="left"/>
    </xf>
    <xf numFmtId="41" fontId="6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 horizontal="justify"/>
    </xf>
    <xf numFmtId="164" fontId="8" fillId="0" borderId="3" xfId="1" applyNumberFormat="1" applyFont="1" applyBorder="1" applyAlignment="1">
      <alignment horizontal="right" vertical="center" shrinkToFit="1"/>
    </xf>
    <xf numFmtId="164" fontId="8" fillId="0" borderId="0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right" vertical="center" shrinkToFit="1"/>
    </xf>
    <xf numFmtId="164" fontId="8" fillId="0" borderId="0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164" fontId="8" fillId="0" borderId="2" xfId="1" applyNumberFormat="1" applyFont="1" applyBorder="1" applyAlignment="1">
      <alignment horizontal="right" vertical="center" shrinkToFit="1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42" fillId="0" borderId="0" xfId="0" applyFont="1"/>
    <xf numFmtId="0" fontId="41" fillId="0" borderId="0" xfId="0" applyFont="1" applyAlignment="1">
      <alignment horizontal="left"/>
    </xf>
    <xf numFmtId="0" fontId="41" fillId="0" borderId="0" xfId="0" applyFont="1"/>
    <xf numFmtId="0" fontId="18" fillId="0" borderId="4" xfId="0" applyFont="1" applyBorder="1" applyAlignment="1">
      <alignment horizontal="right" vertical="center" wrapText="1"/>
    </xf>
    <xf numFmtId="164" fontId="19" fillId="0" borderId="0" xfId="0" applyNumberFormat="1" applyFont="1"/>
    <xf numFmtId="0" fontId="18" fillId="0" borderId="0" xfId="0" applyFont="1" applyBorder="1"/>
    <xf numFmtId="164" fontId="18" fillId="0" borderId="0" xfId="0" applyNumberFormat="1" applyFont="1" applyBorder="1"/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centerContinuous"/>
    </xf>
    <xf numFmtId="0" fontId="41" fillId="0" borderId="0" xfId="0" applyFont="1" applyBorder="1" applyAlignment="1">
      <alignment horizontal="centerContinuous"/>
    </xf>
    <xf numFmtId="0" fontId="13" fillId="0" borderId="0" xfId="0" applyFont="1"/>
    <xf numFmtId="0" fontId="13" fillId="0" borderId="0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11" fillId="0" borderId="0" xfId="0" applyFont="1"/>
    <xf numFmtId="0" fontId="8" fillId="0" borderId="0" xfId="0" applyFont="1" applyAlignment="1">
      <alignment horizontal="left" indent="2"/>
    </xf>
    <xf numFmtId="3" fontId="37" fillId="0" borderId="0" xfId="0" applyNumberFormat="1" applyFont="1" applyBorder="1" applyAlignment="1">
      <alignment horizontal="left" indent="2"/>
    </xf>
    <xf numFmtId="164" fontId="18" fillId="0" borderId="0" xfId="1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left"/>
    </xf>
    <xf numFmtId="0" fontId="8" fillId="0" borderId="0" xfId="0" applyFont="1" applyBorder="1" applyAlignment="1">
      <alignment horizontal="left" indent="6"/>
    </xf>
    <xf numFmtId="3" fontId="43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/>
    <xf numFmtId="0" fontId="44" fillId="0" borderId="0" xfId="0" applyFont="1"/>
    <xf numFmtId="0" fontId="45" fillId="0" borderId="0" xfId="0" applyFont="1"/>
    <xf numFmtId="164" fontId="45" fillId="0" borderId="0" xfId="0" applyNumberFormat="1" applyFont="1" applyBorder="1" applyAlignment="1">
      <alignment horizontal="right"/>
    </xf>
    <xf numFmtId="0" fontId="44" fillId="0" borderId="0" xfId="0" applyFont="1" applyBorder="1"/>
    <xf numFmtId="164" fontId="44" fillId="0" borderId="0" xfId="1" applyNumberFormat="1" applyFont="1" applyBorder="1" applyAlignment="1">
      <alignment horizontal="center"/>
    </xf>
    <xf numFmtId="164" fontId="44" fillId="0" borderId="0" xfId="1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164" fontId="44" fillId="0" borderId="0" xfId="1" applyNumberFormat="1" applyFont="1" applyBorder="1"/>
    <xf numFmtId="0" fontId="45" fillId="0" borderId="0" xfId="0" applyFont="1" applyBorder="1"/>
    <xf numFmtId="164" fontId="45" fillId="0" borderId="0" xfId="0" applyNumberFormat="1" applyFont="1" applyBorder="1"/>
    <xf numFmtId="2" fontId="44" fillId="0" borderId="0" xfId="0" applyNumberFormat="1" applyFont="1" applyBorder="1" applyAlignment="1">
      <alignment horizontal="justify" vertical="center" wrapText="1"/>
    </xf>
    <xf numFmtId="2" fontId="44" fillId="0" borderId="0" xfId="0" quotePrefix="1" applyNumberFormat="1" applyFont="1" applyBorder="1" applyAlignment="1">
      <alignment horizontal="right"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0" fontId="46" fillId="0" borderId="0" xfId="0" applyFont="1" applyAlignment="1"/>
    <xf numFmtId="0" fontId="46" fillId="0" borderId="1" xfId="0" applyFont="1" applyBorder="1" applyAlignment="1">
      <alignment horizontal="left"/>
    </xf>
    <xf numFmtId="0" fontId="46" fillId="0" borderId="1" xfId="0" applyFont="1" applyBorder="1" applyAlignment="1">
      <alignment horizontal="centerContinuous"/>
    </xf>
    <xf numFmtId="0" fontId="46" fillId="0" borderId="0" xfId="0" applyFont="1"/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Continuous"/>
    </xf>
    <xf numFmtId="41" fontId="46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41" fontId="19" fillId="0" borderId="0" xfId="1" applyNumberFormat="1" applyFont="1" applyAlignment="1">
      <alignment horizontal="centerContinuous"/>
    </xf>
    <xf numFmtId="3" fontId="2" fillId="0" borderId="0" xfId="0" applyNumberFormat="1" applyFont="1" applyBorder="1"/>
    <xf numFmtId="3" fontId="14" fillId="0" borderId="0" xfId="0" applyNumberFormat="1" applyFont="1" applyBorder="1" applyAlignment="1">
      <alignment horizontal="centerContinuous"/>
    </xf>
    <xf numFmtId="3" fontId="16" fillId="0" borderId="0" xfId="0" applyNumberFormat="1" applyFont="1" applyBorder="1" applyAlignment="1">
      <alignment horizontal="centerContinuous"/>
    </xf>
    <xf numFmtId="14" fontId="8" fillId="0" borderId="0" xfId="0" applyNumberFormat="1" applyFont="1"/>
    <xf numFmtId="0" fontId="41" fillId="0" borderId="0" xfId="0" applyFont="1" applyBorder="1" applyAlignment="1"/>
    <xf numFmtId="41" fontId="3" fillId="0" borderId="0" xfId="0" applyNumberFormat="1" applyFont="1" applyAlignment="1">
      <alignment horizontal="centerContinuous"/>
    </xf>
    <xf numFmtId="41" fontId="3" fillId="0" borderId="0" xfId="1" applyNumberFormat="1" applyFont="1" applyAlignment="1">
      <alignment horizontal="centerContinuous"/>
    </xf>
    <xf numFmtId="3" fontId="47" fillId="0" borderId="1" xfId="0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0" xfId="1" applyNumberFormat="1" applyFont="1" applyAlignment="1">
      <alignment horizontal="center"/>
    </xf>
    <xf numFmtId="0" fontId="12" fillId="0" borderId="1" xfId="0" applyFont="1" applyBorder="1" applyAlignment="1">
      <alignment horizontal="center" vertical="justify"/>
    </xf>
    <xf numFmtId="3" fontId="15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37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justify" vertical="center" wrapText="1"/>
    </xf>
    <xf numFmtId="0" fontId="3" fillId="2" borderId="0" xfId="0" quotePrefix="1" applyFont="1" applyFill="1" applyAlignment="1">
      <alignment horizontal="justify" vertical="center" wrapText="1"/>
    </xf>
    <xf numFmtId="0" fontId="8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vertical="center" wrapText="1"/>
    </xf>
    <xf numFmtId="164" fontId="19" fillId="0" borderId="0" xfId="1" applyNumberFormat="1" applyFont="1" applyAlignment="1">
      <alignment horizontal="right"/>
    </xf>
    <xf numFmtId="164" fontId="19" fillId="0" borderId="1" xfId="1" applyNumberFormat="1" applyFont="1" applyBorder="1" applyAlignment="1">
      <alignment horizontal="center"/>
    </xf>
    <xf numFmtId="41" fontId="8" fillId="0" borderId="2" xfId="1" applyNumberFormat="1" applyFont="1" applyBorder="1" applyAlignment="1">
      <alignment horizontal="right"/>
    </xf>
    <xf numFmtId="164" fontId="19" fillId="0" borderId="3" xfId="1" applyNumberFormat="1" applyFont="1" applyBorder="1" applyAlignment="1">
      <alignment horizontal="right"/>
    </xf>
    <xf numFmtId="164" fontId="19" fillId="0" borderId="4" xfId="1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14" fontId="8" fillId="0" borderId="0" xfId="0" quotePrefix="1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64" fontId="8" fillId="0" borderId="2" xfId="1" applyNumberFormat="1" applyFont="1" applyBorder="1" applyAlignment="1">
      <alignment horizontal="right" vertical="center" wrapText="1"/>
    </xf>
    <xf numFmtId="41" fontId="3" fillId="0" borderId="0" xfId="1" applyNumberFormat="1" applyFont="1" applyAlignment="1">
      <alignment horizontal="right"/>
    </xf>
    <xf numFmtId="41" fontId="18" fillId="0" borderId="0" xfId="0" applyNumberFormat="1" applyFont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164" fontId="18" fillId="0" borderId="2" xfId="1" applyNumberFormat="1" applyFont="1" applyBorder="1" applyAlignment="1">
      <alignment horizontal="right" vertical="center" wrapText="1"/>
    </xf>
    <xf numFmtId="14" fontId="18" fillId="0" borderId="0" xfId="0" applyNumberFormat="1" applyFont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164" fontId="19" fillId="0" borderId="0" xfId="1" applyNumberFormat="1" applyFont="1" applyBorder="1" applyAlignment="1">
      <alignment horizontal="right"/>
    </xf>
    <xf numFmtId="41" fontId="19" fillId="0" borderId="0" xfId="1" applyNumberFormat="1" applyFont="1" applyBorder="1" applyAlignment="1">
      <alignment horizontal="center"/>
    </xf>
    <xf numFmtId="41" fontId="19" fillId="0" borderId="0" xfId="1" applyNumberFormat="1" applyFont="1" applyBorder="1" applyAlignment="1">
      <alignment horizontal="right"/>
    </xf>
    <xf numFmtId="41" fontId="18" fillId="0" borderId="1" xfId="0" applyNumberFormat="1" applyFont="1" applyBorder="1" applyAlignment="1">
      <alignment horizontal="right" vertical="center" wrapText="1"/>
    </xf>
    <xf numFmtId="41" fontId="3" fillId="0" borderId="4" xfId="1" applyNumberFormat="1" applyFont="1" applyBorder="1" applyAlignment="1">
      <alignment horizontal="center"/>
    </xf>
    <xf numFmtId="41" fontId="3" fillId="0" borderId="1" xfId="1" applyNumberFormat="1" applyFont="1" applyBorder="1" applyAlignment="1">
      <alignment horizontal="right"/>
    </xf>
    <xf numFmtId="41" fontId="3" fillId="0" borderId="0" xfId="1" applyNumberFormat="1" applyFont="1" applyAlignment="1">
      <alignment horizontal="center"/>
    </xf>
    <xf numFmtId="41" fontId="3" fillId="0" borderId="1" xfId="1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2" borderId="0" xfId="0" quotePrefix="1" applyNumberFormat="1" applyFont="1" applyFill="1" applyAlignment="1">
      <alignment horizontal="left" vertical="justify" wrapText="1"/>
    </xf>
    <xf numFmtId="14" fontId="8" fillId="0" borderId="1" xfId="0" quotePrefix="1" applyNumberFormat="1" applyFont="1" applyBorder="1" applyAlignment="1">
      <alignment horizontal="right" vertical="center" wrapText="1"/>
    </xf>
    <xf numFmtId="41" fontId="19" fillId="0" borderId="0" xfId="1" applyNumberFormat="1" applyFont="1" applyAlignment="1">
      <alignment horizontal="right"/>
    </xf>
    <xf numFmtId="164" fontId="19" fillId="0" borderId="0" xfId="1" applyNumberFormat="1" applyFont="1" applyAlignment="1">
      <alignment horizontal="justify" vertical="center" wrapText="1"/>
    </xf>
    <xf numFmtId="164" fontId="19" fillId="0" borderId="0" xfId="1" applyNumberFormat="1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0" fontId="41" fillId="0" borderId="0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1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164" fontId="18" fillId="0" borderId="2" xfId="0" applyNumberFormat="1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64" fontId="35" fillId="0" borderId="0" xfId="1" applyNumberFormat="1" applyFont="1" applyBorder="1" applyAlignment="1">
      <alignment horizontal="right"/>
    </xf>
    <xf numFmtId="164" fontId="44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164" fontId="18" fillId="0" borderId="3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14" fontId="18" fillId="0" borderId="0" xfId="0" quotePrefix="1" applyNumberFormat="1" applyFont="1" applyAlignment="1">
      <alignment horizontal="right" vertical="center" wrapText="1"/>
    </xf>
    <xf numFmtId="0" fontId="34" fillId="0" borderId="2" xfId="0" applyFont="1" applyBorder="1"/>
    <xf numFmtId="0" fontId="41" fillId="0" borderId="0" xfId="0" applyFont="1" applyBorder="1" applyAlignment="1">
      <alignment horizontal="right"/>
    </xf>
    <xf numFmtId="0" fontId="35" fillId="0" borderId="0" xfId="0" applyFont="1" applyAlignment="1">
      <alignment horizontal="left" vertical="center" wrapText="1"/>
    </xf>
    <xf numFmtId="41" fontId="46" fillId="0" borderId="1" xfId="0" applyNumberFormat="1" applyFont="1" applyBorder="1" applyAlignment="1">
      <alignment horizontal="right"/>
    </xf>
    <xf numFmtId="0" fontId="46" fillId="0" borderId="1" xfId="0" applyFont="1" applyBorder="1" applyAlignment="1">
      <alignment horizontal="right"/>
    </xf>
    <xf numFmtId="164" fontId="35" fillId="0" borderId="0" xfId="1" applyNumberFormat="1" applyFont="1" applyAlignment="1">
      <alignment horizontal="center" vertical="center"/>
    </xf>
    <xf numFmtId="164" fontId="19" fillId="0" borderId="0" xfId="1" applyNumberFormat="1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right"/>
    </xf>
    <xf numFmtId="164" fontId="21" fillId="0" borderId="0" xfId="1" applyNumberFormat="1" applyFont="1" applyBorder="1" applyAlignment="1">
      <alignment horizontal="center"/>
    </xf>
    <xf numFmtId="164" fontId="21" fillId="0" borderId="0" xfId="1" applyNumberFormat="1" applyFont="1" applyAlignment="1">
      <alignment horizontal="center"/>
    </xf>
    <xf numFmtId="16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164" fontId="23" fillId="0" borderId="0" xfId="1" applyNumberFormat="1" applyFont="1" applyBorder="1" applyAlignment="1">
      <alignment horizontal="center"/>
    </xf>
    <xf numFmtId="164" fontId="21" fillId="0" borderId="0" xfId="1" applyNumberFormat="1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/>
    </xf>
    <xf numFmtId="14" fontId="8" fillId="0" borderId="0" xfId="0" applyNumberFormat="1" applyFont="1" applyAlignment="1">
      <alignment horizontal="right" vertical="center" wrapText="1"/>
    </xf>
    <xf numFmtId="164" fontId="3" fillId="0" borderId="4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 shrinkToFit="1"/>
    </xf>
    <xf numFmtId="164" fontId="8" fillId="0" borderId="2" xfId="1" applyNumberFormat="1" applyFont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4" fontId="23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0" fontId="23" fillId="0" borderId="0" xfId="0" applyFont="1" applyAlignment="1">
      <alignment horizontal="left" vertical="justify" wrapText="1"/>
    </xf>
    <xf numFmtId="164" fontId="21" fillId="0" borderId="4" xfId="1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justify" vertical="center" wrapText="1"/>
    </xf>
    <xf numFmtId="3" fontId="12" fillId="0" borderId="0" xfId="0" applyNumberFormat="1" applyFont="1" applyAlignment="1">
      <alignment horizontal="center"/>
    </xf>
    <xf numFmtId="0" fontId="23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left" indent="6"/>
    </xf>
    <xf numFmtId="14" fontId="23" fillId="0" borderId="0" xfId="0" applyNumberFormat="1" applyFont="1" applyAlignment="1">
      <alignment horizontal="right" vertical="center" wrapText="1"/>
    </xf>
    <xf numFmtId="164" fontId="21" fillId="0" borderId="0" xfId="1" applyNumberFormat="1" applyFont="1" applyAlignment="1">
      <alignment horizontal="right"/>
    </xf>
    <xf numFmtId="164" fontId="21" fillId="0" borderId="1" xfId="1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0" xfId="0" quotePrefix="1" applyNumberFormat="1" applyFont="1" applyAlignment="1">
      <alignment horizontal="right" vertical="center" wrapText="1"/>
    </xf>
    <xf numFmtId="164" fontId="23" fillId="0" borderId="0" xfId="1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4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64" fontId="21" fillId="0" borderId="1" xfId="1" applyNumberFormat="1" applyFont="1" applyBorder="1" applyAlignment="1">
      <alignment horizontal="center"/>
    </xf>
    <xf numFmtId="164" fontId="21" fillId="0" borderId="4" xfId="1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4" fontId="21" fillId="0" borderId="0" xfId="1" applyNumberFormat="1" applyFont="1" applyBorder="1" applyAlignment="1">
      <alignment horizontal="right"/>
    </xf>
    <xf numFmtId="164" fontId="21" fillId="4" borderId="0" xfId="1" applyNumberFormat="1" applyFont="1" applyFill="1" applyBorder="1" applyAlignment="1">
      <alignment horizontal="center"/>
    </xf>
    <xf numFmtId="164" fontId="21" fillId="2" borderId="0" xfId="1" applyNumberFormat="1" applyFont="1" applyFill="1" applyAlignment="1">
      <alignment horizontal="center"/>
    </xf>
    <xf numFmtId="164" fontId="21" fillId="2" borderId="0" xfId="1" applyNumberFormat="1" applyFont="1" applyFill="1" applyAlignment="1">
      <alignment horizontal="right"/>
    </xf>
    <xf numFmtId="164" fontId="21" fillId="2" borderId="0" xfId="1" applyNumberFormat="1" applyFont="1" applyFill="1" applyBorder="1" applyAlignment="1">
      <alignment horizontal="center"/>
    </xf>
    <xf numFmtId="164" fontId="23" fillId="2" borderId="2" xfId="0" applyNumberFormat="1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164" fontId="21" fillId="2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 shrinkToFit="1"/>
    </xf>
    <xf numFmtId="0" fontId="12" fillId="0" borderId="0" xfId="0" applyFont="1" applyAlignment="1">
      <alignment horizontal="left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 2" xfId="2"/>
    <cellStyle name="Normal 2 3" xfId="3"/>
    <cellStyle name="Style 1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P%20NHAT/BAN%20CAN%20DOI%20KE%20TOAN%20Q1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huongtung123/Desktop/lam%20bao%20cao%20tai%20chinh%20q1-2015/cty%20con/quy%201-2015/cty%20con%20bctc%20quy%201%202015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OP%20NHAT/TINH%20LOI%20NHUAN%20QUY%201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ien/DOANH%20THU/DTHU%20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OP%20NHAT/LU%20CHUYEN%20TIN%20TE%20Q1-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huongtung123/Desktop/lam%20bao%20cao%20tai%20chinh%20q1-2015/cty%20con/quy%201-2015/BKDKT%20Q1%202015%20CTY%20C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huongtung123/Desktop/lam%20bao%20cao%20tai%20chinh%20q1-2015/cty%20me/BAN%20CAN%20DOI%20KE%20TOAN%20Q1-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huongtung123/Desktop/lam%20bao%20cao%20tai%20chinh%20q1-2015/cty%20me/bctc%20quy%201%202015.x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O PHAN MEN CHUA SUA"/>
      <sheetName val="THEO PHAN MEN- bu tru kiem toan"/>
    </sheetNames>
    <sheetDataSet>
      <sheetData sheetId="0" refreshError="1">
        <row r="6">
          <cell r="D6">
            <v>1737296456</v>
          </cell>
          <cell r="F6">
            <v>1185726383</v>
          </cell>
        </row>
        <row r="10">
          <cell r="D10">
            <v>10000000000</v>
          </cell>
          <cell r="F10">
            <v>16000000000</v>
          </cell>
        </row>
        <row r="15">
          <cell r="F15">
            <v>5000000000</v>
          </cell>
          <cell r="G15">
            <v>0</v>
          </cell>
        </row>
        <row r="17">
          <cell r="F17">
            <v>6307150597</v>
          </cell>
          <cell r="G17">
            <v>32104016611</v>
          </cell>
        </row>
        <row r="18">
          <cell r="F18">
            <v>504660914</v>
          </cell>
          <cell r="G18">
            <v>258969939</v>
          </cell>
        </row>
        <row r="22">
          <cell r="F22">
            <v>2720080313</v>
          </cell>
          <cell r="G22">
            <v>935429584</v>
          </cell>
        </row>
        <row r="32">
          <cell r="F32">
            <v>14604862334</v>
          </cell>
          <cell r="G32">
            <v>8656804761</v>
          </cell>
        </row>
        <row r="42">
          <cell r="F42">
            <v>24275833</v>
          </cell>
          <cell r="G42">
            <v>97103333</v>
          </cell>
        </row>
        <row r="45">
          <cell r="F45">
            <v>12778100</v>
          </cell>
          <cell r="G45">
            <v>0</v>
          </cell>
        </row>
        <row r="47">
          <cell r="F47">
            <v>377703091</v>
          </cell>
          <cell r="G47">
            <v>9603091</v>
          </cell>
        </row>
        <row r="53">
          <cell r="F53">
            <v>10115558912</v>
          </cell>
          <cell r="G53">
            <v>10837556354</v>
          </cell>
        </row>
        <row r="58">
          <cell r="F58">
            <v>-3493792906</v>
          </cell>
          <cell r="G58">
            <v>-3493792906</v>
          </cell>
        </row>
        <row r="61">
          <cell r="F61">
            <v>39279882574</v>
          </cell>
          <cell r="G61">
            <v>39154282574</v>
          </cell>
        </row>
        <row r="62">
          <cell r="F62">
            <v>-32835450452</v>
          </cell>
          <cell r="G62">
            <v>-31939500084</v>
          </cell>
        </row>
        <row r="67">
          <cell r="F67">
            <v>261620000</v>
          </cell>
          <cell r="G67">
            <v>261620000</v>
          </cell>
        </row>
        <row r="68">
          <cell r="F68">
            <v>-3493283</v>
          </cell>
          <cell r="G68">
            <v>-3224569</v>
          </cell>
        </row>
        <row r="74">
          <cell r="F74">
            <v>2903254501</v>
          </cell>
          <cell r="G74">
            <v>2096841543</v>
          </cell>
        </row>
        <row r="76">
          <cell r="F76">
            <v>1500000000</v>
          </cell>
          <cell r="G76">
            <v>1500000000</v>
          </cell>
        </row>
        <row r="82">
          <cell r="F82">
            <v>10000000000</v>
          </cell>
          <cell r="G82">
            <v>0</v>
          </cell>
        </row>
        <row r="86">
          <cell r="F86">
            <v>21750000</v>
          </cell>
          <cell r="G86">
            <v>21750000</v>
          </cell>
        </row>
        <row r="91">
          <cell r="F91">
            <v>1000000000</v>
          </cell>
          <cell r="G91">
            <v>1115870260</v>
          </cell>
        </row>
        <row r="92">
          <cell r="F92">
            <v>11610500013</v>
          </cell>
          <cell r="G92">
            <v>5793042664</v>
          </cell>
        </row>
        <row r="93">
          <cell r="F93">
            <v>8191969000</v>
          </cell>
          <cell r="G93">
            <v>2679870645</v>
          </cell>
        </row>
        <row r="94">
          <cell r="F94">
            <v>444133492</v>
          </cell>
          <cell r="G94">
            <v>5965773001</v>
          </cell>
        </row>
        <row r="95">
          <cell r="F95">
            <v>570176214</v>
          </cell>
          <cell r="G95">
            <v>1360886709</v>
          </cell>
        </row>
        <row r="96">
          <cell r="F96">
            <v>135438538</v>
          </cell>
          <cell r="G96">
            <v>136523412</v>
          </cell>
        </row>
        <row r="100">
          <cell r="F100">
            <v>1952911378</v>
          </cell>
          <cell r="G100">
            <v>4331438756</v>
          </cell>
        </row>
        <row r="105">
          <cell r="F105">
            <v>0</v>
          </cell>
        </row>
        <row r="109">
          <cell r="F109">
            <v>2268974682</v>
          </cell>
          <cell r="G109">
            <v>2268974682</v>
          </cell>
        </row>
        <row r="110">
          <cell r="F110">
            <v>1047742097</v>
          </cell>
          <cell r="G110">
            <v>1231352097</v>
          </cell>
        </row>
        <row r="114">
          <cell r="F114">
            <v>0</v>
          </cell>
        </row>
        <row r="115">
          <cell r="F115">
            <v>321632125</v>
          </cell>
          <cell r="G115">
            <v>321632125</v>
          </cell>
        </row>
        <row r="119">
          <cell r="F119">
            <v>105007359</v>
          </cell>
          <cell r="G119">
            <v>105007359</v>
          </cell>
        </row>
        <row r="120">
          <cell r="F120">
            <v>3702389141</v>
          </cell>
          <cell r="G120">
            <v>3899889141</v>
          </cell>
        </row>
        <row r="134">
          <cell r="F134">
            <v>27000000000</v>
          </cell>
          <cell r="G134">
            <v>27000000000</v>
          </cell>
        </row>
        <row r="142">
          <cell r="F142">
            <v>7805044329</v>
          </cell>
          <cell r="G142">
            <v>7805044329</v>
          </cell>
        </row>
        <row r="147">
          <cell r="G147">
            <v>7508825587</v>
          </cell>
        </row>
        <row r="148">
          <cell r="F148">
            <v>301787590</v>
          </cell>
          <cell r="G148">
            <v>301787590</v>
          </cell>
        </row>
        <row r="151">
          <cell r="F151">
            <v>406231389</v>
          </cell>
        </row>
      </sheetData>
      <sheetData sheetId="1" refreshError="1">
        <row r="7">
          <cell r="F7">
            <v>504884520</v>
          </cell>
          <cell r="G7">
            <v>834724633</v>
          </cell>
        </row>
        <row r="8">
          <cell r="F8">
            <v>680841863</v>
          </cell>
          <cell r="G8">
            <v>902571823</v>
          </cell>
        </row>
        <row r="10">
          <cell r="F10">
            <v>16000000000</v>
          </cell>
          <cell r="G10">
            <v>10000000000</v>
          </cell>
        </row>
        <row r="15">
          <cell r="F15">
            <v>5000000000</v>
          </cell>
        </row>
        <row r="38">
          <cell r="F38">
            <v>388659315</v>
          </cell>
          <cell r="G38">
            <v>276099099</v>
          </cell>
        </row>
        <row r="40">
          <cell r="F40">
            <v>12825926735</v>
          </cell>
          <cell r="G40">
            <v>6990429378</v>
          </cell>
        </row>
        <row r="46">
          <cell r="F46">
            <v>24275833</v>
          </cell>
          <cell r="G46">
            <v>97103333</v>
          </cell>
        </row>
        <row r="49">
          <cell r="F49">
            <v>12778100</v>
          </cell>
        </row>
        <row r="51">
          <cell r="G51">
            <v>9603091</v>
          </cell>
        </row>
        <row r="52">
          <cell r="F52">
            <v>377703091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ĐKT-200"/>
      <sheetName val="KQKDquý-gửi sở"/>
      <sheetName val="LCTT gui so (TT)"/>
      <sheetName val="TM1"/>
      <sheetName val="TM2-TCSD"/>
      <sheetName val="TM3"/>
      <sheetName val="TM4-Von"/>
      <sheetName val="TM5-het"/>
    </sheetNames>
    <sheetDataSet>
      <sheetData sheetId="0">
        <row r="11">
          <cell r="D11">
            <v>213081800</v>
          </cell>
          <cell r="F11">
            <v>310095018</v>
          </cell>
        </row>
        <row r="12">
          <cell r="D12">
            <v>0</v>
          </cell>
          <cell r="F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1500000000</v>
          </cell>
          <cell r="F16">
            <v>0</v>
          </cell>
        </row>
        <row r="18">
          <cell r="D18">
            <v>0</v>
          </cell>
          <cell r="F18">
            <v>1615502000</v>
          </cell>
        </row>
        <row r="19">
          <cell r="D19">
            <v>0</v>
          </cell>
          <cell r="F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  <cell r="F23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</row>
        <row r="31">
          <cell r="D31">
            <v>7000</v>
          </cell>
        </row>
        <row r="65">
          <cell r="F65">
            <v>0</v>
          </cell>
        </row>
        <row r="75">
          <cell r="D75">
            <v>0</v>
          </cell>
          <cell r="F75">
            <v>0</v>
          </cell>
        </row>
        <row r="76">
          <cell r="D76">
            <v>0</v>
          </cell>
          <cell r="F76">
            <v>0</v>
          </cell>
        </row>
        <row r="77">
          <cell r="D77">
            <v>0</v>
          </cell>
          <cell r="F77">
            <v>108738481</v>
          </cell>
        </row>
        <row r="78">
          <cell r="D78">
            <v>0</v>
          </cell>
          <cell r="F78">
            <v>0</v>
          </cell>
        </row>
        <row r="79">
          <cell r="D79">
            <v>0</v>
          </cell>
          <cell r="F79">
            <v>0</v>
          </cell>
        </row>
        <row r="83">
          <cell r="D83">
            <v>74589756</v>
          </cell>
          <cell r="F83">
            <v>177535965</v>
          </cell>
        </row>
        <row r="84">
          <cell r="D84">
            <v>0</v>
          </cell>
          <cell r="F84">
            <v>0</v>
          </cell>
        </row>
        <row r="85">
          <cell r="D85">
            <v>0</v>
          </cell>
          <cell r="F85">
            <v>0</v>
          </cell>
        </row>
        <row r="86">
          <cell r="D86">
            <v>0</v>
          </cell>
          <cell r="F86">
            <v>0</v>
          </cell>
        </row>
        <row r="90">
          <cell r="D90">
            <v>0</v>
          </cell>
        </row>
        <row r="91">
          <cell r="D91">
            <v>0</v>
          </cell>
          <cell r="F91">
            <v>0</v>
          </cell>
        </row>
        <row r="95">
          <cell r="D95">
            <v>0</v>
          </cell>
          <cell r="F95">
            <v>0</v>
          </cell>
        </row>
        <row r="96">
          <cell r="D96">
            <v>0</v>
          </cell>
          <cell r="F96">
            <v>0</v>
          </cell>
        </row>
        <row r="105">
          <cell r="D105">
            <v>1500000000</v>
          </cell>
          <cell r="F105">
            <v>1500000000</v>
          </cell>
        </row>
        <row r="106">
          <cell r="D106">
            <v>0</v>
          </cell>
          <cell r="F106">
            <v>0</v>
          </cell>
        </row>
        <row r="107">
          <cell r="D107">
            <v>0</v>
          </cell>
        </row>
        <row r="114">
          <cell r="D114">
            <v>0</v>
          </cell>
          <cell r="F114">
            <v>0</v>
          </cell>
        </row>
        <row r="117">
          <cell r="D117">
            <v>138499044</v>
          </cell>
        </row>
        <row r="118">
          <cell r="D118">
            <v>139322572</v>
          </cell>
          <cell r="F118">
            <v>0</v>
          </cell>
        </row>
        <row r="119">
          <cell r="D119">
            <v>-823528</v>
          </cell>
          <cell r="F119">
            <v>139322572</v>
          </cell>
        </row>
        <row r="120">
          <cell r="D120">
            <v>0</v>
          </cell>
          <cell r="F120">
            <v>0</v>
          </cell>
        </row>
        <row r="122">
          <cell r="D122">
            <v>0</v>
          </cell>
          <cell r="F122">
            <v>0</v>
          </cell>
        </row>
        <row r="123">
          <cell r="D123">
            <v>0</v>
          </cell>
          <cell r="F123">
            <v>0</v>
          </cell>
        </row>
      </sheetData>
      <sheetData sheetId="1">
        <row r="8">
          <cell r="D8">
            <v>0</v>
          </cell>
        </row>
        <row r="9">
          <cell r="D9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7">
          <cell r="D17">
            <v>743258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1570000</v>
          </cell>
        </row>
        <row r="22">
          <cell r="D22">
            <v>-826742</v>
          </cell>
        </row>
        <row r="24">
          <cell r="D24">
            <v>3214</v>
          </cell>
        </row>
        <row r="25">
          <cell r="D25">
            <v>0</v>
          </cell>
        </row>
        <row r="26">
          <cell r="D26">
            <v>3214</v>
          </cell>
        </row>
        <row r="28">
          <cell r="D28">
            <v>-823528</v>
          </cell>
        </row>
        <row r="29">
          <cell r="D29">
            <v>0</v>
          </cell>
        </row>
        <row r="31">
          <cell r="D31">
            <v>-823528</v>
          </cell>
        </row>
      </sheetData>
      <sheetData sheetId="2">
        <row r="9">
          <cell r="D9">
            <v>1586129000</v>
          </cell>
        </row>
        <row r="10">
          <cell r="D10">
            <v>-103020000</v>
          </cell>
        </row>
        <row r="13">
          <cell r="D13">
            <v>-34830643</v>
          </cell>
        </row>
        <row r="15">
          <cell r="D15">
            <v>-46034833</v>
          </cell>
        </row>
        <row r="19">
          <cell r="D19">
            <v>0</v>
          </cell>
        </row>
        <row r="21">
          <cell r="D21">
            <v>-1500000000</v>
          </cell>
        </row>
        <row r="25">
          <cell r="D25">
            <v>743258</v>
          </cell>
        </row>
        <row r="26">
          <cell r="D26">
            <v>-1499256742</v>
          </cell>
        </row>
        <row r="31">
          <cell r="D31">
            <v>0</v>
          </cell>
        </row>
        <row r="32">
          <cell r="D32">
            <v>0</v>
          </cell>
        </row>
        <row r="35">
          <cell r="D35">
            <v>0</v>
          </cell>
        </row>
        <row r="37">
          <cell r="D37">
            <v>-97013218</v>
          </cell>
        </row>
        <row r="38">
          <cell r="D38">
            <v>310095018</v>
          </cell>
        </row>
        <row r="40">
          <cell r="D40">
            <v>213081800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1.2015 CHÍNH-THỨC"/>
      <sheetName val="Q1.2015 CHÍNH-THỨC (2)"/>
      <sheetName val="Q1.2015 CHÍNH-THỨC (3)"/>
    </sheetNames>
    <sheetDataSet>
      <sheetData sheetId="0"/>
      <sheetData sheetId="1">
        <row r="61">
          <cell r="C61">
            <v>18064545</v>
          </cell>
        </row>
        <row r="88">
          <cell r="C88">
            <v>135408761</v>
          </cell>
        </row>
      </sheetData>
      <sheetData sheetId="2">
        <row r="48">
          <cell r="C48">
            <v>16260489818</v>
          </cell>
        </row>
        <row r="89">
          <cell r="C89">
            <v>17599190</v>
          </cell>
        </row>
        <row r="92">
          <cell r="C92">
            <v>1692858747</v>
          </cell>
        </row>
        <row r="96">
          <cell r="C96">
            <v>101530699</v>
          </cell>
        </row>
        <row r="121">
          <cell r="C121">
            <v>37975855.939999998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ỔNG HỢP BAO CAO DOANH THU"/>
      <sheetName val="TỔNG HỢP  DOANH THU quy 1"/>
      <sheetName val="SCTXQL"/>
      <sheetName val="SCTXDT"/>
      <sheetName val="SCLQL"/>
      <sheetName val="DBGT QL"/>
      <sheetName val="SCLDT"/>
      <sheetName val="SCLDT -son cau binh duong"/>
      <sheetName val="SCLDT 2013 còn nợ"/>
      <sheetName val="KPBLDT B2"/>
      <sheetName val="KPBLDT B1"/>
      <sheetName val="DH2013"/>
      <sheetName val="ATGT"/>
      <sheetName val="TĐIỆN T KON TUM"/>
      <sheetName val="THỦY ĐIỆN SÔNG TRANH"/>
      <sheetName val="ATGT DT"/>
      <sheetName val="LẬP HSDT SCTX DT"/>
      <sheetName val="NC ĐT611"/>
      <sheetName val="NC ĐT611B"/>
      <sheetName val="NC DT614-2014"/>
      <sheetName val="NC DT614"/>
      <sheetName val="NC DT616- 2013"/>
      <sheetName val="NOI THI TIEN PHUOC"/>
      <sheetName val="GO NOI"/>
      <sheetName val="KDC5"/>
      <sheetName val="SCDT615 CTY TPUONG"/>
      <sheetName val="sc dh7 duy xuyen"/>
      <sheetName val="NGỌC KHÔ"/>
      <sheetName val="NỘI THI ĐÔNG PHÚ Q SƠN"/>
      <sheetName val="BIEN PHONG"/>
      <sheetName val="ĐẠI BÌNH NÔNG SƠN"/>
      <sheetName val="CÁC CT BTN 2015"/>
      <sheetName val="SON DUONG"/>
      <sheetName val="CỬA KHẨU NAM GIANG"/>
      <sheetName val="QSDĐ KDC5"/>
      <sheetName val="THU NHAP KHAC"/>
      <sheetName val="KPBLDT B2 "/>
      <sheetName val="KPBLDT610B BS "/>
      <sheetName val="SCDT609"/>
      <sheetName val="NCDT616- 2011"/>
      <sheetName val="NC DT616 gtnt 2012"/>
      <sheetName val="R5-4"/>
      <sheetName val="namqnam r1"/>
      <sheetName val="N24 gd2"/>
      <sheetName val="ĐƯỜNG LÊ LỢI"/>
      <sheetName val="N24"/>
      <sheetName val="Qna03"/>
      <sheetName val="Qna04"/>
      <sheetName val="va ô ga dt609"/>
      <sheetName val="TAMQUANG"/>
      <sheetName val="tra bui"/>
      <sheetName val="LICOGI"/>
      <sheetName val="BTN 14E BANQLDA"/>
      <sheetName val="CẦU TẠM BAILEY NQN"/>
      <sheetName val="TIÊN AN -TIÊN LỘC"/>
      <sheetName val="TRƯỜNG CĐKT"/>
      <sheetName val="ĐIỆN NAM - ĐIỆN NGỌC"/>
      <sheetName val="THỦY ĐIỆN SÔNG TRANH giảm dthu"/>
      <sheetName val="Giảm doanh thu "/>
      <sheetName val="CẦU TÀI THÀNH"/>
      <sheetName val="san ui dien ngoc - cty a chau"/>
      <sheetName val="giảm NCẤP CẢI TẠO ĐT616 2008"/>
      <sheetName val="Giảm KPBLDT604 2007"/>
      <sheetName val="giảm SCTXQL2009"/>
      <sheetName val="namqnam"/>
      <sheetName val="BANG TONG HOP GTSL VÀ TIỀN VÊ C"/>
      <sheetName val="tong hop cong no 31-12-13"/>
      <sheetName val="TỔNG HỢP  DOANH THU  cho kh"/>
    </sheetNames>
    <sheetDataSet>
      <sheetData sheetId="0"/>
      <sheetData sheetId="1">
        <row r="25">
          <cell r="C25">
            <v>1251490499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y"/>
      <sheetName val="lam lai"/>
    </sheetNames>
    <sheetDataSet>
      <sheetData sheetId="0"/>
      <sheetData sheetId="1">
        <row r="5">
          <cell r="E5">
            <v>50200368823</v>
          </cell>
        </row>
        <row r="11">
          <cell r="E11">
            <v>-19574106369</v>
          </cell>
        </row>
        <row r="25">
          <cell r="E25">
            <v>-2193019984</v>
          </cell>
        </row>
        <row r="30">
          <cell r="E30">
            <v>-18684064</v>
          </cell>
        </row>
        <row r="32">
          <cell r="E32">
            <v>-3844945807</v>
          </cell>
        </row>
        <row r="34">
          <cell r="E34">
            <v>575510142</v>
          </cell>
        </row>
        <row r="52">
          <cell r="E52">
            <v>-3975748648</v>
          </cell>
        </row>
        <row r="90">
          <cell r="E90">
            <v>-797041000</v>
          </cell>
        </row>
        <row r="99">
          <cell r="E99">
            <v>-15000000000</v>
          </cell>
        </row>
        <row r="116">
          <cell r="E116">
            <v>191967094</v>
          </cell>
        </row>
        <row r="125">
          <cell r="E125">
            <v>2000000000</v>
          </cell>
        </row>
        <row r="128">
          <cell r="E128">
            <v>-2115870260</v>
          </cell>
        </row>
        <row r="139">
          <cell r="E139">
            <v>11737296456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D13">
            <v>67718500</v>
          </cell>
          <cell r="E13">
            <v>14775500</v>
          </cell>
        </row>
        <row r="14">
          <cell r="D14">
            <v>242376518</v>
          </cell>
          <cell r="E14">
            <v>198306300</v>
          </cell>
        </row>
        <row r="18">
          <cell r="E18">
            <v>1500000000</v>
          </cell>
        </row>
        <row r="93">
          <cell r="D93">
            <v>177535965</v>
          </cell>
          <cell r="E93">
            <v>74589756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HEO PHAN MEN CHUA SUA"/>
      <sheetName val="THEO PHAN MEN- bu tru kiem toan"/>
    </sheetNames>
    <sheetDataSet>
      <sheetData sheetId="0"/>
      <sheetData sheetId="1">
        <row r="26">
          <cell r="F26">
            <v>2648250541</v>
          </cell>
        </row>
        <row r="30">
          <cell r="F30">
            <v>55856190</v>
          </cell>
        </row>
        <row r="31">
          <cell r="F31">
            <v>11676952</v>
          </cell>
        </row>
        <row r="32">
          <cell r="F32">
            <v>4296630</v>
          </cell>
        </row>
        <row r="78">
          <cell r="F78">
            <v>2903254501</v>
          </cell>
          <cell r="G78">
            <v>2096841543</v>
          </cell>
        </row>
        <row r="90">
          <cell r="F90">
            <v>21750000</v>
          </cell>
        </row>
        <row r="95">
          <cell r="F95">
            <v>1000000000</v>
          </cell>
          <cell r="G95">
            <v>1115870260</v>
          </cell>
        </row>
        <row r="102">
          <cell r="F102">
            <v>135438538</v>
          </cell>
        </row>
        <row r="107">
          <cell r="F107">
            <v>1830706276</v>
          </cell>
          <cell r="G107">
            <v>3643347654</v>
          </cell>
        </row>
        <row r="110">
          <cell r="F110">
            <v>122205102</v>
          </cell>
          <cell r="G110">
            <v>132136272</v>
          </cell>
        </row>
        <row r="117">
          <cell r="G117">
            <v>2268974682</v>
          </cell>
        </row>
        <row r="129">
          <cell r="F129">
            <v>254000000</v>
          </cell>
        </row>
        <row r="130">
          <cell r="F130">
            <v>3448389141</v>
          </cell>
          <cell r="G130">
            <v>3645889141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CĐKT-200"/>
      <sheetName val="KQKDquý-gửi sở"/>
      <sheetName val="LCTT gui so (TT)"/>
      <sheetName val="4.2-TM3-1"/>
      <sheetName val="4.3 -TM4-TCSD"/>
      <sheetName val="4.4 TM"/>
      <sheetName val="4,5 TM6-Von"/>
      <sheetName val="4,6TM7-het"/>
      <sheetName val="4,7TM5-het (2)"/>
      <sheetName val="TM1"/>
      <sheetName val="TM2-TCSD"/>
      <sheetName val="TM3"/>
      <sheetName val="TM4-Von"/>
      <sheetName val="TM5-het"/>
    </sheetNames>
    <sheetDataSet>
      <sheetData sheetId="0">
        <row r="109">
          <cell r="D109">
            <v>2268974682</v>
          </cell>
        </row>
      </sheetData>
      <sheetData sheetId="1">
        <row r="8">
          <cell r="D8">
            <v>16260489818</v>
          </cell>
        </row>
        <row r="18">
          <cell r="D18">
            <v>17599190</v>
          </cell>
        </row>
        <row r="37">
          <cell r="F37" t="str">
            <v>Qu¶ng Nam, ngµy 11 th¸ng 05 n¨m 2015</v>
          </cell>
        </row>
      </sheetData>
      <sheetData sheetId="2"/>
      <sheetData sheetId="3">
        <row r="1">
          <cell r="A1" t="str">
            <v>C¤NG TY CP C¤NG TR×NH GTVT QU¶NG NAM</v>
          </cell>
        </row>
      </sheetData>
      <sheetData sheetId="4">
        <row r="1">
          <cell r="A1" t="str">
            <v>C¤NG TY CP C¤NG TR×NH GTVT QU¶NG NAM</v>
          </cell>
        </row>
      </sheetData>
      <sheetData sheetId="5">
        <row r="1">
          <cell r="A1" t="str">
            <v>C¤NG TY CP C¤NG TR×NH GTVT QU¶NG NAM</v>
          </cell>
        </row>
      </sheetData>
      <sheetData sheetId="6">
        <row r="1">
          <cell r="A1" t="str">
            <v>C¤NG TY CP C¤NG TR×NH GTVT QU¶NG NAM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O163"/>
  <sheetViews>
    <sheetView topLeftCell="A150" workbookViewId="0">
      <selection activeCell="K11" sqref="K11"/>
    </sheetView>
  </sheetViews>
  <sheetFormatPr defaultRowHeight="15"/>
  <cols>
    <col min="1" max="1" width="46.7109375" style="11" customWidth="1"/>
    <col min="2" max="2" width="7.7109375" style="39" customWidth="1"/>
    <col min="3" max="3" width="7.85546875" style="11" customWidth="1"/>
    <col min="4" max="5" width="20" style="11" hidden="1" customWidth="1"/>
    <col min="6" max="6" width="17.5703125" style="11" customWidth="1"/>
    <col min="7" max="7" width="0.85546875" style="60" customWidth="1"/>
    <col min="8" max="9" width="20.5703125" style="33" hidden="1" customWidth="1"/>
    <col min="10" max="10" width="18.140625" style="33" customWidth="1"/>
    <col min="11" max="11" width="20.5703125" style="33" bestFit="1" customWidth="1"/>
    <col min="12" max="12" width="16.42578125" style="11" bestFit="1" customWidth="1"/>
    <col min="13" max="13" width="14.7109375" style="11" bestFit="1" customWidth="1"/>
    <col min="14" max="14" width="9.140625" style="11"/>
    <col min="15" max="15" width="16.28515625" style="98" customWidth="1"/>
    <col min="16" max="16384" width="9.140625" style="11"/>
  </cols>
  <sheetData>
    <row r="1" spans="1:15" ht="17.25">
      <c r="A1" s="9" t="s">
        <v>26</v>
      </c>
      <c r="C1" s="303" t="s">
        <v>231</v>
      </c>
      <c r="D1" s="303"/>
      <c r="E1" s="303"/>
      <c r="F1" s="303"/>
      <c r="G1" s="303"/>
      <c r="H1" s="303"/>
      <c r="I1" s="303"/>
      <c r="J1" s="303"/>
      <c r="K1" s="24"/>
    </row>
    <row r="2" spans="1:15" ht="30.75" customHeight="1">
      <c r="A2" s="91" t="s">
        <v>31</v>
      </c>
      <c r="B2" s="64"/>
      <c r="C2" s="304" t="s">
        <v>37</v>
      </c>
      <c r="D2" s="304"/>
      <c r="E2" s="304"/>
      <c r="F2" s="304"/>
      <c r="G2" s="304"/>
      <c r="H2" s="304"/>
      <c r="I2" s="304"/>
      <c r="J2" s="304"/>
      <c r="K2" s="24"/>
    </row>
    <row r="3" spans="1:15" ht="6.75" customHeight="1">
      <c r="H3" s="23"/>
      <c r="I3" s="23"/>
      <c r="J3" s="23"/>
    </row>
    <row r="4" spans="1:15" s="4" customFormat="1" ht="20.25">
      <c r="A4" s="220" t="s">
        <v>93</v>
      </c>
      <c r="B4" s="3"/>
      <c r="C4" s="3"/>
      <c r="D4" s="3"/>
      <c r="E4" s="3"/>
      <c r="F4" s="3"/>
      <c r="G4" s="186"/>
      <c r="H4" s="40"/>
      <c r="I4" s="40"/>
      <c r="J4" s="207"/>
      <c r="K4" s="99"/>
      <c r="O4" s="100"/>
    </row>
    <row r="5" spans="1:15" s="41" customFormat="1" ht="18.75">
      <c r="A5" s="221" t="s">
        <v>561</v>
      </c>
      <c r="B5" s="49"/>
      <c r="C5" s="49"/>
      <c r="D5" s="49"/>
      <c r="E5" s="49"/>
      <c r="F5" s="49"/>
      <c r="G5" s="187"/>
      <c r="H5" s="48"/>
      <c r="I5" s="48"/>
      <c r="J5" s="208"/>
      <c r="K5" s="101"/>
      <c r="O5" s="102"/>
    </row>
    <row r="6" spans="1:15" ht="16.5" customHeight="1">
      <c r="H6" s="50" t="s">
        <v>609</v>
      </c>
      <c r="I6" s="50"/>
      <c r="J6" s="50"/>
    </row>
    <row r="7" spans="1:15" s="39" customFormat="1" ht="31.5">
      <c r="A7" s="106" t="s">
        <v>563</v>
      </c>
      <c r="B7" s="106" t="s">
        <v>564</v>
      </c>
      <c r="C7" s="106" t="s">
        <v>565</v>
      </c>
      <c r="D7" s="302" t="s">
        <v>440</v>
      </c>
      <c r="E7" s="302"/>
      <c r="F7" s="302"/>
      <c r="G7" s="225"/>
      <c r="H7" s="302" t="s">
        <v>439</v>
      </c>
      <c r="I7" s="302"/>
      <c r="J7" s="302"/>
      <c r="K7" s="97"/>
      <c r="O7" s="103"/>
    </row>
    <row r="8" spans="1:15" s="39" customFormat="1" ht="15.75">
      <c r="A8" s="74"/>
      <c r="B8" s="74"/>
      <c r="C8" s="74"/>
      <c r="D8" s="183" t="s">
        <v>65</v>
      </c>
      <c r="E8" s="183" t="s">
        <v>66</v>
      </c>
      <c r="F8" s="183"/>
      <c r="G8" s="183"/>
      <c r="H8" s="183"/>
      <c r="I8" s="183" t="s">
        <v>66</v>
      </c>
      <c r="J8" s="203"/>
      <c r="K8" s="97"/>
      <c r="O8" s="103"/>
    </row>
    <row r="9" spans="1:15" s="96" customFormat="1" ht="18.75" customHeight="1">
      <c r="A9" s="155" t="s">
        <v>566</v>
      </c>
      <c r="B9" s="156">
        <v>100</v>
      </c>
      <c r="D9" s="184">
        <f>+D10+D13+D17+D26+D29</f>
        <v>46737237565</v>
      </c>
      <c r="E9" s="184">
        <f t="shared" ref="E9:J9" si="0">+E10+E13+E17+E26+E29</f>
        <v>1713088800</v>
      </c>
      <c r="F9" s="226">
        <f t="shared" si="0"/>
        <v>48450326365</v>
      </c>
      <c r="G9" s="157">
        <f t="shared" si="0"/>
        <v>0</v>
      </c>
      <c r="H9" s="226">
        <f t="shared" si="0"/>
        <v>51962453300</v>
      </c>
      <c r="I9" s="224">
        <f t="shared" si="0"/>
        <v>1925597018</v>
      </c>
      <c r="J9" s="226">
        <f t="shared" si="0"/>
        <v>53888050318</v>
      </c>
      <c r="K9" s="157"/>
      <c r="O9" s="158"/>
    </row>
    <row r="10" spans="1:15" s="96" customFormat="1" ht="18.75" customHeight="1">
      <c r="A10" s="96" t="s">
        <v>567</v>
      </c>
      <c r="B10" s="156">
        <v>110</v>
      </c>
      <c r="C10" s="96">
        <v>5</v>
      </c>
      <c r="D10" s="157">
        <f>+D11+D12</f>
        <v>17185726383</v>
      </c>
      <c r="E10" s="157">
        <f t="shared" ref="E10:J10" si="1">+E11+E12</f>
        <v>213081800</v>
      </c>
      <c r="F10" s="157">
        <f t="shared" si="1"/>
        <v>17398808183</v>
      </c>
      <c r="G10" s="157">
        <f t="shared" si="1"/>
        <v>0</v>
      </c>
      <c r="H10" s="157">
        <f t="shared" si="1"/>
        <v>11737296456</v>
      </c>
      <c r="I10" s="157">
        <f t="shared" si="1"/>
        <v>310095018</v>
      </c>
      <c r="J10" s="157">
        <f t="shared" si="1"/>
        <v>12047391474</v>
      </c>
      <c r="K10" s="157"/>
      <c r="O10" s="158"/>
    </row>
    <row r="11" spans="1:15" s="60" customFormat="1" ht="18.75" customHeight="1">
      <c r="A11" s="60" t="s">
        <v>568</v>
      </c>
      <c r="B11" s="75">
        <v>111</v>
      </c>
      <c r="D11" s="159">
        <f>+'[1]THEO PHAN MEN CHUA SUA'!$F$6</f>
        <v>1185726383</v>
      </c>
      <c r="E11" s="159">
        <f>+'[2]BCĐKT-200'!D11</f>
        <v>213081800</v>
      </c>
      <c r="F11" s="159">
        <f>+E11+D11</f>
        <v>1398808183</v>
      </c>
      <c r="G11" s="159"/>
      <c r="H11" s="159">
        <f>+'[1]THEO PHAN MEN CHUA SUA'!$D$6</f>
        <v>1737296456</v>
      </c>
      <c r="I11" s="159">
        <f>+'[2]BCĐKT-200'!F11</f>
        <v>310095018</v>
      </c>
      <c r="J11" s="159">
        <f t="shared" ref="J11:J82" si="2">+H11+I11</f>
        <v>2047391474</v>
      </c>
      <c r="K11" s="159"/>
      <c r="O11" s="160"/>
    </row>
    <row r="12" spans="1:15" s="60" customFormat="1" ht="18.75" customHeight="1">
      <c r="A12" s="60" t="s">
        <v>569</v>
      </c>
      <c r="B12" s="75">
        <v>112</v>
      </c>
      <c r="D12" s="161">
        <f>+'[1]THEO PHAN MEN CHUA SUA'!$F$10</f>
        <v>16000000000</v>
      </c>
      <c r="E12" s="159">
        <f>+'[2]BCĐKT-200'!D12</f>
        <v>0</v>
      </c>
      <c r="F12" s="159">
        <f>+E12+D12</f>
        <v>16000000000</v>
      </c>
      <c r="G12" s="161"/>
      <c r="H12" s="159">
        <f>+'[1]THEO PHAN MEN CHUA SUA'!$D$10</f>
        <v>10000000000</v>
      </c>
      <c r="I12" s="159">
        <f>+'[2]BCĐKT-200'!F12</f>
        <v>0</v>
      </c>
      <c r="J12" s="159">
        <f t="shared" si="2"/>
        <v>10000000000</v>
      </c>
      <c r="K12" s="159"/>
      <c r="O12" s="160"/>
    </row>
    <row r="13" spans="1:15" s="96" customFormat="1" ht="18.75" customHeight="1">
      <c r="A13" s="96" t="s">
        <v>232</v>
      </c>
      <c r="B13" s="156">
        <v>120</v>
      </c>
      <c r="C13" s="96">
        <v>6</v>
      </c>
      <c r="D13" s="157">
        <f>SUM(D14:D16)</f>
        <v>5000000000</v>
      </c>
      <c r="E13" s="157">
        <f t="shared" ref="E13:J13" si="3">SUM(E14:E16)</f>
        <v>1500000000</v>
      </c>
      <c r="F13" s="157">
        <f t="shared" si="3"/>
        <v>6500000000</v>
      </c>
      <c r="G13" s="157">
        <f t="shared" si="3"/>
        <v>0</v>
      </c>
      <c r="H13" s="157">
        <f t="shared" si="3"/>
        <v>0</v>
      </c>
      <c r="I13" s="157">
        <f t="shared" si="3"/>
        <v>0</v>
      </c>
      <c r="J13" s="157">
        <f t="shared" si="3"/>
        <v>0</v>
      </c>
      <c r="K13" s="157"/>
      <c r="O13" s="158"/>
    </row>
    <row r="14" spans="1:15" s="60" customFormat="1" ht="18.75" customHeight="1">
      <c r="A14" s="60" t="s">
        <v>584</v>
      </c>
      <c r="B14" s="75">
        <v>121</v>
      </c>
      <c r="D14" s="161">
        <v>0</v>
      </c>
      <c r="E14" s="159">
        <f>+'[2]BCĐKT-200'!D14</f>
        <v>0</v>
      </c>
      <c r="F14" s="159">
        <f t="shared" ref="F14:F91" si="4">+E14+D14</f>
        <v>0</v>
      </c>
      <c r="G14" s="161"/>
      <c r="H14" s="159"/>
      <c r="I14" s="157">
        <f>+'[2]BCĐKT-200'!F14</f>
        <v>0</v>
      </c>
      <c r="J14" s="159">
        <f t="shared" si="2"/>
        <v>0</v>
      </c>
      <c r="K14" s="159"/>
      <c r="O14" s="160"/>
    </row>
    <row r="15" spans="1:15" s="60" customFormat="1" ht="18.75" customHeight="1">
      <c r="A15" s="60" t="s">
        <v>213</v>
      </c>
      <c r="B15" s="75">
        <v>122</v>
      </c>
      <c r="D15" s="159">
        <v>0</v>
      </c>
      <c r="E15" s="159">
        <f>+'[2]BCĐKT-200'!D15</f>
        <v>0</v>
      </c>
      <c r="F15" s="159">
        <f t="shared" si="4"/>
        <v>0</v>
      </c>
      <c r="G15" s="159"/>
      <c r="H15" s="159"/>
      <c r="I15" s="157">
        <f>+'[2]BCĐKT-200'!F15</f>
        <v>0</v>
      </c>
      <c r="J15" s="159">
        <f t="shared" si="2"/>
        <v>0</v>
      </c>
      <c r="K15" s="159"/>
      <c r="O15" s="160"/>
    </row>
    <row r="16" spans="1:15" s="60" customFormat="1" ht="18.75" customHeight="1">
      <c r="A16" s="60" t="s">
        <v>214</v>
      </c>
      <c r="B16" s="75">
        <v>123</v>
      </c>
      <c r="D16" s="161">
        <f>+'[1]THEO PHAN MEN CHUA SUA'!F15</f>
        <v>5000000000</v>
      </c>
      <c r="E16" s="159">
        <f>+'[2]BCĐKT-200'!D16</f>
        <v>1500000000</v>
      </c>
      <c r="F16" s="159">
        <f t="shared" si="4"/>
        <v>6500000000</v>
      </c>
      <c r="G16" s="161"/>
      <c r="H16" s="161">
        <f>+'[1]THEO PHAN MEN CHUA SUA'!G15</f>
        <v>0</v>
      </c>
      <c r="I16" s="157">
        <f>+'[2]BCĐKT-200'!F16</f>
        <v>0</v>
      </c>
      <c r="J16" s="159">
        <f t="shared" si="2"/>
        <v>0</v>
      </c>
      <c r="K16" s="159"/>
      <c r="O16" s="160"/>
    </row>
    <row r="17" spans="1:15" s="96" customFormat="1" ht="18.75" customHeight="1">
      <c r="A17" s="96" t="s">
        <v>233</v>
      </c>
      <c r="B17" s="156">
        <v>130</v>
      </c>
      <c r="D17" s="157">
        <f>SUM(D18:D25)</f>
        <v>9531891824</v>
      </c>
      <c r="E17" s="157">
        <f t="shared" ref="E17:J17" si="5">SUM(E18:E25)</f>
        <v>0</v>
      </c>
      <c r="F17" s="157">
        <f t="shared" si="5"/>
        <v>9531891824</v>
      </c>
      <c r="G17" s="157">
        <f t="shared" si="5"/>
        <v>0</v>
      </c>
      <c r="H17" s="157">
        <f t="shared" si="5"/>
        <v>31461645659</v>
      </c>
      <c r="I17" s="157">
        <f t="shared" si="5"/>
        <v>1615502000</v>
      </c>
      <c r="J17" s="157">
        <f t="shared" si="5"/>
        <v>33077147659</v>
      </c>
      <c r="K17" s="157"/>
      <c r="O17" s="158"/>
    </row>
    <row r="18" spans="1:15" s="60" customFormat="1" ht="18.75" customHeight="1">
      <c r="A18" s="60" t="s">
        <v>215</v>
      </c>
      <c r="B18" s="75">
        <v>131</v>
      </c>
      <c r="D18" s="161">
        <f>+'[1]THEO PHAN MEN CHUA SUA'!F17</f>
        <v>6307150597</v>
      </c>
      <c r="E18" s="159">
        <f>+'[2]BCĐKT-200'!D18</f>
        <v>0</v>
      </c>
      <c r="F18" s="159">
        <f t="shared" si="4"/>
        <v>6307150597</v>
      </c>
      <c r="G18" s="161"/>
      <c r="H18" s="162">
        <f>+'[1]THEO PHAN MEN CHUA SUA'!G17-1280815645</f>
        <v>30823200966</v>
      </c>
      <c r="I18" s="159">
        <f>+'[2]BCĐKT-200'!F18</f>
        <v>1615502000</v>
      </c>
      <c r="J18" s="159">
        <f t="shared" si="2"/>
        <v>32438702966</v>
      </c>
      <c r="K18" s="159"/>
      <c r="O18" s="160"/>
    </row>
    <row r="19" spans="1:15" s="60" customFormat="1" ht="18.75" customHeight="1">
      <c r="A19" s="60" t="s">
        <v>234</v>
      </c>
      <c r="B19" s="75">
        <v>132</v>
      </c>
      <c r="D19" s="161">
        <f>+'[1]THEO PHAN MEN CHUA SUA'!F18</f>
        <v>504660914</v>
      </c>
      <c r="E19" s="159">
        <f>+'[2]BCĐKT-200'!D19</f>
        <v>0</v>
      </c>
      <c r="F19" s="159">
        <f t="shared" si="4"/>
        <v>504660914</v>
      </c>
      <c r="G19" s="161"/>
      <c r="H19" s="161">
        <f>+'[1]THEO PHAN MEN CHUA SUA'!G18</f>
        <v>258969939</v>
      </c>
      <c r="I19" s="159">
        <f>+'[2]BCĐKT-200'!F19</f>
        <v>0</v>
      </c>
      <c r="J19" s="159">
        <f t="shared" si="2"/>
        <v>258969939</v>
      </c>
      <c r="K19" s="159"/>
      <c r="O19" s="160"/>
    </row>
    <row r="20" spans="1:15" s="60" customFormat="1" ht="18.75" customHeight="1">
      <c r="A20" s="60" t="s">
        <v>570</v>
      </c>
      <c r="B20" s="75">
        <v>133</v>
      </c>
      <c r="D20" s="159">
        <v>0</v>
      </c>
      <c r="E20" s="159">
        <f>+'[2]BCĐKT-200'!D20</f>
        <v>0</v>
      </c>
      <c r="F20" s="159">
        <f t="shared" si="4"/>
        <v>0</v>
      </c>
      <c r="G20" s="159"/>
      <c r="H20" s="159"/>
      <c r="I20" s="159">
        <f>+'[2]BCĐKT-200'!F20</f>
        <v>0</v>
      </c>
      <c r="J20" s="159">
        <f t="shared" si="2"/>
        <v>0</v>
      </c>
      <c r="K20" s="157"/>
      <c r="O20" s="160"/>
    </row>
    <row r="21" spans="1:15" s="60" customFormat="1" ht="18.75" customHeight="1">
      <c r="A21" s="60" t="s">
        <v>571</v>
      </c>
      <c r="B21" s="75">
        <v>134</v>
      </c>
      <c r="D21" s="159">
        <v>0</v>
      </c>
      <c r="E21" s="159">
        <f>+'[2]BCĐKT-200'!D21</f>
        <v>0</v>
      </c>
      <c r="F21" s="159">
        <f t="shared" si="4"/>
        <v>0</v>
      </c>
      <c r="G21" s="159"/>
      <c r="H21" s="159"/>
      <c r="I21" s="159">
        <f>+'[2]BCĐKT-200'!F21</f>
        <v>0</v>
      </c>
      <c r="J21" s="159">
        <f t="shared" si="2"/>
        <v>0</v>
      </c>
      <c r="K21" s="159"/>
      <c r="O21" s="160"/>
    </row>
    <row r="22" spans="1:15" s="60" customFormat="1" ht="18.75" customHeight="1">
      <c r="A22" s="60" t="s">
        <v>216</v>
      </c>
      <c r="B22" s="75">
        <v>135</v>
      </c>
      <c r="D22" s="161">
        <v>0</v>
      </c>
      <c r="E22" s="159">
        <f>+'[2]BCĐKT-200'!D22</f>
        <v>0</v>
      </c>
      <c r="F22" s="159">
        <f t="shared" si="4"/>
        <v>0</v>
      </c>
      <c r="G22" s="161"/>
      <c r="H22" s="161"/>
      <c r="I22" s="159">
        <f>+'[2]BCĐKT-200'!F22</f>
        <v>0</v>
      </c>
      <c r="J22" s="159">
        <f t="shared" si="2"/>
        <v>0</v>
      </c>
      <c r="K22" s="159"/>
      <c r="O22" s="160"/>
    </row>
    <row r="23" spans="1:15" s="60" customFormat="1" ht="18" customHeight="1">
      <c r="A23" s="60" t="s">
        <v>235</v>
      </c>
      <c r="B23" s="75">
        <v>136</v>
      </c>
      <c r="C23" s="60">
        <v>7</v>
      </c>
      <c r="D23" s="161">
        <f>+'[1]THEO PHAN MEN CHUA SUA'!F22</f>
        <v>2720080313</v>
      </c>
      <c r="E23" s="159">
        <f>+'[2]BCĐKT-200'!D23</f>
        <v>0</v>
      </c>
      <c r="F23" s="159">
        <f t="shared" si="4"/>
        <v>2720080313</v>
      </c>
      <c r="G23" s="161"/>
      <c r="H23" s="162">
        <f>+'[1]THEO PHAN MEN CHUA SUA'!G22-555954830</f>
        <v>379474754</v>
      </c>
      <c r="I23" s="159">
        <f>+'[2]BCĐKT-200'!F23</f>
        <v>0</v>
      </c>
      <c r="J23" s="159">
        <f t="shared" si="2"/>
        <v>379474754</v>
      </c>
      <c r="K23" s="159"/>
      <c r="O23" s="160"/>
    </row>
    <row r="24" spans="1:15" s="60" customFormat="1" ht="18.75" hidden="1" customHeight="1">
      <c r="A24" s="60" t="s">
        <v>236</v>
      </c>
      <c r="B24" s="75">
        <v>137</v>
      </c>
      <c r="D24" s="159"/>
      <c r="E24" s="159">
        <f>+'[2]BCĐKT-200'!D24</f>
        <v>0</v>
      </c>
      <c r="F24" s="159">
        <f t="shared" si="4"/>
        <v>0</v>
      </c>
      <c r="G24" s="159"/>
      <c r="H24" s="159"/>
      <c r="I24" s="159">
        <f>+'[2]BCĐKT-200'!F24</f>
        <v>0</v>
      </c>
      <c r="J24" s="159">
        <f t="shared" si="2"/>
        <v>0</v>
      </c>
      <c r="K24" s="159"/>
      <c r="O24" s="160"/>
    </row>
    <row r="25" spans="1:15" s="60" customFormat="1" ht="18.75" hidden="1" customHeight="1">
      <c r="A25" s="60" t="s">
        <v>237</v>
      </c>
      <c r="B25" s="75">
        <v>139</v>
      </c>
      <c r="D25" s="159"/>
      <c r="E25" s="159">
        <f>+'[2]BCĐKT-200'!D25</f>
        <v>0</v>
      </c>
      <c r="F25" s="159">
        <f t="shared" si="4"/>
        <v>0</v>
      </c>
      <c r="G25" s="159"/>
      <c r="H25" s="159"/>
      <c r="I25" s="159">
        <f>+'[2]BCĐKT-200'!F25</f>
        <v>0</v>
      </c>
      <c r="J25" s="159">
        <f t="shared" si="2"/>
        <v>0</v>
      </c>
      <c r="K25" s="159"/>
      <c r="O25" s="160"/>
    </row>
    <row r="26" spans="1:15" s="96" customFormat="1" ht="18.75" customHeight="1">
      <c r="A26" s="96" t="s">
        <v>337</v>
      </c>
      <c r="B26" s="156">
        <v>140</v>
      </c>
      <c r="D26" s="157">
        <f>+D27+D28</f>
        <v>14604862334</v>
      </c>
      <c r="E26" s="157">
        <f t="shared" ref="E26:J26" si="6">+E27+E28</f>
        <v>0</v>
      </c>
      <c r="F26" s="157">
        <f t="shared" si="6"/>
        <v>14604862334</v>
      </c>
      <c r="G26" s="157">
        <f t="shared" si="6"/>
        <v>0</v>
      </c>
      <c r="H26" s="157">
        <f t="shared" si="6"/>
        <v>8656804761</v>
      </c>
      <c r="I26" s="157">
        <f t="shared" si="6"/>
        <v>0</v>
      </c>
      <c r="J26" s="157">
        <f t="shared" si="6"/>
        <v>8656804761</v>
      </c>
      <c r="K26" s="157"/>
      <c r="O26" s="158"/>
    </row>
    <row r="27" spans="1:15" s="60" customFormat="1" ht="18.75" customHeight="1">
      <c r="A27" s="60" t="s">
        <v>10</v>
      </c>
      <c r="B27" s="75">
        <v>141</v>
      </c>
      <c r="C27" s="60">
        <v>8</v>
      </c>
      <c r="D27" s="161">
        <f>+'[1]THEO PHAN MEN CHUA SUA'!F32</f>
        <v>14604862334</v>
      </c>
      <c r="E27" s="159">
        <f>+'[2]BCĐKT-200'!D27</f>
        <v>0</v>
      </c>
      <c r="F27" s="159">
        <f t="shared" si="4"/>
        <v>14604862334</v>
      </c>
      <c r="G27" s="161"/>
      <c r="H27" s="161">
        <f>+'[1]THEO PHAN MEN CHUA SUA'!G32</f>
        <v>8656804761</v>
      </c>
      <c r="I27" s="157">
        <f>+'[2]BCĐKT-200'!F27</f>
        <v>0</v>
      </c>
      <c r="J27" s="159">
        <f t="shared" si="2"/>
        <v>8656804761</v>
      </c>
      <c r="K27" s="159"/>
      <c r="O27" s="160"/>
    </row>
    <row r="28" spans="1:15" s="60" customFormat="1" ht="18.75" customHeight="1">
      <c r="A28" s="60" t="s">
        <v>11</v>
      </c>
      <c r="B28" s="75">
        <v>149</v>
      </c>
      <c r="D28" s="60">
        <v>0</v>
      </c>
      <c r="E28" s="159">
        <f>+'[2]BCĐKT-200'!D28</f>
        <v>0</v>
      </c>
      <c r="F28" s="159">
        <f t="shared" si="4"/>
        <v>0</v>
      </c>
      <c r="H28" s="159"/>
      <c r="I28" s="157">
        <f>+'[2]BCĐKT-200'!F28</f>
        <v>0</v>
      </c>
      <c r="J28" s="159">
        <f t="shared" si="2"/>
        <v>0</v>
      </c>
      <c r="K28" s="159"/>
      <c r="O28" s="160"/>
    </row>
    <row r="29" spans="1:15" s="96" customFormat="1" ht="18.75" customHeight="1">
      <c r="A29" s="96" t="s">
        <v>12</v>
      </c>
      <c r="B29" s="156">
        <v>150</v>
      </c>
      <c r="C29" s="96">
        <v>9</v>
      </c>
      <c r="D29" s="157">
        <f>SUM(D30:D34)</f>
        <v>414757024</v>
      </c>
      <c r="E29" s="157">
        <f t="shared" ref="E29:J29" si="7">SUM(E30:E34)</f>
        <v>7000</v>
      </c>
      <c r="F29" s="157">
        <f t="shared" si="7"/>
        <v>414764024</v>
      </c>
      <c r="G29" s="157">
        <f t="shared" si="7"/>
        <v>0</v>
      </c>
      <c r="H29" s="157">
        <f t="shared" si="7"/>
        <v>106706424</v>
      </c>
      <c r="I29" s="157">
        <f t="shared" si="7"/>
        <v>0</v>
      </c>
      <c r="J29" s="157">
        <f t="shared" si="7"/>
        <v>106706424</v>
      </c>
      <c r="K29" s="157"/>
      <c r="O29" s="158"/>
    </row>
    <row r="30" spans="1:15" s="60" customFormat="1" ht="18.75" customHeight="1">
      <c r="A30" s="60" t="s">
        <v>13</v>
      </c>
      <c r="B30" s="75">
        <v>151</v>
      </c>
      <c r="D30" s="159">
        <f>+'[1]THEO PHAN MEN CHUA SUA'!F42</f>
        <v>24275833</v>
      </c>
      <c r="E30" s="159">
        <f>+'[2]BCĐKT-200'!D30</f>
        <v>0</v>
      </c>
      <c r="F30" s="159">
        <f t="shared" si="4"/>
        <v>24275833</v>
      </c>
      <c r="G30" s="159"/>
      <c r="H30" s="159">
        <f>+'[1]THEO PHAN MEN CHUA SUA'!G42</f>
        <v>97103333</v>
      </c>
      <c r="I30" s="157">
        <f>+'[2]BCĐKT-200'!F30</f>
        <v>0</v>
      </c>
      <c r="J30" s="159">
        <f t="shared" si="2"/>
        <v>97103333</v>
      </c>
      <c r="K30" s="159"/>
      <c r="O30" s="160"/>
    </row>
    <row r="31" spans="1:15" s="60" customFormat="1" ht="18.75" customHeight="1">
      <c r="A31" s="60" t="s">
        <v>14</v>
      </c>
      <c r="B31" s="75">
        <v>152</v>
      </c>
      <c r="D31" s="159">
        <v>0</v>
      </c>
      <c r="E31" s="159">
        <f>+'[2]BCĐKT-200'!D31</f>
        <v>7000</v>
      </c>
      <c r="F31" s="159">
        <f t="shared" si="4"/>
        <v>7000</v>
      </c>
      <c r="G31" s="159"/>
      <c r="H31" s="159"/>
      <c r="I31" s="157">
        <f>+'[2]BCĐKT-200'!F31</f>
        <v>0</v>
      </c>
      <c r="J31" s="159">
        <f t="shared" si="2"/>
        <v>0</v>
      </c>
      <c r="K31" s="159"/>
      <c r="O31" s="160"/>
    </row>
    <row r="32" spans="1:15" s="60" customFormat="1" ht="18.75" customHeight="1">
      <c r="A32" s="60" t="s">
        <v>238</v>
      </c>
      <c r="B32" s="75">
        <v>153</v>
      </c>
      <c r="D32" s="159">
        <f>+'[1]THEO PHAN MEN CHUA SUA'!F45</f>
        <v>12778100</v>
      </c>
      <c r="E32" s="159">
        <f>+'[2]BCĐKT-200'!D32</f>
        <v>0</v>
      </c>
      <c r="F32" s="159">
        <f t="shared" si="4"/>
        <v>12778100</v>
      </c>
      <c r="G32" s="159"/>
      <c r="H32" s="159">
        <f>+'[1]THEO PHAN MEN CHUA SUA'!G45</f>
        <v>0</v>
      </c>
      <c r="I32" s="157">
        <f>+'[2]BCĐKT-200'!F32</f>
        <v>0</v>
      </c>
      <c r="J32" s="159">
        <f t="shared" si="2"/>
        <v>0</v>
      </c>
      <c r="K32" s="159"/>
      <c r="O32" s="160"/>
    </row>
    <row r="33" spans="1:15" s="60" customFormat="1" ht="18.75" customHeight="1">
      <c r="A33" s="60" t="s">
        <v>217</v>
      </c>
      <c r="B33" s="75">
        <v>154</v>
      </c>
      <c r="D33" s="159"/>
      <c r="E33" s="159">
        <f>+'[2]BCĐKT-200'!D33</f>
        <v>0</v>
      </c>
      <c r="F33" s="159">
        <f t="shared" si="4"/>
        <v>0</v>
      </c>
      <c r="G33" s="159"/>
      <c r="H33" s="159"/>
      <c r="I33" s="157">
        <f>+'[2]BCĐKT-200'!F33</f>
        <v>0</v>
      </c>
      <c r="J33" s="159">
        <f t="shared" si="2"/>
        <v>0</v>
      </c>
      <c r="K33" s="159"/>
      <c r="O33" s="160"/>
    </row>
    <row r="34" spans="1:15" s="60" customFormat="1" ht="18.75" customHeight="1">
      <c r="A34" s="60" t="s">
        <v>218</v>
      </c>
      <c r="B34" s="75">
        <v>155</v>
      </c>
      <c r="D34" s="161">
        <f>+'[1]THEO PHAN MEN CHUA SUA'!F47</f>
        <v>377703091</v>
      </c>
      <c r="E34" s="159">
        <f>+'[2]BCĐKT-200'!D34</f>
        <v>0</v>
      </c>
      <c r="F34" s="159">
        <f t="shared" si="4"/>
        <v>377703091</v>
      </c>
      <c r="G34" s="161"/>
      <c r="H34" s="161">
        <f>+'[1]THEO PHAN MEN CHUA SUA'!G47</f>
        <v>9603091</v>
      </c>
      <c r="I34" s="157">
        <f>+'[2]BCĐKT-200'!F34</f>
        <v>0</v>
      </c>
      <c r="J34" s="159">
        <f t="shared" si="2"/>
        <v>9603091</v>
      </c>
      <c r="K34" s="159"/>
      <c r="O34" s="160"/>
    </row>
    <row r="35" spans="1:15" s="60" customFormat="1" ht="18.75" customHeight="1">
      <c r="B35" s="75"/>
      <c r="D35" s="161"/>
      <c r="E35" s="159"/>
      <c r="F35" s="159"/>
      <c r="G35" s="161"/>
      <c r="H35" s="161"/>
      <c r="I35" s="157"/>
      <c r="J35" s="159"/>
      <c r="K35" s="159"/>
      <c r="O35" s="160"/>
    </row>
    <row r="36" spans="1:15" s="60" customFormat="1" ht="18.75" customHeight="1">
      <c r="B36" s="75"/>
      <c r="D36" s="161"/>
      <c r="E36" s="159"/>
      <c r="F36" s="159"/>
      <c r="G36" s="161"/>
      <c r="H36" s="161"/>
      <c r="I36" s="157"/>
      <c r="J36" s="159"/>
      <c r="K36" s="159"/>
      <c r="O36" s="160"/>
    </row>
    <row r="37" spans="1:15" s="60" customFormat="1" ht="18.75" customHeight="1">
      <c r="B37" s="75"/>
      <c r="D37" s="161"/>
      <c r="E37" s="159"/>
      <c r="F37" s="159"/>
      <c r="G37" s="161"/>
      <c r="H37" s="161"/>
      <c r="I37" s="157"/>
      <c r="J37" s="159"/>
      <c r="K37" s="159"/>
      <c r="O37" s="160"/>
    </row>
    <row r="38" spans="1:15" s="60" customFormat="1" ht="18.75" customHeight="1">
      <c r="B38" s="75"/>
      <c r="D38" s="161"/>
      <c r="E38" s="159"/>
      <c r="F38" s="159"/>
      <c r="G38" s="161"/>
      <c r="H38" s="161"/>
      <c r="I38" s="157"/>
      <c r="J38" s="159"/>
      <c r="K38" s="159"/>
      <c r="O38" s="160"/>
    </row>
    <row r="39" spans="1:15" s="60" customFormat="1" ht="18.75" customHeight="1">
      <c r="B39" s="75"/>
      <c r="D39" s="161"/>
      <c r="E39" s="159"/>
      <c r="F39" s="159"/>
      <c r="G39" s="161"/>
      <c r="H39" s="161"/>
      <c r="I39" s="157"/>
      <c r="J39" s="159"/>
      <c r="K39" s="159"/>
      <c r="O39" s="160"/>
    </row>
    <row r="40" spans="1:15" s="60" customFormat="1" ht="18.75" customHeight="1">
      <c r="B40" s="75"/>
      <c r="D40" s="161"/>
      <c r="E40" s="159"/>
      <c r="F40" s="159"/>
      <c r="G40" s="161"/>
      <c r="H40" s="161"/>
      <c r="I40" s="157"/>
      <c r="J40" s="159"/>
      <c r="K40" s="159"/>
      <c r="O40" s="160"/>
    </row>
    <row r="41" spans="1:15" s="60" customFormat="1" ht="18.75" customHeight="1">
      <c r="B41" s="75"/>
      <c r="D41" s="161"/>
      <c r="E41" s="159"/>
      <c r="F41" s="159"/>
      <c r="G41" s="161"/>
      <c r="H41" s="161"/>
      <c r="I41" s="157"/>
      <c r="J41" s="159"/>
      <c r="K41" s="159"/>
      <c r="O41" s="160"/>
    </row>
    <row r="42" spans="1:15" s="60" customFormat="1" ht="18.75" customHeight="1">
      <c r="B42" s="75"/>
      <c r="D42" s="161"/>
      <c r="E42" s="159"/>
      <c r="F42" s="159"/>
      <c r="G42" s="161"/>
      <c r="H42" s="161"/>
      <c r="I42" s="157"/>
      <c r="J42" s="159"/>
      <c r="K42" s="159"/>
      <c r="O42" s="160"/>
    </row>
    <row r="43" spans="1:15" s="60" customFormat="1" ht="18.75" customHeight="1">
      <c r="B43" s="75"/>
      <c r="D43" s="161"/>
      <c r="E43" s="159"/>
      <c r="F43" s="159"/>
      <c r="G43" s="161"/>
      <c r="H43" s="161"/>
      <c r="I43" s="157"/>
      <c r="J43" s="159"/>
      <c r="K43" s="159"/>
      <c r="O43" s="160"/>
    </row>
    <row r="44" spans="1:15" s="60" customFormat="1" ht="18.75" customHeight="1">
      <c r="B44" s="75"/>
      <c r="D44" s="161"/>
      <c r="E44" s="159"/>
      <c r="F44" s="159"/>
      <c r="G44" s="161"/>
      <c r="H44" s="161"/>
      <c r="I44" s="157"/>
      <c r="J44" s="159"/>
      <c r="K44" s="159"/>
      <c r="O44" s="160"/>
    </row>
    <row r="45" spans="1:15" s="60" customFormat="1" ht="18.75" customHeight="1">
      <c r="B45" s="75"/>
      <c r="D45" s="161"/>
      <c r="E45" s="159"/>
      <c r="F45" s="159"/>
      <c r="G45" s="161"/>
      <c r="H45" s="161"/>
      <c r="I45" s="157"/>
      <c r="J45" s="159"/>
      <c r="K45" s="159"/>
      <c r="O45" s="160"/>
    </row>
    <row r="46" spans="1:15" s="60" customFormat="1" ht="18.75" customHeight="1">
      <c r="B46" s="75"/>
      <c r="D46" s="161"/>
      <c r="E46" s="159"/>
      <c r="F46" s="159"/>
      <c r="G46" s="161"/>
      <c r="H46" s="161"/>
      <c r="I46" s="157"/>
      <c r="J46" s="159"/>
      <c r="K46" s="159"/>
      <c r="O46" s="160"/>
    </row>
    <row r="47" spans="1:15" s="96" customFormat="1" ht="18.75" customHeight="1">
      <c r="A47" s="155" t="s">
        <v>591</v>
      </c>
      <c r="B47" s="156">
        <v>200</v>
      </c>
      <c r="D47" s="184">
        <f t="shared" ref="D47:J47" si="8">+D48+D56+D66+D69+D72+D78</f>
        <v>27749329346</v>
      </c>
      <c r="E47" s="184">
        <f t="shared" si="8"/>
        <v>0</v>
      </c>
      <c r="F47" s="184">
        <f t="shared" si="8"/>
        <v>26249329346</v>
      </c>
      <c r="G47" s="157">
        <f t="shared" si="8"/>
        <v>0</v>
      </c>
      <c r="H47" s="184">
        <f t="shared" si="8"/>
        <v>18435532912</v>
      </c>
      <c r="I47" s="184">
        <f t="shared" si="8"/>
        <v>0</v>
      </c>
      <c r="J47" s="184">
        <f t="shared" si="8"/>
        <v>16935532912</v>
      </c>
      <c r="K47" s="157"/>
      <c r="O47" s="158"/>
    </row>
    <row r="48" spans="1:15" s="96" customFormat="1" ht="18.75" customHeight="1">
      <c r="A48" s="96" t="s">
        <v>592</v>
      </c>
      <c r="B48" s="156">
        <v>210</v>
      </c>
      <c r="D48" s="157">
        <f>SUM(D49:D55)</f>
        <v>6621766006</v>
      </c>
      <c r="E48" s="157">
        <f t="shared" ref="E48:J48" si="9">SUM(E49:E55)</f>
        <v>0</v>
      </c>
      <c r="F48" s="157">
        <f t="shared" si="9"/>
        <v>6621766006</v>
      </c>
      <c r="G48" s="157">
        <f t="shared" si="9"/>
        <v>0</v>
      </c>
      <c r="H48" s="157">
        <f t="shared" si="9"/>
        <v>7343763448</v>
      </c>
      <c r="I48" s="157">
        <f t="shared" si="9"/>
        <v>0</v>
      </c>
      <c r="J48" s="157">
        <f t="shared" si="9"/>
        <v>7343763448</v>
      </c>
      <c r="K48" s="157"/>
      <c r="O48" s="158"/>
    </row>
    <row r="49" spans="1:15" s="60" customFormat="1" ht="18.75" customHeight="1">
      <c r="A49" s="60" t="s">
        <v>516</v>
      </c>
      <c r="B49" s="75">
        <v>211</v>
      </c>
      <c r="D49" s="139">
        <f>+'[1]THEO PHAN MEN CHUA SUA'!F53</f>
        <v>10115558912</v>
      </c>
      <c r="E49" s="159">
        <f>+'[2]BCĐKT-200'!D37</f>
        <v>0</v>
      </c>
      <c r="F49" s="159">
        <f t="shared" si="4"/>
        <v>10115558912</v>
      </c>
      <c r="G49" s="139"/>
      <c r="H49" s="139">
        <f>+'[1]THEO PHAN MEN CHUA SUA'!G53</f>
        <v>10837556354</v>
      </c>
      <c r="I49" s="157">
        <f>+'[2]BCĐKT-200'!F37</f>
        <v>0</v>
      </c>
      <c r="J49" s="159">
        <f t="shared" si="2"/>
        <v>10837556354</v>
      </c>
      <c r="K49" s="159"/>
      <c r="O49" s="160"/>
    </row>
    <row r="50" spans="1:15" s="60" customFormat="1" ht="18.75" customHeight="1">
      <c r="A50" s="60" t="s">
        <v>239</v>
      </c>
      <c r="B50" s="75">
        <v>212</v>
      </c>
      <c r="E50" s="159">
        <f>+'[2]BCĐKT-200'!D38</f>
        <v>0</v>
      </c>
      <c r="F50" s="159">
        <f t="shared" si="4"/>
        <v>0</v>
      </c>
      <c r="H50" s="159"/>
      <c r="I50" s="157">
        <f>+'[2]BCĐKT-200'!F38</f>
        <v>0</v>
      </c>
      <c r="J50" s="159">
        <f t="shared" si="2"/>
        <v>0</v>
      </c>
      <c r="K50" s="159"/>
      <c r="O50" s="160"/>
    </row>
    <row r="51" spans="1:15" s="60" customFormat="1" ht="18.75" customHeight="1">
      <c r="A51" s="60" t="s">
        <v>240</v>
      </c>
      <c r="B51" s="75">
        <v>213</v>
      </c>
      <c r="E51" s="159">
        <f>+'[2]BCĐKT-200'!D39</f>
        <v>0</v>
      </c>
      <c r="F51" s="159">
        <f t="shared" si="4"/>
        <v>0</v>
      </c>
      <c r="H51" s="159"/>
      <c r="I51" s="157">
        <f>+'[2]BCĐKT-200'!F39</f>
        <v>0</v>
      </c>
      <c r="J51" s="159">
        <f t="shared" si="2"/>
        <v>0</v>
      </c>
      <c r="K51" s="159"/>
      <c r="O51" s="160"/>
    </row>
    <row r="52" spans="1:15" s="60" customFormat="1" ht="18.75" customHeight="1">
      <c r="A52" s="60" t="s">
        <v>241</v>
      </c>
      <c r="B52" s="75">
        <v>214</v>
      </c>
      <c r="E52" s="159">
        <f>+'[2]BCĐKT-200'!D40</f>
        <v>0</v>
      </c>
      <c r="F52" s="159">
        <f t="shared" si="4"/>
        <v>0</v>
      </c>
      <c r="H52" s="159"/>
      <c r="I52" s="157">
        <f>+'[2]BCĐKT-200'!F40</f>
        <v>0</v>
      </c>
      <c r="J52" s="159">
        <f t="shared" si="2"/>
        <v>0</v>
      </c>
      <c r="K52" s="159"/>
      <c r="O52" s="160"/>
    </row>
    <row r="53" spans="1:15" s="60" customFormat="1" ht="18.75" customHeight="1">
      <c r="A53" s="60" t="s">
        <v>242</v>
      </c>
      <c r="B53" s="75">
        <v>215</v>
      </c>
      <c r="E53" s="159">
        <f>+'[2]BCĐKT-200'!D41</f>
        <v>0</v>
      </c>
      <c r="F53" s="159">
        <f t="shared" si="4"/>
        <v>0</v>
      </c>
      <c r="H53" s="159"/>
      <c r="I53" s="157">
        <f>+'[2]BCĐKT-200'!F41</f>
        <v>0</v>
      </c>
      <c r="J53" s="159">
        <f t="shared" si="2"/>
        <v>0</v>
      </c>
      <c r="K53" s="159"/>
      <c r="O53" s="160"/>
    </row>
    <row r="54" spans="1:15" s="60" customFormat="1" ht="18.75" customHeight="1">
      <c r="A54" s="60" t="s">
        <v>243</v>
      </c>
      <c r="B54" s="75">
        <v>216</v>
      </c>
      <c r="D54" s="161"/>
      <c r="E54" s="159">
        <f>+'[2]BCĐKT-200'!D42</f>
        <v>0</v>
      </c>
      <c r="F54" s="159">
        <f t="shared" si="4"/>
        <v>0</v>
      </c>
      <c r="G54" s="161"/>
      <c r="H54" s="161"/>
      <c r="I54" s="157">
        <f>+'[2]BCĐKT-200'!F42</f>
        <v>0</v>
      </c>
      <c r="J54" s="159">
        <f t="shared" si="2"/>
        <v>0</v>
      </c>
      <c r="K54" s="159"/>
      <c r="O54" s="160"/>
    </row>
    <row r="55" spans="1:15" s="60" customFormat="1" ht="18.75" customHeight="1">
      <c r="A55" s="60" t="s">
        <v>244</v>
      </c>
      <c r="B55" s="75">
        <v>219</v>
      </c>
      <c r="D55" s="163">
        <f>+'[1]THEO PHAN MEN CHUA SUA'!F58</f>
        <v>-3493792906</v>
      </c>
      <c r="E55" s="159">
        <f>+'[2]BCĐKT-200'!D43</f>
        <v>0</v>
      </c>
      <c r="F55" s="159">
        <f t="shared" si="4"/>
        <v>-3493792906</v>
      </c>
      <c r="G55" s="163"/>
      <c r="H55" s="163">
        <f>+'[1]THEO PHAN MEN CHUA SUA'!G58</f>
        <v>-3493792906</v>
      </c>
      <c r="I55" s="157">
        <f>+'[2]BCĐKT-200'!F43</f>
        <v>0</v>
      </c>
      <c r="J55" s="159">
        <f t="shared" si="2"/>
        <v>-3493792906</v>
      </c>
      <c r="K55" s="159"/>
      <c r="O55" s="160"/>
    </row>
    <row r="56" spans="1:15" s="96" customFormat="1" ht="18.75" customHeight="1">
      <c r="A56" s="96" t="s">
        <v>603</v>
      </c>
      <c r="B56" s="156">
        <v>220</v>
      </c>
      <c r="D56" s="157">
        <f>+D57+D60+D63</f>
        <v>6702558839</v>
      </c>
      <c r="E56" s="157">
        <f t="shared" ref="E56:J56" si="10">+E57+E60+E63</f>
        <v>0</v>
      </c>
      <c r="F56" s="157">
        <f t="shared" si="10"/>
        <v>6702558839</v>
      </c>
      <c r="G56" s="157">
        <f t="shared" si="10"/>
        <v>0</v>
      </c>
      <c r="H56" s="157">
        <f t="shared" si="10"/>
        <v>7473177921</v>
      </c>
      <c r="I56" s="157">
        <f t="shared" si="10"/>
        <v>0</v>
      </c>
      <c r="J56" s="157">
        <f t="shared" si="10"/>
        <v>7473177921</v>
      </c>
      <c r="K56" s="157"/>
      <c r="O56" s="158"/>
    </row>
    <row r="57" spans="1:15" s="60" customFormat="1" ht="18.75" customHeight="1">
      <c r="A57" s="60" t="s">
        <v>443</v>
      </c>
      <c r="B57" s="75">
        <v>221</v>
      </c>
      <c r="C57" s="60">
        <v>10</v>
      </c>
      <c r="D57" s="159">
        <f>+D58+D59</f>
        <v>6444432122</v>
      </c>
      <c r="E57" s="159">
        <f>+'[2]BCĐKT-200'!D45</f>
        <v>0</v>
      </c>
      <c r="F57" s="159">
        <f t="shared" si="4"/>
        <v>6444432122</v>
      </c>
      <c r="G57" s="159"/>
      <c r="H57" s="159">
        <f>+H58+H59</f>
        <v>7214782490</v>
      </c>
      <c r="I57" s="157">
        <f>+'[2]BCĐKT-200'!F45</f>
        <v>0</v>
      </c>
      <c r="J57" s="159">
        <f t="shared" si="2"/>
        <v>7214782490</v>
      </c>
      <c r="K57" s="159"/>
      <c r="O57" s="160"/>
    </row>
    <row r="58" spans="1:15" s="164" customFormat="1" ht="18.75" customHeight="1">
      <c r="A58" s="164" t="s">
        <v>444</v>
      </c>
      <c r="B58" s="165">
        <v>222</v>
      </c>
      <c r="D58" s="166">
        <f>+'[1]THEO PHAN MEN CHUA SUA'!F61</f>
        <v>39279882574</v>
      </c>
      <c r="E58" s="159">
        <f>+'[2]BCĐKT-200'!D46</f>
        <v>0</v>
      </c>
      <c r="F58" s="159">
        <f t="shared" si="4"/>
        <v>39279882574</v>
      </c>
      <c r="G58" s="166"/>
      <c r="H58" s="166">
        <f>+'[1]THEO PHAN MEN CHUA SUA'!G61</f>
        <v>39154282574</v>
      </c>
      <c r="I58" s="157">
        <f>+'[2]BCĐKT-200'!F46</f>
        <v>0</v>
      </c>
      <c r="J58" s="159">
        <f t="shared" si="2"/>
        <v>39154282574</v>
      </c>
      <c r="K58" s="166"/>
      <c r="O58" s="167"/>
    </row>
    <row r="59" spans="1:15" s="164" customFormat="1" ht="18.75" customHeight="1">
      <c r="A59" s="164" t="s">
        <v>445</v>
      </c>
      <c r="B59" s="165">
        <v>223</v>
      </c>
      <c r="D59" s="166">
        <f>+'[1]THEO PHAN MEN CHUA SUA'!F62</f>
        <v>-32835450452</v>
      </c>
      <c r="E59" s="159">
        <f>+'[2]BCĐKT-200'!D47</f>
        <v>0</v>
      </c>
      <c r="F59" s="159">
        <f t="shared" si="4"/>
        <v>-32835450452</v>
      </c>
      <c r="G59" s="166"/>
      <c r="H59" s="166">
        <f>+'[1]THEO PHAN MEN CHUA SUA'!G62</f>
        <v>-31939500084</v>
      </c>
      <c r="I59" s="157">
        <f>+'[2]BCĐKT-200'!F47</f>
        <v>0</v>
      </c>
      <c r="J59" s="159">
        <f t="shared" si="2"/>
        <v>-31939500084</v>
      </c>
      <c r="K59" s="166"/>
      <c r="O59" s="167"/>
    </row>
    <row r="60" spans="1:15" s="60" customFormat="1" ht="18.75" customHeight="1">
      <c r="A60" s="60" t="s">
        <v>387</v>
      </c>
      <c r="B60" s="75">
        <v>224</v>
      </c>
      <c r="D60" s="159">
        <f>+D61+D62</f>
        <v>0</v>
      </c>
      <c r="E60" s="159">
        <f>+'[2]BCĐKT-200'!D48</f>
        <v>0</v>
      </c>
      <c r="F60" s="159">
        <f t="shared" si="4"/>
        <v>0</v>
      </c>
      <c r="G60" s="159"/>
      <c r="H60" s="159">
        <f>+H61+H62</f>
        <v>0</v>
      </c>
      <c r="I60" s="157">
        <f>+'[2]BCĐKT-200'!F48</f>
        <v>0</v>
      </c>
      <c r="J60" s="159">
        <f t="shared" si="2"/>
        <v>0</v>
      </c>
      <c r="K60" s="159"/>
      <c r="O60" s="160"/>
    </row>
    <row r="61" spans="1:15" s="60" customFormat="1" ht="18.75" customHeight="1">
      <c r="A61" s="60" t="s">
        <v>444</v>
      </c>
      <c r="B61" s="75">
        <v>225</v>
      </c>
      <c r="D61" s="159"/>
      <c r="E61" s="159">
        <f>+'[2]BCĐKT-200'!D49</f>
        <v>0</v>
      </c>
      <c r="F61" s="159">
        <f t="shared" si="4"/>
        <v>0</v>
      </c>
      <c r="G61" s="159"/>
      <c r="H61" s="159"/>
      <c r="I61" s="157">
        <f>+'[2]BCĐKT-200'!F49</f>
        <v>0</v>
      </c>
      <c r="J61" s="159">
        <f t="shared" si="2"/>
        <v>0</v>
      </c>
      <c r="K61" s="159"/>
      <c r="O61" s="160"/>
    </row>
    <row r="62" spans="1:15" s="60" customFormat="1" ht="18.75" customHeight="1">
      <c r="A62" s="60" t="s">
        <v>445</v>
      </c>
      <c r="B62" s="75">
        <v>226</v>
      </c>
      <c r="D62" s="159"/>
      <c r="E62" s="159">
        <f>+'[2]BCĐKT-200'!D50</f>
        <v>0</v>
      </c>
      <c r="F62" s="159">
        <f t="shared" si="4"/>
        <v>0</v>
      </c>
      <c r="G62" s="159"/>
      <c r="H62" s="159"/>
      <c r="I62" s="157">
        <f>+'[2]BCĐKT-200'!F50</f>
        <v>0</v>
      </c>
      <c r="J62" s="159">
        <f t="shared" si="2"/>
        <v>0</v>
      </c>
      <c r="K62" s="159"/>
      <c r="O62" s="160"/>
    </row>
    <row r="63" spans="1:15" s="60" customFormat="1" ht="18.75" customHeight="1">
      <c r="A63" s="60" t="s">
        <v>388</v>
      </c>
      <c r="B63" s="75">
        <v>227</v>
      </c>
      <c r="C63" s="60">
        <v>11</v>
      </c>
      <c r="D63" s="159">
        <f>+D64+D65</f>
        <v>258126717</v>
      </c>
      <c r="E63" s="159">
        <f>+'[2]BCĐKT-200'!D51</f>
        <v>0</v>
      </c>
      <c r="F63" s="159">
        <f t="shared" si="4"/>
        <v>258126717</v>
      </c>
      <c r="G63" s="159"/>
      <c r="H63" s="159">
        <f>+H64+H65</f>
        <v>258395431</v>
      </c>
      <c r="I63" s="157">
        <f>+'[2]BCĐKT-200'!F51</f>
        <v>0</v>
      </c>
      <c r="J63" s="159">
        <f t="shared" si="2"/>
        <v>258395431</v>
      </c>
      <c r="K63" s="159"/>
      <c r="O63" s="160"/>
    </row>
    <row r="64" spans="1:15" s="60" customFormat="1" ht="18.75" customHeight="1">
      <c r="A64" s="60" t="s">
        <v>444</v>
      </c>
      <c r="B64" s="75">
        <v>228</v>
      </c>
      <c r="D64" s="159">
        <f>+'[1]THEO PHAN MEN CHUA SUA'!F67</f>
        <v>261620000</v>
      </c>
      <c r="E64" s="159">
        <f>+'[2]BCĐKT-200'!D52</f>
        <v>0</v>
      </c>
      <c r="F64" s="159">
        <f t="shared" si="4"/>
        <v>261620000</v>
      </c>
      <c r="G64" s="159"/>
      <c r="H64" s="159">
        <f>+'[1]THEO PHAN MEN CHUA SUA'!G67</f>
        <v>261620000</v>
      </c>
      <c r="I64" s="157">
        <f>+'[2]BCĐKT-200'!F52</f>
        <v>0</v>
      </c>
      <c r="J64" s="159">
        <f t="shared" si="2"/>
        <v>261620000</v>
      </c>
      <c r="K64" s="159"/>
      <c r="O64" s="160"/>
    </row>
    <row r="65" spans="1:15" s="60" customFormat="1" ht="18.75" customHeight="1">
      <c r="A65" s="60" t="s">
        <v>445</v>
      </c>
      <c r="B65" s="75">
        <v>229</v>
      </c>
      <c r="D65" s="159">
        <f>+'[1]THEO PHAN MEN CHUA SUA'!F68</f>
        <v>-3493283</v>
      </c>
      <c r="E65" s="159">
        <f>+'[2]BCĐKT-200'!D53</f>
        <v>0</v>
      </c>
      <c r="F65" s="159">
        <f t="shared" si="4"/>
        <v>-3493283</v>
      </c>
      <c r="G65" s="159"/>
      <c r="H65" s="159">
        <f>+'[1]THEO PHAN MEN CHUA SUA'!G68</f>
        <v>-3224569</v>
      </c>
      <c r="I65" s="157">
        <f>+'[2]BCĐKT-200'!F53</f>
        <v>0</v>
      </c>
      <c r="J65" s="159">
        <f t="shared" si="2"/>
        <v>-3224569</v>
      </c>
      <c r="K65" s="159"/>
      <c r="O65" s="160"/>
    </row>
    <row r="66" spans="1:15" s="96" customFormat="1" ht="18.75" customHeight="1">
      <c r="A66" s="96" t="s">
        <v>604</v>
      </c>
      <c r="B66" s="156">
        <v>230</v>
      </c>
      <c r="D66" s="157"/>
      <c r="E66" s="159">
        <f>+'[2]BCĐKT-200'!D54</f>
        <v>0</v>
      </c>
      <c r="F66" s="159">
        <f t="shared" si="4"/>
        <v>0</v>
      </c>
      <c r="G66" s="157"/>
      <c r="H66" s="157"/>
      <c r="I66" s="157">
        <f>+'[2]BCĐKT-200'!F54</f>
        <v>0</v>
      </c>
      <c r="J66" s="159">
        <f t="shared" si="2"/>
        <v>0</v>
      </c>
      <c r="K66" s="157"/>
      <c r="O66" s="158"/>
    </row>
    <row r="67" spans="1:15" s="60" customFormat="1" ht="18.75" hidden="1" customHeight="1">
      <c r="A67" s="60" t="s">
        <v>444</v>
      </c>
      <c r="B67" s="75">
        <v>231</v>
      </c>
      <c r="E67" s="159">
        <f>+'[2]BCĐKT-200'!D55</f>
        <v>0</v>
      </c>
      <c r="F67" s="159">
        <f t="shared" si="4"/>
        <v>0</v>
      </c>
      <c r="H67" s="159"/>
      <c r="I67" s="157">
        <f>+'[2]BCĐKT-200'!F55</f>
        <v>0</v>
      </c>
      <c r="J67" s="159">
        <f t="shared" si="2"/>
        <v>0</v>
      </c>
      <c r="K67" s="159"/>
      <c r="O67" s="160"/>
    </row>
    <row r="68" spans="1:15" s="60" customFormat="1" ht="18.75" hidden="1" customHeight="1">
      <c r="A68" s="60" t="s">
        <v>445</v>
      </c>
      <c r="B68" s="75">
        <v>232</v>
      </c>
      <c r="E68" s="159">
        <f>+'[2]BCĐKT-200'!D56</f>
        <v>0</v>
      </c>
      <c r="F68" s="159">
        <f t="shared" si="4"/>
        <v>0</v>
      </c>
      <c r="H68" s="159"/>
      <c r="I68" s="157">
        <f>+'[2]BCĐKT-200'!F56</f>
        <v>0</v>
      </c>
      <c r="J68" s="159">
        <f t="shared" si="2"/>
        <v>0</v>
      </c>
      <c r="K68" s="159"/>
      <c r="O68" s="160"/>
    </row>
    <row r="69" spans="1:15" s="96" customFormat="1" ht="18.75" customHeight="1">
      <c r="A69" s="96" t="s">
        <v>219</v>
      </c>
      <c r="B69" s="156">
        <v>240</v>
      </c>
      <c r="D69" s="157">
        <f>+D70+D71</f>
        <v>2903254501</v>
      </c>
      <c r="E69" s="157">
        <f t="shared" ref="E69:J69" si="11">+E70+E71</f>
        <v>0</v>
      </c>
      <c r="F69" s="157">
        <f t="shared" si="11"/>
        <v>2903254501</v>
      </c>
      <c r="G69" s="157">
        <f t="shared" si="11"/>
        <v>0</v>
      </c>
      <c r="H69" s="157">
        <f t="shared" si="11"/>
        <v>2096841543</v>
      </c>
      <c r="I69" s="157">
        <f t="shared" si="11"/>
        <v>0</v>
      </c>
      <c r="J69" s="157">
        <f t="shared" si="11"/>
        <v>2096841543</v>
      </c>
      <c r="K69" s="157"/>
      <c r="O69" s="158"/>
    </row>
    <row r="70" spans="1:15" s="60" customFormat="1" ht="18.75" customHeight="1">
      <c r="A70" s="60" t="s">
        <v>220</v>
      </c>
      <c r="B70" s="75">
        <v>241</v>
      </c>
      <c r="E70" s="159">
        <f>+'[2]BCĐKT-200'!D58</f>
        <v>0</v>
      </c>
      <c r="F70" s="159">
        <f t="shared" si="4"/>
        <v>0</v>
      </c>
      <c r="H70" s="159"/>
      <c r="I70" s="157">
        <f>+'[2]BCĐKT-200'!F58</f>
        <v>0</v>
      </c>
      <c r="J70" s="159">
        <f t="shared" si="2"/>
        <v>0</v>
      </c>
      <c r="K70" s="159"/>
      <c r="O70" s="160"/>
    </row>
    <row r="71" spans="1:15" s="60" customFormat="1" ht="18.75" customHeight="1">
      <c r="A71" s="60" t="s">
        <v>221</v>
      </c>
      <c r="B71" s="75">
        <v>242</v>
      </c>
      <c r="C71" s="60">
        <v>12</v>
      </c>
      <c r="D71" s="159">
        <f>+'[1]THEO PHAN MEN CHUA SUA'!F74</f>
        <v>2903254501</v>
      </c>
      <c r="E71" s="159">
        <f>+'[2]BCĐKT-200'!D59</f>
        <v>0</v>
      </c>
      <c r="F71" s="159">
        <f t="shared" si="4"/>
        <v>2903254501</v>
      </c>
      <c r="G71" s="159"/>
      <c r="H71" s="159">
        <f>+'[1]THEO PHAN MEN CHUA SUA'!G74</f>
        <v>2096841543</v>
      </c>
      <c r="I71" s="157">
        <f>+'[2]BCĐKT-200'!F59</f>
        <v>0</v>
      </c>
      <c r="J71" s="159">
        <f t="shared" si="2"/>
        <v>2096841543</v>
      </c>
      <c r="K71" s="159"/>
      <c r="O71" s="160"/>
    </row>
    <row r="72" spans="1:15" s="96" customFormat="1" ht="18.75" customHeight="1">
      <c r="A72" s="96" t="s">
        <v>222</v>
      </c>
      <c r="B72" s="156">
        <v>250</v>
      </c>
      <c r="C72" s="96">
        <v>13</v>
      </c>
      <c r="D72" s="157">
        <f>SUM(D73:D77)</f>
        <v>11500000000</v>
      </c>
      <c r="E72" s="157">
        <f t="shared" ref="E72:J72" si="12">SUM(E73:E77)</f>
        <v>0</v>
      </c>
      <c r="F72" s="157">
        <f t="shared" si="12"/>
        <v>10000000000</v>
      </c>
      <c r="G72" s="157">
        <f t="shared" si="12"/>
        <v>0</v>
      </c>
      <c r="H72" s="157">
        <f t="shared" si="12"/>
        <v>1500000000</v>
      </c>
      <c r="I72" s="157">
        <f t="shared" si="12"/>
        <v>0</v>
      </c>
      <c r="J72" s="157">
        <f t="shared" si="12"/>
        <v>0</v>
      </c>
      <c r="K72" s="157"/>
      <c r="O72" s="158"/>
    </row>
    <row r="73" spans="1:15" s="60" customFormat="1" ht="18.75" customHeight="1">
      <c r="A73" s="60" t="s">
        <v>389</v>
      </c>
      <c r="B73" s="75">
        <v>251</v>
      </c>
      <c r="D73" s="159">
        <f>+'[1]THEO PHAN MEN CHUA SUA'!F76</f>
        <v>1500000000</v>
      </c>
      <c r="E73" s="159">
        <f>+'[2]BCĐKT-200'!D61</f>
        <v>0</v>
      </c>
      <c r="F73" s="159">
        <f>+E73+D73-1500000000</f>
        <v>0</v>
      </c>
      <c r="G73" s="159"/>
      <c r="H73" s="159">
        <f>+'[1]THEO PHAN MEN CHUA SUA'!G76</f>
        <v>1500000000</v>
      </c>
      <c r="I73" s="157">
        <f>+'[2]BCĐKT-200'!F61</f>
        <v>0</v>
      </c>
      <c r="J73" s="159">
        <f>+H73+I73-1500000000</f>
        <v>0</v>
      </c>
      <c r="K73" s="159"/>
      <c r="O73" s="160"/>
    </row>
    <row r="74" spans="1:15" s="60" customFormat="1" ht="18.75" customHeight="1">
      <c r="A74" s="60" t="s">
        <v>245</v>
      </c>
      <c r="B74" s="75">
        <v>252</v>
      </c>
      <c r="D74" s="159"/>
      <c r="E74" s="159">
        <f>+'[2]BCĐKT-200'!D62</f>
        <v>0</v>
      </c>
      <c r="F74" s="159">
        <f t="shared" si="4"/>
        <v>0</v>
      </c>
      <c r="G74" s="159"/>
      <c r="H74" s="159"/>
      <c r="I74" s="157">
        <f>+'[2]BCĐKT-200'!F62</f>
        <v>0</v>
      </c>
      <c r="J74" s="159">
        <f t="shared" si="2"/>
        <v>0</v>
      </c>
      <c r="K74" s="159"/>
      <c r="O74" s="160"/>
    </row>
    <row r="75" spans="1:15" s="60" customFormat="1" ht="18.75" customHeight="1">
      <c r="A75" s="60" t="s">
        <v>246</v>
      </c>
      <c r="B75" s="75">
        <v>253</v>
      </c>
      <c r="D75" s="159"/>
      <c r="E75" s="159">
        <f>+'[2]BCĐKT-200'!D63</f>
        <v>0</v>
      </c>
      <c r="F75" s="159">
        <f t="shared" si="4"/>
        <v>0</v>
      </c>
      <c r="G75" s="159"/>
      <c r="H75" s="159"/>
      <c r="I75" s="157">
        <f>+'[2]BCĐKT-200'!F63</f>
        <v>0</v>
      </c>
      <c r="J75" s="159">
        <f t="shared" si="2"/>
        <v>0</v>
      </c>
      <c r="K75" s="159"/>
      <c r="O75" s="160"/>
    </row>
    <row r="76" spans="1:15" s="60" customFormat="1" ht="18.75" customHeight="1">
      <c r="A76" s="60" t="s">
        <v>223</v>
      </c>
      <c r="B76" s="75">
        <v>254</v>
      </c>
      <c r="D76" s="159"/>
      <c r="E76" s="159">
        <f>+'[2]BCĐKT-200'!D64</f>
        <v>0</v>
      </c>
      <c r="F76" s="159">
        <f t="shared" si="4"/>
        <v>0</v>
      </c>
      <c r="G76" s="159"/>
      <c r="H76" s="159"/>
      <c r="I76" s="157">
        <f>+'[2]BCĐKT-200'!F64</f>
        <v>0</v>
      </c>
      <c r="J76" s="159">
        <f t="shared" si="2"/>
        <v>0</v>
      </c>
      <c r="K76" s="159"/>
      <c r="O76" s="160"/>
    </row>
    <row r="77" spans="1:15" s="60" customFormat="1" ht="18.75" customHeight="1">
      <c r="A77" s="60" t="s">
        <v>224</v>
      </c>
      <c r="B77" s="75">
        <v>255</v>
      </c>
      <c r="D77" s="159">
        <f>+'[1]THEO PHAN MEN CHUA SUA'!F82</f>
        <v>10000000000</v>
      </c>
      <c r="E77" s="159">
        <f>+'[2]BCĐKT-200'!D65</f>
        <v>0</v>
      </c>
      <c r="F77" s="159">
        <f t="shared" si="4"/>
        <v>10000000000</v>
      </c>
      <c r="G77" s="159"/>
      <c r="H77" s="159">
        <f>+'[1]THEO PHAN MEN CHUA SUA'!G82</f>
        <v>0</v>
      </c>
      <c r="I77" s="157">
        <f>+'[2]BCĐKT-200'!F65</f>
        <v>0</v>
      </c>
      <c r="J77" s="159">
        <f t="shared" si="2"/>
        <v>0</v>
      </c>
      <c r="K77" s="159"/>
      <c r="O77" s="160"/>
    </row>
    <row r="78" spans="1:15" s="96" customFormat="1" ht="18.75" customHeight="1">
      <c r="A78" s="96" t="s">
        <v>225</v>
      </c>
      <c r="B78" s="156">
        <v>260</v>
      </c>
      <c r="D78" s="157">
        <f>SUM(D79:D82)</f>
        <v>21750000</v>
      </c>
      <c r="E78" s="157">
        <f t="shared" ref="E78:J78" si="13">SUM(E79:E82)</f>
        <v>0</v>
      </c>
      <c r="F78" s="157">
        <f t="shared" si="13"/>
        <v>21750000</v>
      </c>
      <c r="G78" s="157">
        <f t="shared" si="13"/>
        <v>0</v>
      </c>
      <c r="H78" s="157">
        <f t="shared" si="13"/>
        <v>21750000</v>
      </c>
      <c r="I78" s="157">
        <f t="shared" si="13"/>
        <v>0</v>
      </c>
      <c r="J78" s="157">
        <f t="shared" si="13"/>
        <v>21750000</v>
      </c>
      <c r="K78" s="157"/>
      <c r="O78" s="158"/>
    </row>
    <row r="79" spans="1:15" s="60" customFormat="1" ht="18.75" customHeight="1">
      <c r="A79" s="60" t="s">
        <v>480</v>
      </c>
      <c r="B79" s="75">
        <v>261</v>
      </c>
      <c r="D79" s="159"/>
      <c r="E79" s="159">
        <f>+'[2]BCĐKT-200'!D67</f>
        <v>0</v>
      </c>
      <c r="F79" s="159">
        <f t="shared" si="4"/>
        <v>0</v>
      </c>
      <c r="G79" s="159"/>
      <c r="H79" s="159"/>
      <c r="I79" s="157">
        <f>+'[2]BCĐKT-200'!F67</f>
        <v>0</v>
      </c>
      <c r="J79" s="159">
        <f t="shared" si="2"/>
        <v>0</v>
      </c>
      <c r="K79" s="159"/>
      <c r="O79" s="160"/>
    </row>
    <row r="80" spans="1:15" s="60" customFormat="1" ht="18.75" customHeight="1">
      <c r="A80" s="60" t="s">
        <v>304</v>
      </c>
      <c r="B80" s="75">
        <v>262</v>
      </c>
      <c r="D80" s="159"/>
      <c r="E80" s="159">
        <f>+'[2]BCĐKT-200'!D68</f>
        <v>0</v>
      </c>
      <c r="F80" s="159">
        <f t="shared" si="4"/>
        <v>0</v>
      </c>
      <c r="G80" s="159"/>
      <c r="H80" s="159"/>
      <c r="I80" s="157">
        <f>+'[2]BCĐKT-200'!F68</f>
        <v>0</v>
      </c>
      <c r="J80" s="159">
        <f t="shared" si="2"/>
        <v>0</v>
      </c>
      <c r="K80" s="159"/>
      <c r="O80" s="160"/>
    </row>
    <row r="81" spans="1:15" s="60" customFormat="1" ht="18.75" customHeight="1">
      <c r="A81" s="60" t="s">
        <v>248</v>
      </c>
      <c r="B81" s="75">
        <v>263</v>
      </c>
      <c r="D81" s="159"/>
      <c r="E81" s="159">
        <f>+'[2]BCĐKT-200'!D69</f>
        <v>0</v>
      </c>
      <c r="F81" s="159">
        <f t="shared" si="4"/>
        <v>0</v>
      </c>
      <c r="G81" s="159"/>
      <c r="H81" s="159"/>
      <c r="I81" s="157">
        <f>+'[2]BCĐKT-200'!F69</f>
        <v>0</v>
      </c>
      <c r="J81" s="159">
        <f t="shared" si="2"/>
        <v>0</v>
      </c>
      <c r="K81" s="159"/>
      <c r="O81" s="160"/>
    </row>
    <row r="82" spans="1:15" s="60" customFormat="1" ht="15.75">
      <c r="A82" s="60" t="s">
        <v>247</v>
      </c>
      <c r="B82" s="75">
        <v>268</v>
      </c>
      <c r="C82" s="60">
        <v>14</v>
      </c>
      <c r="D82" s="159">
        <f>+'[1]THEO PHAN MEN CHUA SUA'!F86</f>
        <v>21750000</v>
      </c>
      <c r="E82" s="159">
        <f>+'[2]BCĐKT-200'!D70</f>
        <v>0</v>
      </c>
      <c r="F82" s="159">
        <f t="shared" si="4"/>
        <v>21750000</v>
      </c>
      <c r="G82" s="159"/>
      <c r="H82" s="159">
        <f>+'[1]THEO PHAN MEN CHUA SUA'!G86</f>
        <v>21750000</v>
      </c>
      <c r="I82" s="157">
        <f>+'[2]BCĐKT-200'!F70</f>
        <v>0</v>
      </c>
      <c r="J82" s="159">
        <f t="shared" si="2"/>
        <v>21750000</v>
      </c>
      <c r="K82" s="168"/>
      <c r="O82" s="160"/>
    </row>
    <row r="83" spans="1:15" s="96" customFormat="1" ht="18" thickBot="1">
      <c r="A83" s="155" t="s">
        <v>249</v>
      </c>
      <c r="B83" s="156">
        <v>270</v>
      </c>
      <c r="D83" s="185">
        <f t="shared" ref="D83:J83" si="14">+D9+D47</f>
        <v>74486566911</v>
      </c>
      <c r="E83" s="185">
        <f t="shared" si="14"/>
        <v>1713088800</v>
      </c>
      <c r="F83" s="185">
        <f t="shared" si="14"/>
        <v>74699655711</v>
      </c>
      <c r="G83" s="157">
        <f t="shared" si="14"/>
        <v>0</v>
      </c>
      <c r="H83" s="185">
        <f t="shared" si="14"/>
        <v>70397986212</v>
      </c>
      <c r="I83" s="185">
        <f t="shared" si="14"/>
        <v>1925597018</v>
      </c>
      <c r="J83" s="185">
        <f t="shared" si="14"/>
        <v>70823583230</v>
      </c>
      <c r="K83" s="157"/>
      <c r="L83" s="116"/>
      <c r="O83" s="158"/>
    </row>
    <row r="84" spans="1:15" s="96" customFormat="1" ht="18" thickTop="1">
      <c r="A84" s="155"/>
      <c r="B84" s="156"/>
      <c r="D84" s="157"/>
      <c r="E84" s="157"/>
      <c r="F84" s="157"/>
      <c r="G84" s="157"/>
      <c r="H84" s="157"/>
      <c r="I84" s="157"/>
      <c r="J84" s="157"/>
      <c r="K84" s="157"/>
      <c r="L84" s="116"/>
      <c r="O84" s="158"/>
    </row>
    <row r="85" spans="1:15" s="96" customFormat="1" ht="17.25">
      <c r="A85" s="155"/>
      <c r="B85" s="156"/>
      <c r="D85" s="157"/>
      <c r="E85" s="157"/>
      <c r="F85" s="157"/>
      <c r="G85" s="157"/>
      <c r="H85" s="157"/>
      <c r="I85" s="157"/>
      <c r="J85" s="157"/>
      <c r="K85" s="157"/>
      <c r="L85" s="116"/>
      <c r="O85" s="158"/>
    </row>
    <row r="86" spans="1:15" s="96" customFormat="1" ht="17.25">
      <c r="A86" s="155"/>
      <c r="B86" s="156"/>
      <c r="D86" s="157"/>
      <c r="E86" s="157"/>
      <c r="F86" s="157"/>
      <c r="G86" s="157"/>
      <c r="H86" s="157"/>
      <c r="I86" s="157"/>
      <c r="J86" s="157"/>
      <c r="K86" s="157"/>
      <c r="L86" s="116"/>
      <c r="O86" s="158"/>
    </row>
    <row r="87" spans="1:15" s="96" customFormat="1" ht="18.75" customHeight="1">
      <c r="A87" s="155" t="s">
        <v>250</v>
      </c>
      <c r="B87" s="156">
        <v>300</v>
      </c>
      <c r="D87" s="184">
        <f>+D88+D103</f>
        <v>31350874039</v>
      </c>
      <c r="E87" s="184">
        <f t="shared" ref="E87:J87" si="15">+E88+E103</f>
        <v>74589756</v>
      </c>
      <c r="F87" s="184">
        <f t="shared" si="15"/>
        <v>31425463795</v>
      </c>
      <c r="G87" s="157">
        <f t="shared" si="15"/>
        <v>0</v>
      </c>
      <c r="H87" s="184">
        <f t="shared" si="15"/>
        <v>27373490376</v>
      </c>
      <c r="I87" s="184">
        <f t="shared" si="15"/>
        <v>286274446</v>
      </c>
      <c r="J87" s="184">
        <f t="shared" si="15"/>
        <v>27659764822</v>
      </c>
      <c r="K87" s="157"/>
      <c r="L87" s="93"/>
      <c r="O87" s="158"/>
    </row>
    <row r="88" spans="1:15" s="96" customFormat="1" ht="18.75" customHeight="1">
      <c r="A88" s="96" t="s">
        <v>481</v>
      </c>
      <c r="B88" s="156">
        <v>310</v>
      </c>
      <c r="D88" s="157">
        <f>SUM(D89:D102)</f>
        <v>27221845414</v>
      </c>
      <c r="E88" s="157">
        <f t="shared" ref="E88:J88" si="16">SUM(E89:E102)</f>
        <v>74589756</v>
      </c>
      <c r="F88" s="157">
        <f t="shared" si="16"/>
        <v>27296435170</v>
      </c>
      <c r="G88" s="157">
        <f t="shared" si="16"/>
        <v>0</v>
      </c>
      <c r="H88" s="157">
        <f t="shared" si="16"/>
        <v>23046961751</v>
      </c>
      <c r="I88" s="157">
        <f t="shared" si="16"/>
        <v>286274446</v>
      </c>
      <c r="J88" s="157">
        <f t="shared" si="16"/>
        <v>23333236197</v>
      </c>
      <c r="K88" s="157"/>
      <c r="L88" s="93"/>
      <c r="O88" s="158"/>
    </row>
    <row r="89" spans="1:15" s="60" customFormat="1" ht="18.75" customHeight="1">
      <c r="A89" s="60" t="s">
        <v>251</v>
      </c>
      <c r="B89" s="75">
        <v>311</v>
      </c>
      <c r="D89" s="161">
        <f>+'[1]THEO PHAN MEN CHUA SUA'!F92</f>
        <v>11610500013</v>
      </c>
      <c r="E89" s="159">
        <f>+'[2]BCĐKT-200'!D75</f>
        <v>0</v>
      </c>
      <c r="F89" s="159">
        <f t="shared" si="4"/>
        <v>11610500013</v>
      </c>
      <c r="G89" s="161"/>
      <c r="H89" s="161">
        <f>+'[1]THEO PHAN MEN CHUA SUA'!G92</f>
        <v>5793042664</v>
      </c>
      <c r="I89" s="157">
        <f>+'[2]BCĐKT-200'!F75</f>
        <v>0</v>
      </c>
      <c r="J89" s="159">
        <f t="shared" ref="J89:J152" si="17">+H89+I89</f>
        <v>5793042664</v>
      </c>
      <c r="K89" s="159"/>
      <c r="O89" s="160"/>
    </row>
    <row r="90" spans="1:15" s="60" customFormat="1" ht="18.75" customHeight="1">
      <c r="A90" s="60" t="s">
        <v>252</v>
      </c>
      <c r="B90" s="75">
        <v>312</v>
      </c>
      <c r="D90" s="159">
        <f>+'[1]THEO PHAN MEN CHUA SUA'!F93</f>
        <v>8191969000</v>
      </c>
      <c r="E90" s="159">
        <f>+'[2]BCĐKT-200'!D76</f>
        <v>0</v>
      </c>
      <c r="F90" s="159">
        <f t="shared" si="4"/>
        <v>8191969000</v>
      </c>
      <c r="G90" s="159"/>
      <c r="H90" s="162">
        <f>+'[1]THEO PHAN MEN CHUA SUA'!G93-1280815645</f>
        <v>1399055000</v>
      </c>
      <c r="I90" s="157">
        <f>+'[2]BCĐKT-200'!F76</f>
        <v>0</v>
      </c>
      <c r="J90" s="159">
        <f t="shared" si="17"/>
        <v>1399055000</v>
      </c>
      <c r="K90" s="159"/>
      <c r="O90" s="160"/>
    </row>
    <row r="91" spans="1:15" s="60" customFormat="1" ht="18.75" customHeight="1">
      <c r="A91" s="60" t="s">
        <v>253</v>
      </c>
      <c r="B91" s="75">
        <v>313</v>
      </c>
      <c r="C91" s="60">
        <v>16</v>
      </c>
      <c r="D91" s="159">
        <f>+'[1]THEO PHAN MEN CHUA SUA'!F94</f>
        <v>444133492</v>
      </c>
      <c r="E91" s="159">
        <f>+'[2]BCĐKT-200'!D77</f>
        <v>0</v>
      </c>
      <c r="F91" s="159">
        <f t="shared" si="4"/>
        <v>444133492</v>
      </c>
      <c r="G91" s="159"/>
      <c r="H91" s="159">
        <f>+'[1]THEO PHAN MEN CHUA SUA'!G94</f>
        <v>5965773001</v>
      </c>
      <c r="I91" s="157">
        <f>+'[2]BCĐKT-200'!F77</f>
        <v>108738481</v>
      </c>
      <c r="J91" s="159">
        <f t="shared" si="17"/>
        <v>6074511482</v>
      </c>
      <c r="K91" s="159"/>
      <c r="O91" s="160"/>
    </row>
    <row r="92" spans="1:15" s="60" customFormat="1" ht="18.75" customHeight="1">
      <c r="A92" s="60" t="s">
        <v>254</v>
      </c>
      <c r="B92" s="75">
        <v>314</v>
      </c>
      <c r="D92" s="159">
        <f>+'[1]THEO PHAN MEN CHUA SUA'!F95</f>
        <v>570176214</v>
      </c>
      <c r="E92" s="159">
        <f>+'[2]BCĐKT-200'!D78</f>
        <v>0</v>
      </c>
      <c r="F92" s="159">
        <f t="shared" ref="F92:F152" si="18">+E92+D92</f>
        <v>570176214</v>
      </c>
      <c r="G92" s="159"/>
      <c r="H92" s="159">
        <f>+'[1]THEO PHAN MEN CHUA SUA'!G95</f>
        <v>1360886709</v>
      </c>
      <c r="I92" s="157">
        <f>+'[2]BCĐKT-200'!F78</f>
        <v>0</v>
      </c>
      <c r="J92" s="159">
        <f t="shared" si="17"/>
        <v>1360886709</v>
      </c>
      <c r="K92" s="159"/>
      <c r="O92" s="160"/>
    </row>
    <row r="93" spans="1:15" s="60" customFormat="1" ht="18.75" customHeight="1">
      <c r="A93" s="60" t="s">
        <v>255</v>
      </c>
      <c r="B93" s="75">
        <v>315</v>
      </c>
      <c r="C93" s="60">
        <v>17</v>
      </c>
      <c r="D93" s="159">
        <f>+'[1]THEO PHAN MEN CHUA SUA'!F96</f>
        <v>135438538</v>
      </c>
      <c r="E93" s="159">
        <f>+'[2]BCĐKT-200'!D79</f>
        <v>0</v>
      </c>
      <c r="F93" s="159">
        <f t="shared" si="18"/>
        <v>135438538</v>
      </c>
      <c r="G93" s="159"/>
      <c r="H93" s="159">
        <f>+'[1]THEO PHAN MEN CHUA SUA'!G96</f>
        <v>136523412</v>
      </c>
      <c r="I93" s="157">
        <f>+'[2]BCĐKT-200'!F79</f>
        <v>0</v>
      </c>
      <c r="J93" s="159">
        <f t="shared" si="17"/>
        <v>136523412</v>
      </c>
      <c r="K93" s="159"/>
      <c r="L93" s="93"/>
      <c r="O93" s="160"/>
    </row>
    <row r="94" spans="1:15" s="60" customFormat="1" ht="18.75" customHeight="1">
      <c r="A94" s="60" t="s">
        <v>256</v>
      </c>
      <c r="B94" s="75">
        <v>316</v>
      </c>
      <c r="D94" s="159"/>
      <c r="E94" s="159">
        <f>+'[2]BCĐKT-200'!D80</f>
        <v>0</v>
      </c>
      <c r="F94" s="159">
        <f t="shared" si="18"/>
        <v>0</v>
      </c>
      <c r="G94" s="159"/>
      <c r="H94" s="159"/>
      <c r="I94" s="157">
        <f>+'[2]BCĐKT-200'!F80</f>
        <v>0</v>
      </c>
      <c r="J94" s="159">
        <f t="shared" si="17"/>
        <v>0</v>
      </c>
      <c r="K94" s="159"/>
      <c r="O94" s="160"/>
    </row>
    <row r="95" spans="1:15" s="60" customFormat="1" ht="18.75" customHeight="1">
      <c r="A95" s="60" t="s">
        <v>257</v>
      </c>
      <c r="B95" s="75">
        <v>317</v>
      </c>
      <c r="D95" s="159"/>
      <c r="E95" s="159">
        <f>+'[2]BCĐKT-200'!D81</f>
        <v>0</v>
      </c>
      <c r="F95" s="159">
        <f t="shared" si="18"/>
        <v>0</v>
      </c>
      <c r="G95" s="159"/>
      <c r="H95" s="159"/>
      <c r="I95" s="157">
        <f>+'[2]BCĐKT-200'!F81</f>
        <v>0</v>
      </c>
      <c r="J95" s="159">
        <f t="shared" si="17"/>
        <v>0</v>
      </c>
      <c r="K95" s="159"/>
      <c r="O95" s="160"/>
    </row>
    <row r="96" spans="1:15" s="60" customFormat="1" ht="18.75" customHeight="1">
      <c r="A96" s="60" t="s">
        <v>258</v>
      </c>
      <c r="B96" s="75">
        <v>318</v>
      </c>
      <c r="D96" s="159"/>
      <c r="E96" s="159">
        <f>+'[2]BCĐKT-200'!D82</f>
        <v>0</v>
      </c>
      <c r="F96" s="159">
        <f t="shared" si="18"/>
        <v>0</v>
      </c>
      <c r="G96" s="159"/>
      <c r="H96" s="159"/>
      <c r="I96" s="157">
        <f>+'[2]BCĐKT-200'!F82</f>
        <v>0</v>
      </c>
      <c r="J96" s="159">
        <f t="shared" si="17"/>
        <v>0</v>
      </c>
      <c r="K96" s="159"/>
      <c r="O96" s="160"/>
    </row>
    <row r="97" spans="1:15" s="60" customFormat="1" ht="18.75" customHeight="1">
      <c r="A97" s="60" t="s">
        <v>259</v>
      </c>
      <c r="B97" s="75">
        <v>319</v>
      </c>
      <c r="C97" s="60">
        <v>18</v>
      </c>
      <c r="D97" s="159">
        <f>+'[1]THEO PHAN MEN CHUA SUA'!F100</f>
        <v>1952911378</v>
      </c>
      <c r="E97" s="159">
        <f>+'[2]BCĐKT-200'!D83</f>
        <v>74589756</v>
      </c>
      <c r="F97" s="159">
        <f t="shared" si="18"/>
        <v>2027501134</v>
      </c>
      <c r="G97" s="159"/>
      <c r="H97" s="162">
        <f>+'[1]THEO PHAN MEN CHUA SUA'!G100-555954830</f>
        <v>3775483926</v>
      </c>
      <c r="I97" s="157">
        <f>+'[2]BCĐKT-200'!F83</f>
        <v>177535965</v>
      </c>
      <c r="J97" s="159">
        <f t="shared" si="17"/>
        <v>3953019891</v>
      </c>
      <c r="K97" s="159"/>
      <c r="O97" s="160"/>
    </row>
    <row r="98" spans="1:15" s="60" customFormat="1" ht="18.75" customHeight="1">
      <c r="A98" s="60" t="s">
        <v>260</v>
      </c>
      <c r="B98" s="75">
        <v>320</v>
      </c>
      <c r="C98" s="60">
        <v>15</v>
      </c>
      <c r="D98" s="159">
        <f>+'[1]THEO PHAN MEN CHUA SUA'!F91</f>
        <v>1000000000</v>
      </c>
      <c r="E98" s="159">
        <f>+'[2]BCĐKT-200'!D84</f>
        <v>0</v>
      </c>
      <c r="F98" s="159">
        <f t="shared" si="18"/>
        <v>1000000000</v>
      </c>
      <c r="G98" s="159"/>
      <c r="H98" s="159">
        <f>+'[1]THEO PHAN MEN CHUA SUA'!G91</f>
        <v>1115870260</v>
      </c>
      <c r="I98" s="157">
        <f>+'[2]BCĐKT-200'!F84</f>
        <v>0</v>
      </c>
      <c r="J98" s="159">
        <f t="shared" si="17"/>
        <v>1115870260</v>
      </c>
      <c r="K98" s="159"/>
      <c r="O98" s="160"/>
    </row>
    <row r="99" spans="1:15" s="60" customFormat="1" ht="18.75" customHeight="1">
      <c r="A99" s="60" t="s">
        <v>226</v>
      </c>
      <c r="B99" s="75">
        <v>321</v>
      </c>
      <c r="C99" s="60">
        <v>19</v>
      </c>
      <c r="D99" s="159">
        <f>+'[1]THEO PHAN MEN CHUA SUA'!F109</f>
        <v>2268974682</v>
      </c>
      <c r="E99" s="159">
        <f>+'[2]BCĐKT-200'!D85</f>
        <v>0</v>
      </c>
      <c r="F99" s="159">
        <f t="shared" si="18"/>
        <v>2268974682</v>
      </c>
      <c r="G99" s="159"/>
      <c r="H99" s="159">
        <f>+'[1]THEO PHAN MEN CHUA SUA'!G109</f>
        <v>2268974682</v>
      </c>
      <c r="I99" s="157">
        <f>+'[2]BCĐKT-200'!F85</f>
        <v>0</v>
      </c>
      <c r="J99" s="159">
        <f t="shared" si="17"/>
        <v>2268974682</v>
      </c>
      <c r="K99" s="159"/>
      <c r="O99" s="160"/>
    </row>
    <row r="100" spans="1:15" s="60" customFormat="1" ht="18.75" customHeight="1">
      <c r="A100" s="60" t="s">
        <v>227</v>
      </c>
      <c r="B100" s="75">
        <v>322</v>
      </c>
      <c r="D100" s="159">
        <f>+'[1]THEO PHAN MEN CHUA SUA'!F110</f>
        <v>1047742097</v>
      </c>
      <c r="E100" s="159">
        <f>+'[2]BCĐKT-200'!D86</f>
        <v>0</v>
      </c>
      <c r="F100" s="159">
        <f t="shared" si="18"/>
        <v>1047742097</v>
      </c>
      <c r="G100" s="159"/>
      <c r="H100" s="159">
        <f>+'[1]THEO PHAN MEN CHUA SUA'!G110</f>
        <v>1231352097</v>
      </c>
      <c r="I100" s="157">
        <f>+'[2]BCĐKT-200'!F86</f>
        <v>0</v>
      </c>
      <c r="J100" s="159">
        <f t="shared" si="17"/>
        <v>1231352097</v>
      </c>
      <c r="K100" s="159"/>
      <c r="O100" s="160"/>
    </row>
    <row r="101" spans="1:15" s="60" customFormat="1" ht="18.75" hidden="1" customHeight="1">
      <c r="A101" s="60" t="s">
        <v>228</v>
      </c>
      <c r="B101" s="75">
        <v>323</v>
      </c>
      <c r="D101" s="159"/>
      <c r="E101" s="159">
        <f>+'[2]BCĐKT-200'!D87</f>
        <v>0</v>
      </c>
      <c r="F101" s="159">
        <f t="shared" si="18"/>
        <v>0</v>
      </c>
      <c r="G101" s="159"/>
      <c r="H101" s="159"/>
      <c r="I101" s="157">
        <f>+'[2]BCĐKT-200'!F87</f>
        <v>0</v>
      </c>
      <c r="J101" s="159">
        <f t="shared" si="17"/>
        <v>0</v>
      </c>
      <c r="K101" s="159"/>
      <c r="O101" s="160"/>
    </row>
    <row r="102" spans="1:15" s="60" customFormat="1" ht="18.75" hidden="1" customHeight="1">
      <c r="A102" s="60" t="s">
        <v>229</v>
      </c>
      <c r="B102" s="75">
        <v>324</v>
      </c>
      <c r="D102" s="159"/>
      <c r="E102" s="159">
        <f>+'[2]BCĐKT-200'!D88</f>
        <v>0</v>
      </c>
      <c r="F102" s="159">
        <f t="shared" si="18"/>
        <v>0</v>
      </c>
      <c r="G102" s="159"/>
      <c r="H102" s="159"/>
      <c r="I102" s="157">
        <f>+'[2]BCĐKT-200'!F88</f>
        <v>0</v>
      </c>
      <c r="J102" s="159">
        <f t="shared" si="17"/>
        <v>0</v>
      </c>
      <c r="K102" s="159"/>
      <c r="O102" s="160"/>
    </row>
    <row r="103" spans="1:15" s="96" customFormat="1" ht="18.75" customHeight="1">
      <c r="A103" s="96" t="s">
        <v>338</v>
      </c>
      <c r="B103" s="156">
        <v>330</v>
      </c>
      <c r="D103" s="157">
        <f>SUM(D104:D116)</f>
        <v>4129028625</v>
      </c>
      <c r="E103" s="157">
        <f t="shared" ref="E103:J103" si="19">SUM(E104:E116)</f>
        <v>0</v>
      </c>
      <c r="F103" s="157">
        <f t="shared" si="19"/>
        <v>4129028625</v>
      </c>
      <c r="G103" s="157">
        <f t="shared" si="19"/>
        <v>0</v>
      </c>
      <c r="H103" s="157">
        <f t="shared" si="19"/>
        <v>4326528625</v>
      </c>
      <c r="I103" s="157">
        <f t="shared" si="19"/>
        <v>0</v>
      </c>
      <c r="J103" s="157">
        <f t="shared" si="19"/>
        <v>4326528625</v>
      </c>
      <c r="K103" s="157"/>
      <c r="L103" s="93">
        <f>+D103-'[1]THEO PHAN MEN CHUA SUA'!F105</f>
        <v>4129028625</v>
      </c>
      <c r="O103" s="158"/>
    </row>
    <row r="104" spans="1:15" s="60" customFormat="1" ht="18.75" customHeight="1">
      <c r="A104" s="60" t="s">
        <v>230</v>
      </c>
      <c r="B104" s="75">
        <v>331</v>
      </c>
      <c r="D104" s="139">
        <f>+'[1]THEO PHAN MEN CHUA SUA'!$F$114</f>
        <v>0</v>
      </c>
      <c r="E104" s="159">
        <f>+'[2]BCĐKT-200'!D90</f>
        <v>0</v>
      </c>
      <c r="F104" s="159">
        <f t="shared" si="18"/>
        <v>0</v>
      </c>
      <c r="G104" s="139"/>
      <c r="H104" s="159"/>
      <c r="I104" s="157">
        <f>+'[2]BCĐKT-200'!F90</f>
        <v>0</v>
      </c>
      <c r="J104" s="159">
        <f t="shared" si="17"/>
        <v>0</v>
      </c>
      <c r="K104" s="159"/>
      <c r="O104" s="160"/>
    </row>
    <row r="105" spans="1:15" s="60" customFormat="1" ht="18.75" customHeight="1">
      <c r="A105" s="60" t="s">
        <v>261</v>
      </c>
      <c r="B105" s="75">
        <v>332</v>
      </c>
      <c r="D105" s="139">
        <f>+'[1]THEO PHAN MEN CHUA SUA'!F115</f>
        <v>321632125</v>
      </c>
      <c r="E105" s="159">
        <f>+'[2]BCĐKT-200'!D91</f>
        <v>0</v>
      </c>
      <c r="F105" s="159">
        <f t="shared" si="18"/>
        <v>321632125</v>
      </c>
      <c r="G105" s="139"/>
      <c r="H105" s="139">
        <f>+'[1]THEO PHAN MEN CHUA SUA'!G115</f>
        <v>321632125</v>
      </c>
      <c r="I105" s="157">
        <f>+'[2]BCĐKT-200'!F91</f>
        <v>0</v>
      </c>
      <c r="J105" s="159">
        <f t="shared" si="17"/>
        <v>321632125</v>
      </c>
      <c r="K105" s="159"/>
      <c r="O105" s="160"/>
    </row>
    <row r="106" spans="1:15" s="60" customFormat="1" ht="18.75" customHeight="1">
      <c r="A106" s="60" t="s">
        <v>262</v>
      </c>
      <c r="B106" s="75">
        <v>333</v>
      </c>
      <c r="E106" s="159">
        <f>+'[2]BCĐKT-200'!D92</f>
        <v>0</v>
      </c>
      <c r="F106" s="159">
        <f t="shared" si="18"/>
        <v>0</v>
      </c>
      <c r="H106" s="159"/>
      <c r="I106" s="157">
        <f>+'[2]BCĐKT-200'!F92</f>
        <v>0</v>
      </c>
      <c r="J106" s="159">
        <f t="shared" si="17"/>
        <v>0</v>
      </c>
      <c r="K106" s="159"/>
      <c r="O106" s="160"/>
    </row>
    <row r="107" spans="1:15" s="60" customFormat="1" ht="18.75" customHeight="1">
      <c r="A107" s="60" t="s">
        <v>263</v>
      </c>
      <c r="B107" s="75">
        <v>334</v>
      </c>
      <c r="D107" s="159"/>
      <c r="E107" s="159">
        <f>+'[2]BCĐKT-200'!D93</f>
        <v>0</v>
      </c>
      <c r="F107" s="159">
        <f t="shared" si="18"/>
        <v>0</v>
      </c>
      <c r="G107" s="159"/>
      <c r="H107" s="159"/>
      <c r="I107" s="157">
        <f>+'[2]BCĐKT-200'!F93</f>
        <v>0</v>
      </c>
      <c r="J107" s="159">
        <f t="shared" si="17"/>
        <v>0</v>
      </c>
      <c r="K107" s="159"/>
      <c r="O107" s="160"/>
    </row>
    <row r="108" spans="1:15" s="60" customFormat="1" ht="18.75" customHeight="1">
      <c r="A108" s="60" t="s">
        <v>264</v>
      </c>
      <c r="B108" s="75">
        <v>335</v>
      </c>
      <c r="D108" s="159"/>
      <c r="E108" s="159">
        <f>+'[2]BCĐKT-200'!D94</f>
        <v>0</v>
      </c>
      <c r="F108" s="159">
        <f t="shared" si="18"/>
        <v>0</v>
      </c>
      <c r="G108" s="159"/>
      <c r="H108" s="159"/>
      <c r="I108" s="157">
        <f>+'[2]BCĐKT-200'!F94</f>
        <v>0</v>
      </c>
      <c r="J108" s="159">
        <f t="shared" si="17"/>
        <v>0</v>
      </c>
      <c r="K108" s="159"/>
      <c r="O108" s="160"/>
    </row>
    <row r="109" spans="1:15" s="60" customFormat="1" ht="18.75" customHeight="1">
      <c r="A109" s="60" t="s">
        <v>265</v>
      </c>
      <c r="B109" s="75">
        <v>336</v>
      </c>
      <c r="D109" s="139">
        <f>+'[1]THEO PHAN MEN CHUA SUA'!F119</f>
        <v>105007359</v>
      </c>
      <c r="E109" s="159">
        <f>+'[2]BCĐKT-200'!D95</f>
        <v>0</v>
      </c>
      <c r="F109" s="159">
        <f t="shared" si="18"/>
        <v>105007359</v>
      </c>
      <c r="G109" s="139"/>
      <c r="H109" s="139">
        <f>+'[1]THEO PHAN MEN CHUA SUA'!G119</f>
        <v>105007359</v>
      </c>
      <c r="I109" s="157">
        <f>+'[2]BCĐKT-200'!F95</f>
        <v>0</v>
      </c>
      <c r="J109" s="159">
        <f t="shared" si="17"/>
        <v>105007359</v>
      </c>
      <c r="K109" s="159"/>
      <c r="O109" s="160"/>
    </row>
    <row r="110" spans="1:15" s="60" customFormat="1" ht="18.75" customHeight="1">
      <c r="A110" s="60" t="s">
        <v>266</v>
      </c>
      <c r="B110" s="75">
        <v>337</v>
      </c>
      <c r="C110" s="60">
        <v>18</v>
      </c>
      <c r="D110" s="139">
        <f>+'[1]THEO PHAN MEN CHUA SUA'!F120</f>
        <v>3702389141</v>
      </c>
      <c r="E110" s="159">
        <f>+'[2]BCĐKT-200'!D96</f>
        <v>0</v>
      </c>
      <c r="F110" s="159">
        <f t="shared" si="18"/>
        <v>3702389141</v>
      </c>
      <c r="G110" s="139"/>
      <c r="H110" s="139">
        <f>+'[1]THEO PHAN MEN CHUA SUA'!G120</f>
        <v>3899889141</v>
      </c>
      <c r="I110" s="157">
        <f>+'[2]BCĐKT-200'!F96</f>
        <v>0</v>
      </c>
      <c r="J110" s="159">
        <f t="shared" si="17"/>
        <v>3899889141</v>
      </c>
      <c r="K110" s="159"/>
      <c r="O110" s="160"/>
    </row>
    <row r="111" spans="1:15" s="60" customFormat="1" ht="18.75" hidden="1" customHeight="1">
      <c r="A111" s="60" t="s">
        <v>267</v>
      </c>
      <c r="B111" s="75">
        <v>338</v>
      </c>
      <c r="D111" s="159"/>
      <c r="E111" s="159">
        <f>+'[2]BCĐKT-200'!D97</f>
        <v>0</v>
      </c>
      <c r="F111" s="159">
        <f t="shared" si="18"/>
        <v>0</v>
      </c>
      <c r="G111" s="159"/>
      <c r="H111" s="159"/>
      <c r="I111" s="157">
        <f>+'[2]BCĐKT-200'!F97</f>
        <v>0</v>
      </c>
      <c r="J111" s="159">
        <f t="shared" si="17"/>
        <v>0</v>
      </c>
      <c r="K111" s="159"/>
      <c r="O111" s="160"/>
    </row>
    <row r="112" spans="1:15" s="60" customFormat="1" ht="18.75" hidden="1" customHeight="1">
      <c r="A112" s="60" t="s">
        <v>268</v>
      </c>
      <c r="B112" s="75">
        <v>339</v>
      </c>
      <c r="E112" s="159">
        <f>+'[2]BCĐKT-200'!D98</f>
        <v>0</v>
      </c>
      <c r="F112" s="159">
        <f t="shared" si="18"/>
        <v>0</v>
      </c>
      <c r="H112" s="159"/>
      <c r="I112" s="157">
        <f>+'[2]BCĐKT-200'!F98</f>
        <v>0</v>
      </c>
      <c r="J112" s="159">
        <f t="shared" si="17"/>
        <v>0</v>
      </c>
      <c r="K112" s="159"/>
      <c r="O112" s="160"/>
    </row>
    <row r="113" spans="1:15" s="60" customFormat="1" ht="18.75" hidden="1" customHeight="1">
      <c r="A113" s="60" t="s">
        <v>269</v>
      </c>
      <c r="B113" s="75">
        <v>340</v>
      </c>
      <c r="E113" s="159">
        <f>+'[2]BCĐKT-200'!D99</f>
        <v>0</v>
      </c>
      <c r="F113" s="159">
        <f t="shared" si="18"/>
        <v>0</v>
      </c>
      <c r="H113" s="159"/>
      <c r="I113" s="157">
        <f>+'[2]BCĐKT-200'!F99</f>
        <v>0</v>
      </c>
      <c r="J113" s="159">
        <f t="shared" si="17"/>
        <v>0</v>
      </c>
      <c r="K113" s="159"/>
      <c r="O113" s="160"/>
    </row>
    <row r="114" spans="1:15" s="60" customFormat="1" ht="18.75" hidden="1" customHeight="1">
      <c r="A114" s="60" t="s">
        <v>270</v>
      </c>
      <c r="B114" s="75">
        <v>341</v>
      </c>
      <c r="E114" s="159">
        <f>+'[2]BCĐKT-200'!D100</f>
        <v>0</v>
      </c>
      <c r="F114" s="159">
        <f t="shared" si="18"/>
        <v>0</v>
      </c>
      <c r="H114" s="159"/>
      <c r="I114" s="157">
        <f>+'[2]BCĐKT-200'!F100</f>
        <v>0</v>
      </c>
      <c r="J114" s="159">
        <f t="shared" si="17"/>
        <v>0</v>
      </c>
      <c r="K114" s="159"/>
      <c r="O114" s="160"/>
    </row>
    <row r="115" spans="1:15" s="60" customFormat="1" ht="18.75" hidden="1" customHeight="1">
      <c r="A115" s="60" t="s">
        <v>271</v>
      </c>
      <c r="B115" s="75">
        <v>342</v>
      </c>
      <c r="E115" s="159">
        <f>+'[2]BCĐKT-200'!D101</f>
        <v>0</v>
      </c>
      <c r="F115" s="159">
        <f t="shared" si="18"/>
        <v>0</v>
      </c>
      <c r="H115" s="159"/>
      <c r="I115" s="157">
        <f>+'[2]BCĐKT-200'!F101</f>
        <v>0</v>
      </c>
      <c r="J115" s="159">
        <f t="shared" si="17"/>
        <v>0</v>
      </c>
      <c r="K115" s="159"/>
      <c r="O115" s="160"/>
    </row>
    <row r="116" spans="1:15" s="60" customFormat="1" ht="18.75" hidden="1" customHeight="1">
      <c r="A116" s="60" t="s">
        <v>272</v>
      </c>
      <c r="B116" s="75">
        <v>343</v>
      </c>
      <c r="E116" s="159">
        <f>+'[2]BCĐKT-200'!D102</f>
        <v>0</v>
      </c>
      <c r="F116" s="159">
        <f t="shared" si="18"/>
        <v>0</v>
      </c>
      <c r="H116" s="159"/>
      <c r="I116" s="157">
        <f>+'[2]BCĐKT-200'!F102</f>
        <v>0</v>
      </c>
      <c r="J116" s="159">
        <f t="shared" si="17"/>
        <v>0</v>
      </c>
      <c r="K116" s="159"/>
      <c r="O116" s="160"/>
    </row>
    <row r="117" spans="1:15" s="60" customFormat="1" ht="18.75" customHeight="1">
      <c r="B117" s="75"/>
      <c r="E117" s="159"/>
      <c r="F117" s="159"/>
      <c r="H117" s="159"/>
      <c r="I117" s="157"/>
      <c r="J117" s="159"/>
      <c r="K117" s="159"/>
      <c r="O117" s="160"/>
    </row>
    <row r="118" spans="1:15" s="60" customFormat="1" ht="18.75" customHeight="1">
      <c r="B118" s="75"/>
      <c r="E118" s="159"/>
      <c r="F118" s="159"/>
      <c r="H118" s="159"/>
      <c r="I118" s="157"/>
      <c r="J118" s="159"/>
      <c r="K118" s="159"/>
      <c r="O118" s="160"/>
    </row>
    <row r="119" spans="1:15" s="60" customFormat="1" ht="18.75" customHeight="1">
      <c r="B119" s="75"/>
      <c r="E119" s="159"/>
      <c r="F119" s="159"/>
      <c r="H119" s="159"/>
      <c r="I119" s="157"/>
      <c r="J119" s="159"/>
      <c r="K119" s="159"/>
      <c r="O119" s="160"/>
    </row>
    <row r="120" spans="1:15" s="60" customFormat="1" ht="18.75" customHeight="1">
      <c r="B120" s="75"/>
      <c r="E120" s="159"/>
      <c r="F120" s="159"/>
      <c r="H120" s="159"/>
      <c r="I120" s="157"/>
      <c r="J120" s="159"/>
      <c r="K120" s="159"/>
      <c r="O120" s="160"/>
    </row>
    <row r="121" spans="1:15" s="60" customFormat="1" ht="18.75" customHeight="1">
      <c r="B121" s="75"/>
      <c r="E121" s="159"/>
      <c r="F121" s="159"/>
      <c r="H121" s="159"/>
      <c r="I121" s="157"/>
      <c r="J121" s="159"/>
      <c r="K121" s="159"/>
      <c r="O121" s="160"/>
    </row>
    <row r="122" spans="1:15" s="60" customFormat="1" ht="18.75" customHeight="1">
      <c r="B122" s="75"/>
      <c r="E122" s="159"/>
      <c r="F122" s="159"/>
      <c r="H122" s="159"/>
      <c r="I122" s="157"/>
      <c r="J122" s="159"/>
      <c r="K122" s="159"/>
      <c r="O122" s="160"/>
    </row>
    <row r="123" spans="1:15" s="60" customFormat="1" ht="18.75" customHeight="1">
      <c r="B123" s="75"/>
      <c r="E123" s="159"/>
      <c r="F123" s="159"/>
      <c r="H123" s="159"/>
      <c r="I123" s="157"/>
      <c r="J123" s="159"/>
      <c r="K123" s="159"/>
      <c r="O123" s="160"/>
    </row>
    <row r="124" spans="1:15" s="60" customFormat="1" ht="18.75" customHeight="1">
      <c r="B124" s="75"/>
      <c r="E124" s="159"/>
      <c r="F124" s="159"/>
      <c r="H124" s="159"/>
      <c r="I124" s="157"/>
      <c r="J124" s="159"/>
      <c r="K124" s="159"/>
      <c r="O124" s="160"/>
    </row>
    <row r="125" spans="1:15" s="60" customFormat="1" ht="18.75" customHeight="1">
      <c r="B125" s="75"/>
      <c r="E125" s="159"/>
      <c r="F125" s="159"/>
      <c r="H125" s="159"/>
      <c r="I125" s="157"/>
      <c r="J125" s="159"/>
      <c r="K125" s="159"/>
      <c r="O125" s="160"/>
    </row>
    <row r="126" spans="1:15" s="60" customFormat="1" ht="18.75" customHeight="1">
      <c r="B126" s="75"/>
      <c r="E126" s="159"/>
      <c r="F126" s="159"/>
      <c r="H126" s="159"/>
      <c r="I126" s="157"/>
      <c r="J126" s="159"/>
      <c r="K126" s="159"/>
      <c r="O126" s="160"/>
    </row>
    <row r="127" spans="1:15" s="60" customFormat="1" ht="18.75" customHeight="1">
      <c r="B127" s="75"/>
      <c r="E127" s="159"/>
      <c r="F127" s="159"/>
      <c r="H127" s="159"/>
      <c r="I127" s="157"/>
      <c r="J127" s="159"/>
      <c r="K127" s="159"/>
      <c r="O127" s="160"/>
    </row>
    <row r="128" spans="1:15" s="60" customFormat="1" ht="18.75" customHeight="1">
      <c r="B128" s="75"/>
      <c r="E128" s="159"/>
      <c r="F128" s="159"/>
      <c r="H128" s="159"/>
      <c r="I128" s="157"/>
      <c r="J128" s="159"/>
      <c r="K128" s="159"/>
      <c r="O128" s="160"/>
    </row>
    <row r="129" spans="1:15" s="60" customFormat="1" ht="18.75" customHeight="1">
      <c r="B129" s="75"/>
      <c r="E129" s="159"/>
      <c r="F129" s="159"/>
      <c r="H129" s="159"/>
      <c r="I129" s="157"/>
      <c r="J129" s="159"/>
      <c r="K129" s="159"/>
      <c r="O129" s="160"/>
    </row>
    <row r="130" spans="1:15" s="60" customFormat="1" ht="18.75" customHeight="1">
      <c r="B130" s="75"/>
      <c r="E130" s="159"/>
      <c r="F130" s="159"/>
      <c r="H130" s="159"/>
      <c r="I130" s="157"/>
      <c r="J130" s="159"/>
      <c r="K130" s="159"/>
      <c r="O130" s="160"/>
    </row>
    <row r="131" spans="1:15" s="60" customFormat="1" ht="18.75" customHeight="1">
      <c r="B131" s="75"/>
      <c r="E131" s="159"/>
      <c r="F131" s="159"/>
      <c r="H131" s="159"/>
      <c r="I131" s="157"/>
      <c r="J131" s="159"/>
      <c r="K131" s="159"/>
      <c r="O131" s="160"/>
    </row>
    <row r="132" spans="1:15" s="96" customFormat="1" ht="18.75" customHeight="1">
      <c r="A132" s="155" t="s">
        <v>273</v>
      </c>
      <c r="B132" s="156">
        <v>400</v>
      </c>
      <c r="D132" s="184">
        <f>+D133+D150</f>
        <v>43135692872.059998</v>
      </c>
      <c r="E132" s="184">
        <f t="shared" ref="E132:J132" si="20">+E133+E150</f>
        <v>1638499044</v>
      </c>
      <c r="F132" s="184">
        <f t="shared" si="20"/>
        <v>43274191916.059998</v>
      </c>
      <c r="G132" s="157">
        <f t="shared" si="20"/>
        <v>0</v>
      </c>
      <c r="H132" s="184">
        <f t="shared" si="20"/>
        <v>43024495836</v>
      </c>
      <c r="I132" s="184">
        <f t="shared" si="20"/>
        <v>1639322572</v>
      </c>
      <c r="J132" s="184">
        <f t="shared" si="20"/>
        <v>43163818408</v>
      </c>
      <c r="K132" s="157"/>
      <c r="L132" s="96">
        <v>42729461483</v>
      </c>
      <c r="M132" s="116">
        <f>+L132-F133</f>
        <v>-138499044.05999756</v>
      </c>
      <c r="O132" s="158"/>
    </row>
    <row r="133" spans="1:15" s="96" customFormat="1" ht="18.75" customHeight="1">
      <c r="A133" s="96" t="s">
        <v>298</v>
      </c>
      <c r="B133" s="156">
        <v>410</v>
      </c>
      <c r="C133" s="96">
        <v>20</v>
      </c>
      <c r="D133" s="157">
        <f>+D134+D137+D138+D139+D140+D141+D142+D143+D144+D145+D146+D149</f>
        <v>42729461483.059998</v>
      </c>
      <c r="E133" s="157">
        <f t="shared" ref="E133:J133" si="21">+E134+E137+E138+E139+E140+E141+E142+E143+E144+E145+E146+E149</f>
        <v>1638499044</v>
      </c>
      <c r="F133" s="157">
        <f t="shared" si="21"/>
        <v>42867960527.059998</v>
      </c>
      <c r="G133" s="157">
        <f t="shared" si="21"/>
        <v>0</v>
      </c>
      <c r="H133" s="157">
        <f t="shared" si="21"/>
        <v>42615657506</v>
      </c>
      <c r="I133" s="157">
        <f t="shared" si="21"/>
        <v>1639322572</v>
      </c>
      <c r="J133" s="157">
        <f t="shared" si="21"/>
        <v>42754980078</v>
      </c>
      <c r="K133" s="157"/>
      <c r="O133" s="158"/>
    </row>
    <row r="134" spans="1:15" s="60" customFormat="1" ht="18.75" customHeight="1">
      <c r="A134" s="60" t="s">
        <v>275</v>
      </c>
      <c r="B134" s="75">
        <v>411</v>
      </c>
      <c r="D134" s="159">
        <f>+D135+D136</f>
        <v>27000000000</v>
      </c>
      <c r="E134" s="159">
        <f>+'[2]BCĐKT-200'!D105</f>
        <v>1500000000</v>
      </c>
      <c r="F134" s="162">
        <f>+E134+D134-1500000000</f>
        <v>27000000000</v>
      </c>
      <c r="G134" s="159"/>
      <c r="H134" s="159">
        <f>+H135+H136</f>
        <v>27000000000</v>
      </c>
      <c r="I134" s="157">
        <f>+'[2]BCĐKT-200'!F105</f>
        <v>1500000000</v>
      </c>
      <c r="J134" s="159">
        <f>+H134+I134-1500000000</f>
        <v>27000000000</v>
      </c>
      <c r="K134" s="159"/>
      <c r="O134" s="160"/>
    </row>
    <row r="135" spans="1:15" s="60" customFormat="1" ht="18.75" customHeight="1">
      <c r="A135" s="60" t="s">
        <v>274</v>
      </c>
      <c r="B135" s="75" t="s">
        <v>276</v>
      </c>
      <c r="D135" s="159">
        <f>+'[1]THEO PHAN MEN CHUA SUA'!F134</f>
        <v>27000000000</v>
      </c>
      <c r="E135" s="159">
        <f>+'[2]BCĐKT-200'!D106</f>
        <v>0</v>
      </c>
      <c r="F135" s="159">
        <f t="shared" si="18"/>
        <v>27000000000</v>
      </c>
      <c r="G135" s="159"/>
      <c r="H135" s="159">
        <f>+'[1]THEO PHAN MEN CHUA SUA'!G134</f>
        <v>27000000000</v>
      </c>
      <c r="I135" s="157">
        <f>+'[2]BCĐKT-200'!F106</f>
        <v>0</v>
      </c>
      <c r="J135" s="159">
        <f t="shared" si="17"/>
        <v>27000000000</v>
      </c>
      <c r="K135" s="159"/>
      <c r="O135" s="160"/>
    </row>
    <row r="136" spans="1:15" s="60" customFormat="1" ht="18.75" customHeight="1">
      <c r="A136" s="60" t="s">
        <v>620</v>
      </c>
      <c r="B136" s="75" t="s">
        <v>277</v>
      </c>
      <c r="D136" s="159">
        <v>0</v>
      </c>
      <c r="E136" s="159">
        <f>+'[2]BCĐKT-200'!D107</f>
        <v>0</v>
      </c>
      <c r="F136" s="159">
        <f t="shared" si="18"/>
        <v>0</v>
      </c>
      <c r="G136" s="159"/>
      <c r="H136" s="159"/>
      <c r="I136" s="157">
        <f>+'[2]BCĐKT-200'!F107</f>
        <v>0</v>
      </c>
      <c r="J136" s="159">
        <f t="shared" si="17"/>
        <v>0</v>
      </c>
      <c r="K136" s="159"/>
      <c r="O136" s="160"/>
    </row>
    <row r="137" spans="1:15" s="60" customFormat="1" ht="18.75" customHeight="1">
      <c r="A137" s="60" t="s">
        <v>23</v>
      </c>
      <c r="B137" s="75">
        <v>412</v>
      </c>
      <c r="D137" s="159"/>
      <c r="E137" s="159">
        <f>+'[2]BCĐKT-200'!D108</f>
        <v>0</v>
      </c>
      <c r="F137" s="159">
        <f t="shared" si="18"/>
        <v>0</v>
      </c>
      <c r="G137" s="159"/>
      <c r="H137" s="159"/>
      <c r="I137" s="157">
        <f>+'[2]BCĐKT-200'!F108</f>
        <v>0</v>
      </c>
      <c r="J137" s="159">
        <f t="shared" si="17"/>
        <v>0</v>
      </c>
      <c r="K137" s="159"/>
      <c r="O137" s="160"/>
    </row>
    <row r="138" spans="1:15" s="60" customFormat="1" ht="18.75" customHeight="1">
      <c r="A138" s="60" t="s">
        <v>360</v>
      </c>
      <c r="B138" s="75">
        <v>413</v>
      </c>
      <c r="D138" s="159"/>
      <c r="E138" s="159">
        <f>+'[2]BCĐKT-200'!D109</f>
        <v>0</v>
      </c>
      <c r="F138" s="159">
        <f t="shared" si="18"/>
        <v>0</v>
      </c>
      <c r="G138" s="159"/>
      <c r="H138" s="159"/>
      <c r="I138" s="157">
        <f>+'[2]BCĐKT-200'!F109</f>
        <v>0</v>
      </c>
      <c r="J138" s="159">
        <f t="shared" si="17"/>
        <v>0</v>
      </c>
      <c r="K138" s="159"/>
      <c r="O138" s="160"/>
    </row>
    <row r="139" spans="1:15" s="60" customFormat="1" ht="18.75" customHeight="1">
      <c r="A139" s="60" t="s">
        <v>361</v>
      </c>
      <c r="B139" s="75">
        <v>414</v>
      </c>
      <c r="D139" s="159"/>
      <c r="E139" s="159">
        <f>+'[2]BCĐKT-200'!D110</f>
        <v>0</v>
      </c>
      <c r="F139" s="159">
        <f t="shared" si="18"/>
        <v>0</v>
      </c>
      <c r="G139" s="159"/>
      <c r="H139" s="159"/>
      <c r="I139" s="157">
        <f>+'[2]BCĐKT-200'!F110</f>
        <v>0</v>
      </c>
      <c r="J139" s="159">
        <f t="shared" si="17"/>
        <v>0</v>
      </c>
      <c r="K139" s="159"/>
      <c r="O139" s="160"/>
    </row>
    <row r="140" spans="1:15" s="60" customFormat="1" ht="18.75" customHeight="1">
      <c r="A140" s="60" t="s">
        <v>362</v>
      </c>
      <c r="B140" s="75">
        <v>415</v>
      </c>
      <c r="D140" s="159"/>
      <c r="E140" s="159">
        <f>+'[2]BCĐKT-200'!D111</f>
        <v>0</v>
      </c>
      <c r="F140" s="159">
        <f t="shared" si="18"/>
        <v>0</v>
      </c>
      <c r="G140" s="159"/>
      <c r="H140" s="159"/>
      <c r="I140" s="157">
        <f>+'[2]BCĐKT-200'!F111</f>
        <v>0</v>
      </c>
      <c r="J140" s="159">
        <f t="shared" si="17"/>
        <v>0</v>
      </c>
      <c r="K140" s="159"/>
      <c r="O140" s="160"/>
    </row>
    <row r="141" spans="1:15" s="60" customFormat="1" ht="18.75" customHeight="1">
      <c r="A141" s="60" t="s">
        <v>363</v>
      </c>
      <c r="B141" s="75">
        <v>416</v>
      </c>
      <c r="D141" s="159"/>
      <c r="E141" s="159">
        <f>+'[2]BCĐKT-200'!D112</f>
        <v>0</v>
      </c>
      <c r="F141" s="159">
        <f t="shared" si="18"/>
        <v>0</v>
      </c>
      <c r="G141" s="159"/>
      <c r="H141" s="159"/>
      <c r="I141" s="157">
        <f>+'[2]BCĐKT-200'!F112</f>
        <v>0</v>
      </c>
      <c r="J141" s="159">
        <f t="shared" si="17"/>
        <v>0</v>
      </c>
      <c r="K141" s="159"/>
      <c r="O141" s="160"/>
    </row>
    <row r="142" spans="1:15" s="60" customFormat="1" ht="18.75" customHeight="1">
      <c r="A142" s="60" t="s">
        <v>364</v>
      </c>
      <c r="B142" s="75">
        <v>417</v>
      </c>
      <c r="D142" s="159"/>
      <c r="E142" s="159">
        <f>+'[2]BCĐKT-200'!D113</f>
        <v>0</v>
      </c>
      <c r="F142" s="159">
        <f t="shared" si="18"/>
        <v>0</v>
      </c>
      <c r="G142" s="159"/>
      <c r="H142" s="159"/>
      <c r="I142" s="157">
        <f>+'[2]BCĐKT-200'!F113</f>
        <v>0</v>
      </c>
      <c r="J142" s="159">
        <f t="shared" si="17"/>
        <v>0</v>
      </c>
      <c r="K142" s="159"/>
      <c r="O142" s="160"/>
    </row>
    <row r="143" spans="1:15" s="60" customFormat="1" ht="18.75" customHeight="1">
      <c r="A143" s="169" t="s">
        <v>365</v>
      </c>
      <c r="B143" s="170">
        <v>418</v>
      </c>
      <c r="C143" s="169"/>
      <c r="D143" s="171">
        <f>+'[1]THEO PHAN MEN CHUA SUA'!F142</f>
        <v>7805044329</v>
      </c>
      <c r="E143" s="159">
        <f>+'[2]BCĐKT-200'!D114</f>
        <v>0</v>
      </c>
      <c r="F143" s="159">
        <f t="shared" si="18"/>
        <v>7805044329</v>
      </c>
      <c r="G143" s="171"/>
      <c r="H143" s="171">
        <f>+'[1]THEO PHAN MEN CHUA SUA'!G142</f>
        <v>7805044329</v>
      </c>
      <c r="I143" s="157">
        <f>+'[2]BCĐKT-200'!F114</f>
        <v>0</v>
      </c>
      <c r="J143" s="159">
        <f t="shared" si="17"/>
        <v>7805044329</v>
      </c>
      <c r="K143" s="168"/>
      <c r="O143" s="160"/>
    </row>
    <row r="144" spans="1:15" s="60" customFormat="1" ht="18.75" customHeight="1">
      <c r="A144" s="60" t="s">
        <v>366</v>
      </c>
      <c r="B144" s="75">
        <v>419</v>
      </c>
      <c r="D144" s="159"/>
      <c r="E144" s="159">
        <f>+'[2]BCĐKT-200'!D115</f>
        <v>0</v>
      </c>
      <c r="F144" s="159">
        <f t="shared" si="18"/>
        <v>0</v>
      </c>
      <c r="G144" s="159"/>
      <c r="H144" s="159"/>
      <c r="I144" s="157">
        <f>+'[2]BCĐKT-200'!F115</f>
        <v>0</v>
      </c>
      <c r="J144" s="159">
        <f t="shared" si="17"/>
        <v>0</v>
      </c>
      <c r="K144" s="159"/>
      <c r="O144" s="160"/>
    </row>
    <row r="145" spans="1:15" s="60" customFormat="1" ht="18.75" customHeight="1">
      <c r="A145" s="60" t="s">
        <v>367</v>
      </c>
      <c r="B145" s="75">
        <v>420</v>
      </c>
      <c r="D145" s="159"/>
      <c r="E145" s="159">
        <f>+'[2]BCĐKT-200'!D116</f>
        <v>0</v>
      </c>
      <c r="F145" s="159">
        <f t="shared" si="18"/>
        <v>0</v>
      </c>
      <c r="G145" s="159"/>
      <c r="H145" s="159"/>
      <c r="I145" s="157">
        <f>+'[2]BCĐKT-200'!F116</f>
        <v>0</v>
      </c>
      <c r="J145" s="159">
        <f t="shared" si="17"/>
        <v>0</v>
      </c>
      <c r="K145" s="159"/>
      <c r="O145" s="160"/>
    </row>
    <row r="146" spans="1:15" s="60" customFormat="1" ht="18.75" customHeight="1">
      <c r="A146" s="60" t="s">
        <v>368</v>
      </c>
      <c r="B146" s="75">
        <v>421</v>
      </c>
      <c r="D146" s="159">
        <f>+D147+D148</f>
        <v>7622629564.0600004</v>
      </c>
      <c r="E146" s="159">
        <f>+'[2]BCĐKT-200'!D117</f>
        <v>138499044</v>
      </c>
      <c r="F146" s="159">
        <f t="shared" si="18"/>
        <v>7761128608.0600004</v>
      </c>
      <c r="G146" s="159"/>
      <c r="H146" s="159">
        <f>+H147+H148</f>
        <v>7508825587</v>
      </c>
      <c r="I146" s="159">
        <f>+I147+I148</f>
        <v>139322572</v>
      </c>
      <c r="J146" s="159">
        <f t="shared" si="17"/>
        <v>7648148159</v>
      </c>
      <c r="K146" s="159"/>
      <c r="O146" s="160"/>
    </row>
    <row r="147" spans="1:15" s="60" customFormat="1" ht="18.75" customHeight="1">
      <c r="A147" s="60" t="s">
        <v>370</v>
      </c>
      <c r="B147" s="75" t="s">
        <v>372</v>
      </c>
      <c r="D147" s="159">
        <f>+'[1]THEO PHAN MEN CHUA SUA'!$G$147</f>
        <v>7508825587</v>
      </c>
      <c r="E147" s="159">
        <f>+'[2]BCĐKT-200'!D118</f>
        <v>139322572</v>
      </c>
      <c r="F147" s="159">
        <f t="shared" si="18"/>
        <v>7648148159</v>
      </c>
      <c r="G147" s="159"/>
      <c r="H147" s="159">
        <v>0</v>
      </c>
      <c r="I147" s="157">
        <f>+'[2]BCĐKT-200'!F118</f>
        <v>0</v>
      </c>
      <c r="J147" s="159">
        <f t="shared" si="17"/>
        <v>0</v>
      </c>
      <c r="K147" s="159"/>
      <c r="O147" s="160"/>
    </row>
    <row r="148" spans="1:15" s="60" customFormat="1" ht="18.75" customHeight="1">
      <c r="A148" s="60" t="s">
        <v>371</v>
      </c>
      <c r="B148" s="75" t="s">
        <v>373</v>
      </c>
      <c r="D148" s="159">
        <f>+'KQKDquý-gửi sở'!D32</f>
        <v>113803977.06</v>
      </c>
      <c r="E148" s="159">
        <f>+'[2]BCĐKT-200'!D119</f>
        <v>-823528</v>
      </c>
      <c r="F148" s="159">
        <f t="shared" si="18"/>
        <v>112980449.06</v>
      </c>
      <c r="G148" s="159"/>
      <c r="H148" s="159">
        <f>+D147</f>
        <v>7508825587</v>
      </c>
      <c r="I148" s="157">
        <f>+'[2]BCĐKT-200'!F119</f>
        <v>139322572</v>
      </c>
      <c r="J148" s="159">
        <f t="shared" si="17"/>
        <v>7648148159</v>
      </c>
      <c r="K148" s="159"/>
      <c r="O148" s="160"/>
    </row>
    <row r="149" spans="1:15" s="60" customFormat="1" ht="18.75" customHeight="1">
      <c r="A149" s="60" t="s">
        <v>369</v>
      </c>
      <c r="B149" s="75">
        <v>422</v>
      </c>
      <c r="D149" s="159">
        <f>+'[1]THEO PHAN MEN CHUA SUA'!F148</f>
        <v>301787590</v>
      </c>
      <c r="E149" s="159">
        <f>+'[2]BCĐKT-200'!D120</f>
        <v>0</v>
      </c>
      <c r="F149" s="159">
        <f t="shared" si="18"/>
        <v>301787590</v>
      </c>
      <c r="G149" s="159"/>
      <c r="H149" s="159">
        <f>+'[1]THEO PHAN MEN CHUA SUA'!G148</f>
        <v>301787590</v>
      </c>
      <c r="I149" s="157">
        <f>+'[2]BCĐKT-200'!F120</f>
        <v>0</v>
      </c>
      <c r="J149" s="159">
        <f t="shared" si="17"/>
        <v>301787590</v>
      </c>
      <c r="K149" s="159"/>
      <c r="O149" s="160"/>
    </row>
    <row r="150" spans="1:15" s="96" customFormat="1" ht="18.75" customHeight="1">
      <c r="A150" s="96" t="s">
        <v>343</v>
      </c>
      <c r="B150" s="156">
        <v>430</v>
      </c>
      <c r="D150" s="157">
        <f>+D151+D152</f>
        <v>406231389</v>
      </c>
      <c r="E150" s="157">
        <f t="shared" ref="E150:J150" si="22">+E151+E152</f>
        <v>0</v>
      </c>
      <c r="F150" s="157">
        <f t="shared" si="22"/>
        <v>406231389</v>
      </c>
      <c r="G150" s="157">
        <f t="shared" si="22"/>
        <v>0</v>
      </c>
      <c r="H150" s="157">
        <f t="shared" si="22"/>
        <v>408838330</v>
      </c>
      <c r="I150" s="157">
        <f t="shared" si="22"/>
        <v>0</v>
      </c>
      <c r="J150" s="157">
        <f t="shared" si="22"/>
        <v>408838330</v>
      </c>
      <c r="K150" s="157"/>
      <c r="O150" s="158"/>
    </row>
    <row r="151" spans="1:15" s="60" customFormat="1" ht="18.75" customHeight="1">
      <c r="A151" s="60" t="s">
        <v>344</v>
      </c>
      <c r="B151" s="75">
        <v>431</v>
      </c>
      <c r="D151" s="159">
        <f>+H151</f>
        <v>124245000</v>
      </c>
      <c r="E151" s="159">
        <f>+'[2]BCĐKT-200'!D122</f>
        <v>0</v>
      </c>
      <c r="F151" s="159">
        <f t="shared" si="18"/>
        <v>124245000</v>
      </c>
      <c r="G151" s="159"/>
      <c r="H151" s="159">
        <v>124245000</v>
      </c>
      <c r="I151" s="157">
        <f>+'[2]BCĐKT-200'!F122</f>
        <v>0</v>
      </c>
      <c r="J151" s="159">
        <f t="shared" si="17"/>
        <v>124245000</v>
      </c>
      <c r="K151" s="159"/>
      <c r="O151" s="160"/>
    </row>
    <row r="152" spans="1:15" s="60" customFormat="1" ht="18.75" customHeight="1">
      <c r="A152" s="60" t="s">
        <v>345</v>
      </c>
      <c r="B152" s="75">
        <v>432</v>
      </c>
      <c r="D152" s="159">
        <f>+'[1]THEO PHAN MEN CHUA SUA'!$F$151-D151</f>
        <v>281986389</v>
      </c>
      <c r="E152" s="159">
        <f>+'[2]BCĐKT-200'!D123</f>
        <v>0</v>
      </c>
      <c r="F152" s="159">
        <f t="shared" si="18"/>
        <v>281986389</v>
      </c>
      <c r="G152" s="159"/>
      <c r="H152" s="159">
        <v>284593330</v>
      </c>
      <c r="I152" s="157">
        <f>+'[2]BCĐKT-200'!F123</f>
        <v>0</v>
      </c>
      <c r="J152" s="159">
        <f t="shared" si="17"/>
        <v>284593330</v>
      </c>
      <c r="K152" s="159"/>
      <c r="O152" s="160"/>
    </row>
    <row r="153" spans="1:15" s="96" customFormat="1" ht="18.75" customHeight="1" thickBot="1">
      <c r="A153" s="155" t="s">
        <v>278</v>
      </c>
      <c r="B153" s="172">
        <v>440</v>
      </c>
      <c r="D153" s="185">
        <f t="shared" ref="D153:J153" si="23">+D87+D132</f>
        <v>74486566911.059998</v>
      </c>
      <c r="E153" s="185">
        <f t="shared" si="23"/>
        <v>1713088800</v>
      </c>
      <c r="F153" s="185">
        <f t="shared" si="23"/>
        <v>74699655711.059998</v>
      </c>
      <c r="G153" s="157">
        <f t="shared" si="23"/>
        <v>0</v>
      </c>
      <c r="H153" s="185">
        <f t="shared" si="23"/>
        <v>70397986212</v>
      </c>
      <c r="I153" s="185">
        <f t="shared" si="23"/>
        <v>1925597018</v>
      </c>
      <c r="J153" s="185">
        <f t="shared" si="23"/>
        <v>70823583230</v>
      </c>
      <c r="K153" s="157"/>
      <c r="O153" s="158"/>
    </row>
    <row r="154" spans="1:15" s="174" customFormat="1" ht="16.5" thickTop="1">
      <c r="B154" s="175"/>
      <c r="D154" s="176" t="s">
        <v>27</v>
      </c>
      <c r="E154" s="176"/>
      <c r="F154" s="176" t="s">
        <v>27</v>
      </c>
      <c r="G154" s="176"/>
      <c r="H154" s="177"/>
      <c r="I154" s="177"/>
      <c r="J154" s="209"/>
      <c r="K154" s="178"/>
      <c r="O154" s="179"/>
    </row>
    <row r="155" spans="1:15" s="155" customFormat="1" ht="17.25">
      <c r="A155" s="155" t="s">
        <v>540</v>
      </c>
      <c r="B155" s="172"/>
      <c r="D155" s="180" t="s">
        <v>206</v>
      </c>
      <c r="E155" s="180"/>
      <c r="F155" s="180" t="s">
        <v>206</v>
      </c>
      <c r="G155" s="180"/>
      <c r="H155" s="59"/>
      <c r="I155" s="59"/>
      <c r="J155" s="210"/>
      <c r="K155" s="181"/>
      <c r="O155" s="182"/>
    </row>
    <row r="156" spans="1:15" s="60" customFormat="1">
      <c r="B156" s="75"/>
      <c r="D156" s="173"/>
      <c r="E156" s="173"/>
      <c r="F156" s="173"/>
      <c r="G156" s="173"/>
      <c r="H156" s="159"/>
      <c r="I156" s="159"/>
      <c r="J156" s="159"/>
      <c r="K156" s="159"/>
      <c r="O156" s="160"/>
    </row>
    <row r="157" spans="1:15" s="60" customFormat="1">
      <c r="B157" s="75"/>
      <c r="H157" s="159"/>
      <c r="I157" s="159"/>
      <c r="J157" s="159"/>
      <c r="K157" s="159"/>
      <c r="O157" s="160"/>
    </row>
    <row r="158" spans="1:15" s="60" customFormat="1">
      <c r="B158" s="75"/>
      <c r="H158" s="159"/>
      <c r="I158" s="159"/>
      <c r="J158" s="159"/>
      <c r="K158" s="159"/>
      <c r="O158" s="160"/>
    </row>
    <row r="159" spans="1:15" s="60" customFormat="1">
      <c r="B159" s="75"/>
      <c r="D159" s="159"/>
      <c r="E159" s="159"/>
      <c r="F159" s="159"/>
      <c r="G159" s="159"/>
      <c r="H159" s="159"/>
      <c r="I159" s="159"/>
      <c r="J159" s="159"/>
      <c r="K159" s="159"/>
      <c r="O159" s="160"/>
    </row>
    <row r="160" spans="1:15" s="60" customFormat="1">
      <c r="B160" s="75"/>
      <c r="H160" s="159"/>
      <c r="I160" s="159"/>
      <c r="J160" s="159"/>
      <c r="K160" s="159"/>
      <c r="O160" s="160"/>
    </row>
    <row r="161" spans="1:15" s="96" customFormat="1" ht="15.75">
      <c r="A161" s="96" t="s">
        <v>77</v>
      </c>
      <c r="B161" s="156"/>
      <c r="D161" s="188" t="s">
        <v>28</v>
      </c>
      <c r="E161" s="188"/>
      <c r="F161" s="268" t="s">
        <v>28</v>
      </c>
      <c r="G161" s="188"/>
      <c r="H161" s="157"/>
      <c r="I161" s="157"/>
      <c r="J161" s="159"/>
      <c r="K161" s="157"/>
      <c r="O161" s="158"/>
    </row>
    <row r="163" spans="1:15">
      <c r="D163" s="34">
        <f>+D153-D83</f>
        <v>5.999755859375E-2</v>
      </c>
      <c r="E163" s="34">
        <f>+E153-E83</f>
        <v>0</v>
      </c>
      <c r="F163" s="34"/>
      <c r="J163" s="34"/>
    </row>
  </sheetData>
  <mergeCells count="4">
    <mergeCell ref="D7:F7"/>
    <mergeCell ref="H7:J7"/>
    <mergeCell ref="C1:J1"/>
    <mergeCell ref="C2:J2"/>
  </mergeCells>
  <phoneticPr fontId="9" type="noConversion"/>
  <pageMargins left="0.77" right="0.17" top="0.3" bottom="0.41" header="0.2" footer="0.21"/>
  <pageSetup scale="90" orientation="portrait" horizontalDpi="300" verticalDpi="300" r:id="rId1"/>
  <headerFooter alignWithMargins="0">
    <oddFooter>&amp;L&amp;".VnTime,Regular"C¸c thuyÕt minh kÌm theo tõ trang 7 ®Õn trang 20 lµ bé phËn hîp thµnh c¸c B¸o c¸o tµi chÝnh nµy&amp;RTrang: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L46"/>
  <sheetViews>
    <sheetView showZeros="0" topLeftCell="A14" zoomScale="85" workbookViewId="0">
      <selection activeCell="L27" sqref="L26:L27"/>
    </sheetView>
  </sheetViews>
  <sheetFormatPr defaultRowHeight="15"/>
  <cols>
    <col min="1" max="1" width="47.28515625" style="45" customWidth="1"/>
    <col min="2" max="2" width="6.140625" style="45" customWidth="1"/>
    <col min="3" max="3" width="7.85546875" style="45" customWidth="1"/>
    <col min="4" max="5" width="13.140625" style="45" hidden="1" customWidth="1"/>
    <col min="6" max="6" width="12.85546875" style="45" customWidth="1"/>
    <col min="7" max="8" width="13" style="45" hidden="1" customWidth="1"/>
    <col min="9" max="9" width="12.7109375" style="45" customWidth="1"/>
    <col min="10" max="10" width="13.85546875" style="45" customWidth="1"/>
    <col min="11" max="11" width="13.5703125" style="45" customWidth="1"/>
    <col min="12" max="12" width="17.42578125" style="45" bestFit="1" customWidth="1"/>
    <col min="13" max="16384" width="9.140625" style="45"/>
  </cols>
  <sheetData>
    <row r="1" spans="1:12" s="47" customFormat="1" ht="17.25">
      <c r="A1" s="47" t="str">
        <f>+'BCĐKT-200'!A1</f>
        <v>C¤NG TY CP C¤NG TR×NH GTVT QU¶NG NAM</v>
      </c>
      <c r="G1" s="307" t="s">
        <v>286</v>
      </c>
      <c r="H1" s="307"/>
      <c r="I1" s="307"/>
      <c r="J1" s="307"/>
      <c r="K1" s="307"/>
    </row>
    <row r="2" spans="1:12" ht="34.5" customHeight="1">
      <c r="A2" s="91" t="str">
        <f>+'BCĐKT-200'!A2</f>
        <v>Sè 10 NguyÔn Du, TP Tam Kú, Qu¶ng Nam</v>
      </c>
      <c r="B2" s="66"/>
      <c r="C2" s="66"/>
      <c r="D2" s="66"/>
      <c r="E2" s="66"/>
      <c r="F2" s="66"/>
      <c r="G2" s="304" t="s">
        <v>37</v>
      </c>
      <c r="H2" s="304"/>
      <c r="I2" s="304"/>
      <c r="J2" s="304"/>
      <c r="K2" s="304"/>
    </row>
    <row r="3" spans="1:12" ht="1.5" hidden="1" customHeight="1">
      <c r="A3" s="11"/>
      <c r="G3" s="65"/>
      <c r="H3" s="65"/>
      <c r="I3" s="65"/>
      <c r="J3" s="65"/>
      <c r="K3" s="65"/>
    </row>
    <row r="4" spans="1:12" s="69" customFormat="1" ht="21.75">
      <c r="A4" s="309" t="s">
        <v>68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2" s="69" customFormat="1" ht="20.25">
      <c r="A5" s="228" t="s">
        <v>212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2" s="139" customFormat="1" ht="17.25" customHeight="1">
      <c r="J6" s="154" t="s">
        <v>609</v>
      </c>
    </row>
    <row r="7" spans="1:12" s="141" customFormat="1" ht="90" customHeight="1">
      <c r="A7" s="149" t="s">
        <v>563</v>
      </c>
      <c r="B7" s="149" t="s">
        <v>313</v>
      </c>
      <c r="C7" s="149" t="s">
        <v>565</v>
      </c>
      <c r="D7" s="308" t="s">
        <v>314</v>
      </c>
      <c r="E7" s="308"/>
      <c r="F7" s="308"/>
      <c r="G7" s="308" t="s">
        <v>315</v>
      </c>
      <c r="H7" s="308"/>
      <c r="I7" s="308"/>
      <c r="J7" s="150" t="s">
        <v>381</v>
      </c>
      <c r="K7" s="150" t="s">
        <v>32</v>
      </c>
    </row>
    <row r="8" spans="1:12" s="141" customFormat="1" ht="15.75">
      <c r="A8" s="204"/>
      <c r="B8" s="204"/>
      <c r="C8" s="204"/>
      <c r="D8" s="144" t="s">
        <v>67</v>
      </c>
      <c r="E8" s="144" t="s">
        <v>66</v>
      </c>
      <c r="F8" s="144"/>
      <c r="G8" s="144"/>
      <c r="H8" s="144"/>
      <c r="I8" s="144"/>
      <c r="J8" s="205"/>
      <c r="K8" s="205"/>
    </row>
    <row r="9" spans="1:12" s="139" customFormat="1" ht="23.25" customHeight="1">
      <c r="A9" s="139" t="s">
        <v>497</v>
      </c>
      <c r="B9" s="142">
        <v>1</v>
      </c>
      <c r="C9" s="142">
        <v>21</v>
      </c>
      <c r="D9" s="143">
        <f>+'[3]Q1.2015 CHÍNH-THỨC (3)'!$C$48</f>
        <v>16260489818</v>
      </c>
      <c r="E9" s="143">
        <f>+'[2]KQKDquý-gửi sở'!D8</f>
        <v>0</v>
      </c>
      <c r="F9" s="143">
        <f>+E9+D9</f>
        <v>16260489818</v>
      </c>
      <c r="G9" s="143">
        <v>15141656066</v>
      </c>
      <c r="H9" s="143"/>
      <c r="I9" s="143">
        <f>+H9+G9</f>
        <v>15141656066</v>
      </c>
      <c r="J9" s="143">
        <f>+F9</f>
        <v>16260489818</v>
      </c>
      <c r="K9" s="143">
        <f>+G9</f>
        <v>15141656066</v>
      </c>
    </row>
    <row r="10" spans="1:12" s="139" customFormat="1" ht="23.25" customHeight="1">
      <c r="A10" s="139" t="s">
        <v>498</v>
      </c>
      <c r="B10" s="142">
        <v>2</v>
      </c>
      <c r="C10" s="142">
        <v>21</v>
      </c>
      <c r="D10" s="143">
        <f>+'[3]Q1.2015 CHÍNH-THỨC (2)'!$C$61</f>
        <v>18064545</v>
      </c>
      <c r="E10" s="143">
        <f>+'[2]KQKDquý-gửi sở'!D9</f>
        <v>0</v>
      </c>
      <c r="F10" s="143">
        <f>+E10+D10</f>
        <v>18064545</v>
      </c>
      <c r="G10" s="143">
        <v>0</v>
      </c>
      <c r="H10" s="143"/>
      <c r="I10" s="143">
        <f>+H10+G10</f>
        <v>0</v>
      </c>
      <c r="J10" s="143">
        <f t="shared" ref="J10:J15" si="0">+F10</f>
        <v>18064545</v>
      </c>
      <c r="K10" s="143"/>
    </row>
    <row r="11" spans="1:12" s="139" customFormat="1" hidden="1">
      <c r="A11" s="139" t="s">
        <v>499</v>
      </c>
      <c r="B11" s="142">
        <v>4</v>
      </c>
      <c r="C11" s="142"/>
      <c r="D11" s="143"/>
      <c r="E11" s="143">
        <f>+'[2]KQKDquý-gửi sở'!D10</f>
        <v>0</v>
      </c>
      <c r="F11" s="143"/>
      <c r="G11" s="143"/>
      <c r="H11" s="143"/>
      <c r="I11" s="143"/>
      <c r="J11" s="143">
        <f t="shared" si="0"/>
        <v>0</v>
      </c>
      <c r="K11" s="143"/>
    </row>
    <row r="12" spans="1:12" s="139" customFormat="1" hidden="1">
      <c r="A12" s="139" t="s">
        <v>500</v>
      </c>
      <c r="B12" s="142">
        <v>5</v>
      </c>
      <c r="C12" s="142"/>
      <c r="D12" s="143"/>
      <c r="E12" s="143">
        <f>+'[2]KQKDquý-gửi sở'!D11</f>
        <v>0</v>
      </c>
      <c r="F12" s="143"/>
      <c r="G12" s="143"/>
      <c r="H12" s="143"/>
      <c r="I12" s="143"/>
      <c r="J12" s="143">
        <f t="shared" si="0"/>
        <v>0</v>
      </c>
      <c r="K12" s="143"/>
    </row>
    <row r="13" spans="1:12" s="139" customFormat="1" hidden="1">
      <c r="A13" s="139" t="s">
        <v>501</v>
      </c>
      <c r="B13" s="142">
        <v>6</v>
      </c>
      <c r="C13" s="142"/>
      <c r="D13" s="143"/>
      <c r="E13" s="143">
        <f>+'[2]KQKDquý-gửi sở'!D12</f>
        <v>0</v>
      </c>
      <c r="F13" s="143"/>
      <c r="G13" s="143"/>
      <c r="H13" s="143"/>
      <c r="I13" s="143"/>
      <c r="J13" s="143">
        <f t="shared" si="0"/>
        <v>0</v>
      </c>
      <c r="K13" s="143"/>
    </row>
    <row r="14" spans="1:12" s="139" customFormat="1" ht="20.25" customHeight="1">
      <c r="A14" s="139" t="s">
        <v>59</v>
      </c>
      <c r="B14" s="142">
        <v>10</v>
      </c>
      <c r="C14" s="142">
        <v>21</v>
      </c>
      <c r="D14" s="143">
        <f>+D9-D10</f>
        <v>16242425273</v>
      </c>
      <c r="E14" s="143">
        <f>+'[2]KQKDquý-gửi sở'!D13</f>
        <v>0</v>
      </c>
      <c r="F14" s="143">
        <f>+E14+D14</f>
        <v>16242425273</v>
      </c>
      <c r="G14" s="143">
        <f>+G9-G10</f>
        <v>15141656066</v>
      </c>
      <c r="H14" s="143"/>
      <c r="I14" s="143">
        <f>+H14+G14</f>
        <v>15141656066</v>
      </c>
      <c r="J14" s="143">
        <f t="shared" si="0"/>
        <v>16242425273</v>
      </c>
      <c r="K14" s="143">
        <f>+K9-K10</f>
        <v>15141656066</v>
      </c>
    </row>
    <row r="15" spans="1:12" s="139" customFormat="1" ht="20.25" customHeight="1">
      <c r="A15" s="139" t="s">
        <v>15</v>
      </c>
      <c r="B15" s="142">
        <v>11</v>
      </c>
      <c r="C15" s="142">
        <v>22</v>
      </c>
      <c r="D15" s="143">
        <f>15665556064-'[4]TỔNG HỢP  DOANH THU quy 1'!$C$25</f>
        <v>14414065565</v>
      </c>
      <c r="E15" s="143">
        <f>+'[2]KQKDquý-gửi sở'!D14</f>
        <v>0</v>
      </c>
      <c r="F15" s="143">
        <f>+E15+D15</f>
        <v>14414065565</v>
      </c>
      <c r="G15" s="143">
        <v>13143005132</v>
      </c>
      <c r="H15" s="143"/>
      <c r="I15" s="143">
        <f>+H15+G15</f>
        <v>13143005132</v>
      </c>
      <c r="J15" s="143">
        <f t="shared" si="0"/>
        <v>14414065565</v>
      </c>
      <c r="K15" s="143">
        <f>+G15</f>
        <v>13143005132</v>
      </c>
    </row>
    <row r="16" spans="1:12" s="93" customFormat="1" ht="20.25" customHeight="1">
      <c r="A16" s="93" t="s">
        <v>60</v>
      </c>
      <c r="B16" s="94">
        <v>20</v>
      </c>
      <c r="C16" s="94"/>
      <c r="D16" s="151">
        <f>+D14-D15</f>
        <v>1828359708</v>
      </c>
      <c r="E16" s="143">
        <f>+'[2]KQKDquý-gửi sở'!D15</f>
        <v>0</v>
      </c>
      <c r="F16" s="151">
        <f>+E16+D16</f>
        <v>1828359708</v>
      </c>
      <c r="G16" s="151">
        <f>+G14-G15</f>
        <v>1998650934</v>
      </c>
      <c r="H16" s="151"/>
      <c r="I16" s="151">
        <f>+G16</f>
        <v>1998650934</v>
      </c>
      <c r="J16" s="151">
        <f>+F16</f>
        <v>1828359708</v>
      </c>
      <c r="K16" s="151">
        <f>+K14-K15</f>
        <v>1998650934</v>
      </c>
      <c r="L16" s="139"/>
    </row>
    <row r="17" spans="1:12" s="93" customFormat="1" ht="14.25" customHeight="1">
      <c r="B17" s="94"/>
      <c r="C17" s="94"/>
      <c r="E17" s="143">
        <f>+'[2]KQKDquý-gửi sở'!D16</f>
        <v>0</v>
      </c>
      <c r="G17" s="144"/>
      <c r="H17" s="144"/>
      <c r="I17" s="144"/>
      <c r="J17" s="144"/>
      <c r="K17" s="144"/>
      <c r="L17" s="139"/>
    </row>
    <row r="18" spans="1:12" s="139" customFormat="1" ht="20.25" customHeight="1">
      <c r="A18" s="139" t="s">
        <v>207</v>
      </c>
      <c r="B18" s="142">
        <v>21</v>
      </c>
      <c r="C18" s="142">
        <v>23</v>
      </c>
      <c r="D18" s="143">
        <f>+'[3]Q1.2015 CHÍNH-THỨC (2)'!$C$88</f>
        <v>135408761</v>
      </c>
      <c r="E18" s="143">
        <f>+'[2]KQKDquý-gửi sở'!D17</f>
        <v>743258</v>
      </c>
      <c r="F18" s="143">
        <f>+E18+D18</f>
        <v>136152019</v>
      </c>
      <c r="G18" s="143">
        <v>2773316</v>
      </c>
      <c r="H18" s="143"/>
      <c r="I18" s="143">
        <f t="shared" ref="I18:I23" si="1">+H18+G18</f>
        <v>2773316</v>
      </c>
      <c r="J18" s="143">
        <f>+F18</f>
        <v>136152019</v>
      </c>
      <c r="K18" s="143">
        <f>+G18</f>
        <v>2773316</v>
      </c>
    </row>
    <row r="19" spans="1:12" s="139" customFormat="1" ht="20.25" customHeight="1">
      <c r="A19" s="139" t="s">
        <v>208</v>
      </c>
      <c r="B19" s="142">
        <v>22</v>
      </c>
      <c r="C19" s="142">
        <v>24</v>
      </c>
      <c r="D19" s="143">
        <f>+'[3]Q1.2015 CHÍNH-THỨC (3)'!$C$89</f>
        <v>17599190</v>
      </c>
      <c r="E19" s="143">
        <f>+'[2]KQKDquý-gửi sở'!D18</f>
        <v>0</v>
      </c>
      <c r="F19" s="143">
        <f>+E19+D19</f>
        <v>17599190</v>
      </c>
      <c r="G19" s="143">
        <v>305025548</v>
      </c>
      <c r="H19" s="143"/>
      <c r="I19" s="143">
        <f t="shared" si="1"/>
        <v>305025548</v>
      </c>
      <c r="J19" s="143">
        <f>+F19</f>
        <v>17599190</v>
      </c>
      <c r="K19" s="143">
        <f>+G19</f>
        <v>305025548</v>
      </c>
    </row>
    <row r="20" spans="1:12" s="140" customFormat="1" ht="20.25" customHeight="1">
      <c r="A20" s="140" t="s">
        <v>209</v>
      </c>
      <c r="B20" s="145">
        <v>23</v>
      </c>
      <c r="C20" s="145"/>
      <c r="D20" s="146">
        <f>+D19</f>
        <v>17599190</v>
      </c>
      <c r="E20" s="143">
        <f>+'[2]KQKDquý-gửi sở'!D19</f>
        <v>0</v>
      </c>
      <c r="F20" s="143">
        <f>+E20+D20</f>
        <v>17599190</v>
      </c>
      <c r="G20" s="146">
        <f>+G19</f>
        <v>305025548</v>
      </c>
      <c r="H20" s="146"/>
      <c r="I20" s="143">
        <f t="shared" si="1"/>
        <v>305025548</v>
      </c>
      <c r="J20" s="143">
        <f>+F20</f>
        <v>17599190</v>
      </c>
      <c r="K20" s="146">
        <f>+K19</f>
        <v>305025548</v>
      </c>
      <c r="L20" s="139"/>
    </row>
    <row r="21" spans="1:12" s="139" customFormat="1" ht="14.25" customHeight="1">
      <c r="A21" s="139" t="s">
        <v>210</v>
      </c>
      <c r="B21" s="142">
        <v>25</v>
      </c>
      <c r="C21" s="142"/>
      <c r="D21" s="143">
        <f>+'[3]Q1.2015 CHÍNH-THỨC (2)'!$C$91</f>
        <v>0</v>
      </c>
      <c r="E21" s="143">
        <f>+'[2]KQKDquý-gửi sở'!D20</f>
        <v>0</v>
      </c>
      <c r="F21" s="143">
        <f>+E21+D21</f>
        <v>0</v>
      </c>
      <c r="G21" s="143"/>
      <c r="H21" s="143"/>
      <c r="I21" s="143">
        <f t="shared" si="1"/>
        <v>0</v>
      </c>
      <c r="J21" s="143">
        <f>+F21</f>
        <v>0</v>
      </c>
      <c r="K21" s="143"/>
    </row>
    <row r="22" spans="1:12" s="139" customFormat="1" ht="20.25" customHeight="1">
      <c r="A22" s="139" t="s">
        <v>211</v>
      </c>
      <c r="B22" s="142">
        <v>26</v>
      </c>
      <c r="C22" s="142"/>
      <c r="D22" s="143">
        <f>+'[3]Q1.2015 CHÍNH-THỨC (3)'!$C$92</f>
        <v>1692858747</v>
      </c>
      <c r="E22" s="143">
        <f>+'[2]KQKDquý-gửi sở'!D21</f>
        <v>1570000</v>
      </c>
      <c r="F22" s="143">
        <f>+E22+D22</f>
        <v>1694428747</v>
      </c>
      <c r="G22" s="143">
        <v>1678066909</v>
      </c>
      <c r="H22" s="143"/>
      <c r="I22" s="143">
        <f t="shared" si="1"/>
        <v>1678066909</v>
      </c>
      <c r="J22" s="143">
        <f>+F22</f>
        <v>1694428747</v>
      </c>
      <c r="K22" s="143">
        <f>+G22</f>
        <v>1678066909</v>
      </c>
    </row>
    <row r="23" spans="1:12" s="93" customFormat="1" ht="20.25" customHeight="1">
      <c r="A23" s="93" t="s">
        <v>58</v>
      </c>
      <c r="B23" s="94">
        <v>30</v>
      </c>
      <c r="C23" s="94"/>
      <c r="D23" s="151">
        <f>+D16+D18-D19-D22</f>
        <v>253310532</v>
      </c>
      <c r="E23" s="143">
        <f>+'[2]KQKDquý-gửi sở'!D22</f>
        <v>-826742</v>
      </c>
      <c r="F23" s="151">
        <f>+D23+E23</f>
        <v>252483790</v>
      </c>
      <c r="G23" s="151">
        <f>+G16+G18-G19-G22</f>
        <v>18331793</v>
      </c>
      <c r="H23" s="151"/>
      <c r="I23" s="151">
        <f t="shared" si="1"/>
        <v>18331793</v>
      </c>
      <c r="J23" s="151">
        <f>+F23</f>
        <v>252483790</v>
      </c>
      <c r="K23" s="151">
        <f>+K16+K18-K19-K22</f>
        <v>18331793</v>
      </c>
      <c r="L23" s="139"/>
    </row>
    <row r="24" spans="1:12" s="93" customFormat="1" ht="20.25" customHeight="1">
      <c r="B24" s="94"/>
      <c r="C24" s="94"/>
      <c r="D24" s="144"/>
      <c r="E24" s="143">
        <f>+'[2]KQKDquý-gửi sở'!D23</f>
        <v>0</v>
      </c>
      <c r="F24" s="144"/>
      <c r="G24" s="144"/>
      <c r="H24" s="144"/>
      <c r="I24" s="144"/>
      <c r="J24" s="144"/>
      <c r="K24" s="144"/>
      <c r="L24" s="139"/>
    </row>
    <row r="25" spans="1:12" s="139" customFormat="1" ht="20.25" customHeight="1">
      <c r="A25" s="139" t="s">
        <v>335</v>
      </c>
      <c r="B25" s="142">
        <v>31</v>
      </c>
      <c r="C25" s="142">
        <v>25</v>
      </c>
      <c r="D25" s="143">
        <f>+'[3]Q1.2015 CHÍNH-THỨC (2)'!$C$95</f>
        <v>0</v>
      </c>
      <c r="E25" s="143">
        <f>+'[2]KQKDquý-gửi sở'!D24</f>
        <v>3214</v>
      </c>
      <c r="F25" s="143">
        <f>+E25+D25</f>
        <v>3214</v>
      </c>
      <c r="G25" s="143">
        <v>61086369</v>
      </c>
      <c r="H25" s="143"/>
      <c r="I25" s="143">
        <f>+H25+G25</f>
        <v>61086369</v>
      </c>
      <c r="J25" s="143">
        <f>+D25</f>
        <v>0</v>
      </c>
      <c r="K25" s="143">
        <f>+G25</f>
        <v>61086369</v>
      </c>
    </row>
    <row r="26" spans="1:12" s="139" customFormat="1" ht="20.25" customHeight="1">
      <c r="A26" s="139" t="s">
        <v>336</v>
      </c>
      <c r="B26" s="142">
        <v>32</v>
      </c>
      <c r="C26" s="142">
        <v>26</v>
      </c>
      <c r="D26" s="143">
        <f>+'[3]Q1.2015 CHÍNH-THỨC (3)'!$C$96</f>
        <v>101530699</v>
      </c>
      <c r="E26" s="143">
        <f>+'[2]KQKDquý-gửi sở'!D25</f>
        <v>0</v>
      </c>
      <c r="F26" s="143">
        <f>+E26+D26</f>
        <v>101530699</v>
      </c>
      <c r="G26" s="143">
        <v>3388373</v>
      </c>
      <c r="H26" s="143"/>
      <c r="I26" s="143">
        <f>+H26+G26</f>
        <v>3388373</v>
      </c>
      <c r="J26" s="143">
        <f>+F26</f>
        <v>101530699</v>
      </c>
      <c r="K26" s="143">
        <f>+G26</f>
        <v>3388373</v>
      </c>
    </row>
    <row r="27" spans="1:12" s="93" customFormat="1" ht="20.25" customHeight="1">
      <c r="A27" s="93" t="s">
        <v>61</v>
      </c>
      <c r="B27" s="94">
        <v>40</v>
      </c>
      <c r="C27" s="94"/>
      <c r="D27" s="151">
        <f>+D25-D26</f>
        <v>-101530699</v>
      </c>
      <c r="E27" s="143">
        <f>+'[2]KQKDquý-gửi sở'!D26</f>
        <v>3214</v>
      </c>
      <c r="F27" s="151">
        <f>+E27+D27</f>
        <v>-101527485</v>
      </c>
      <c r="G27" s="151">
        <f>+G25-G26</f>
        <v>57697996</v>
      </c>
      <c r="H27" s="151"/>
      <c r="I27" s="151">
        <f>+H27+G27</f>
        <v>57697996</v>
      </c>
      <c r="J27" s="151">
        <f>+F27</f>
        <v>-101527485</v>
      </c>
      <c r="K27" s="151">
        <f>+K25-K26</f>
        <v>57697996</v>
      </c>
      <c r="L27" s="139"/>
    </row>
    <row r="28" spans="1:12" s="93" customFormat="1" ht="20.25" customHeight="1">
      <c r="B28" s="94"/>
      <c r="C28" s="94"/>
      <c r="D28" s="151"/>
      <c r="E28" s="143">
        <f>+'[2]KQKDquý-gửi sở'!D27</f>
        <v>0</v>
      </c>
      <c r="F28" s="151"/>
      <c r="G28" s="151"/>
      <c r="H28" s="151"/>
      <c r="I28" s="151"/>
      <c r="J28" s="151"/>
      <c r="K28" s="151"/>
      <c r="L28" s="139"/>
    </row>
    <row r="29" spans="1:12" s="93" customFormat="1" ht="20.25" customHeight="1">
      <c r="A29" s="93" t="s">
        <v>62</v>
      </c>
      <c r="B29" s="94">
        <v>50</v>
      </c>
      <c r="C29" s="94">
        <v>27</v>
      </c>
      <c r="D29" s="151">
        <f>+D23+D27</f>
        <v>151779833</v>
      </c>
      <c r="E29" s="143">
        <f>+'[2]KQKDquý-gửi sở'!D28</f>
        <v>-823528</v>
      </c>
      <c r="F29" s="151">
        <f>+E29+D29</f>
        <v>150956305</v>
      </c>
      <c r="G29" s="151">
        <f>+G23+G27</f>
        <v>76029789</v>
      </c>
      <c r="H29" s="151"/>
      <c r="I29" s="151">
        <f>+H29+G29</f>
        <v>76029789</v>
      </c>
      <c r="J29" s="151">
        <f>+F29</f>
        <v>150956305</v>
      </c>
      <c r="K29" s="151">
        <f>+K23+K27</f>
        <v>76029789</v>
      </c>
      <c r="L29" s="139"/>
    </row>
    <row r="30" spans="1:12" s="139" customFormat="1" ht="20.25" customHeight="1">
      <c r="A30" s="139" t="s">
        <v>287</v>
      </c>
      <c r="B30" s="142">
        <v>51</v>
      </c>
      <c r="C30" s="142">
        <v>28</v>
      </c>
      <c r="D30" s="143">
        <f>+'[3]Q1.2015 CHÍNH-THỨC (3)'!$C$121</f>
        <v>37975855.939999998</v>
      </c>
      <c r="E30" s="143">
        <f>+'[2]KQKDquý-gửi sở'!D29</f>
        <v>0</v>
      </c>
      <c r="F30" s="143">
        <f>+E30+D30</f>
        <v>37975855.939999998</v>
      </c>
      <c r="G30" s="143">
        <v>17804554</v>
      </c>
      <c r="H30" s="143"/>
      <c r="I30" s="143">
        <f>+H30+G30</f>
        <v>17804554</v>
      </c>
      <c r="J30" s="143">
        <f>+F30</f>
        <v>37975855.939999998</v>
      </c>
      <c r="K30" s="143">
        <f>+G30</f>
        <v>17804554</v>
      </c>
    </row>
    <row r="31" spans="1:12" s="139" customFormat="1" ht="18.75" customHeight="1">
      <c r="A31" s="139" t="s">
        <v>288</v>
      </c>
      <c r="B31" s="142">
        <v>52</v>
      </c>
      <c r="C31" s="142"/>
      <c r="D31" s="143"/>
      <c r="E31" s="143">
        <f>+'[2]KQKDquý-gửi sở'!D30</f>
        <v>0</v>
      </c>
      <c r="F31" s="143"/>
      <c r="G31" s="143"/>
      <c r="H31" s="143"/>
      <c r="I31" s="143"/>
      <c r="J31" s="143"/>
      <c r="K31" s="143"/>
    </row>
    <row r="32" spans="1:12" s="93" customFormat="1" ht="20.25" customHeight="1" thickBot="1">
      <c r="A32" s="93" t="s">
        <v>63</v>
      </c>
      <c r="B32" s="94">
        <v>60</v>
      </c>
      <c r="C32" s="94">
        <v>28</v>
      </c>
      <c r="D32" s="152">
        <f>+D29-D30</f>
        <v>113803977.06</v>
      </c>
      <c r="E32" s="143">
        <f>+'[2]KQKDquý-gửi sở'!D31</f>
        <v>-823528</v>
      </c>
      <c r="F32" s="152">
        <f>+E32+D32</f>
        <v>112980449.06</v>
      </c>
      <c r="G32" s="152">
        <f>+G29-G30</f>
        <v>58225235</v>
      </c>
      <c r="H32" s="152"/>
      <c r="I32" s="152">
        <f>+H32+G32</f>
        <v>58225235</v>
      </c>
      <c r="J32" s="152">
        <f>+J29-J30</f>
        <v>112980449.06</v>
      </c>
      <c r="K32" s="152">
        <f>+K29-K30</f>
        <v>58225235</v>
      </c>
      <c r="L32" s="139"/>
    </row>
    <row r="33" spans="1:12" s="139" customFormat="1" ht="15" hidden="1" customHeight="1">
      <c r="A33" s="139" t="s">
        <v>311</v>
      </c>
      <c r="B33" s="142">
        <v>61</v>
      </c>
      <c r="C33" s="142"/>
      <c r="D33" s="143"/>
      <c r="E33" s="143"/>
      <c r="F33" s="143"/>
      <c r="G33" s="143"/>
      <c r="H33" s="143"/>
      <c r="I33" s="143"/>
      <c r="J33" s="143"/>
      <c r="K33" s="143"/>
    </row>
    <row r="34" spans="1:12" s="93" customFormat="1" ht="15.75" hidden="1" customHeight="1">
      <c r="A34" s="93" t="s">
        <v>312</v>
      </c>
      <c r="B34" s="94">
        <v>62</v>
      </c>
      <c r="C34" s="94"/>
      <c r="D34" s="144"/>
      <c r="E34" s="144"/>
      <c r="F34" s="144"/>
      <c r="G34" s="144"/>
      <c r="H34" s="144"/>
      <c r="I34" s="144"/>
      <c r="J34" s="144"/>
      <c r="K34" s="144"/>
      <c r="L34" s="139"/>
    </row>
    <row r="35" spans="1:12" s="139" customFormat="1" ht="19.5" customHeight="1" thickTop="1">
      <c r="A35" s="139" t="s">
        <v>562</v>
      </c>
      <c r="B35" s="142">
        <v>70</v>
      </c>
      <c r="C35" s="142">
        <v>28</v>
      </c>
      <c r="D35" s="143">
        <f>+D32/2700000</f>
        <v>42.149621133333333</v>
      </c>
      <c r="E35" s="143"/>
      <c r="F35" s="143">
        <f>+F32/2700000</f>
        <v>41.844610762962965</v>
      </c>
      <c r="G35" s="147">
        <f>+G32/1200000</f>
        <v>48.521029166666665</v>
      </c>
      <c r="H35" s="147"/>
      <c r="I35" s="147">
        <f>+I32/1200000</f>
        <v>48.521029166666665</v>
      </c>
      <c r="J35" s="143">
        <f>+J32/2700000</f>
        <v>41.844610762962965</v>
      </c>
      <c r="K35" s="143">
        <f>+G35</f>
        <v>48.521029166666665</v>
      </c>
    </row>
    <row r="36" spans="1:12" s="93" customFormat="1" ht="18" hidden="1" customHeight="1">
      <c r="A36" s="93" t="s">
        <v>289</v>
      </c>
      <c r="B36" s="94">
        <v>71</v>
      </c>
      <c r="C36" s="94"/>
      <c r="L36" s="139"/>
    </row>
    <row r="37" spans="1:12" s="93" customFormat="1" ht="18" customHeight="1">
      <c r="B37" s="94"/>
      <c r="C37" s="94"/>
      <c r="L37" s="139"/>
    </row>
    <row r="38" spans="1:12" s="93" customFormat="1" ht="16.5" customHeight="1">
      <c r="B38" s="94"/>
      <c r="C38" s="94"/>
      <c r="G38" s="310" t="str">
        <f>+'BCĐKT-200'!D154</f>
        <v>Qu¶ng Nam, ngµy 11 th¸ng 05 n¨m 2015</v>
      </c>
      <c r="H38" s="310"/>
      <c r="I38" s="310"/>
      <c r="J38" s="310"/>
      <c r="K38" s="310"/>
    </row>
    <row r="39" spans="1:12" s="148" customFormat="1" ht="18">
      <c r="A39" s="212" t="s">
        <v>78</v>
      </c>
      <c r="B39" s="306" t="s">
        <v>490</v>
      </c>
      <c r="C39" s="306"/>
      <c r="D39" s="306"/>
      <c r="E39" s="306"/>
      <c r="F39" s="306"/>
      <c r="G39" s="306" t="s">
        <v>206</v>
      </c>
      <c r="H39" s="306"/>
      <c r="I39" s="306"/>
      <c r="J39" s="306"/>
      <c r="K39" s="306"/>
    </row>
    <row r="40" spans="1:12" s="139" customFormat="1">
      <c r="B40" s="142"/>
      <c r="C40" s="142"/>
    </row>
    <row r="41" spans="1:12" s="139" customFormat="1">
      <c r="B41" s="142"/>
      <c r="C41" s="142"/>
    </row>
    <row r="42" spans="1:12" s="139" customFormat="1">
      <c r="B42" s="142"/>
      <c r="C42" s="142"/>
    </row>
    <row r="43" spans="1:12" s="139" customFormat="1">
      <c r="B43" s="142"/>
      <c r="C43" s="142"/>
    </row>
    <row r="44" spans="1:12" s="139" customFormat="1">
      <c r="B44" s="142"/>
      <c r="C44" s="142"/>
    </row>
    <row r="45" spans="1:12" s="153" customFormat="1" ht="18.75">
      <c r="A45" s="201" t="s">
        <v>79</v>
      </c>
      <c r="B45" s="305" t="s">
        <v>29</v>
      </c>
      <c r="C45" s="305"/>
      <c r="D45" s="305"/>
      <c r="E45" s="305"/>
      <c r="F45" s="305"/>
      <c r="G45" s="305" t="s">
        <v>28</v>
      </c>
      <c r="H45" s="305"/>
      <c r="I45" s="305"/>
      <c r="J45" s="305"/>
      <c r="K45" s="305"/>
    </row>
    <row r="46" spans="1:12" s="139" customFormat="1"/>
  </sheetData>
  <mergeCells count="10">
    <mergeCell ref="B45:F45"/>
    <mergeCell ref="G39:K39"/>
    <mergeCell ref="G45:K45"/>
    <mergeCell ref="G1:K1"/>
    <mergeCell ref="G2:K2"/>
    <mergeCell ref="D7:F7"/>
    <mergeCell ref="A4:K4"/>
    <mergeCell ref="G7:I7"/>
    <mergeCell ref="B39:F39"/>
    <mergeCell ref="G38:K38"/>
  </mergeCells>
  <phoneticPr fontId="9" type="noConversion"/>
  <pageMargins left="0.52" right="0.08" top="0.41" bottom="0.2" header="0.14000000000000001" footer="0.2"/>
  <pageSetup scale="86" firstPageNumber="5" orientation="portrait" useFirstPageNumber="1" horizontalDpi="300" verticalDpi="300" r:id="rId1"/>
  <headerFooter alignWithMargins="0">
    <oddFooter>&amp;L&amp;".VnTime,Regular"C¸c thuyÕt minh kÌm theo tõ trang 7 ®Õn trang 20 lµ bé phËn hîp thµnh c¸c B¸o c¸o tµi chÝnh nµy&amp;RTrang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K50"/>
  <sheetViews>
    <sheetView showZeros="0" topLeftCell="A34" workbookViewId="0">
      <selection activeCell="J7" sqref="J7"/>
    </sheetView>
  </sheetViews>
  <sheetFormatPr defaultRowHeight="12.75"/>
  <cols>
    <col min="1" max="1" width="61" style="42" customWidth="1"/>
    <col min="2" max="2" width="6.85546875" style="42" bestFit="1" customWidth="1"/>
    <col min="3" max="3" width="6.28515625" style="42" customWidth="1"/>
    <col min="4" max="4" width="24.28515625" style="42" hidden="1" customWidth="1"/>
    <col min="5" max="5" width="0.42578125" style="294" customWidth="1"/>
    <col min="6" max="6" width="18.5703125" style="42" customWidth="1"/>
    <col min="7" max="7" width="0.5703125" style="42" customWidth="1"/>
    <col min="8" max="8" width="19" style="42" customWidth="1"/>
    <col min="9" max="10" width="9.140625" style="42"/>
    <col min="11" max="11" width="15" style="42" bestFit="1" customWidth="1"/>
    <col min="12" max="16384" width="9.140625" style="42"/>
  </cols>
  <sheetData>
    <row r="1" spans="1:11" s="47" customFormat="1" ht="17.25">
      <c r="A1" s="70" t="str">
        <f>+'KQKDquý-gửi sở'!A1</f>
        <v>C¤NG TY CP C¤NG TR×NH GTVT QU¶NG NAM</v>
      </c>
      <c r="B1" s="307" t="s">
        <v>279</v>
      </c>
      <c r="C1" s="307"/>
      <c r="D1" s="307"/>
      <c r="E1" s="307"/>
      <c r="F1" s="307"/>
      <c r="G1" s="307"/>
      <c r="H1" s="307"/>
    </row>
    <row r="2" spans="1:11" s="46" customFormat="1" ht="29.25" customHeight="1">
      <c r="A2" s="92" t="str">
        <f>+'KQKDquý-gửi sở'!A2</f>
        <v>Sè 10 NguyÔn Du, TP Tam Kú, Qu¶ng Nam</v>
      </c>
      <c r="B2" s="304" t="s">
        <v>37</v>
      </c>
      <c r="C2" s="304"/>
      <c r="D2" s="304"/>
      <c r="E2" s="304"/>
      <c r="F2" s="304"/>
      <c r="G2" s="304"/>
      <c r="H2" s="304"/>
    </row>
    <row r="3" spans="1:11" ht="5.25" customHeight="1"/>
    <row r="4" spans="1:11" ht="21.75">
      <c r="A4" s="227" t="s">
        <v>94</v>
      </c>
      <c r="B4" s="43"/>
      <c r="C4" s="43"/>
      <c r="D4" s="43"/>
      <c r="E4" s="295"/>
      <c r="F4" s="43"/>
      <c r="G4" s="43"/>
      <c r="H4" s="43"/>
    </row>
    <row r="5" spans="1:11" ht="20.25">
      <c r="A5" s="228" t="s">
        <v>212</v>
      </c>
      <c r="B5" s="67"/>
      <c r="C5" s="67"/>
      <c r="D5" s="67"/>
      <c r="E5" s="296"/>
      <c r="F5" s="67"/>
      <c r="G5" s="67"/>
      <c r="H5" s="67"/>
    </row>
    <row r="6" spans="1:11" ht="16.5" customHeight="1">
      <c r="D6" s="314" t="s">
        <v>609</v>
      </c>
      <c r="E6" s="314"/>
      <c r="F6" s="314"/>
      <c r="G6" s="314"/>
      <c r="H6" s="314"/>
    </row>
    <row r="7" spans="1:11" s="44" customFormat="1" ht="54.75" customHeight="1">
      <c r="A7" s="149" t="s">
        <v>563</v>
      </c>
      <c r="B7" s="149" t="s">
        <v>346</v>
      </c>
      <c r="C7" s="301" t="s">
        <v>565</v>
      </c>
      <c r="D7" s="308" t="s">
        <v>347</v>
      </c>
      <c r="E7" s="308"/>
      <c r="F7" s="308"/>
      <c r="G7" s="204"/>
      <c r="H7" s="149" t="s">
        <v>348</v>
      </c>
    </row>
    <row r="8" spans="1:11" s="46" customFormat="1" ht="18.75" customHeight="1">
      <c r="A8" s="144" t="s">
        <v>349</v>
      </c>
      <c r="B8" s="189"/>
      <c r="C8" s="144"/>
      <c r="D8" s="190"/>
      <c r="E8" s="190" t="s">
        <v>66</v>
      </c>
      <c r="F8" s="190"/>
      <c r="G8" s="190"/>
      <c r="H8" s="190"/>
    </row>
    <row r="9" spans="1:11" s="45" customFormat="1" ht="15">
      <c r="A9" s="143" t="s">
        <v>350</v>
      </c>
      <c r="B9" s="191" t="s">
        <v>351</v>
      </c>
      <c r="C9" s="143"/>
      <c r="D9" s="192">
        <f>+'[5]lam lai'!$E$5</f>
        <v>50200368823</v>
      </c>
      <c r="E9" s="192">
        <f>+'[2]LCTT gui so (TT)'!D9</f>
        <v>1586129000</v>
      </c>
      <c r="F9" s="192">
        <f>+E9+D9</f>
        <v>51786497823</v>
      </c>
      <c r="G9" s="192"/>
      <c r="H9" s="192">
        <v>38025531888</v>
      </c>
    </row>
    <row r="10" spans="1:11" s="45" customFormat="1" ht="15">
      <c r="A10" s="143" t="s">
        <v>557</v>
      </c>
      <c r="B10" s="191" t="s">
        <v>558</v>
      </c>
      <c r="C10" s="143"/>
      <c r="D10" s="193">
        <f>+'[5]lam lai'!$E$11</f>
        <v>-19574106369</v>
      </c>
      <c r="E10" s="192">
        <f>+'[2]LCTT gui so (TT)'!D10</f>
        <v>-103020000</v>
      </c>
      <c r="F10" s="192">
        <f t="shared" ref="F10:F36" si="0">+E10+D10</f>
        <v>-19677126369</v>
      </c>
      <c r="G10" s="192"/>
      <c r="H10" s="192">
        <v>-7201922713</v>
      </c>
    </row>
    <row r="11" spans="1:11" s="45" customFormat="1" ht="15">
      <c r="A11" s="143" t="s">
        <v>299</v>
      </c>
      <c r="B11" s="191" t="s">
        <v>300</v>
      </c>
      <c r="C11" s="143"/>
      <c r="D11" s="193">
        <f>+'[5]lam lai'!$E$25</f>
        <v>-2193019984</v>
      </c>
      <c r="E11" s="192">
        <f>+'[2]LCTT gui so (TT)'!D11</f>
        <v>0</v>
      </c>
      <c r="F11" s="192">
        <f t="shared" si="0"/>
        <v>-2193019984</v>
      </c>
      <c r="G11" s="192"/>
      <c r="H11" s="192">
        <v>-6460969840</v>
      </c>
    </row>
    <row r="12" spans="1:11" s="45" customFormat="1" ht="15">
      <c r="A12" s="143" t="s">
        <v>301</v>
      </c>
      <c r="B12" s="191" t="s">
        <v>302</v>
      </c>
      <c r="C12" s="143"/>
      <c r="D12" s="192">
        <f>+'[5]lam lai'!$E$30</f>
        <v>-18684064</v>
      </c>
      <c r="E12" s="192">
        <f>+'[2]LCTT gui so (TT)'!D12</f>
        <v>0</v>
      </c>
      <c r="F12" s="192">
        <f t="shared" si="0"/>
        <v>-18684064</v>
      </c>
      <c r="G12" s="192"/>
      <c r="H12" s="192">
        <v>-321363275</v>
      </c>
    </row>
    <row r="13" spans="1:11" s="45" customFormat="1" ht="15">
      <c r="A13" s="143" t="s">
        <v>280</v>
      </c>
      <c r="B13" s="191" t="s">
        <v>593</v>
      </c>
      <c r="C13" s="143"/>
      <c r="D13" s="192">
        <f>+'[5]lam lai'!$E$32</f>
        <v>-3844945807</v>
      </c>
      <c r="E13" s="192">
        <f>+'[2]LCTT gui so (TT)'!D13</f>
        <v>-34830643</v>
      </c>
      <c r="F13" s="192">
        <f t="shared" si="0"/>
        <v>-3879776450</v>
      </c>
      <c r="G13" s="192"/>
      <c r="H13" s="192">
        <v>-1089021286</v>
      </c>
    </row>
    <row r="14" spans="1:11" s="45" customFormat="1" ht="15">
      <c r="A14" s="143" t="s">
        <v>594</v>
      </c>
      <c r="B14" s="191" t="s">
        <v>595</v>
      </c>
      <c r="C14" s="143"/>
      <c r="D14" s="193">
        <f>+'[5]lam lai'!$E$34</f>
        <v>575510142</v>
      </c>
      <c r="E14" s="192">
        <f>+'[2]LCTT gui so (TT)'!D14</f>
        <v>0</v>
      </c>
      <c r="F14" s="192">
        <f t="shared" si="0"/>
        <v>575510142</v>
      </c>
      <c r="G14" s="192"/>
      <c r="H14" s="192">
        <v>926631924</v>
      </c>
    </row>
    <row r="15" spans="1:11" s="45" customFormat="1" ht="15">
      <c r="A15" s="143" t="s">
        <v>596</v>
      </c>
      <c r="B15" s="191" t="s">
        <v>597</v>
      </c>
      <c r="C15" s="143"/>
      <c r="D15" s="193">
        <f>+'[5]lam lai'!$E$52</f>
        <v>-3975748648</v>
      </c>
      <c r="E15" s="192">
        <f>+'[2]LCTT gui so (TT)'!D15</f>
        <v>-46034833</v>
      </c>
      <c r="F15" s="192">
        <f t="shared" si="0"/>
        <v>-4021783481</v>
      </c>
      <c r="G15" s="192"/>
      <c r="H15" s="192">
        <v>-14146475686</v>
      </c>
    </row>
    <row r="16" spans="1:11" s="46" customFormat="1" ht="18.75" customHeight="1">
      <c r="A16" s="144" t="s">
        <v>598</v>
      </c>
      <c r="B16" s="189" t="s">
        <v>599</v>
      </c>
      <c r="C16" s="144"/>
      <c r="D16" s="195">
        <f>SUM(D9:D15)</f>
        <v>21169374093</v>
      </c>
      <c r="E16" s="195">
        <f>SUM(E9:E15)</f>
        <v>1402243524</v>
      </c>
      <c r="F16" s="195">
        <f>SUM(F9:F15)</f>
        <v>22571617617</v>
      </c>
      <c r="G16" s="190"/>
      <c r="H16" s="195">
        <f>SUM(H9:H15)</f>
        <v>9732411012</v>
      </c>
      <c r="K16" s="297">
        <v>42130</v>
      </c>
    </row>
    <row r="17" spans="1:11" s="46" customFormat="1" ht="18.75" customHeight="1">
      <c r="A17" s="144"/>
      <c r="B17" s="189"/>
      <c r="C17" s="144"/>
      <c r="D17" s="190"/>
      <c r="E17" s="192">
        <f>+'[2]LCTT gui so (TT)'!D17</f>
        <v>0</v>
      </c>
      <c r="F17" s="192">
        <f t="shared" si="0"/>
        <v>0</v>
      </c>
      <c r="G17" s="192"/>
      <c r="H17" s="190"/>
      <c r="K17" s="297">
        <f>+K16+60</f>
        <v>42190</v>
      </c>
    </row>
    <row r="18" spans="1:11" s="46" customFormat="1" ht="18.75" customHeight="1">
      <c r="A18" s="144" t="s">
        <v>600</v>
      </c>
      <c r="B18" s="189"/>
      <c r="C18" s="144"/>
      <c r="D18" s="194"/>
      <c r="E18" s="192">
        <f>+'[2]LCTT gui so (TT)'!D18</f>
        <v>0</v>
      </c>
      <c r="F18" s="192">
        <f t="shared" si="0"/>
        <v>0</v>
      </c>
      <c r="G18" s="192"/>
      <c r="H18" s="190"/>
    </row>
    <row r="19" spans="1:11" s="45" customFormat="1" ht="15">
      <c r="A19" s="143" t="s">
        <v>601</v>
      </c>
      <c r="B19" s="191" t="s">
        <v>602</v>
      </c>
      <c r="C19" s="143"/>
      <c r="D19" s="193">
        <f>+'[5]lam lai'!$E$90</f>
        <v>-797041000</v>
      </c>
      <c r="E19" s="192">
        <f>+'[2]LCTT gui so (TT)'!D19</f>
        <v>0</v>
      </c>
      <c r="F19" s="192">
        <f t="shared" si="0"/>
        <v>-797041000</v>
      </c>
      <c r="G19" s="192"/>
      <c r="H19" s="192">
        <v>-482000000</v>
      </c>
    </row>
    <row r="20" spans="1:11" s="45" customFormat="1" ht="15">
      <c r="A20" s="143" t="s">
        <v>446</v>
      </c>
      <c r="B20" s="191" t="s">
        <v>447</v>
      </c>
      <c r="C20" s="143"/>
      <c r="D20" s="193"/>
      <c r="E20" s="192">
        <f>+'[2]LCTT gui so (TT)'!D20</f>
        <v>0</v>
      </c>
      <c r="F20" s="192">
        <f t="shared" si="0"/>
        <v>0</v>
      </c>
      <c r="G20" s="192"/>
      <c r="H20" s="192"/>
    </row>
    <row r="21" spans="1:11" s="45" customFormat="1" ht="15">
      <c r="A21" s="143" t="s">
        <v>448</v>
      </c>
      <c r="B21" s="191" t="s">
        <v>449</v>
      </c>
      <c r="C21" s="143"/>
      <c r="D21" s="192">
        <f>+'[5]lam lai'!$E$99</f>
        <v>-15000000000</v>
      </c>
      <c r="E21" s="192">
        <f>+'[2]LCTT gui so (TT)'!D21</f>
        <v>-1500000000</v>
      </c>
      <c r="F21" s="192">
        <f t="shared" si="0"/>
        <v>-16500000000</v>
      </c>
      <c r="G21" s="192"/>
      <c r="H21" s="192"/>
    </row>
    <row r="22" spans="1:11" s="45" customFormat="1" ht="15">
      <c r="A22" s="143" t="s">
        <v>517</v>
      </c>
      <c r="B22" s="191" t="s">
        <v>518</v>
      </c>
      <c r="C22" s="143"/>
      <c r="D22" s="192"/>
      <c r="E22" s="192">
        <f>+'[2]LCTT gui so (TT)'!D22</f>
        <v>0</v>
      </c>
      <c r="F22" s="192">
        <f t="shared" si="0"/>
        <v>0</v>
      </c>
      <c r="G22" s="192"/>
      <c r="H22" s="192"/>
    </row>
    <row r="23" spans="1:11" s="45" customFormat="1" ht="15">
      <c r="A23" s="143" t="s">
        <v>539</v>
      </c>
      <c r="B23" s="191" t="s">
        <v>193</v>
      </c>
      <c r="C23" s="143"/>
      <c r="D23" s="193"/>
      <c r="E23" s="192">
        <f>+'[2]LCTT gui so (TT)'!D23</f>
        <v>0</v>
      </c>
      <c r="F23" s="192">
        <f t="shared" si="0"/>
        <v>0</v>
      </c>
      <c r="G23" s="192"/>
      <c r="H23" s="192"/>
    </row>
    <row r="24" spans="1:11" s="45" customFormat="1" ht="15">
      <c r="A24" s="143" t="s">
        <v>194</v>
      </c>
      <c r="B24" s="191" t="s">
        <v>195</v>
      </c>
      <c r="C24" s="143"/>
      <c r="D24" s="192"/>
      <c r="E24" s="192">
        <f>+'[2]LCTT gui so (TT)'!D24</f>
        <v>0</v>
      </c>
      <c r="F24" s="192">
        <f t="shared" si="0"/>
        <v>0</v>
      </c>
      <c r="G24" s="192"/>
      <c r="H24" s="192"/>
    </row>
    <row r="25" spans="1:11" s="45" customFormat="1" ht="15">
      <c r="A25" s="143" t="s">
        <v>196</v>
      </c>
      <c r="B25" s="191" t="s">
        <v>197</v>
      </c>
      <c r="C25" s="143"/>
      <c r="D25" s="193">
        <f>+'[5]lam lai'!$E$116</f>
        <v>191967094</v>
      </c>
      <c r="E25" s="192">
        <f>+'[2]LCTT gui so (TT)'!D25</f>
        <v>743258</v>
      </c>
      <c r="F25" s="192">
        <f t="shared" si="0"/>
        <v>192710352</v>
      </c>
      <c r="G25" s="192"/>
      <c r="H25" s="192">
        <v>2773316</v>
      </c>
    </row>
    <row r="26" spans="1:11" s="46" customFormat="1" ht="18.75" customHeight="1">
      <c r="A26" s="144" t="s">
        <v>281</v>
      </c>
      <c r="B26" s="189" t="s">
        <v>547</v>
      </c>
      <c r="C26" s="144"/>
      <c r="D26" s="195">
        <f>SUM(D19:D25)</f>
        <v>-15605073906</v>
      </c>
      <c r="E26" s="192">
        <f>+'[2]LCTT gui so (TT)'!D26</f>
        <v>-1499256742</v>
      </c>
      <c r="F26" s="195">
        <f>SUM(F19:F25)</f>
        <v>-17104330648</v>
      </c>
      <c r="G26" s="190"/>
      <c r="H26" s="195">
        <f>SUM(H19:H25)</f>
        <v>-479226684</v>
      </c>
    </row>
    <row r="27" spans="1:11" s="46" customFormat="1" ht="18.75" customHeight="1">
      <c r="A27" s="144"/>
      <c r="B27" s="189"/>
      <c r="C27" s="144"/>
      <c r="D27" s="190"/>
      <c r="E27" s="192">
        <f>+'[2]LCTT gui so (TT)'!D27</f>
        <v>0</v>
      </c>
      <c r="F27" s="192">
        <f t="shared" si="0"/>
        <v>0</v>
      </c>
      <c r="G27" s="192"/>
      <c r="H27" s="190"/>
    </row>
    <row r="28" spans="1:11" s="46" customFormat="1" ht="18.75" customHeight="1">
      <c r="A28" s="144" t="s">
        <v>548</v>
      </c>
      <c r="B28" s="189"/>
      <c r="C28" s="144"/>
      <c r="D28" s="190"/>
      <c r="E28" s="192">
        <f>+'[2]LCTT gui so (TT)'!D28</f>
        <v>0</v>
      </c>
      <c r="F28" s="192">
        <f t="shared" si="0"/>
        <v>0</v>
      </c>
      <c r="G28" s="192"/>
      <c r="H28" s="190"/>
    </row>
    <row r="29" spans="1:11" s="45" customFormat="1" ht="15">
      <c r="A29" s="143" t="s">
        <v>549</v>
      </c>
      <c r="B29" s="191" t="s">
        <v>550</v>
      </c>
      <c r="C29" s="143"/>
      <c r="D29" s="193"/>
      <c r="E29" s="192">
        <f>+'[2]LCTT gui so (TT)'!D29</f>
        <v>0</v>
      </c>
      <c r="F29" s="192">
        <f t="shared" si="0"/>
        <v>0</v>
      </c>
      <c r="G29" s="192"/>
      <c r="H29" s="192"/>
    </row>
    <row r="30" spans="1:11" s="45" customFormat="1" ht="15">
      <c r="A30" s="143" t="s">
        <v>282</v>
      </c>
      <c r="B30" s="191" t="s">
        <v>394</v>
      </c>
      <c r="C30" s="143"/>
      <c r="D30" s="192"/>
      <c r="E30" s="192">
        <f>+'[2]LCTT gui so (TT)'!D30</f>
        <v>0</v>
      </c>
      <c r="F30" s="192">
        <f t="shared" si="0"/>
        <v>0</v>
      </c>
      <c r="G30" s="192"/>
      <c r="H30" s="192"/>
    </row>
    <row r="31" spans="1:11" s="45" customFormat="1" ht="15">
      <c r="A31" s="143" t="s">
        <v>283</v>
      </c>
      <c r="B31" s="191" t="s">
        <v>395</v>
      </c>
      <c r="C31" s="143"/>
      <c r="D31" s="192">
        <f>+'[5]lam lai'!$E$125</f>
        <v>2000000000</v>
      </c>
      <c r="E31" s="192">
        <f>+'[2]LCTT gui so (TT)'!D31</f>
        <v>0</v>
      </c>
      <c r="F31" s="192">
        <f t="shared" si="0"/>
        <v>2000000000</v>
      </c>
      <c r="G31" s="192"/>
      <c r="H31" s="192">
        <v>8994068850</v>
      </c>
    </row>
    <row r="32" spans="1:11" s="45" customFormat="1" ht="15">
      <c r="A32" s="143" t="s">
        <v>284</v>
      </c>
      <c r="B32" s="191" t="s">
        <v>396</v>
      </c>
      <c r="C32" s="143"/>
      <c r="D32" s="192">
        <f>+'[5]lam lai'!$E$128</f>
        <v>-2115870260</v>
      </c>
      <c r="E32" s="192">
        <f>+'[2]LCTT gui so (TT)'!D32</f>
        <v>0</v>
      </c>
      <c r="F32" s="192">
        <f t="shared" si="0"/>
        <v>-2115870260</v>
      </c>
      <c r="G32" s="192"/>
      <c r="H32" s="192">
        <v>-8932513366</v>
      </c>
    </row>
    <row r="33" spans="1:11" s="45" customFormat="1" ht="15">
      <c r="A33" s="143" t="s">
        <v>285</v>
      </c>
      <c r="B33" s="191" t="s">
        <v>397</v>
      </c>
      <c r="C33" s="143"/>
      <c r="D33" s="192"/>
      <c r="E33" s="192">
        <f>+'[2]LCTT gui so (TT)'!D33</f>
        <v>0</v>
      </c>
      <c r="F33" s="192">
        <f t="shared" si="0"/>
        <v>0</v>
      </c>
      <c r="G33" s="192"/>
      <c r="H33" s="192"/>
    </row>
    <row r="34" spans="1:11" s="45" customFormat="1" ht="15">
      <c r="A34" s="143" t="s">
        <v>398</v>
      </c>
      <c r="B34" s="191" t="s">
        <v>399</v>
      </c>
      <c r="C34" s="143"/>
      <c r="D34" s="192"/>
      <c r="E34" s="192">
        <f>+'[2]LCTT gui so (TT)'!D34</f>
        <v>0</v>
      </c>
      <c r="F34" s="192">
        <f t="shared" si="0"/>
        <v>0</v>
      </c>
      <c r="G34" s="192"/>
      <c r="H34" s="192"/>
    </row>
    <row r="35" spans="1:11" s="46" customFormat="1" ht="15.75">
      <c r="A35" s="144" t="s">
        <v>400</v>
      </c>
      <c r="B35" s="189" t="s">
        <v>401</v>
      </c>
      <c r="C35" s="144"/>
      <c r="D35" s="195">
        <f>SUM(D29:D34)</f>
        <v>-115870260</v>
      </c>
      <c r="E35" s="192">
        <f>+'[2]LCTT gui so (TT)'!D35</f>
        <v>0</v>
      </c>
      <c r="F35" s="195">
        <f>SUM(F29:F34)</f>
        <v>-115870260</v>
      </c>
      <c r="G35" s="190"/>
      <c r="H35" s="195">
        <f>SUM(H29:H34)</f>
        <v>61555484</v>
      </c>
    </row>
    <row r="36" spans="1:11" s="46" customFormat="1" ht="15.75">
      <c r="A36" s="144"/>
      <c r="B36" s="189"/>
      <c r="C36" s="144"/>
      <c r="D36" s="190"/>
      <c r="E36" s="192">
        <f>+'[2]LCTT gui so (TT)'!D36</f>
        <v>0</v>
      </c>
      <c r="F36" s="192">
        <f t="shared" si="0"/>
        <v>0</v>
      </c>
      <c r="G36" s="192"/>
      <c r="H36" s="190"/>
    </row>
    <row r="37" spans="1:11" s="46" customFormat="1" ht="15.75">
      <c r="A37" s="144" t="s">
        <v>402</v>
      </c>
      <c r="B37" s="189" t="s">
        <v>403</v>
      </c>
      <c r="C37" s="144"/>
      <c r="D37" s="195">
        <f>+D16+D26+D35</f>
        <v>5448429927</v>
      </c>
      <c r="E37" s="192">
        <f>+'[2]LCTT gui so (TT)'!D37</f>
        <v>-97013218</v>
      </c>
      <c r="F37" s="195">
        <f>+F16+F26+F35</f>
        <v>5351416709</v>
      </c>
      <c r="G37" s="190"/>
      <c r="H37" s="195">
        <f>+H16+H26+H35</f>
        <v>9314739812</v>
      </c>
    </row>
    <row r="38" spans="1:11" s="45" customFormat="1" ht="15.75">
      <c r="A38" s="144" t="s">
        <v>64</v>
      </c>
      <c r="B38" s="189" t="s">
        <v>404</v>
      </c>
      <c r="C38" s="144"/>
      <c r="D38" s="190">
        <f>+'[5]lam lai'!$E$139</f>
        <v>11737296456</v>
      </c>
      <c r="E38" s="192">
        <f>+'[2]LCTT gui so (TT)'!D38</f>
        <v>310095018</v>
      </c>
      <c r="F38" s="192">
        <f>+E38+D38</f>
        <v>12047391474</v>
      </c>
      <c r="G38" s="192"/>
      <c r="H38" s="190">
        <v>232450688</v>
      </c>
    </row>
    <row r="39" spans="1:11" s="45" customFormat="1" ht="15">
      <c r="A39" s="143" t="s">
        <v>628</v>
      </c>
      <c r="B39" s="191" t="s">
        <v>494</v>
      </c>
      <c r="C39" s="143"/>
      <c r="D39" s="192"/>
      <c r="E39" s="192">
        <f>+'[2]LCTT gui so (TT)'!D39</f>
        <v>0</v>
      </c>
      <c r="F39" s="192"/>
      <c r="G39" s="192"/>
      <c r="H39" s="192"/>
    </row>
    <row r="40" spans="1:11" s="46" customFormat="1" ht="18.75" customHeight="1" thickBot="1">
      <c r="A40" s="144" t="s">
        <v>495</v>
      </c>
      <c r="B40" s="189" t="s">
        <v>496</v>
      </c>
      <c r="C40" s="144"/>
      <c r="D40" s="196">
        <f>+D37+D38</f>
        <v>17185726383</v>
      </c>
      <c r="E40" s="192">
        <f>+'[2]LCTT gui so (TT)'!D40</f>
        <v>213081800</v>
      </c>
      <c r="F40" s="196">
        <f>+F37+F38</f>
        <v>17398808183</v>
      </c>
      <c r="G40" s="190"/>
      <c r="H40" s="196">
        <f>+H37+H38</f>
        <v>9547190500</v>
      </c>
      <c r="K40" s="46">
        <f>+F40-'BCĐKT-200'!F10</f>
        <v>0</v>
      </c>
    </row>
    <row r="41" spans="1:11" s="45" customFormat="1" ht="7.5" customHeight="1" thickTop="1">
      <c r="E41" s="139"/>
    </row>
    <row r="42" spans="1:11" s="45" customFormat="1" ht="15">
      <c r="B42" s="311" t="str">
        <f>+'KQKDquý-gửi sở'!G38</f>
        <v>Qu¶ng Nam, ngµy 11 th¸ng 05 n¨m 2015</v>
      </c>
      <c r="C42" s="311"/>
      <c r="D42" s="311"/>
      <c r="E42" s="311"/>
      <c r="F42" s="311"/>
      <c r="G42" s="311"/>
      <c r="H42" s="311"/>
    </row>
    <row r="43" spans="1:11" s="47" customFormat="1" ht="17.25">
      <c r="A43" s="312" t="s">
        <v>75</v>
      </c>
      <c r="B43" s="312"/>
      <c r="D43" s="312" t="s">
        <v>30</v>
      </c>
      <c r="E43" s="312"/>
      <c r="F43" s="312"/>
      <c r="G43" s="312"/>
      <c r="H43" s="312"/>
      <c r="K43" s="47">
        <f>+F40-'BCĐKT-200'!F10</f>
        <v>0</v>
      </c>
    </row>
    <row r="44" spans="1:11" s="45" customFormat="1" ht="15">
      <c r="E44" s="139"/>
    </row>
    <row r="45" spans="1:11" s="45" customFormat="1" ht="15">
      <c r="E45" s="139"/>
    </row>
    <row r="46" spans="1:11" s="45" customFormat="1" ht="15">
      <c r="E46" s="139"/>
    </row>
    <row r="47" spans="1:11" s="45" customFormat="1" ht="15">
      <c r="E47" s="139"/>
    </row>
    <row r="50" spans="1:8" s="197" customFormat="1" ht="16.5">
      <c r="A50" s="315" t="s">
        <v>38</v>
      </c>
      <c r="B50" s="315"/>
      <c r="C50" s="315"/>
      <c r="D50" s="313" t="str">
        <f>+'BCĐKT-200'!D161</f>
        <v>NguyÔn TuÊn Anh</v>
      </c>
      <c r="E50" s="313"/>
      <c r="F50" s="313"/>
      <c r="G50" s="313"/>
      <c r="H50" s="313"/>
    </row>
  </sheetData>
  <mergeCells count="9">
    <mergeCell ref="B42:H42"/>
    <mergeCell ref="D43:H43"/>
    <mergeCell ref="D50:H50"/>
    <mergeCell ref="B1:H1"/>
    <mergeCell ref="B2:H2"/>
    <mergeCell ref="D6:H6"/>
    <mergeCell ref="D7:F7"/>
    <mergeCell ref="A43:B43"/>
    <mergeCell ref="A50:C50"/>
  </mergeCells>
  <phoneticPr fontId="9" type="noConversion"/>
  <pageMargins left="0.65" right="0.22" top="0.23" bottom="0.2" header="0" footer="0.2"/>
  <pageSetup scale="88" firstPageNumber="6" orientation="portrait" useFirstPageNumber="1" horizontalDpi="300" verticalDpi="300" r:id="rId1"/>
  <headerFooter alignWithMargins="0">
    <oddFooter>&amp;L&amp;".VnTime,Regular"C¸c thuyÕt minh kÌm theo tõ trang 7 ®Õn trang 20 lµ bé phËn hîp thµnh c¸c B¸o c¸o tµi chÝnh nµy&amp;RTrang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N571"/>
  <sheetViews>
    <sheetView tabSelected="1" topLeftCell="A184" workbookViewId="0">
      <selection activeCell="M206" sqref="M206"/>
    </sheetView>
  </sheetViews>
  <sheetFormatPr defaultRowHeight="12.75"/>
  <cols>
    <col min="1" max="1" width="4.42578125" style="1" customWidth="1"/>
    <col min="2" max="2" width="8.140625" style="1" customWidth="1"/>
    <col min="3" max="3" width="7.28515625" style="1" customWidth="1"/>
    <col min="4" max="4" width="6.7109375" style="1" customWidth="1"/>
    <col min="5" max="5" width="27" style="1" customWidth="1"/>
    <col min="6" max="6" width="10.5703125" style="1" customWidth="1"/>
    <col min="7" max="7" width="6.140625" style="1" customWidth="1"/>
    <col min="8" max="8" width="0.5703125" style="1" hidden="1" customWidth="1"/>
    <col min="9" max="9" width="0.7109375" style="1" customWidth="1"/>
    <col min="10" max="10" width="12" style="1" customWidth="1"/>
    <col min="11" max="11" width="7.28515625" style="1" customWidth="1"/>
    <col min="12" max="12" width="9.140625" style="1"/>
    <col min="13" max="13" width="16.42578125" style="1" bestFit="1" customWidth="1"/>
    <col min="14" max="14" width="14.7109375" style="1" bestFit="1" customWidth="1"/>
    <col min="15" max="16384" width="9.140625" style="1"/>
  </cols>
  <sheetData>
    <row r="1" spans="1:11" s="9" customFormat="1" ht="17.25">
      <c r="A1" s="70" t="str">
        <f>+'LCTT gui so (TT)'!A1</f>
        <v>C¤NG TY CP C¤NG TR×NH GTVT QU¶NG NAM</v>
      </c>
      <c r="B1" s="15"/>
      <c r="C1" s="15"/>
      <c r="D1" s="8"/>
      <c r="E1" s="8"/>
      <c r="F1" s="345" t="s">
        <v>95</v>
      </c>
      <c r="G1" s="345"/>
      <c r="H1" s="345"/>
      <c r="I1" s="345"/>
      <c r="J1" s="345"/>
      <c r="K1" s="345"/>
    </row>
    <row r="2" spans="1:11" s="5" customFormat="1">
      <c r="A2" s="16" t="str">
        <f>+'LCTT gui so (TT)'!A2</f>
        <v>Sè 10 NguyÔn Du, TP Tam Kú, Qu¶ng Nam</v>
      </c>
      <c r="B2" s="54"/>
      <c r="C2" s="55"/>
      <c r="D2" s="55"/>
      <c r="E2" s="55"/>
      <c r="F2" s="344" t="s">
        <v>96</v>
      </c>
      <c r="G2" s="344"/>
      <c r="H2" s="344"/>
      <c r="I2" s="344"/>
      <c r="J2" s="344"/>
      <c r="K2" s="344"/>
    </row>
    <row r="3" spans="1:11" s="5" customFormat="1" ht="7.5" customHeight="1">
      <c r="A3" s="57"/>
      <c r="B3" s="17"/>
      <c r="C3" s="18"/>
      <c r="D3" s="18"/>
      <c r="E3" s="18"/>
      <c r="F3" s="18"/>
      <c r="G3" s="53"/>
      <c r="H3" s="53"/>
      <c r="I3" s="53"/>
      <c r="J3" s="53"/>
      <c r="K3" s="53"/>
    </row>
    <row r="4" spans="1:11" ht="14.25" customHeight="1"/>
    <row r="5" spans="1:11" s="4" customFormat="1" ht="20.25">
      <c r="A5" s="220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7" customFormat="1" ht="15">
      <c r="A6" s="233" t="s">
        <v>605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7" customFormat="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s="11" customFormat="1" ht="15.75">
      <c r="A8" s="14" t="s">
        <v>4</v>
      </c>
      <c r="B8" s="10" t="s">
        <v>3</v>
      </c>
    </row>
    <row r="9" spans="1:11" s="11" customFormat="1" ht="163.5" customHeight="1">
      <c r="B9" s="346" t="s">
        <v>176</v>
      </c>
      <c r="C9" s="346"/>
      <c r="D9" s="346"/>
      <c r="E9" s="346"/>
      <c r="F9" s="346"/>
      <c r="G9" s="346"/>
      <c r="H9" s="346"/>
      <c r="I9" s="346"/>
      <c r="J9" s="346"/>
      <c r="K9" s="346"/>
    </row>
    <row r="10" spans="1:11" s="11" customFormat="1" ht="8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s="11" customFormat="1" ht="15"/>
    <row r="12" spans="1:11" s="11" customFormat="1" ht="15">
      <c r="B12" s="12" t="s">
        <v>606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 s="11" customFormat="1" ht="50.25" customHeight="1">
      <c r="A13" s="105"/>
      <c r="B13" s="317" t="s">
        <v>70</v>
      </c>
      <c r="C13" s="316"/>
      <c r="D13" s="316"/>
      <c r="E13" s="316"/>
      <c r="F13" s="316"/>
      <c r="G13" s="316"/>
      <c r="H13" s="316"/>
      <c r="I13" s="316"/>
      <c r="J13" s="316"/>
      <c r="K13" s="316"/>
    </row>
    <row r="14" spans="1:11" s="11" customFormat="1" ht="15" customHeight="1">
      <c r="B14" s="317" t="s">
        <v>72</v>
      </c>
      <c r="C14" s="316"/>
      <c r="D14" s="316"/>
      <c r="E14" s="316"/>
      <c r="F14" s="316"/>
      <c r="G14" s="316"/>
      <c r="H14" s="316"/>
      <c r="I14" s="316"/>
      <c r="J14" s="316"/>
      <c r="K14" s="316"/>
    </row>
    <row r="15" spans="1:11" s="11" customFormat="1" ht="15.75" customHeight="1">
      <c r="B15" s="317" t="s">
        <v>71</v>
      </c>
      <c r="C15" s="316"/>
      <c r="D15" s="316"/>
      <c r="E15" s="316"/>
      <c r="F15" s="316"/>
      <c r="G15" s="316"/>
      <c r="H15" s="316"/>
      <c r="I15" s="316"/>
      <c r="J15" s="316"/>
      <c r="K15" s="316"/>
    </row>
    <row r="16" spans="1:11" s="11" customFormat="1" ht="15.75" customHeight="1">
      <c r="B16" s="317" t="s">
        <v>73</v>
      </c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1" s="11" customFormat="1" ht="15.75" customHeight="1">
      <c r="B17" s="317" t="s">
        <v>74</v>
      </c>
      <c r="C17" s="316"/>
      <c r="D17" s="316"/>
      <c r="E17" s="316"/>
      <c r="F17" s="316"/>
      <c r="G17" s="316"/>
      <c r="H17" s="316"/>
      <c r="I17" s="316"/>
      <c r="J17" s="316"/>
      <c r="K17" s="316"/>
    </row>
    <row r="18" spans="1:11" s="11" customFormat="1" ht="15.75" customHeight="1">
      <c r="B18" s="317" t="s">
        <v>80</v>
      </c>
      <c r="C18" s="316"/>
      <c r="D18" s="316"/>
      <c r="E18" s="316"/>
      <c r="F18" s="316"/>
      <c r="G18" s="316"/>
      <c r="H18" s="316"/>
      <c r="I18" s="316"/>
      <c r="J18" s="316"/>
      <c r="K18" s="316"/>
    </row>
    <row r="19" spans="1:11" s="11" customFormat="1" ht="15.75" customHeight="1">
      <c r="B19" s="317" t="s">
        <v>81</v>
      </c>
      <c r="C19" s="316"/>
      <c r="D19" s="316"/>
      <c r="E19" s="316"/>
      <c r="F19" s="316"/>
      <c r="G19" s="316"/>
      <c r="H19" s="316"/>
      <c r="I19" s="316"/>
      <c r="J19" s="316"/>
      <c r="K19" s="316"/>
    </row>
    <row r="20" spans="1:11" s="11" customFormat="1" ht="15.75" customHeight="1">
      <c r="B20" s="317" t="s">
        <v>82</v>
      </c>
      <c r="C20" s="316"/>
      <c r="D20" s="316"/>
      <c r="E20" s="316"/>
      <c r="F20" s="316"/>
      <c r="G20" s="316"/>
      <c r="H20" s="316"/>
      <c r="I20" s="316"/>
      <c r="J20" s="316"/>
      <c r="K20" s="316"/>
    </row>
    <row r="21" spans="1:11" s="11" customFormat="1" ht="30.75" customHeight="1">
      <c r="B21" s="317" t="s">
        <v>83</v>
      </c>
      <c r="C21" s="316"/>
      <c r="D21" s="316"/>
      <c r="E21" s="316"/>
      <c r="F21" s="316"/>
      <c r="G21" s="316"/>
      <c r="H21" s="316"/>
      <c r="I21" s="316"/>
      <c r="J21" s="316"/>
      <c r="K21" s="316"/>
    </row>
    <row r="22" spans="1:11" s="11" customFormat="1" ht="30.75" customHeight="1">
      <c r="B22" s="12" t="s">
        <v>84</v>
      </c>
      <c r="C22" s="13"/>
      <c r="D22" s="13"/>
      <c r="E22" s="13"/>
      <c r="F22" s="13"/>
      <c r="G22" s="13"/>
      <c r="H22" s="13"/>
      <c r="I22" s="13"/>
      <c r="J22" s="13"/>
      <c r="K22" s="13"/>
    </row>
    <row r="23" spans="1:11" s="11" customFormat="1" ht="15">
      <c r="B23" s="317" t="s">
        <v>85</v>
      </c>
      <c r="C23" s="316"/>
      <c r="D23" s="316"/>
      <c r="E23" s="316"/>
      <c r="F23" s="316"/>
      <c r="G23" s="316"/>
      <c r="H23" s="316"/>
      <c r="I23" s="316"/>
      <c r="J23" s="316"/>
      <c r="K23" s="316"/>
    </row>
    <row r="24" spans="1:11" s="11" customFormat="1" ht="15">
      <c r="B24" s="317" t="s">
        <v>86</v>
      </c>
      <c r="C24" s="316"/>
      <c r="D24" s="316"/>
      <c r="E24" s="316"/>
      <c r="F24" s="316"/>
      <c r="G24" s="316"/>
      <c r="H24" s="316"/>
      <c r="I24" s="316"/>
      <c r="J24" s="316"/>
      <c r="K24" s="316"/>
    </row>
    <row r="25" spans="1:11" s="11" customFormat="1" ht="30.75" customHeight="1">
      <c r="B25" s="317" t="s">
        <v>87</v>
      </c>
      <c r="C25" s="316"/>
      <c r="D25" s="316"/>
      <c r="E25" s="316"/>
      <c r="F25" s="316"/>
      <c r="G25" s="316"/>
      <c r="H25" s="316"/>
      <c r="I25" s="316"/>
      <c r="J25" s="316"/>
      <c r="K25" s="316"/>
    </row>
    <row r="26" spans="1:11" s="11" customFormat="1" ht="15">
      <c r="B26" s="317" t="s">
        <v>88</v>
      </c>
      <c r="C26" s="316"/>
      <c r="D26" s="316"/>
      <c r="E26" s="316"/>
      <c r="F26" s="316"/>
      <c r="G26" s="316"/>
      <c r="H26" s="316"/>
      <c r="I26" s="316"/>
      <c r="J26" s="316"/>
      <c r="K26" s="316"/>
    </row>
    <row r="27" spans="1:11" s="11" customFormat="1" ht="15">
      <c r="B27" s="202"/>
      <c r="C27" s="13"/>
      <c r="D27" s="13"/>
      <c r="E27" s="13"/>
      <c r="F27" s="13"/>
      <c r="G27" s="13"/>
      <c r="H27" s="13"/>
      <c r="I27" s="13"/>
      <c r="J27" s="13"/>
      <c r="K27" s="13"/>
    </row>
    <row r="28" spans="1:11" s="10" customFormat="1" ht="15.75">
      <c r="A28" s="14" t="s">
        <v>7</v>
      </c>
      <c r="B28" s="10" t="s">
        <v>6</v>
      </c>
    </row>
    <row r="29" spans="1:11" s="11" customFormat="1" ht="46.5" customHeight="1">
      <c r="B29" s="317" t="s">
        <v>76</v>
      </c>
      <c r="C29" s="316"/>
      <c r="D29" s="316"/>
      <c r="E29" s="316"/>
      <c r="F29" s="316"/>
      <c r="G29" s="316"/>
      <c r="H29" s="316"/>
      <c r="I29" s="316"/>
      <c r="J29" s="316"/>
      <c r="K29" s="316"/>
    </row>
    <row r="30" spans="1:11" s="11" customFormat="1" ht="15">
      <c r="B30" s="11" t="s">
        <v>2</v>
      </c>
    </row>
    <row r="31" spans="1:11" s="11" customFormat="1" ht="9" customHeight="1"/>
    <row r="32" spans="1:11" s="10" customFormat="1" ht="15.75">
      <c r="A32" s="14" t="s">
        <v>9</v>
      </c>
      <c r="B32" s="10" t="s">
        <v>8</v>
      </c>
    </row>
    <row r="33" spans="1:11" s="11" customFormat="1" ht="45" customHeight="1">
      <c r="B33" s="316" t="s">
        <v>36</v>
      </c>
      <c r="C33" s="316"/>
      <c r="D33" s="316"/>
      <c r="E33" s="316"/>
      <c r="F33" s="316"/>
      <c r="G33" s="316"/>
      <c r="H33" s="316"/>
      <c r="I33" s="316"/>
      <c r="J33" s="316"/>
      <c r="K33" s="316"/>
    </row>
    <row r="34" spans="1:11" s="11" customFormat="1" ht="15">
      <c r="B34" s="11" t="s">
        <v>177</v>
      </c>
    </row>
    <row r="35" spans="1:11" s="11" customFormat="1" ht="6.75" customHeight="1"/>
    <row r="36" spans="1:11" s="10" customFormat="1" ht="15.75">
      <c r="A36" s="14" t="s">
        <v>586</v>
      </c>
      <c r="B36" s="10" t="s">
        <v>581</v>
      </c>
    </row>
    <row r="37" spans="1:11" s="12" customFormat="1" ht="15">
      <c r="A37" s="12" t="s">
        <v>118</v>
      </c>
      <c r="B37" s="12" t="s">
        <v>117</v>
      </c>
    </row>
    <row r="38" spans="1:11" s="10" customFormat="1" ht="15.75">
      <c r="A38" s="14"/>
      <c r="B38" s="10" t="s">
        <v>625</v>
      </c>
    </row>
    <row r="39" spans="1:11" s="10" customFormat="1" ht="84" customHeight="1">
      <c r="A39" s="14"/>
      <c r="B39" s="316" t="s">
        <v>113</v>
      </c>
      <c r="C39" s="316"/>
      <c r="D39" s="316"/>
      <c r="E39" s="316"/>
      <c r="F39" s="316"/>
      <c r="G39" s="316"/>
      <c r="H39" s="316"/>
      <c r="I39" s="316"/>
      <c r="J39" s="316"/>
      <c r="K39" s="316"/>
    </row>
    <row r="40" spans="1:11" s="10" customFormat="1" ht="125.25" customHeight="1">
      <c r="A40" s="14"/>
      <c r="B40" s="316" t="s">
        <v>114</v>
      </c>
      <c r="C40" s="316"/>
      <c r="D40" s="316"/>
      <c r="E40" s="316"/>
      <c r="F40" s="316"/>
      <c r="G40" s="316"/>
      <c r="H40" s="316"/>
      <c r="I40" s="316"/>
      <c r="J40" s="316"/>
      <c r="K40" s="316"/>
    </row>
    <row r="41" spans="1:11" s="10" customFormat="1" ht="33.75" customHeight="1">
      <c r="A41" s="14"/>
      <c r="B41" s="318" t="s">
        <v>115</v>
      </c>
      <c r="C41" s="318"/>
      <c r="D41" s="318"/>
      <c r="E41" s="318"/>
      <c r="F41" s="318"/>
      <c r="G41" s="318"/>
      <c r="H41" s="318"/>
      <c r="I41" s="318"/>
      <c r="J41" s="318"/>
      <c r="K41" s="318"/>
    </row>
    <row r="42" spans="1:11" s="10" customFormat="1" ht="44.25" customHeight="1">
      <c r="A42" s="14"/>
      <c r="B42" s="316" t="s">
        <v>116</v>
      </c>
      <c r="C42" s="316"/>
      <c r="D42" s="316"/>
      <c r="E42" s="316"/>
      <c r="F42" s="316"/>
      <c r="G42" s="316"/>
      <c r="H42" s="316"/>
      <c r="I42" s="316"/>
      <c r="J42" s="316"/>
      <c r="K42" s="316"/>
    </row>
    <row r="43" spans="1:11" s="10" customFormat="1" ht="15.75">
      <c r="A43" s="14"/>
    </row>
    <row r="44" spans="1:11" s="12" customFormat="1" ht="15.75" customHeight="1">
      <c r="A44" s="12" t="s">
        <v>119</v>
      </c>
      <c r="B44" s="319" t="s">
        <v>122</v>
      </c>
      <c r="C44" s="319"/>
      <c r="D44" s="319"/>
      <c r="E44" s="319"/>
      <c r="F44" s="319"/>
      <c r="G44" s="319"/>
      <c r="H44" s="319"/>
      <c r="I44" s="319"/>
      <c r="J44" s="319"/>
      <c r="K44" s="319"/>
    </row>
    <row r="45" spans="1:11" s="10" customFormat="1" ht="79.5" customHeight="1">
      <c r="A45" s="14"/>
      <c r="B45" s="316" t="s">
        <v>120</v>
      </c>
      <c r="C45" s="316"/>
      <c r="D45" s="316"/>
      <c r="E45" s="316"/>
      <c r="F45" s="316"/>
      <c r="G45" s="316"/>
      <c r="H45" s="316"/>
      <c r="I45" s="316"/>
      <c r="J45" s="316"/>
      <c r="K45" s="316"/>
    </row>
    <row r="46" spans="1:11" s="10" customFormat="1" ht="54.75" customHeight="1">
      <c r="A46" s="14"/>
      <c r="B46" s="316" t="s">
        <v>121</v>
      </c>
      <c r="C46" s="316"/>
      <c r="D46" s="316"/>
      <c r="E46" s="316"/>
      <c r="F46" s="316"/>
      <c r="G46" s="316"/>
      <c r="H46" s="316"/>
      <c r="I46" s="316"/>
      <c r="J46" s="316"/>
      <c r="K46" s="316"/>
    </row>
    <row r="47" spans="1:11" s="12" customFormat="1" ht="15">
      <c r="A47" s="12" t="s">
        <v>123</v>
      </c>
      <c r="B47" s="12" t="s">
        <v>582</v>
      </c>
    </row>
    <row r="48" spans="1:11" s="11" customFormat="1" ht="15">
      <c r="B48" s="11" t="s">
        <v>583</v>
      </c>
    </row>
    <row r="49" spans="1:11" s="11" customFormat="1" ht="15"/>
    <row r="50" spans="1:11" s="11" customFormat="1" ht="45" customHeight="1">
      <c r="B50" s="316" t="s">
        <v>585</v>
      </c>
      <c r="C50" s="316"/>
      <c r="D50" s="316"/>
      <c r="E50" s="316"/>
      <c r="F50" s="316"/>
      <c r="G50" s="316"/>
      <c r="H50" s="316"/>
      <c r="I50" s="316"/>
      <c r="J50" s="316"/>
      <c r="K50" s="316"/>
    </row>
    <row r="51" spans="1:11" s="10" customFormat="1" ht="15.75">
      <c r="A51" s="14"/>
    </row>
    <row r="52" spans="1:11" s="12" customFormat="1" ht="15">
      <c r="A52" s="12" t="s">
        <v>124</v>
      </c>
      <c r="B52" s="12" t="s">
        <v>22</v>
      </c>
    </row>
    <row r="53" spans="1:11" s="11" customFormat="1" ht="29.25" customHeight="1">
      <c r="B53" s="316" t="s">
        <v>380</v>
      </c>
      <c r="C53" s="316"/>
      <c r="D53" s="316"/>
      <c r="E53" s="316"/>
      <c r="F53" s="316"/>
      <c r="G53" s="316"/>
      <c r="H53" s="316"/>
      <c r="I53" s="316"/>
      <c r="J53" s="316"/>
      <c r="K53" s="316"/>
    </row>
    <row r="54" spans="1:11" s="11" customFormat="1" ht="59.25" customHeight="1">
      <c r="B54" s="316" t="s">
        <v>0</v>
      </c>
      <c r="C54" s="316"/>
      <c r="D54" s="316"/>
      <c r="E54" s="316"/>
      <c r="F54" s="316"/>
      <c r="G54" s="316"/>
      <c r="H54" s="316"/>
      <c r="I54" s="316"/>
      <c r="J54" s="316"/>
      <c r="K54" s="316"/>
    </row>
    <row r="55" spans="1:11" s="10" customFormat="1" ht="15.75">
      <c r="A55" s="14"/>
    </row>
    <row r="56" spans="1:11" s="12" customFormat="1" ht="15">
      <c r="A56" s="12" t="s">
        <v>132</v>
      </c>
      <c r="B56" s="12" t="s">
        <v>1</v>
      </c>
    </row>
    <row r="57" spans="1:11" s="11" customFormat="1" ht="78" customHeight="1">
      <c r="B57" s="316" t="s">
        <v>618</v>
      </c>
      <c r="C57" s="316"/>
      <c r="D57" s="316"/>
      <c r="E57" s="316"/>
      <c r="F57" s="316"/>
      <c r="G57" s="316"/>
      <c r="H57" s="316"/>
      <c r="I57" s="316"/>
      <c r="J57" s="316"/>
      <c r="K57" s="316"/>
    </row>
    <row r="58" spans="1:11" s="11" customFormat="1" ht="29.25" customHeight="1">
      <c r="B58" s="316" t="s">
        <v>619</v>
      </c>
      <c r="C58" s="316"/>
      <c r="D58" s="316"/>
      <c r="E58" s="316"/>
      <c r="F58" s="316"/>
      <c r="G58" s="316"/>
      <c r="H58" s="316"/>
      <c r="I58" s="316"/>
      <c r="J58" s="316"/>
      <c r="K58" s="316"/>
    </row>
    <row r="59" spans="1:11" s="11" customFormat="1" ht="47.25" customHeight="1">
      <c r="B59" s="316" t="s">
        <v>450</v>
      </c>
      <c r="C59" s="316"/>
      <c r="D59" s="316"/>
      <c r="E59" s="316"/>
      <c r="F59" s="316"/>
      <c r="G59" s="316"/>
      <c r="H59" s="316"/>
      <c r="I59" s="316"/>
      <c r="J59" s="316"/>
      <c r="K59" s="316"/>
    </row>
    <row r="60" spans="1:11" s="10" customFormat="1" ht="15.75">
      <c r="A60" s="14"/>
    </row>
    <row r="61" spans="1:11" s="12" customFormat="1" ht="15">
      <c r="A61" s="12" t="s">
        <v>126</v>
      </c>
      <c r="B61" s="12" t="s">
        <v>451</v>
      </c>
    </row>
    <row r="62" spans="1:11" s="11" customFormat="1" ht="59.25" customHeight="1">
      <c r="B62" s="316" t="s">
        <v>178</v>
      </c>
      <c r="C62" s="316"/>
      <c r="D62" s="316"/>
      <c r="E62" s="316"/>
      <c r="F62" s="316"/>
      <c r="G62" s="316"/>
      <c r="H62" s="316"/>
      <c r="I62" s="316"/>
      <c r="J62" s="316"/>
      <c r="K62" s="316"/>
    </row>
    <row r="63" spans="1:11" s="10" customFormat="1" ht="15.75">
      <c r="A63" s="14"/>
    </row>
    <row r="64" spans="1:11" s="12" customFormat="1" ht="15">
      <c r="A64" s="12" t="s">
        <v>128</v>
      </c>
      <c r="B64" s="12" t="s">
        <v>125</v>
      </c>
    </row>
    <row r="65" spans="2:11" s="12" customFormat="1" ht="15">
      <c r="B65" s="12" t="s">
        <v>16</v>
      </c>
    </row>
    <row r="66" spans="2:11" s="11" customFormat="1" ht="15">
      <c r="B66" s="11" t="s">
        <v>607</v>
      </c>
    </row>
    <row r="67" spans="2:11" s="11" customFormat="1" ht="74.25" customHeight="1">
      <c r="B67" s="316" t="s">
        <v>559</v>
      </c>
      <c r="C67" s="316"/>
      <c r="D67" s="316"/>
      <c r="E67" s="316"/>
      <c r="F67" s="316"/>
      <c r="G67" s="316"/>
      <c r="H67" s="316"/>
      <c r="I67" s="316"/>
      <c r="J67" s="316"/>
      <c r="K67" s="316"/>
    </row>
    <row r="68" spans="2:11" s="12" customFormat="1" ht="15">
      <c r="B68" s="12" t="s">
        <v>560</v>
      </c>
    </row>
    <row r="69" spans="2:11" s="12" customFormat="1" ht="13.5" customHeight="1"/>
    <row r="70" spans="2:11" s="11" customFormat="1" ht="51.75" customHeight="1">
      <c r="B70" s="316" t="s">
        <v>485</v>
      </c>
      <c r="C70" s="316"/>
      <c r="D70" s="316"/>
      <c r="E70" s="316"/>
      <c r="F70" s="316"/>
      <c r="G70" s="316"/>
      <c r="H70" s="316"/>
      <c r="I70" s="316"/>
      <c r="J70" s="316"/>
      <c r="K70" s="316"/>
    </row>
    <row r="71" spans="2:11" s="10" customFormat="1" ht="15.75">
      <c r="B71" s="19"/>
      <c r="C71" s="20" t="s">
        <v>486</v>
      </c>
      <c r="D71" s="20"/>
      <c r="E71" s="19"/>
      <c r="F71" s="19"/>
      <c r="G71" s="19" t="s">
        <v>487</v>
      </c>
      <c r="H71" s="19"/>
      <c r="J71" s="19"/>
      <c r="K71" s="19"/>
    </row>
    <row r="72" spans="2:11" s="11" customFormat="1" ht="15">
      <c r="C72" s="21" t="s">
        <v>488</v>
      </c>
      <c r="D72" s="21"/>
      <c r="J72" s="11" t="s">
        <v>179</v>
      </c>
    </row>
    <row r="73" spans="2:11" s="11" customFormat="1" ht="15">
      <c r="C73" s="21" t="s">
        <v>489</v>
      </c>
      <c r="D73" s="21"/>
      <c r="J73" s="11" t="s">
        <v>180</v>
      </c>
    </row>
    <row r="74" spans="2:11" s="11" customFormat="1" ht="15">
      <c r="C74" s="21" t="s">
        <v>491</v>
      </c>
      <c r="D74" s="21"/>
      <c r="J74" s="11" t="s">
        <v>181</v>
      </c>
    </row>
    <row r="75" spans="2:11" s="11" customFormat="1" ht="15">
      <c r="C75" s="21"/>
      <c r="D75" s="21"/>
    </row>
    <row r="76" spans="2:11" s="11" customFormat="1" ht="15">
      <c r="C76" s="21"/>
      <c r="D76" s="21"/>
    </row>
    <row r="77" spans="2:11" s="11" customFormat="1" ht="15">
      <c r="C77" s="21"/>
      <c r="D77" s="21"/>
    </row>
    <row r="78" spans="2:11" s="11" customFormat="1" ht="15">
      <c r="C78" s="21"/>
      <c r="D78" s="21"/>
    </row>
    <row r="79" spans="2:11" s="11" customFormat="1" ht="15">
      <c r="C79" s="21"/>
      <c r="D79" s="21"/>
    </row>
    <row r="80" spans="2:11" s="11" customFormat="1" ht="15">
      <c r="C80" s="21"/>
      <c r="D80" s="21"/>
    </row>
    <row r="81" spans="1:11" s="11" customFormat="1" ht="15.75">
      <c r="A81" s="12" t="s">
        <v>129</v>
      </c>
      <c r="B81" s="104" t="s">
        <v>127</v>
      </c>
      <c r="C81" s="21"/>
      <c r="D81" s="21"/>
    </row>
    <row r="82" spans="1:11" s="11" customFormat="1" ht="20.25" customHeight="1">
      <c r="B82" s="319" t="s">
        <v>182</v>
      </c>
      <c r="C82" s="319"/>
      <c r="D82" s="319"/>
      <c r="E82" s="319"/>
      <c r="F82" s="319"/>
      <c r="G82" s="319"/>
      <c r="H82" s="319"/>
      <c r="I82" s="319"/>
      <c r="J82" s="319"/>
      <c r="K82" s="319"/>
    </row>
    <row r="83" spans="1:11" s="11" customFormat="1" ht="15" customHeight="1">
      <c r="B83" s="316" t="s">
        <v>183</v>
      </c>
      <c r="C83" s="316"/>
      <c r="D83" s="316"/>
      <c r="E83" s="316"/>
      <c r="F83" s="316"/>
      <c r="G83" s="316"/>
      <c r="H83" s="316"/>
      <c r="I83" s="316"/>
      <c r="J83" s="316"/>
      <c r="K83" s="316"/>
    </row>
    <row r="84" spans="1:11" s="11" customFormat="1" ht="54" customHeight="1">
      <c r="B84" s="316" t="s">
        <v>184</v>
      </c>
      <c r="C84" s="316"/>
      <c r="D84" s="316"/>
      <c r="E84" s="316"/>
      <c r="F84" s="316"/>
      <c r="G84" s="316"/>
      <c r="H84" s="316"/>
      <c r="I84" s="316"/>
      <c r="J84" s="316"/>
      <c r="K84" s="316"/>
    </row>
    <row r="85" spans="1:11" s="11" customFormat="1" ht="60.75" customHeight="1">
      <c r="B85" s="317" t="s">
        <v>187</v>
      </c>
      <c r="C85" s="316"/>
      <c r="D85" s="316"/>
      <c r="E85" s="316"/>
      <c r="F85" s="316"/>
      <c r="G85" s="316"/>
      <c r="H85" s="316"/>
      <c r="I85" s="316"/>
      <c r="J85" s="316"/>
      <c r="K85" s="316"/>
    </row>
    <row r="86" spans="1:11" s="11" customFormat="1" ht="63.75" customHeight="1">
      <c r="B86" s="316" t="s">
        <v>185</v>
      </c>
      <c r="C86" s="316"/>
      <c r="D86" s="316"/>
      <c r="E86" s="316"/>
      <c r="F86" s="316"/>
      <c r="G86" s="316"/>
      <c r="H86" s="316"/>
      <c r="I86" s="316"/>
      <c r="J86" s="316"/>
      <c r="K86" s="316"/>
    </row>
    <row r="87" spans="1:11" s="11" customFormat="1" ht="15" customHeight="1">
      <c r="B87" s="316" t="s">
        <v>186</v>
      </c>
      <c r="C87" s="316"/>
      <c r="D87" s="316"/>
      <c r="E87" s="316"/>
      <c r="F87" s="316"/>
      <c r="G87" s="316"/>
      <c r="H87" s="316"/>
      <c r="I87" s="316"/>
      <c r="J87" s="316"/>
      <c r="K87" s="316"/>
    </row>
    <row r="88" spans="1:11" s="11" customFormat="1" ht="15">
      <c r="C88" s="21"/>
      <c r="D88" s="21"/>
    </row>
    <row r="89" spans="1:11" s="12" customFormat="1" ht="15">
      <c r="A89" s="12" t="s">
        <v>130</v>
      </c>
      <c r="B89" s="12" t="s">
        <v>356</v>
      </c>
    </row>
    <row r="90" spans="1:11" s="11" customFormat="1" ht="41.25" customHeight="1">
      <c r="B90" s="316" t="s">
        <v>616</v>
      </c>
      <c r="C90" s="316"/>
      <c r="D90" s="316"/>
      <c r="E90" s="316"/>
      <c r="F90" s="316"/>
      <c r="G90" s="316"/>
      <c r="H90" s="316"/>
      <c r="I90" s="316"/>
      <c r="J90" s="316"/>
      <c r="K90" s="316"/>
    </row>
    <row r="91" spans="1:11" s="11" customFormat="1" ht="15">
      <c r="C91" s="21"/>
      <c r="D91" s="21"/>
    </row>
    <row r="92" spans="1:11" s="12" customFormat="1" ht="15">
      <c r="A92" s="12" t="s">
        <v>131</v>
      </c>
      <c r="B92" s="12" t="s">
        <v>617</v>
      </c>
    </row>
    <row r="93" spans="1:11" s="11" customFormat="1" ht="46.5" customHeight="1">
      <c r="B93" s="316" t="s">
        <v>290</v>
      </c>
      <c r="C93" s="316"/>
      <c r="D93" s="316"/>
      <c r="E93" s="316"/>
      <c r="F93" s="316"/>
      <c r="G93" s="316"/>
      <c r="H93" s="316"/>
      <c r="I93" s="316"/>
      <c r="J93" s="316"/>
      <c r="K93" s="316"/>
    </row>
    <row r="94" spans="1:11" s="11" customFormat="1" ht="15"/>
    <row r="95" spans="1:11" s="12" customFormat="1" ht="15">
      <c r="A95" s="12" t="s">
        <v>133</v>
      </c>
      <c r="B95" s="12" t="s">
        <v>24</v>
      </c>
    </row>
    <row r="96" spans="1:11" s="11" customFormat="1" ht="45" customHeight="1">
      <c r="B96" s="316" t="s">
        <v>19</v>
      </c>
      <c r="C96" s="316"/>
      <c r="D96" s="316"/>
      <c r="E96" s="316"/>
      <c r="F96" s="316"/>
      <c r="G96" s="316"/>
      <c r="H96" s="316"/>
      <c r="I96" s="316"/>
      <c r="J96" s="316"/>
      <c r="K96" s="316"/>
    </row>
    <row r="97" spans="1:11" s="11" customFormat="1" ht="15">
      <c r="B97" s="11" t="s">
        <v>20</v>
      </c>
    </row>
    <row r="98" spans="1:11" s="11" customFormat="1" ht="15"/>
    <row r="99" spans="1:11" s="12" customFormat="1" ht="15">
      <c r="A99" s="12" t="s">
        <v>134</v>
      </c>
      <c r="B99" s="12" t="s">
        <v>21</v>
      </c>
    </row>
    <row r="100" spans="1:11" s="11" customFormat="1" ht="36.75" customHeight="1">
      <c r="B100" s="316" t="s">
        <v>322</v>
      </c>
      <c r="C100" s="316"/>
      <c r="D100" s="316"/>
      <c r="E100" s="316"/>
      <c r="F100" s="316"/>
      <c r="G100" s="316"/>
      <c r="H100" s="316"/>
      <c r="I100" s="316"/>
      <c r="J100" s="316"/>
      <c r="K100" s="316"/>
    </row>
    <row r="101" spans="1:11" s="11" customFormat="1" ht="15"/>
    <row r="102" spans="1:11" s="12" customFormat="1" ht="15">
      <c r="A102" s="12" t="s">
        <v>135</v>
      </c>
      <c r="B102" s="12" t="s">
        <v>323</v>
      </c>
    </row>
    <row r="103" spans="1:11" s="11" customFormat="1" ht="15">
      <c r="A103" s="11" t="s">
        <v>324</v>
      </c>
      <c r="B103" s="11" t="s">
        <v>17</v>
      </c>
    </row>
    <row r="104" spans="1:11" s="11" customFormat="1" ht="43.5" customHeight="1">
      <c r="A104" s="22" t="s">
        <v>5</v>
      </c>
      <c r="B104" s="316" t="s">
        <v>18</v>
      </c>
      <c r="C104" s="316"/>
      <c r="D104" s="316"/>
      <c r="E104" s="316"/>
      <c r="F104" s="316"/>
      <c r="G104" s="316"/>
      <c r="H104" s="316"/>
      <c r="I104" s="316"/>
      <c r="J104" s="316"/>
      <c r="K104" s="316"/>
    </row>
    <row r="105" spans="1:11" s="11" customFormat="1" ht="57.75" customHeight="1">
      <c r="A105" s="22" t="s">
        <v>5</v>
      </c>
      <c r="B105" s="316" t="s">
        <v>419</v>
      </c>
      <c r="C105" s="316"/>
      <c r="D105" s="316"/>
      <c r="E105" s="316"/>
      <c r="F105" s="316"/>
      <c r="G105" s="316"/>
      <c r="H105" s="316"/>
      <c r="I105" s="316"/>
      <c r="J105" s="316"/>
      <c r="K105" s="316"/>
    </row>
    <row r="106" spans="1:11" s="11" customFormat="1" ht="14.25" customHeight="1">
      <c r="A106" s="22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s="11" customFormat="1" ht="32.25" customHeight="1">
      <c r="A107" s="11" t="s">
        <v>324</v>
      </c>
      <c r="B107" s="316" t="s">
        <v>420</v>
      </c>
      <c r="C107" s="316"/>
      <c r="D107" s="316"/>
      <c r="E107" s="316"/>
      <c r="F107" s="316"/>
      <c r="G107" s="316"/>
      <c r="H107" s="316"/>
      <c r="I107" s="316"/>
      <c r="J107" s="316"/>
      <c r="K107" s="316"/>
    </row>
    <row r="108" spans="1:11" s="11" customFormat="1" ht="43.5" customHeight="1">
      <c r="A108" s="22" t="s">
        <v>5</v>
      </c>
      <c r="B108" s="316" t="s">
        <v>421</v>
      </c>
      <c r="C108" s="316"/>
      <c r="D108" s="316"/>
      <c r="E108" s="316"/>
      <c r="F108" s="316"/>
      <c r="G108" s="316"/>
      <c r="H108" s="316"/>
      <c r="I108" s="316"/>
      <c r="J108" s="316"/>
      <c r="K108" s="316"/>
    </row>
    <row r="109" spans="1:11" s="11" customFormat="1" ht="43.5" customHeight="1">
      <c r="A109" s="22" t="s">
        <v>5</v>
      </c>
      <c r="B109" s="316" t="s">
        <v>374</v>
      </c>
      <c r="C109" s="316"/>
      <c r="D109" s="316"/>
      <c r="E109" s="316"/>
      <c r="F109" s="316"/>
      <c r="G109" s="316"/>
      <c r="H109" s="316"/>
      <c r="I109" s="316"/>
      <c r="J109" s="316"/>
      <c r="K109" s="316"/>
    </row>
    <row r="110" spans="1:11" s="11" customFormat="1" ht="32.25" customHeight="1">
      <c r="A110" s="11" t="s">
        <v>324</v>
      </c>
      <c r="B110" s="316" t="s">
        <v>375</v>
      </c>
      <c r="C110" s="316"/>
      <c r="D110" s="316"/>
      <c r="E110" s="316"/>
      <c r="F110" s="316"/>
      <c r="G110" s="316"/>
      <c r="H110" s="316"/>
      <c r="I110" s="316"/>
      <c r="J110" s="316"/>
      <c r="K110" s="316"/>
    </row>
    <row r="111" spans="1:11" s="11" customFormat="1" ht="15">
      <c r="A111" s="11" t="s">
        <v>378</v>
      </c>
      <c r="B111" s="11" t="s">
        <v>376</v>
      </c>
    </row>
    <row r="112" spans="1:11" s="11" customFormat="1" ht="43.5" customHeight="1">
      <c r="A112" s="22" t="s">
        <v>5</v>
      </c>
      <c r="B112" s="316" t="s">
        <v>377</v>
      </c>
      <c r="C112" s="316"/>
      <c r="D112" s="316"/>
      <c r="E112" s="316"/>
      <c r="F112" s="316"/>
      <c r="G112" s="316"/>
      <c r="H112" s="316"/>
      <c r="I112" s="316"/>
      <c r="J112" s="316"/>
      <c r="K112" s="316"/>
    </row>
    <row r="113" spans="1:11" s="11" customFormat="1" ht="15"/>
    <row r="114" spans="1:11" s="12" customFormat="1" ht="15">
      <c r="A114" s="12" t="s">
        <v>136</v>
      </c>
      <c r="B114" s="12" t="s">
        <v>629</v>
      </c>
    </row>
    <row r="115" spans="1:11" s="11" customFormat="1" ht="32.25" customHeight="1">
      <c r="B115" s="316" t="s">
        <v>630</v>
      </c>
      <c r="C115" s="316"/>
      <c r="D115" s="316"/>
      <c r="E115" s="316"/>
      <c r="F115" s="316"/>
      <c r="G115" s="316"/>
      <c r="H115" s="316"/>
      <c r="I115" s="316"/>
      <c r="J115" s="316"/>
      <c r="K115" s="316"/>
    </row>
    <row r="116" spans="1:11" s="11" customFormat="1" ht="71.25" customHeight="1">
      <c r="A116" s="22"/>
      <c r="B116" s="316" t="s">
        <v>192</v>
      </c>
      <c r="C116" s="316"/>
      <c r="D116" s="316"/>
      <c r="E116" s="316"/>
      <c r="F116" s="316"/>
      <c r="G116" s="316"/>
      <c r="H116" s="316"/>
      <c r="I116" s="316"/>
      <c r="J116" s="316"/>
      <c r="K116" s="316"/>
    </row>
    <row r="117" spans="1:11" s="11" customFormat="1" ht="129.75" customHeight="1">
      <c r="A117" s="22"/>
      <c r="B117" s="316" t="s">
        <v>326</v>
      </c>
      <c r="C117" s="316"/>
      <c r="D117" s="316"/>
      <c r="E117" s="316"/>
      <c r="F117" s="316"/>
      <c r="G117" s="316"/>
      <c r="H117" s="316"/>
      <c r="I117" s="316"/>
      <c r="J117" s="316"/>
      <c r="K117" s="316"/>
    </row>
    <row r="118" spans="1:11" s="11" customFormat="1" ht="75" customHeight="1">
      <c r="A118" s="22"/>
      <c r="B118" s="316" t="s">
        <v>437</v>
      </c>
      <c r="C118" s="316"/>
      <c r="D118" s="316"/>
      <c r="E118" s="316"/>
      <c r="F118" s="316"/>
      <c r="G118" s="316"/>
      <c r="H118" s="316"/>
      <c r="I118" s="316"/>
      <c r="J118" s="316"/>
      <c r="K118" s="316"/>
    </row>
    <row r="119" spans="1:11" s="11" customFormat="1" ht="15"/>
    <row r="120" spans="1:11" s="11" customFormat="1" ht="15"/>
    <row r="121" spans="1:11" s="11" customFormat="1" ht="15"/>
    <row r="122" spans="1:11" s="12" customFormat="1" ht="15">
      <c r="A122" s="12" t="s">
        <v>137</v>
      </c>
      <c r="B122" s="12" t="s">
        <v>438</v>
      </c>
    </row>
    <row r="123" spans="1:11" s="11" customFormat="1" ht="32.25" customHeight="1">
      <c r="A123" s="11" t="s">
        <v>5</v>
      </c>
      <c r="B123" s="316" t="s">
        <v>316</v>
      </c>
      <c r="C123" s="316"/>
      <c r="D123" s="316"/>
      <c r="E123" s="316"/>
      <c r="F123" s="316"/>
      <c r="G123" s="316"/>
      <c r="H123" s="316"/>
      <c r="I123" s="316"/>
      <c r="J123" s="316"/>
      <c r="K123" s="316"/>
    </row>
    <row r="124" spans="1:11" s="11" customFormat="1" ht="18.75" customHeight="1">
      <c r="A124" s="11" t="s">
        <v>5</v>
      </c>
      <c r="B124" s="11" t="s">
        <v>317</v>
      </c>
    </row>
    <row r="125" spans="1:11" s="11" customFormat="1" ht="24.75" customHeight="1">
      <c r="A125" s="11" t="s">
        <v>139</v>
      </c>
      <c r="B125" s="11" t="s">
        <v>138</v>
      </c>
    </row>
    <row r="126" spans="1:11" s="11" customFormat="1" ht="60.75" customHeight="1">
      <c r="A126" s="11" t="s">
        <v>139</v>
      </c>
      <c r="B126" s="316" t="s">
        <v>140</v>
      </c>
      <c r="C126" s="316"/>
      <c r="D126" s="316"/>
      <c r="E126" s="316"/>
      <c r="F126" s="316"/>
      <c r="G126" s="316"/>
      <c r="H126" s="316"/>
      <c r="I126" s="316"/>
      <c r="J126" s="316"/>
      <c r="K126" s="316"/>
    </row>
    <row r="127" spans="1:11" s="11" customFormat="1" ht="17.25" customHeight="1">
      <c r="A127" s="11" t="s">
        <v>5</v>
      </c>
      <c r="B127" s="11" t="s">
        <v>318</v>
      </c>
    </row>
    <row r="128" spans="1:11" s="11" customFormat="1" ht="17.25" customHeight="1"/>
    <row r="129" spans="1:11" s="11" customFormat="1" ht="17.25" customHeight="1">
      <c r="A129" s="10" t="s">
        <v>150</v>
      </c>
      <c r="B129" s="12" t="s">
        <v>149</v>
      </c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s="11" customFormat="1" ht="17.25" customHeight="1">
      <c r="B130" s="12" t="s">
        <v>141</v>
      </c>
    </row>
    <row r="131" spans="1:11" s="11" customFormat="1" ht="17.25" customHeight="1">
      <c r="B131" s="316" t="s">
        <v>142</v>
      </c>
      <c r="C131" s="316"/>
      <c r="D131" s="316"/>
      <c r="E131" s="316"/>
      <c r="F131" s="316"/>
      <c r="G131" s="316"/>
      <c r="H131" s="316"/>
      <c r="I131" s="316"/>
      <c r="J131" s="316"/>
      <c r="K131" s="316"/>
    </row>
    <row r="132" spans="1:11" s="11" customFormat="1" ht="63" customHeight="1">
      <c r="B132" s="316" t="s">
        <v>143</v>
      </c>
      <c r="C132" s="316"/>
      <c r="D132" s="316"/>
      <c r="E132" s="316"/>
      <c r="F132" s="316"/>
      <c r="G132" s="316"/>
      <c r="H132" s="316"/>
      <c r="I132" s="316"/>
      <c r="J132" s="316"/>
      <c r="K132" s="316"/>
    </row>
    <row r="133" spans="1:11" s="11" customFormat="1" ht="30.75" customHeight="1">
      <c r="B133" s="316" t="s">
        <v>144</v>
      </c>
      <c r="C133" s="316"/>
      <c r="D133" s="316"/>
      <c r="E133" s="316"/>
      <c r="F133" s="316"/>
      <c r="G133" s="316"/>
      <c r="H133" s="316"/>
      <c r="I133" s="316"/>
      <c r="J133" s="316"/>
      <c r="K133" s="316"/>
    </row>
    <row r="134" spans="1:11" s="11" customFormat="1" ht="61.5" customHeight="1">
      <c r="B134" s="316" t="s">
        <v>145</v>
      </c>
      <c r="C134" s="316"/>
      <c r="D134" s="316"/>
      <c r="E134" s="316"/>
      <c r="F134" s="316"/>
      <c r="G134" s="316"/>
      <c r="H134" s="316"/>
      <c r="I134" s="316"/>
      <c r="J134" s="316"/>
      <c r="K134" s="316"/>
    </row>
    <row r="135" spans="1:11" s="11" customFormat="1" ht="29.25" customHeight="1">
      <c r="B135" s="316" t="s">
        <v>146</v>
      </c>
      <c r="C135" s="316"/>
      <c r="D135" s="316"/>
      <c r="E135" s="316"/>
      <c r="F135" s="316"/>
      <c r="G135" s="316"/>
      <c r="H135" s="316"/>
      <c r="I135" s="316"/>
      <c r="J135" s="316"/>
      <c r="K135" s="316"/>
    </row>
    <row r="136" spans="1:11" s="11" customFormat="1" ht="34.5" customHeight="1">
      <c r="B136" s="316" t="s">
        <v>147</v>
      </c>
      <c r="C136" s="316"/>
      <c r="D136" s="316"/>
      <c r="E136" s="316"/>
      <c r="F136" s="316"/>
      <c r="G136" s="316"/>
      <c r="H136" s="316"/>
      <c r="I136" s="316"/>
      <c r="J136" s="316"/>
      <c r="K136" s="316"/>
    </row>
    <row r="137" spans="1:11" s="11" customFormat="1" ht="17.25" customHeight="1">
      <c r="A137" s="10" t="s">
        <v>152</v>
      </c>
      <c r="B137" s="12" t="s">
        <v>151</v>
      </c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s="11" customFormat="1" ht="43.5" customHeight="1">
      <c r="B138" s="316" t="s">
        <v>148</v>
      </c>
      <c r="C138" s="316"/>
      <c r="D138" s="316"/>
      <c r="E138" s="316"/>
      <c r="F138" s="316"/>
      <c r="G138" s="316"/>
      <c r="H138" s="316"/>
      <c r="I138" s="316"/>
      <c r="J138" s="316"/>
      <c r="K138" s="316"/>
    </row>
    <row r="139" spans="1:11" s="11" customFormat="1" ht="15"/>
    <row r="140" spans="1:11" s="11" customFormat="1" ht="15"/>
    <row r="141" spans="1:11" s="11" customFormat="1" ht="15"/>
    <row r="142" spans="1:11" s="11" customFormat="1" ht="15"/>
    <row r="143" spans="1:11" s="11" customFormat="1" ht="15"/>
    <row r="144" spans="1:11" s="11" customFormat="1" ht="15"/>
    <row r="145" spans="1:14" s="11" customFormat="1" ht="15"/>
    <row r="146" spans="1:14" s="11" customFormat="1" ht="15"/>
    <row r="147" spans="1:14" s="11" customFormat="1" ht="15"/>
    <row r="148" spans="1:14" s="11" customFormat="1" ht="15"/>
    <row r="149" spans="1:14" s="10" customFormat="1" ht="15.75">
      <c r="A149" s="10" t="s">
        <v>319</v>
      </c>
      <c r="B149" s="10" t="s">
        <v>582</v>
      </c>
    </row>
    <row r="150" spans="1:14" s="10" customFormat="1" ht="15.75">
      <c r="E150" s="326" t="s">
        <v>352</v>
      </c>
      <c r="F150" s="326"/>
      <c r="G150" s="326"/>
      <c r="H150" s="27"/>
      <c r="I150" s="326" t="s">
        <v>492</v>
      </c>
      <c r="J150" s="326"/>
      <c r="K150" s="326"/>
    </row>
    <row r="151" spans="1:14" s="10" customFormat="1" ht="15.75">
      <c r="B151" s="19"/>
      <c r="C151" s="19"/>
      <c r="D151" s="19"/>
      <c r="E151" s="347" t="s">
        <v>321</v>
      </c>
      <c r="F151" s="347"/>
      <c r="G151" s="347"/>
      <c r="H151" s="29"/>
      <c r="I151" s="347" t="s">
        <v>321</v>
      </c>
      <c r="J151" s="347"/>
      <c r="K151" s="347"/>
    </row>
    <row r="152" spans="1:14" s="11" customFormat="1" ht="15">
      <c r="B152" s="11" t="s">
        <v>153</v>
      </c>
      <c r="E152" s="211"/>
      <c r="F152" s="330">
        <f>+'[1]THEO PHAN MEN- bu tru kiem toan'!$F$7+[6]Sheet1!$E$13</f>
        <v>519660020</v>
      </c>
      <c r="G152" s="330"/>
      <c r="H152" s="299"/>
      <c r="I152" s="300"/>
      <c r="J152" s="340">
        <f>+'[1]THEO PHAN MEN- bu tru kiem toan'!$G$7+[6]Sheet1!$D$13</f>
        <v>902443133</v>
      </c>
      <c r="K152" s="340"/>
    </row>
    <row r="153" spans="1:14" s="11" customFormat="1" ht="15">
      <c r="B153" s="11" t="s">
        <v>154</v>
      </c>
      <c r="E153" s="211"/>
      <c r="F153" s="330">
        <f>+'[1]THEO PHAN MEN- bu tru kiem toan'!$F$8+[6]Sheet1!$E$14</f>
        <v>879148163</v>
      </c>
      <c r="G153" s="330"/>
      <c r="H153" s="299"/>
      <c r="I153" s="300"/>
      <c r="J153" s="342">
        <f>+'[1]THEO PHAN MEN- bu tru kiem toan'!$G$8+[6]Sheet1!$D$14</f>
        <v>1144948341</v>
      </c>
      <c r="K153" s="342"/>
    </row>
    <row r="154" spans="1:14" s="11" customFormat="1" ht="15">
      <c r="B154" s="11" t="s">
        <v>436</v>
      </c>
      <c r="E154" s="211"/>
      <c r="F154" s="341">
        <f>+'[1]THEO PHAN MEN- bu tru kiem toan'!$F$10</f>
        <v>16000000000</v>
      </c>
      <c r="G154" s="341"/>
      <c r="H154" s="299"/>
      <c r="I154" s="300"/>
      <c r="J154" s="343">
        <f>+'[1]THEO PHAN MEN- bu tru kiem toan'!$G$10</f>
        <v>10000000000</v>
      </c>
      <c r="K154" s="343"/>
    </row>
    <row r="155" spans="1:14" s="10" customFormat="1" ht="16.5" thickBot="1">
      <c r="B155" s="10" t="s">
        <v>474</v>
      </c>
      <c r="E155" s="31"/>
      <c r="F155" s="322">
        <f>SUM(F152:G154)</f>
        <v>17398808183</v>
      </c>
      <c r="G155" s="322"/>
      <c r="H155" s="30"/>
      <c r="I155" s="31"/>
      <c r="J155" s="322">
        <f>SUM(J152:K154)</f>
        <v>12047391474</v>
      </c>
      <c r="K155" s="322"/>
      <c r="M155" s="107">
        <f>+F155-'BCĐKT-200'!F10</f>
        <v>0</v>
      </c>
      <c r="N155" s="107">
        <f>+J155-'BCĐKT-200'!J10</f>
        <v>0</v>
      </c>
    </row>
    <row r="156" spans="1:14" s="11" customFormat="1" ht="9.75" customHeight="1" thickTop="1"/>
    <row r="157" spans="1:14" s="10" customFormat="1" ht="15.75">
      <c r="A157" s="10" t="s">
        <v>475</v>
      </c>
      <c r="B157" s="10" t="s">
        <v>307</v>
      </c>
    </row>
    <row r="158" spans="1:14" s="11" customFormat="1" ht="15.75">
      <c r="E158" s="326" t="s">
        <v>352</v>
      </c>
      <c r="F158" s="326" t="s">
        <v>352</v>
      </c>
      <c r="G158" s="326"/>
      <c r="I158" s="326" t="s">
        <v>492</v>
      </c>
      <c r="J158" s="326"/>
      <c r="K158" s="326"/>
    </row>
    <row r="159" spans="1:14" s="10" customFormat="1" ht="15.75">
      <c r="F159" s="327" t="s">
        <v>295</v>
      </c>
      <c r="G159" s="327"/>
      <c r="J159" s="327" t="s">
        <v>295</v>
      </c>
      <c r="K159" s="327"/>
    </row>
    <row r="160" spans="1:14" s="10" customFormat="1" ht="15.75">
      <c r="B160" s="19"/>
      <c r="C160" s="19"/>
      <c r="D160" s="19"/>
      <c r="E160" s="19"/>
      <c r="F160" s="328" t="s">
        <v>321</v>
      </c>
      <c r="G160" s="328"/>
      <c r="H160" s="19"/>
      <c r="I160" s="19"/>
      <c r="J160" s="328" t="s">
        <v>321</v>
      </c>
      <c r="K160" s="328"/>
    </row>
    <row r="161" spans="1:14" s="10" customFormat="1" ht="15.75">
      <c r="B161" s="96"/>
      <c r="C161" s="96"/>
      <c r="D161" s="96"/>
      <c r="E161" s="96"/>
      <c r="F161" s="108"/>
      <c r="G161" s="108"/>
      <c r="H161" s="96"/>
      <c r="I161" s="96"/>
      <c r="J161" s="332"/>
      <c r="K161" s="332"/>
    </row>
    <row r="162" spans="1:14" s="11" customFormat="1" ht="15">
      <c r="B162" s="11" t="s">
        <v>357</v>
      </c>
      <c r="F162" s="332">
        <f>+'[1]THEO PHAN MEN- bu tru kiem toan'!$F$15+[6]Sheet1!$E$18</f>
        <v>6500000000</v>
      </c>
      <c r="G162" s="332"/>
      <c r="J162" s="330">
        <v>0</v>
      </c>
      <c r="K162" s="330"/>
      <c r="M162" s="34">
        <f>+F162-'BCĐKT-200'!F13</f>
        <v>0</v>
      </c>
    </row>
    <row r="163" spans="1:14" s="11" customFormat="1" ht="15">
      <c r="F163" s="24"/>
      <c r="G163" s="24"/>
      <c r="J163" s="332"/>
      <c r="K163" s="332"/>
    </row>
    <row r="164" spans="1:14" s="11" customFormat="1" ht="16.5" thickBot="1">
      <c r="B164" s="10" t="s">
        <v>474</v>
      </c>
      <c r="F164" s="322">
        <f>SUM(F162:G163)</f>
        <v>6500000000</v>
      </c>
      <c r="G164" s="322"/>
      <c r="J164" s="329">
        <f>SUM(J162:K163)</f>
        <v>0</v>
      </c>
      <c r="K164" s="329"/>
    </row>
    <row r="165" spans="1:14" s="11" customFormat="1" ht="10.5" customHeight="1" thickTop="1"/>
    <row r="166" spans="1:14" s="90" customFormat="1" ht="18" customHeight="1">
      <c r="A166" s="90" t="s">
        <v>296</v>
      </c>
      <c r="B166" s="90" t="s">
        <v>308</v>
      </c>
      <c r="F166" s="331" t="s">
        <v>352</v>
      </c>
      <c r="G166" s="331"/>
      <c r="H166" s="215"/>
      <c r="I166" s="215"/>
      <c r="J166" s="331" t="s">
        <v>492</v>
      </c>
      <c r="K166" s="331"/>
    </row>
    <row r="167" spans="1:14" s="89" customFormat="1" ht="15.75">
      <c r="B167" s="111"/>
      <c r="C167" s="111"/>
      <c r="D167" s="111"/>
      <c r="E167" s="111"/>
      <c r="F167" s="339" t="s">
        <v>321</v>
      </c>
      <c r="G167" s="339"/>
      <c r="H167" s="216"/>
      <c r="I167" s="216"/>
      <c r="J167" s="339" t="s">
        <v>321</v>
      </c>
      <c r="K167" s="339"/>
    </row>
    <row r="168" spans="1:14" s="89" customFormat="1" ht="15.75">
      <c r="B168" s="122"/>
      <c r="C168" s="122"/>
      <c r="D168" s="122"/>
      <c r="E168" s="122"/>
      <c r="F168" s="217"/>
      <c r="G168" s="217"/>
      <c r="H168" s="218"/>
      <c r="I168" s="218"/>
      <c r="J168" s="217"/>
      <c r="K168" s="217"/>
    </row>
    <row r="169" spans="1:14" s="89" customFormat="1" ht="15">
      <c r="B169" s="89" t="s">
        <v>33</v>
      </c>
      <c r="F169" s="338">
        <f>+'[7]THEO PHAN MEN- bu tru kiem toan'!$F$26-F171-F172</f>
        <v>2622074499</v>
      </c>
      <c r="G169" s="338"/>
      <c r="H169" s="219"/>
      <c r="I169" s="219"/>
      <c r="J169" s="337">
        <v>303600165</v>
      </c>
      <c r="K169" s="337"/>
    </row>
    <row r="170" spans="1:14" s="89" customFormat="1" ht="15">
      <c r="B170" s="89" t="s">
        <v>89</v>
      </c>
      <c r="F170" s="338">
        <v>0</v>
      </c>
      <c r="G170" s="338"/>
      <c r="H170" s="219"/>
      <c r="I170" s="219"/>
      <c r="J170" s="338">
        <v>56558333</v>
      </c>
      <c r="K170" s="338"/>
    </row>
    <row r="171" spans="1:14" s="89" customFormat="1" ht="15">
      <c r="B171" s="89" t="s">
        <v>90</v>
      </c>
      <c r="F171" s="338">
        <f>2692200+23292684</f>
        <v>25984884</v>
      </c>
      <c r="G171" s="338"/>
      <c r="H171" s="219"/>
      <c r="I171" s="219"/>
      <c r="J171" s="338">
        <v>0</v>
      </c>
      <c r="K171" s="338"/>
    </row>
    <row r="172" spans="1:14" s="89" customFormat="1" ht="15">
      <c r="B172" s="89" t="s">
        <v>91</v>
      </c>
      <c r="F172" s="338">
        <v>191158</v>
      </c>
      <c r="G172" s="338"/>
      <c r="H172" s="219"/>
      <c r="I172" s="219"/>
      <c r="J172" s="348">
        <v>19316256</v>
      </c>
      <c r="K172" s="348"/>
    </row>
    <row r="173" spans="1:14" s="89" customFormat="1" ht="15">
      <c r="B173" s="89" t="s">
        <v>92</v>
      </c>
      <c r="F173" s="338">
        <f>+'[7]THEO PHAN MEN- bu tru kiem toan'!$F$30+'[7]THEO PHAN MEN- bu tru kiem toan'!$F$31+'[7]THEO PHAN MEN- bu tru kiem toan'!$F$32</f>
        <v>71829772</v>
      </c>
      <c r="G173" s="338"/>
      <c r="H173" s="219"/>
      <c r="I173" s="219"/>
      <c r="J173" s="348">
        <v>0</v>
      </c>
      <c r="K173" s="348"/>
    </row>
    <row r="174" spans="1:14" s="89" customFormat="1" ht="16.5" thickBot="1">
      <c r="B174" s="90" t="s">
        <v>474</v>
      </c>
      <c r="F174" s="322">
        <f>SUM(F169:G173)</f>
        <v>2720080313</v>
      </c>
      <c r="G174" s="322"/>
      <c r="H174" s="219"/>
      <c r="I174" s="219"/>
      <c r="J174" s="322">
        <f>SUM(J169:K173)</f>
        <v>379474754</v>
      </c>
      <c r="K174" s="322"/>
      <c r="M174" s="219">
        <f>+F174-'BCĐKT-200'!D23</f>
        <v>0</v>
      </c>
      <c r="N174" s="219">
        <f>+J174-'BCĐKT-200'!J23</f>
        <v>0</v>
      </c>
    </row>
    <row r="175" spans="1:14" s="109" customFormat="1" ht="11.25" customHeight="1" thickTop="1"/>
    <row r="176" spans="1:14" s="90" customFormat="1" ht="15.75">
      <c r="A176" s="90" t="s">
        <v>523</v>
      </c>
      <c r="B176" s="90" t="s">
        <v>1</v>
      </c>
    </row>
    <row r="177" spans="1:11" s="89" customFormat="1" ht="15.75">
      <c r="F177" s="334" t="s">
        <v>352</v>
      </c>
      <c r="G177" s="334"/>
      <c r="J177" s="334" t="s">
        <v>492</v>
      </c>
      <c r="K177" s="334"/>
    </row>
    <row r="178" spans="1:11" s="89" customFormat="1" ht="15.75">
      <c r="B178" s="111"/>
      <c r="C178" s="111"/>
      <c r="D178" s="111"/>
      <c r="E178" s="111"/>
      <c r="F178" s="335" t="s">
        <v>321</v>
      </c>
      <c r="G178" s="335"/>
      <c r="H178" s="111"/>
      <c r="I178" s="111"/>
      <c r="J178" s="335" t="s">
        <v>321</v>
      </c>
      <c r="K178" s="335"/>
    </row>
    <row r="179" spans="1:11" s="89" customFormat="1" ht="15">
      <c r="B179" s="89" t="s">
        <v>524</v>
      </c>
      <c r="F179" s="320">
        <f>+'[1]THEO PHAN MEN- bu tru kiem toan'!$F$38</f>
        <v>388659315</v>
      </c>
      <c r="G179" s="320"/>
      <c r="J179" s="223">
        <f>+'[1]THEO PHAN MEN- bu tru kiem toan'!$G$38</f>
        <v>276099099</v>
      </c>
      <c r="K179" s="223"/>
    </row>
    <row r="180" spans="1:11" s="89" customFormat="1" ht="15">
      <c r="B180" s="89" t="s">
        <v>525</v>
      </c>
      <c r="F180" s="320">
        <f>+'[1]THEO PHAN MEN- bu tru kiem toan'!$F$40</f>
        <v>12825926735</v>
      </c>
      <c r="G180" s="320"/>
      <c r="J180" s="349">
        <f>+'[1]THEO PHAN MEN- bu tru kiem toan'!$G$40</f>
        <v>6990429378</v>
      </c>
      <c r="K180" s="349"/>
    </row>
    <row r="181" spans="1:11" s="89" customFormat="1" ht="15">
      <c r="B181" s="89" t="s">
        <v>40</v>
      </c>
      <c r="F181" s="320">
        <v>1266031284</v>
      </c>
      <c r="G181" s="320"/>
      <c r="J181" s="320">
        <v>1266031284</v>
      </c>
      <c r="K181" s="320"/>
    </row>
    <row r="182" spans="1:11" s="89" customFormat="1" ht="15">
      <c r="B182" s="89" t="s">
        <v>41</v>
      </c>
      <c r="F182" s="320">
        <v>124245000</v>
      </c>
      <c r="G182" s="320"/>
      <c r="J182" s="320">
        <v>124245000</v>
      </c>
      <c r="K182" s="320"/>
    </row>
    <row r="183" spans="1:11" s="90" customFormat="1" ht="16.5" thickBot="1">
      <c r="B183" s="90" t="s">
        <v>474</v>
      </c>
      <c r="F183" s="322">
        <f>SUM(F179:G182)</f>
        <v>14604862334</v>
      </c>
      <c r="G183" s="322"/>
      <c r="J183" s="322">
        <f>SUM(J179:K182)</f>
        <v>8656804761</v>
      </c>
      <c r="K183" s="322"/>
    </row>
    <row r="184" spans="1:11" s="90" customFormat="1" ht="16.5" thickTop="1">
      <c r="F184" s="266"/>
      <c r="G184" s="266"/>
      <c r="J184" s="266"/>
      <c r="K184" s="266"/>
    </row>
    <row r="185" spans="1:11" s="89" customFormat="1" ht="15.75">
      <c r="A185" s="267">
        <v>9</v>
      </c>
      <c r="B185" s="90" t="s">
        <v>34</v>
      </c>
    </row>
    <row r="186" spans="1:11" s="90" customFormat="1" ht="15.75" hidden="1">
      <c r="A186" s="90" t="s">
        <v>526</v>
      </c>
      <c r="B186" s="90" t="s">
        <v>527</v>
      </c>
    </row>
    <row r="187" spans="1:11" s="89" customFormat="1" ht="15.75" hidden="1">
      <c r="F187" s="334" t="s">
        <v>352</v>
      </c>
      <c r="G187" s="334"/>
      <c r="J187" s="334" t="s">
        <v>492</v>
      </c>
      <c r="K187" s="334"/>
    </row>
    <row r="188" spans="1:11" s="89" customFormat="1" ht="15.75" hidden="1">
      <c r="B188" s="111"/>
      <c r="C188" s="111"/>
      <c r="D188" s="111"/>
      <c r="E188" s="111"/>
      <c r="F188" s="335" t="s">
        <v>321</v>
      </c>
      <c r="G188" s="335"/>
      <c r="H188" s="111"/>
      <c r="I188" s="111"/>
      <c r="J188" s="335" t="s">
        <v>321</v>
      </c>
      <c r="K188" s="335"/>
    </row>
    <row r="189" spans="1:11" s="89" customFormat="1" ht="15" hidden="1">
      <c r="B189" s="89" t="s">
        <v>528</v>
      </c>
      <c r="F189" s="323">
        <v>0</v>
      </c>
      <c r="G189" s="323"/>
      <c r="J189" s="223"/>
      <c r="K189" s="223"/>
    </row>
    <row r="190" spans="1:11" s="89" customFormat="1" ht="16.5" hidden="1" thickBot="1">
      <c r="B190" s="90" t="s">
        <v>474</v>
      </c>
      <c r="F190" s="333">
        <v>0</v>
      </c>
      <c r="G190" s="333"/>
      <c r="J190" s="333">
        <v>0</v>
      </c>
      <c r="K190" s="333"/>
    </row>
    <row r="191" spans="1:11" s="89" customFormat="1" ht="15.75" hidden="1" thickTop="1">
      <c r="F191" s="325"/>
      <c r="G191" s="325"/>
    </row>
    <row r="192" spans="1:11" s="90" customFormat="1" ht="15.75" hidden="1">
      <c r="A192" s="90" t="s">
        <v>526</v>
      </c>
      <c r="B192" s="90" t="s">
        <v>530</v>
      </c>
    </row>
    <row r="193" spans="2:11" s="89" customFormat="1" ht="15.75" hidden="1">
      <c r="F193" s="334" t="s">
        <v>352</v>
      </c>
      <c r="G193" s="334"/>
      <c r="J193" s="334" t="s">
        <v>492</v>
      </c>
      <c r="K193" s="334"/>
    </row>
    <row r="194" spans="2:11" s="89" customFormat="1" ht="15.75" hidden="1">
      <c r="B194" s="111"/>
      <c r="C194" s="111"/>
      <c r="D194" s="111"/>
      <c r="E194" s="111"/>
      <c r="F194" s="335" t="s">
        <v>321</v>
      </c>
      <c r="G194" s="335"/>
      <c r="H194" s="111"/>
      <c r="I194" s="111"/>
      <c r="J194" s="335" t="s">
        <v>321</v>
      </c>
      <c r="K194" s="335"/>
    </row>
    <row r="195" spans="2:11" s="89" customFormat="1" ht="15" hidden="1">
      <c r="F195" s="324"/>
      <c r="G195" s="324"/>
      <c r="J195" s="223"/>
      <c r="K195" s="223"/>
    </row>
    <row r="196" spans="2:11" s="89" customFormat="1" ht="15" hidden="1">
      <c r="F196" s="336"/>
      <c r="G196" s="336"/>
      <c r="J196" s="223"/>
      <c r="K196" s="223"/>
    </row>
    <row r="197" spans="2:11" s="89" customFormat="1" ht="16.5" hidden="1" thickBot="1">
      <c r="B197" s="90" t="s">
        <v>474</v>
      </c>
      <c r="F197" s="333">
        <v>0</v>
      </c>
      <c r="G197" s="333"/>
      <c r="J197" s="333">
        <v>0</v>
      </c>
      <c r="K197" s="333"/>
    </row>
    <row r="198" spans="2:11" s="89" customFormat="1" ht="15" hidden="1"/>
    <row r="199" spans="2:11" s="89" customFormat="1" ht="15"/>
    <row r="200" spans="2:11" s="89" customFormat="1" ht="15">
      <c r="B200" s="89" t="s">
        <v>39</v>
      </c>
      <c r="F200" s="320">
        <f>+'[1]THEO PHAN MEN- bu tru kiem toan'!$F$46</f>
        <v>24275833</v>
      </c>
      <c r="G200" s="320"/>
      <c r="J200" s="351">
        <f>+'[1]THEO PHAN MEN- bu tru kiem toan'!$G$46</f>
        <v>97103333</v>
      </c>
      <c r="K200" s="351"/>
    </row>
    <row r="201" spans="2:11" s="89" customFormat="1" ht="15">
      <c r="B201" s="89" t="s">
        <v>35</v>
      </c>
      <c r="F201" s="320">
        <f>+'[1]THEO PHAN MEN- bu tru kiem toan'!$F$49</f>
        <v>12778100</v>
      </c>
      <c r="G201" s="320"/>
      <c r="J201" s="348">
        <v>0</v>
      </c>
      <c r="K201" s="348"/>
    </row>
    <row r="202" spans="2:11" s="89" customFormat="1" ht="15">
      <c r="B202" s="89" t="s">
        <v>531</v>
      </c>
      <c r="F202" s="320">
        <f>+'[1]THEO PHAN MEN- bu tru kiem toan'!$F$52</f>
        <v>377703091</v>
      </c>
      <c r="G202" s="320"/>
      <c r="J202" s="350">
        <f>+'[1]THEO PHAN MEN- bu tru kiem toan'!$G$51</f>
        <v>9603091</v>
      </c>
      <c r="K202" s="350"/>
    </row>
    <row r="203" spans="2:11" s="89" customFormat="1" ht="15">
      <c r="B203" s="89" t="s">
        <v>532</v>
      </c>
      <c r="F203" s="320"/>
      <c r="G203" s="320"/>
      <c r="J203" s="321"/>
      <c r="K203" s="321"/>
    </row>
    <row r="204" spans="2:11" s="89" customFormat="1" ht="16.5" thickBot="1">
      <c r="B204" s="89" t="s">
        <v>474</v>
      </c>
      <c r="F204" s="322">
        <f>SUM(F198:G203)</f>
        <v>414757024</v>
      </c>
      <c r="G204" s="322"/>
      <c r="J204" s="322">
        <f>SUM(J198:K203)</f>
        <v>106706424</v>
      </c>
      <c r="K204" s="322"/>
    </row>
    <row r="205" spans="2:11" s="109" customFormat="1" ht="15.75" thickTop="1"/>
    <row r="206" spans="2:11" s="109" customFormat="1" ht="15"/>
    <row r="207" spans="2:11" s="109" customFormat="1" ht="15"/>
    <row r="208" spans="2:11" s="109" customFormat="1" ht="15"/>
    <row r="209" s="109" customFormat="1" ht="15"/>
    <row r="210" s="109" customFormat="1" ht="15"/>
    <row r="211" s="109" customFormat="1" ht="15"/>
    <row r="212" s="109" customFormat="1" ht="15"/>
    <row r="213" s="109" customFormat="1" ht="15"/>
    <row r="214" s="109" customFormat="1" ht="15"/>
    <row r="215" s="109" customFormat="1" ht="15"/>
    <row r="216" s="109" customFormat="1" ht="15"/>
    <row r="217" s="109" customFormat="1" ht="15"/>
    <row r="218" s="109" customFormat="1" ht="15"/>
    <row r="219" s="109" customFormat="1" ht="15"/>
    <row r="220" s="109" customFormat="1" ht="15"/>
    <row r="221" s="109" customFormat="1" ht="15"/>
    <row r="222" s="109" customFormat="1" ht="15"/>
    <row r="223" s="109" customFormat="1" ht="15"/>
    <row r="224" s="109" customFormat="1" ht="15"/>
    <row r="225" s="109" customFormat="1" ht="15"/>
    <row r="226" s="109" customFormat="1" ht="15"/>
    <row r="227" s="109" customFormat="1" ht="15"/>
    <row r="228" s="109" customFormat="1" ht="15"/>
    <row r="229" s="109" customFormat="1" ht="15"/>
    <row r="230" s="109" customFormat="1" ht="15"/>
    <row r="231" s="109" customFormat="1" ht="15"/>
    <row r="232" s="109" customFormat="1" ht="15"/>
    <row r="233" s="109" customFormat="1" ht="15"/>
    <row r="234" s="109" customFormat="1" ht="15"/>
    <row r="235" s="109" customFormat="1" ht="15"/>
    <row r="236" s="109" customFormat="1" ht="15"/>
    <row r="237" s="109" customFormat="1" ht="15"/>
    <row r="238" s="109" customFormat="1" ht="15"/>
    <row r="239" s="109" customFormat="1" ht="15"/>
    <row r="240" s="109" customFormat="1" ht="15"/>
    <row r="241" s="109" customFormat="1" ht="15"/>
    <row r="242" s="109" customFormat="1" ht="15"/>
    <row r="243" s="109" customFormat="1" ht="15"/>
    <row r="244" s="109" customFormat="1" ht="15"/>
    <row r="245" s="109" customFormat="1" ht="15"/>
    <row r="246" s="109" customFormat="1" ht="15"/>
    <row r="247" s="109" customFormat="1" ht="15"/>
    <row r="248" s="109" customFormat="1" ht="15"/>
    <row r="249" s="109" customFormat="1" ht="15"/>
    <row r="250" s="109" customFormat="1" ht="15"/>
    <row r="251" s="109" customFormat="1" ht="15"/>
    <row r="252" s="109" customFormat="1" ht="15"/>
    <row r="253" s="109" customFormat="1" ht="15"/>
    <row r="254" s="109" customFormat="1" ht="15"/>
    <row r="255" s="109" customFormat="1" ht="15"/>
    <row r="256" s="109" customFormat="1" ht="15"/>
    <row r="257" s="109" customFormat="1" ht="15"/>
    <row r="258" s="109" customFormat="1" ht="15"/>
    <row r="259" s="109" customFormat="1" ht="15"/>
    <row r="260" s="109" customFormat="1" ht="15"/>
    <row r="261" s="109" customFormat="1" ht="15"/>
    <row r="262" s="109" customFormat="1" ht="15"/>
    <row r="263" s="109" customFormat="1" ht="15"/>
    <row r="264" s="109" customFormat="1" ht="15"/>
    <row r="265" s="109" customFormat="1" ht="15"/>
    <row r="266" s="109" customFormat="1" ht="15"/>
    <row r="267" s="11" customFormat="1" ht="15"/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  <row r="367" s="11" customFormat="1" ht="15"/>
    <row r="368" s="11" customFormat="1" ht="15"/>
    <row r="369" s="11" customFormat="1" ht="15"/>
    <row r="370" s="11" customFormat="1" ht="15"/>
    <row r="371" s="11" customFormat="1" ht="15"/>
    <row r="372" s="11" customFormat="1" ht="15"/>
    <row r="373" s="11" customFormat="1" ht="15"/>
    <row r="374" s="11" customFormat="1" ht="15"/>
    <row r="375" s="11" customFormat="1" ht="15"/>
    <row r="376" s="11" customFormat="1" ht="15"/>
    <row r="377" s="11" customFormat="1" ht="15"/>
    <row r="378" s="11" customFormat="1" ht="15"/>
    <row r="379" s="11" customFormat="1" ht="15"/>
    <row r="380" s="11" customFormat="1" ht="15"/>
    <row r="381" s="11" customFormat="1" ht="15"/>
    <row r="382" s="11" customFormat="1" ht="15"/>
    <row r="383" s="11" customFormat="1" ht="15"/>
    <row r="384" s="11" customFormat="1" ht="15"/>
    <row r="385" s="11" customFormat="1" ht="15"/>
    <row r="386" s="11" customFormat="1" ht="15"/>
    <row r="387" s="11" customFormat="1" ht="15"/>
    <row r="388" s="11" customFormat="1" ht="15"/>
    <row r="389" s="11" customFormat="1" ht="15"/>
    <row r="390" s="11" customFormat="1" ht="15"/>
    <row r="391" s="11" customFormat="1" ht="15"/>
    <row r="392" s="11" customFormat="1" ht="15"/>
    <row r="393" s="11" customFormat="1" ht="15"/>
    <row r="394" s="11" customFormat="1" ht="15"/>
    <row r="395" s="11" customFormat="1" ht="15"/>
    <row r="396" s="11" customFormat="1" ht="15"/>
    <row r="397" s="11" customFormat="1" ht="15"/>
    <row r="398" s="11" customFormat="1" ht="15"/>
    <row r="399" s="11" customFormat="1" ht="15"/>
    <row r="400" s="11" customFormat="1" ht="15"/>
    <row r="401" s="11" customFormat="1" ht="15"/>
    <row r="402" s="11" customFormat="1" ht="15"/>
    <row r="403" s="11" customFormat="1" ht="15"/>
    <row r="404" s="11" customFormat="1" ht="15"/>
    <row r="405" s="11" customFormat="1" ht="15"/>
    <row r="406" s="11" customFormat="1" ht="15"/>
    <row r="407" s="11" customFormat="1" ht="15"/>
    <row r="408" s="11" customFormat="1" ht="15"/>
    <row r="409" s="11" customFormat="1" ht="15"/>
    <row r="410" s="11" customFormat="1" ht="15"/>
    <row r="411" s="11" customFormat="1" ht="15"/>
    <row r="412" s="11" customFormat="1" ht="15"/>
    <row r="413" s="11" customFormat="1" ht="15"/>
    <row r="414" s="11" customFormat="1" ht="15"/>
    <row r="415" s="11" customFormat="1" ht="15"/>
    <row r="416" s="11" customFormat="1" ht="15"/>
    <row r="417" s="11" customFormat="1" ht="15"/>
    <row r="418" s="11" customFormat="1" ht="15"/>
    <row r="419" s="11" customFormat="1" ht="15"/>
    <row r="420" s="11" customFormat="1" ht="15"/>
    <row r="421" s="11" customFormat="1" ht="15"/>
    <row r="422" s="11" customFormat="1" ht="15"/>
    <row r="423" s="11" customFormat="1" ht="15"/>
    <row r="424" s="11" customFormat="1" ht="15"/>
    <row r="425" s="11" customFormat="1" ht="15"/>
    <row r="426" s="11" customFormat="1" ht="15"/>
    <row r="427" s="11" customFormat="1" ht="15"/>
    <row r="428" s="11" customFormat="1" ht="15"/>
    <row r="429" s="11" customFormat="1" ht="15"/>
    <row r="430" s="11" customFormat="1" ht="15"/>
    <row r="431" s="11" customFormat="1" ht="15"/>
    <row r="432" s="11" customFormat="1" ht="15"/>
    <row r="433" s="11" customFormat="1" ht="15"/>
    <row r="434" s="11" customFormat="1" ht="15"/>
    <row r="435" s="11" customFormat="1" ht="15"/>
    <row r="436" s="11" customFormat="1" ht="15"/>
    <row r="437" s="11" customFormat="1" ht="15"/>
    <row r="438" s="11" customFormat="1" ht="15"/>
    <row r="439" s="11" customFormat="1" ht="15"/>
    <row r="440" s="11" customFormat="1" ht="15"/>
    <row r="441" s="11" customFormat="1" ht="15"/>
    <row r="442" s="11" customFormat="1" ht="15"/>
    <row r="443" s="11" customFormat="1" ht="15"/>
    <row r="444" s="11" customFormat="1" ht="15"/>
    <row r="445" s="11" customFormat="1" ht="15"/>
    <row r="446" s="11" customFormat="1" ht="15"/>
    <row r="447" s="11" customFormat="1" ht="15"/>
    <row r="448" s="11" customFormat="1" ht="15"/>
    <row r="449" s="11" customFormat="1" ht="15"/>
    <row r="450" s="11" customFormat="1" ht="15"/>
    <row r="451" s="11" customFormat="1" ht="15"/>
    <row r="452" s="11" customFormat="1" ht="15"/>
    <row r="453" s="11" customFormat="1" ht="15"/>
    <row r="454" s="11" customFormat="1" ht="15"/>
    <row r="455" s="11" customFormat="1" ht="15"/>
    <row r="456" s="11" customFormat="1" ht="15"/>
    <row r="457" s="11" customFormat="1" ht="15"/>
    <row r="458" s="11" customFormat="1" ht="15"/>
    <row r="459" s="11" customFormat="1" ht="15"/>
    <row r="460" s="11" customFormat="1" ht="15"/>
    <row r="461" s="11" customFormat="1" ht="15"/>
    <row r="462" s="11" customFormat="1" ht="15"/>
    <row r="463" s="11" customFormat="1" ht="15"/>
    <row r="464" s="11" customFormat="1" ht="15"/>
    <row r="465" s="11" customFormat="1" ht="15"/>
    <row r="466" s="11" customFormat="1" ht="15"/>
    <row r="467" s="11" customFormat="1" ht="15"/>
    <row r="468" s="11" customFormat="1" ht="15"/>
    <row r="469" s="11" customFormat="1" ht="15"/>
    <row r="470" s="11" customFormat="1" ht="15"/>
    <row r="471" s="11" customFormat="1" ht="15"/>
    <row r="472" s="11" customFormat="1" ht="15"/>
    <row r="473" s="11" customFormat="1" ht="15"/>
    <row r="474" s="11" customFormat="1" ht="15"/>
    <row r="475" s="11" customFormat="1" ht="15"/>
    <row r="476" s="11" customFormat="1" ht="15"/>
    <row r="477" s="11" customFormat="1" ht="15"/>
    <row r="478" s="11" customFormat="1" ht="15"/>
    <row r="479" s="11" customFormat="1" ht="15"/>
    <row r="480" s="11" customFormat="1" ht="15"/>
    <row r="481" s="11" customFormat="1" ht="15"/>
    <row r="482" s="11" customFormat="1" ht="15"/>
    <row r="483" s="11" customFormat="1" ht="15"/>
    <row r="484" s="11" customFormat="1" ht="15"/>
    <row r="485" s="11" customFormat="1" ht="15"/>
    <row r="486" s="11" customFormat="1" ht="15"/>
    <row r="487" s="11" customFormat="1" ht="15"/>
    <row r="488" s="11" customFormat="1" ht="15"/>
    <row r="489" s="11" customFormat="1" ht="15"/>
    <row r="490" s="11" customFormat="1" ht="15"/>
    <row r="491" s="11" customFormat="1" ht="15"/>
    <row r="492" s="11" customFormat="1" ht="15"/>
    <row r="493" s="11" customFormat="1" ht="15"/>
    <row r="494" s="11" customFormat="1" ht="15"/>
    <row r="495" s="11" customFormat="1" ht="15"/>
    <row r="496" s="11" customFormat="1" ht="15"/>
    <row r="497" s="11" customFormat="1" ht="15"/>
    <row r="498" s="11" customFormat="1" ht="15"/>
    <row r="499" s="11" customFormat="1" ht="15"/>
    <row r="500" s="11" customFormat="1" ht="15"/>
    <row r="501" s="11" customFormat="1" ht="15"/>
    <row r="502" s="11" customFormat="1" ht="15"/>
    <row r="503" s="11" customFormat="1" ht="15"/>
    <row r="504" s="11" customFormat="1" ht="15"/>
    <row r="505" s="11" customFormat="1" ht="15"/>
    <row r="506" s="11" customFormat="1" ht="15"/>
    <row r="507" s="11" customFormat="1" ht="15"/>
    <row r="508" s="11" customFormat="1" ht="15"/>
    <row r="509" s="11" customFormat="1" ht="15"/>
    <row r="510" s="11" customFormat="1" ht="15"/>
    <row r="511" s="11" customFormat="1" ht="15"/>
    <row r="512" s="11" customFormat="1" ht="15"/>
    <row r="513" s="11" customFormat="1" ht="15"/>
    <row r="514" s="11" customFormat="1" ht="15"/>
    <row r="515" s="11" customFormat="1" ht="15"/>
    <row r="516" s="11" customFormat="1" ht="15"/>
    <row r="517" s="11" customFormat="1" ht="15"/>
    <row r="518" s="11" customFormat="1" ht="15"/>
    <row r="519" s="11" customFormat="1" ht="15"/>
    <row r="520" s="11" customFormat="1" ht="15"/>
    <row r="521" s="11" customFormat="1" ht="15"/>
    <row r="522" s="11" customFormat="1" ht="15"/>
    <row r="523" s="11" customFormat="1" ht="15"/>
    <row r="524" s="11" customFormat="1" ht="15"/>
    <row r="525" s="11" customFormat="1" ht="15"/>
    <row r="526" s="11" customFormat="1" ht="15"/>
    <row r="527" s="11" customFormat="1" ht="15"/>
    <row r="528" s="11" customFormat="1" ht="15"/>
    <row r="529" s="11" customFormat="1" ht="15"/>
    <row r="530" s="11" customFormat="1" ht="15"/>
    <row r="531" s="11" customFormat="1" ht="15"/>
    <row r="532" s="11" customFormat="1" ht="15"/>
    <row r="533" s="11" customFormat="1" ht="15"/>
    <row r="534" s="11" customFormat="1" ht="15"/>
    <row r="535" s="11" customFormat="1" ht="15"/>
    <row r="536" s="11" customFormat="1" ht="15"/>
    <row r="537" s="11" customFormat="1" ht="15"/>
    <row r="538" s="11" customFormat="1" ht="15"/>
    <row r="539" s="11" customFormat="1" ht="15"/>
    <row r="540" s="11" customFormat="1" ht="15"/>
    <row r="541" s="11" customFormat="1" ht="15"/>
    <row r="542" s="11" customFormat="1" ht="15"/>
    <row r="543" s="11" customFormat="1" ht="15"/>
    <row r="544" s="11" customFormat="1" ht="15"/>
    <row r="545" s="11" customFormat="1" ht="15"/>
    <row r="546" s="11" customFormat="1" ht="15"/>
    <row r="547" s="11" customFormat="1" ht="15"/>
    <row r="548" s="11" customFormat="1" ht="15"/>
    <row r="549" s="11" customFormat="1" ht="15"/>
    <row r="550" s="11" customFormat="1" ht="15"/>
    <row r="551" s="11" customFormat="1" ht="15"/>
    <row r="552" s="11" customFormat="1" ht="15"/>
    <row r="553" s="11" customFormat="1" ht="15"/>
    <row r="554" s="11" customFormat="1" ht="15"/>
    <row r="555" s="11" customFormat="1" ht="15"/>
    <row r="556" s="11" customFormat="1" ht="15"/>
    <row r="557" s="11" customFormat="1" ht="15"/>
    <row r="558" s="11" customFormat="1" ht="15"/>
    <row r="559" s="11" customFormat="1" ht="15"/>
    <row r="560" s="11" customFormat="1" ht="15"/>
    <row r="561" s="11" customFormat="1" ht="15"/>
    <row r="562" s="11" customFormat="1" ht="15"/>
    <row r="563" s="11" customFormat="1" ht="15"/>
    <row r="564" s="11" customFormat="1" ht="15"/>
    <row r="565" s="11" customFormat="1" ht="15"/>
    <row r="566" s="11" customFormat="1" ht="15"/>
    <row r="567" s="11" customFormat="1" ht="15"/>
    <row r="568" s="11" customFormat="1" ht="15"/>
    <row r="569" s="11" customFormat="1" ht="15"/>
    <row r="570" s="11" customFormat="1" ht="15"/>
    <row r="571" s="11" customFormat="1" ht="15"/>
  </sheetData>
  <mergeCells count="143">
    <mergeCell ref="J180:K180"/>
    <mergeCell ref="F177:G177"/>
    <mergeCell ref="F202:G202"/>
    <mergeCell ref="J202:K202"/>
    <mergeCell ref="F201:G201"/>
    <mergeCell ref="F200:G200"/>
    <mergeCell ref="J200:K200"/>
    <mergeCell ref="J201:K201"/>
    <mergeCell ref="F181:G181"/>
    <mergeCell ref="F179:G179"/>
    <mergeCell ref="F180:G180"/>
    <mergeCell ref="F172:G172"/>
    <mergeCell ref="B109:K109"/>
    <mergeCell ref="B110:K110"/>
    <mergeCell ref="B112:K112"/>
    <mergeCell ref="I151:K151"/>
    <mergeCell ref="E150:G150"/>
    <mergeCell ref="E151:G151"/>
    <mergeCell ref="F155:G155"/>
    <mergeCell ref="J155:K155"/>
    <mergeCell ref="J172:K172"/>
    <mergeCell ref="F173:G173"/>
    <mergeCell ref="J173:K173"/>
    <mergeCell ref="F178:G178"/>
    <mergeCell ref="J177:K177"/>
    <mergeCell ref="J178:K178"/>
    <mergeCell ref="J174:K174"/>
    <mergeCell ref="F162:G162"/>
    <mergeCell ref="F164:G164"/>
    <mergeCell ref="F174:G174"/>
    <mergeCell ref="E158:G158"/>
    <mergeCell ref="F169:G169"/>
    <mergeCell ref="F166:G166"/>
    <mergeCell ref="F167:G167"/>
    <mergeCell ref="F1:K1"/>
    <mergeCell ref="B13:K13"/>
    <mergeCell ref="B14:K14"/>
    <mergeCell ref="B15:K15"/>
    <mergeCell ref="B16:K16"/>
    <mergeCell ref="B17:K17"/>
    <mergeCell ref="B18:K18"/>
    <mergeCell ref="B23:K23"/>
    <mergeCell ref="B87:K87"/>
    <mergeCell ref="B50:K50"/>
    <mergeCell ref="B9:K9"/>
    <mergeCell ref="B19:K19"/>
    <mergeCell ref="B20:K20"/>
    <mergeCell ref="B21:K21"/>
    <mergeCell ref="B24:K24"/>
    <mergeCell ref="B25:K25"/>
    <mergeCell ref="B26:K26"/>
    <mergeCell ref="B39:K39"/>
    <mergeCell ref="B83:K83"/>
    <mergeCell ref="B84:K84"/>
    <mergeCell ref="B85:K85"/>
    <mergeCell ref="B86:K86"/>
    <mergeCell ref="F2:K2"/>
    <mergeCell ref="B115:K115"/>
    <mergeCell ref="B116:K116"/>
    <mergeCell ref="B53:K53"/>
    <mergeCell ref="B54:K54"/>
    <mergeCell ref="B57:K57"/>
    <mergeCell ref="B58:K58"/>
    <mergeCell ref="B59:K59"/>
    <mergeCell ref="B62:K62"/>
    <mergeCell ref="B82:K82"/>
    <mergeCell ref="B40:K40"/>
    <mergeCell ref="B33:K33"/>
    <mergeCell ref="B108:K108"/>
    <mergeCell ref="B90:K90"/>
    <mergeCell ref="B93:K93"/>
    <mergeCell ref="B96:K96"/>
    <mergeCell ref="B100:K100"/>
    <mergeCell ref="B104:K104"/>
    <mergeCell ref="B105:K105"/>
    <mergeCell ref="B107:K107"/>
    <mergeCell ref="I150:K150"/>
    <mergeCell ref="B126:K126"/>
    <mergeCell ref="B131:K131"/>
    <mergeCell ref="B132:K132"/>
    <mergeCell ref="B133:K133"/>
    <mergeCell ref="B134:K134"/>
    <mergeCell ref="B135:K135"/>
    <mergeCell ref="B136:K136"/>
    <mergeCell ref="B138:K138"/>
    <mergeCell ref="J169:K169"/>
    <mergeCell ref="J171:K171"/>
    <mergeCell ref="J167:K167"/>
    <mergeCell ref="F153:G153"/>
    <mergeCell ref="F152:G152"/>
    <mergeCell ref="J152:K152"/>
    <mergeCell ref="F154:G154"/>
    <mergeCell ref="J153:K153"/>
    <mergeCell ref="J154:K154"/>
    <mergeCell ref="J170:K170"/>
    <mergeCell ref="F160:G160"/>
    <mergeCell ref="F159:G159"/>
    <mergeCell ref="F171:G171"/>
    <mergeCell ref="F170:G170"/>
    <mergeCell ref="J197:K197"/>
    <mergeCell ref="F197:G197"/>
    <mergeCell ref="F193:G193"/>
    <mergeCell ref="J193:K193"/>
    <mergeCell ref="F194:G194"/>
    <mergeCell ref="J194:K194"/>
    <mergeCell ref="F196:G196"/>
    <mergeCell ref="F188:G188"/>
    <mergeCell ref="J188:K188"/>
    <mergeCell ref="F203:G203"/>
    <mergeCell ref="J203:K203"/>
    <mergeCell ref="F204:G204"/>
    <mergeCell ref="J204:K204"/>
    <mergeCell ref="F189:G189"/>
    <mergeCell ref="F195:G195"/>
    <mergeCell ref="F191:G191"/>
    <mergeCell ref="I158:K158"/>
    <mergeCell ref="J159:K159"/>
    <mergeCell ref="J160:K160"/>
    <mergeCell ref="J164:K164"/>
    <mergeCell ref="J162:K162"/>
    <mergeCell ref="J166:K166"/>
    <mergeCell ref="J161:K161"/>
    <mergeCell ref="J163:K163"/>
    <mergeCell ref="J190:K190"/>
    <mergeCell ref="F190:G190"/>
    <mergeCell ref="J182:K182"/>
    <mergeCell ref="J183:K183"/>
    <mergeCell ref="F183:G183"/>
    <mergeCell ref="F187:G187"/>
    <mergeCell ref="J187:K187"/>
    <mergeCell ref="J181:K181"/>
    <mergeCell ref="F182:G182"/>
    <mergeCell ref="B117:K117"/>
    <mergeCell ref="B118:K118"/>
    <mergeCell ref="B123:K123"/>
    <mergeCell ref="B29:K29"/>
    <mergeCell ref="B41:K41"/>
    <mergeCell ref="B42:K42"/>
    <mergeCell ref="B44:K44"/>
    <mergeCell ref="B46:K46"/>
    <mergeCell ref="B45:K45"/>
    <mergeCell ref="B67:K67"/>
    <mergeCell ref="B70:K70"/>
  </mergeCells>
  <phoneticPr fontId="9" type="noConversion"/>
  <pageMargins left="0.76" right="0.23" top="0.49" bottom="0.69" header="0.2" footer="0.31"/>
  <pageSetup paperSize="9" firstPageNumber="7" orientation="portrait" useFirstPageNumber="1" verticalDpi="300" r:id="rId1"/>
  <headerFooter alignWithMargins="0">
    <oddFooter>&amp;RTrang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  <pageSetUpPr fitToPage="1"/>
  </sheetPr>
  <dimension ref="A1:L133"/>
  <sheetViews>
    <sheetView topLeftCell="A40" workbookViewId="0">
      <selection activeCell="F1" sqref="F1:K1"/>
    </sheetView>
  </sheetViews>
  <sheetFormatPr defaultRowHeight="15"/>
  <cols>
    <col min="1" max="1" width="3" style="248" customWidth="1"/>
    <col min="2" max="2" width="26.42578125" style="248" customWidth="1"/>
    <col min="3" max="3" width="14" style="248" customWidth="1"/>
    <col min="4" max="4" width="0.5703125" style="248" customWidth="1"/>
    <col min="5" max="5" width="16" style="248" customWidth="1"/>
    <col min="6" max="6" width="0.7109375" style="248" customWidth="1"/>
    <col min="7" max="7" width="16.5703125" style="248" customWidth="1"/>
    <col min="8" max="8" width="13.42578125" style="248" hidden="1" customWidth="1"/>
    <col min="9" max="9" width="14.28515625" style="248" hidden="1" customWidth="1"/>
    <col min="10" max="10" width="0.5703125" style="248" customWidth="1"/>
    <col min="11" max="11" width="18" style="248" customWidth="1"/>
    <col min="12" max="16384" width="9.140625" style="248"/>
  </cols>
  <sheetData>
    <row r="1" spans="1:12" s="9" customFormat="1" ht="17.25">
      <c r="A1" s="229" t="e">
        <f>+[8]TM1!A1</f>
        <v>#REF!</v>
      </c>
      <c r="B1" s="58"/>
      <c r="C1" s="58"/>
      <c r="D1" s="58"/>
      <c r="E1" s="59"/>
      <c r="F1" s="352" t="s">
        <v>95</v>
      </c>
      <c r="G1" s="352"/>
      <c r="H1" s="352"/>
      <c r="I1" s="352"/>
      <c r="J1" s="352"/>
      <c r="K1" s="352"/>
    </row>
    <row r="2" spans="1:12" s="37" customFormat="1" ht="15.75">
      <c r="A2" s="16" t="e">
        <f>+[8]TM1!A2</f>
        <v>#REF!</v>
      </c>
      <c r="B2" s="230"/>
      <c r="C2" s="209"/>
      <c r="D2" s="209"/>
      <c r="E2" s="209"/>
      <c r="F2" s="209"/>
      <c r="G2" s="354" t="s">
        <v>97</v>
      </c>
      <c r="H2" s="354"/>
      <c r="I2" s="354"/>
      <c r="J2" s="354"/>
      <c r="K2" s="354"/>
      <c r="L2" s="231"/>
    </row>
    <row r="3" spans="1:12" s="11" customFormat="1" ht="9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4" customFormat="1" ht="20.25">
      <c r="A4" s="220" t="str">
        <f>+'TM1'!A5</f>
        <v>ThuyÕt minh b¸o c¸o tµi chÝnh - HîP NHÊT</v>
      </c>
      <c r="B4" s="3"/>
      <c r="C4" s="3"/>
      <c r="D4" s="3"/>
      <c r="E4" s="3"/>
      <c r="F4" s="232"/>
      <c r="G4" s="232"/>
      <c r="H4" s="232"/>
      <c r="I4" s="232"/>
      <c r="J4" s="232"/>
      <c r="K4" s="232"/>
    </row>
    <row r="5" spans="1:12" s="7" customFormat="1">
      <c r="A5" s="233" t="s">
        <v>605</v>
      </c>
      <c r="B5" s="6"/>
      <c r="C5" s="6"/>
      <c r="D5" s="6"/>
      <c r="E5" s="6"/>
      <c r="F5" s="234"/>
      <c r="G5" s="234"/>
      <c r="H5" s="234"/>
      <c r="I5" s="234"/>
      <c r="J5" s="234"/>
      <c r="K5" s="234"/>
    </row>
    <row r="6" spans="1:12" s="11" customFormat="1" ht="12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2" s="10" customFormat="1" ht="15.75">
      <c r="A7" s="10" t="s">
        <v>529</v>
      </c>
      <c r="B7" s="10" t="s">
        <v>533</v>
      </c>
    </row>
    <row r="8" spans="1:12" s="11" customFormat="1" ht="7.5" customHeight="1"/>
    <row r="9" spans="1:12" s="28" customFormat="1" ht="31.5">
      <c r="A9" s="74"/>
      <c r="B9" s="74" t="s">
        <v>535</v>
      </c>
      <c r="C9" s="108" t="s">
        <v>488</v>
      </c>
      <c r="D9" s="108"/>
      <c r="E9" s="108" t="s">
        <v>98</v>
      </c>
      <c r="F9" s="108"/>
      <c r="G9" s="108" t="s">
        <v>99</v>
      </c>
      <c r="H9" s="108" t="s">
        <v>536</v>
      </c>
      <c r="I9" s="356" t="s">
        <v>537</v>
      </c>
      <c r="J9" s="356"/>
      <c r="K9" s="356"/>
    </row>
    <row r="10" spans="1:12" s="28" customFormat="1" ht="15.75">
      <c r="A10" s="106"/>
      <c r="B10" s="106"/>
      <c r="C10" s="32" t="s">
        <v>100</v>
      </c>
      <c r="D10" s="32"/>
      <c r="E10" s="32" t="s">
        <v>100</v>
      </c>
      <c r="F10" s="32"/>
      <c r="G10" s="32" t="s">
        <v>100</v>
      </c>
      <c r="H10" s="32"/>
      <c r="I10" s="32"/>
      <c r="J10" s="32"/>
      <c r="K10" s="32" t="s">
        <v>100</v>
      </c>
    </row>
    <row r="11" spans="1:12" s="10" customFormat="1" ht="21" customHeight="1">
      <c r="A11" s="96"/>
      <c r="B11" s="96" t="s">
        <v>587</v>
      </c>
      <c r="C11" s="235"/>
      <c r="D11" s="235"/>
      <c r="E11" s="235"/>
      <c r="F11" s="235"/>
      <c r="G11" s="235"/>
      <c r="H11" s="235"/>
      <c r="I11" s="235"/>
      <c r="J11" s="235"/>
      <c r="K11" s="235"/>
      <c r="L11" s="96"/>
    </row>
    <row r="12" spans="1:12" s="10" customFormat="1" ht="21" customHeight="1">
      <c r="A12" s="96"/>
      <c r="B12" s="96" t="s">
        <v>578</v>
      </c>
      <c r="C12" s="236">
        <v>4173608209</v>
      </c>
      <c r="D12" s="237"/>
      <c r="E12" s="236">
        <v>28442527228</v>
      </c>
      <c r="F12" s="237"/>
      <c r="G12" s="236">
        <v>6538147137</v>
      </c>
      <c r="H12" s="237"/>
      <c r="I12" s="237"/>
      <c r="J12" s="237">
        <v>0</v>
      </c>
      <c r="K12" s="236">
        <f>SUM(C12:J12)</f>
        <v>39154282574</v>
      </c>
      <c r="L12" s="96"/>
    </row>
    <row r="13" spans="1:12" s="11" customFormat="1">
      <c r="A13" s="60"/>
      <c r="B13" s="238" t="s">
        <v>42</v>
      </c>
      <c r="C13" s="239"/>
      <c r="D13" s="239"/>
      <c r="E13" s="239">
        <v>125600000</v>
      </c>
      <c r="F13" s="239"/>
      <c r="G13" s="239"/>
      <c r="H13" s="239"/>
      <c r="I13" s="239"/>
      <c r="J13" s="239"/>
      <c r="K13" s="239">
        <f t="shared" ref="K13:K18" si="0">SUM(C13:H13)</f>
        <v>125600000</v>
      </c>
      <c r="L13" s="60"/>
    </row>
    <row r="14" spans="1:12" s="11" customFormat="1">
      <c r="A14" s="60"/>
      <c r="B14" s="238" t="s">
        <v>579</v>
      </c>
      <c r="C14" s="239"/>
      <c r="D14" s="239"/>
      <c r="E14" s="239"/>
      <c r="F14" s="239"/>
      <c r="G14" s="239"/>
      <c r="H14" s="239"/>
      <c r="I14" s="239"/>
      <c r="J14" s="239"/>
      <c r="K14" s="239">
        <f t="shared" si="0"/>
        <v>0</v>
      </c>
      <c r="L14" s="60"/>
    </row>
    <row r="15" spans="1:12" s="11" customFormat="1">
      <c r="A15" s="60"/>
      <c r="B15" s="238" t="s">
        <v>580</v>
      </c>
      <c r="C15" s="239"/>
      <c r="D15" s="239"/>
      <c r="E15" s="239"/>
      <c r="F15" s="239"/>
      <c r="G15" s="239"/>
      <c r="H15" s="239"/>
      <c r="I15" s="239"/>
      <c r="J15" s="239"/>
      <c r="K15" s="239">
        <f t="shared" si="0"/>
        <v>0</v>
      </c>
      <c r="L15" s="60"/>
    </row>
    <row r="16" spans="1:12" s="11" customFormat="1">
      <c r="A16" s="60"/>
      <c r="B16" s="238" t="s">
        <v>631</v>
      </c>
      <c r="C16" s="239"/>
      <c r="D16" s="239"/>
      <c r="E16" s="239"/>
      <c r="F16" s="239"/>
      <c r="G16" s="239"/>
      <c r="H16" s="239"/>
      <c r="I16" s="239"/>
      <c r="J16" s="239"/>
      <c r="K16" s="239">
        <f t="shared" si="0"/>
        <v>0</v>
      </c>
      <c r="L16" s="60"/>
    </row>
    <row r="17" spans="1:12" s="11" customFormat="1">
      <c r="A17" s="60"/>
      <c r="B17" s="238" t="s">
        <v>632</v>
      </c>
      <c r="C17" s="239"/>
      <c r="D17" s="239"/>
      <c r="E17" s="239"/>
      <c r="F17" s="239"/>
      <c r="G17" s="239"/>
      <c r="H17" s="239"/>
      <c r="I17" s="239"/>
      <c r="J17" s="239"/>
      <c r="K17" s="239">
        <f t="shared" si="0"/>
        <v>0</v>
      </c>
      <c r="L17" s="60"/>
    </row>
    <row r="18" spans="1:12" s="11" customFormat="1" ht="21" hidden="1" customHeight="1">
      <c r="A18" s="60"/>
      <c r="B18" s="238" t="s">
        <v>633</v>
      </c>
      <c r="C18" s="239"/>
      <c r="D18" s="239"/>
      <c r="E18" s="239"/>
      <c r="F18" s="239"/>
      <c r="G18" s="239"/>
      <c r="H18" s="239"/>
      <c r="I18" s="239"/>
      <c r="J18" s="239"/>
      <c r="K18" s="239">
        <f t="shared" si="0"/>
        <v>0</v>
      </c>
      <c r="L18" s="60"/>
    </row>
    <row r="19" spans="1:12" s="10" customFormat="1" ht="21" customHeight="1">
      <c r="A19" s="96"/>
      <c r="B19" s="96" t="s">
        <v>636</v>
      </c>
      <c r="C19" s="236">
        <f>+C12+C13-C17</f>
        <v>4173608209</v>
      </c>
      <c r="D19" s="240"/>
      <c r="E19" s="236">
        <f>+E12+E13-E17</f>
        <v>28568127228</v>
      </c>
      <c r="F19" s="240"/>
      <c r="G19" s="236">
        <f>+G12+G13-G17</f>
        <v>6538147137</v>
      </c>
      <c r="H19" s="240">
        <f>+H12+H13-H17</f>
        <v>0</v>
      </c>
      <c r="I19" s="237"/>
      <c r="J19" s="237">
        <v>0</v>
      </c>
      <c r="K19" s="236">
        <f>+K12+K13-K17</f>
        <v>39279882574</v>
      </c>
      <c r="L19" s="96"/>
    </row>
    <row r="20" spans="1:12" s="10" customFormat="1" ht="21" customHeight="1">
      <c r="A20" s="96"/>
      <c r="B20" s="96" t="s">
        <v>634</v>
      </c>
      <c r="C20" s="241"/>
      <c r="D20" s="241"/>
      <c r="E20" s="241"/>
      <c r="F20" s="241"/>
      <c r="G20" s="241"/>
      <c r="H20" s="241"/>
      <c r="I20" s="241"/>
      <c r="J20" s="241"/>
      <c r="K20" s="241"/>
      <c r="L20" s="96"/>
    </row>
    <row r="21" spans="1:12" s="10" customFormat="1" ht="21" customHeight="1">
      <c r="A21" s="96"/>
      <c r="B21" s="96" t="s">
        <v>578</v>
      </c>
      <c r="C21" s="236">
        <v>3339012007</v>
      </c>
      <c r="D21" s="240"/>
      <c r="E21" s="236">
        <v>23327697299</v>
      </c>
      <c r="F21" s="240"/>
      <c r="G21" s="236">
        <v>5272790778</v>
      </c>
      <c r="H21" s="240">
        <v>0</v>
      </c>
      <c r="I21" s="237"/>
      <c r="J21" s="237">
        <v>0</v>
      </c>
      <c r="K21" s="236">
        <f>SUM(C21:J21)</f>
        <v>31939500084</v>
      </c>
      <c r="L21" s="96"/>
    </row>
    <row r="22" spans="1:12" s="11" customFormat="1">
      <c r="A22" s="60"/>
      <c r="B22" s="238" t="s">
        <v>55</v>
      </c>
      <c r="C22" s="239">
        <v>65604450</v>
      </c>
      <c r="D22" s="239"/>
      <c r="E22" s="239">
        <v>680044274</v>
      </c>
      <c r="F22" s="239"/>
      <c r="G22" s="239">
        <v>150301644</v>
      </c>
      <c r="H22" s="239"/>
      <c r="I22" s="242"/>
      <c r="J22" s="242"/>
      <c r="K22" s="239">
        <f>+C22+E22+G22</f>
        <v>895950368</v>
      </c>
      <c r="L22" s="60"/>
    </row>
    <row r="23" spans="1:12" s="11" customFormat="1">
      <c r="A23" s="60"/>
      <c r="B23" s="238" t="s">
        <v>580</v>
      </c>
      <c r="C23" s="242"/>
      <c r="D23" s="242"/>
      <c r="E23" s="242"/>
      <c r="F23" s="242"/>
      <c r="G23" s="242"/>
      <c r="H23" s="242"/>
      <c r="I23" s="242"/>
      <c r="J23" s="242"/>
      <c r="K23" s="239">
        <v>0</v>
      </c>
      <c r="L23" s="60"/>
    </row>
    <row r="24" spans="1:12" s="11" customFormat="1">
      <c r="A24" s="60"/>
      <c r="B24" s="238" t="s">
        <v>635</v>
      </c>
      <c r="C24" s="242"/>
      <c r="D24" s="242"/>
      <c r="E24" s="242"/>
      <c r="F24" s="242"/>
      <c r="G24" s="242"/>
      <c r="H24" s="242"/>
      <c r="I24" s="242"/>
      <c r="J24" s="242"/>
      <c r="K24" s="239">
        <v>0</v>
      </c>
      <c r="L24" s="60"/>
    </row>
    <row r="25" spans="1:12" s="11" customFormat="1">
      <c r="A25" s="60"/>
      <c r="B25" s="238" t="s">
        <v>632</v>
      </c>
      <c r="C25" s="242"/>
      <c r="D25" s="242"/>
      <c r="E25" s="242"/>
      <c r="F25" s="242"/>
      <c r="G25" s="242"/>
      <c r="H25" s="242"/>
      <c r="I25" s="242"/>
      <c r="J25" s="242"/>
      <c r="K25" s="239">
        <v>0</v>
      </c>
      <c r="L25" s="60"/>
    </row>
    <row r="26" spans="1:12" s="11" customFormat="1" ht="21" hidden="1" customHeight="1">
      <c r="A26" s="60"/>
      <c r="B26" s="238" t="s">
        <v>633</v>
      </c>
      <c r="C26" s="242"/>
      <c r="D26" s="242"/>
      <c r="E26" s="242"/>
      <c r="F26" s="242"/>
      <c r="G26" s="242"/>
      <c r="H26" s="242"/>
      <c r="I26" s="242"/>
      <c r="J26" s="242"/>
      <c r="K26" s="239">
        <v>0</v>
      </c>
      <c r="L26" s="60"/>
    </row>
    <row r="27" spans="1:12" s="10" customFormat="1" ht="21" customHeight="1">
      <c r="A27" s="96"/>
      <c r="B27" s="96" t="s">
        <v>636</v>
      </c>
      <c r="C27" s="236">
        <f>+C21+C22+C23-C25</f>
        <v>3404616457</v>
      </c>
      <c r="D27" s="240"/>
      <c r="E27" s="236">
        <f>+E21+E22+E23-E25</f>
        <v>24007741573</v>
      </c>
      <c r="F27" s="240"/>
      <c r="G27" s="236">
        <f>+G21+G22+G23-G25</f>
        <v>5423092422</v>
      </c>
      <c r="H27" s="240">
        <f>+H21+H22+H23-H25</f>
        <v>0</v>
      </c>
      <c r="I27" s="237"/>
      <c r="J27" s="237">
        <f>+J21+J22+J23-J25</f>
        <v>0</v>
      </c>
      <c r="K27" s="236">
        <f>+K21+K22+K23-K25</f>
        <v>32835450452</v>
      </c>
      <c r="L27" s="96"/>
    </row>
    <row r="28" spans="1:12" s="10" customFormat="1" ht="21" customHeight="1">
      <c r="A28" s="96"/>
      <c r="B28" s="96" t="s">
        <v>417</v>
      </c>
      <c r="C28" s="241"/>
      <c r="D28" s="241"/>
      <c r="E28" s="241"/>
      <c r="F28" s="241"/>
      <c r="G28" s="241"/>
      <c r="H28" s="241"/>
      <c r="I28" s="241"/>
      <c r="J28" s="241"/>
      <c r="K28" s="241"/>
      <c r="L28" s="96"/>
    </row>
    <row r="29" spans="1:12" s="11" customFormat="1">
      <c r="A29" s="60"/>
      <c r="B29" s="60" t="s">
        <v>418</v>
      </c>
      <c r="C29" s="239">
        <f>+C12-C21</f>
        <v>834596202</v>
      </c>
      <c r="D29" s="239"/>
      <c r="E29" s="239">
        <f>+E12-E21</f>
        <v>5114829929</v>
      </c>
      <c r="F29" s="239"/>
      <c r="G29" s="239">
        <f>+G12-G21</f>
        <v>1265356359</v>
      </c>
      <c r="H29" s="239">
        <f>+H12-H21</f>
        <v>0</v>
      </c>
      <c r="I29" s="239"/>
      <c r="J29" s="239">
        <f>+J12-J21</f>
        <v>0</v>
      </c>
      <c r="K29" s="239">
        <f>+K12-K21</f>
        <v>7214782490</v>
      </c>
      <c r="L29" s="60"/>
    </row>
    <row r="30" spans="1:12" s="10" customFormat="1" ht="21" customHeight="1" thickBot="1">
      <c r="A30" s="96"/>
      <c r="B30" s="96" t="s">
        <v>422</v>
      </c>
      <c r="C30" s="243">
        <f>+C19-C27</f>
        <v>768991752</v>
      </c>
      <c r="D30" s="240"/>
      <c r="E30" s="243">
        <f>+E19-E27</f>
        <v>4560385655</v>
      </c>
      <c r="F30" s="240"/>
      <c r="G30" s="243">
        <f>+G19-G27</f>
        <v>1115054715</v>
      </c>
      <c r="H30" s="240">
        <f>+H19-H27</f>
        <v>0</v>
      </c>
      <c r="I30" s="237"/>
      <c r="J30" s="237">
        <f>+J19-J27</f>
        <v>0</v>
      </c>
      <c r="K30" s="243">
        <f>+K19-K27</f>
        <v>6444432122</v>
      </c>
      <c r="L30" s="96"/>
    </row>
    <row r="31" spans="1:12" s="11" customFormat="1" ht="12" customHeight="1" thickTop="1">
      <c r="A31" s="60"/>
      <c r="B31" s="60"/>
      <c r="C31" s="242"/>
      <c r="D31" s="242"/>
      <c r="E31" s="242"/>
      <c r="F31" s="242"/>
      <c r="G31" s="242"/>
      <c r="H31" s="242"/>
      <c r="I31" s="242"/>
      <c r="J31" s="242"/>
      <c r="K31" s="242"/>
      <c r="L31" s="60"/>
    </row>
    <row r="32" spans="1:12" s="11" customFormat="1" ht="34.5" customHeight="1">
      <c r="A32" s="22" t="s">
        <v>324</v>
      </c>
      <c r="B32" s="355" t="s">
        <v>57</v>
      </c>
      <c r="C32" s="355"/>
      <c r="D32" s="355"/>
      <c r="E32" s="355"/>
      <c r="F32" s="355"/>
      <c r="G32" s="355"/>
      <c r="H32" s="355"/>
      <c r="I32" s="355"/>
      <c r="J32" s="355"/>
      <c r="K32" s="355"/>
    </row>
    <row r="33" spans="1:11" s="11" customFormat="1" ht="33" customHeight="1">
      <c r="A33" s="11" t="s">
        <v>324</v>
      </c>
      <c r="B33" s="355" t="s">
        <v>56</v>
      </c>
      <c r="C33" s="355"/>
      <c r="D33" s="355"/>
      <c r="E33" s="355"/>
      <c r="F33" s="355"/>
      <c r="G33" s="355"/>
      <c r="H33" s="355"/>
      <c r="I33" s="355"/>
      <c r="J33" s="355"/>
      <c r="K33" s="355"/>
    </row>
    <row r="34" spans="1:11" s="11" customFormat="1" ht="2.25" customHeight="1">
      <c r="F34" s="60"/>
      <c r="J34" s="60"/>
    </row>
    <row r="35" spans="1:11" s="10" customFormat="1" ht="15.75">
      <c r="A35" s="10" t="s">
        <v>534</v>
      </c>
      <c r="B35" s="10" t="s">
        <v>423</v>
      </c>
      <c r="F35" s="96"/>
      <c r="J35" s="96"/>
    </row>
    <row r="36" spans="1:11" s="10" customFormat="1" ht="25.5" customHeight="1">
      <c r="D36" s="244"/>
      <c r="E36" s="245" t="s">
        <v>101</v>
      </c>
      <c r="F36" s="246"/>
      <c r="G36" s="245" t="s">
        <v>101</v>
      </c>
      <c r="H36" s="244"/>
      <c r="I36" s="244"/>
      <c r="J36" s="96"/>
      <c r="K36" s="245" t="s">
        <v>102</v>
      </c>
    </row>
    <row r="37" spans="1:11" s="10" customFormat="1" ht="15.75">
      <c r="B37" s="19"/>
      <c r="C37" s="353" t="s">
        <v>100</v>
      </c>
      <c r="D37" s="353"/>
      <c r="E37" s="353"/>
      <c r="F37" s="247"/>
      <c r="G37" s="25" t="s">
        <v>100</v>
      </c>
      <c r="H37" s="25"/>
      <c r="I37" s="25"/>
      <c r="J37" s="247"/>
      <c r="K37" s="25" t="s">
        <v>100</v>
      </c>
    </row>
    <row r="38" spans="1:11" s="10" customFormat="1" ht="15.75">
      <c r="B38" s="10" t="s">
        <v>47</v>
      </c>
      <c r="F38" s="96"/>
      <c r="J38" s="96"/>
    </row>
    <row r="39" spans="1:11" s="11" customFormat="1">
      <c r="B39" s="11" t="s">
        <v>424</v>
      </c>
      <c r="E39" s="33">
        <v>224000000</v>
      </c>
      <c r="F39" s="159"/>
      <c r="G39" s="33">
        <v>37620000</v>
      </c>
      <c r="J39" s="60"/>
      <c r="K39" s="34">
        <f>+E39+G39</f>
        <v>261620000</v>
      </c>
    </row>
    <row r="40" spans="1:11" s="11" customFormat="1">
      <c r="B40" s="11" t="s">
        <v>44</v>
      </c>
      <c r="E40" s="33"/>
      <c r="F40" s="159"/>
      <c r="G40" s="33"/>
      <c r="J40" s="60"/>
      <c r="K40" s="34"/>
    </row>
    <row r="41" spans="1:11" s="11" customFormat="1">
      <c r="B41" s="11" t="s">
        <v>425</v>
      </c>
      <c r="F41" s="60"/>
      <c r="J41" s="60"/>
    </row>
    <row r="42" spans="1:11" s="10" customFormat="1" ht="16.5" thickBot="1">
      <c r="B42" s="10" t="s">
        <v>43</v>
      </c>
      <c r="E42" s="236">
        <f>+E39-E41</f>
        <v>224000000</v>
      </c>
      <c r="F42" s="157"/>
      <c r="G42" s="236">
        <f>+G39-G41</f>
        <v>37620000</v>
      </c>
      <c r="H42" s="36"/>
      <c r="J42" s="96"/>
      <c r="K42" s="236">
        <f>+K39</f>
        <v>261620000</v>
      </c>
    </row>
    <row r="43" spans="1:11" s="10" customFormat="1" ht="16.5" thickTop="1">
      <c r="B43" s="10" t="s">
        <v>634</v>
      </c>
      <c r="E43" s="96"/>
      <c r="F43" s="96"/>
      <c r="G43" s="33"/>
      <c r="J43" s="96"/>
    </row>
    <row r="44" spans="1:11" s="11" customFormat="1" ht="15.75">
      <c r="B44" s="11" t="s">
        <v>424</v>
      </c>
      <c r="E44" s="115">
        <v>0</v>
      </c>
      <c r="F44" s="115"/>
      <c r="G44" s="33">
        <v>3224569</v>
      </c>
      <c r="J44" s="60"/>
      <c r="K44" s="34">
        <f>+G44</f>
        <v>3224569</v>
      </c>
    </row>
    <row r="45" spans="1:11" s="11" customFormat="1" ht="15.75">
      <c r="B45" s="11" t="s">
        <v>45</v>
      </c>
      <c r="E45" s="115"/>
      <c r="F45" s="115"/>
      <c r="G45" s="33">
        <v>268714</v>
      </c>
      <c r="J45" s="60"/>
      <c r="K45" s="34">
        <f>+G45</f>
        <v>268714</v>
      </c>
    </row>
    <row r="46" spans="1:11" s="11" customFormat="1" ht="15.75">
      <c r="B46" s="11" t="s">
        <v>46</v>
      </c>
      <c r="E46" s="115"/>
      <c r="F46" s="115"/>
      <c r="G46" s="33"/>
      <c r="J46" s="60"/>
    </row>
    <row r="47" spans="1:11" s="10" customFormat="1" ht="16.5" thickBot="1">
      <c r="B47" s="10" t="s">
        <v>43</v>
      </c>
      <c r="E47" s="236"/>
      <c r="F47" s="96"/>
      <c r="G47" s="236">
        <f>+G44+G45</f>
        <v>3493283</v>
      </c>
      <c r="H47" s="36"/>
      <c r="J47" s="96"/>
      <c r="K47" s="236">
        <f>+K45+K44</f>
        <v>3493283</v>
      </c>
    </row>
    <row r="48" spans="1:11" s="10" customFormat="1" ht="16.5" thickTop="1">
      <c r="B48" s="10" t="s">
        <v>48</v>
      </c>
      <c r="E48" s="96"/>
      <c r="F48" s="96"/>
      <c r="J48" s="96"/>
    </row>
    <row r="49" spans="2:11" s="11" customFormat="1">
      <c r="B49" s="11" t="s">
        <v>424</v>
      </c>
      <c r="E49" s="173">
        <f>+E42-E44</f>
        <v>224000000</v>
      </c>
      <c r="F49" s="173"/>
      <c r="G49" s="173">
        <f>+G42-G44</f>
        <v>34395431</v>
      </c>
      <c r="J49" s="60"/>
      <c r="K49" s="34">
        <f>+E49+G49</f>
        <v>258395431</v>
      </c>
    </row>
    <row r="50" spans="2:11" s="10" customFormat="1" ht="16.5" thickBot="1">
      <c r="B50" s="10" t="s">
        <v>426</v>
      </c>
      <c r="E50" s="114">
        <f>+E42-E47</f>
        <v>224000000</v>
      </c>
      <c r="F50" s="116"/>
      <c r="G50" s="114">
        <f>+G42-G47</f>
        <v>34126717</v>
      </c>
      <c r="H50" s="36"/>
      <c r="J50" s="96"/>
      <c r="K50" s="114">
        <f>+G50+E50</f>
        <v>258126717</v>
      </c>
    </row>
    <row r="51" spans="2:11" s="11" customFormat="1" ht="9" customHeight="1" thickTop="1">
      <c r="E51" s="96"/>
      <c r="F51" s="96"/>
      <c r="G51" s="60"/>
      <c r="J51" s="60"/>
    </row>
    <row r="52" spans="2:11" s="11" customFormat="1" ht="31.5" customHeight="1">
      <c r="B52" s="316" t="s">
        <v>103</v>
      </c>
      <c r="C52" s="316"/>
      <c r="D52" s="316"/>
      <c r="E52" s="316"/>
      <c r="F52" s="316"/>
      <c r="G52" s="316"/>
      <c r="H52" s="316"/>
      <c r="I52" s="316"/>
      <c r="J52" s="316"/>
      <c r="K52" s="316"/>
    </row>
    <row r="53" spans="2:11" s="11" customFormat="1" ht="33" customHeight="1">
      <c r="B53" s="316" t="s">
        <v>104</v>
      </c>
      <c r="C53" s="316"/>
      <c r="D53" s="316"/>
      <c r="E53" s="316"/>
      <c r="F53" s="316"/>
      <c r="G53" s="316"/>
      <c r="H53" s="316"/>
      <c r="I53" s="316"/>
      <c r="J53" s="316"/>
      <c r="K53" s="316"/>
    </row>
    <row r="54" spans="2:11" s="11" customFormat="1">
      <c r="J54" s="60"/>
    </row>
    <row r="55" spans="2:11" s="11" customFormat="1">
      <c r="J55" s="60"/>
    </row>
    <row r="56" spans="2:11" s="11" customFormat="1"/>
    <row r="57" spans="2:11" s="11" customFormat="1"/>
    <row r="58" spans="2:11" s="11" customFormat="1"/>
    <row r="59" spans="2:11" s="11" customFormat="1"/>
    <row r="60" spans="2:11" s="11" customFormat="1"/>
    <row r="61" spans="2:11" s="11" customFormat="1"/>
    <row r="62" spans="2:11" s="11" customFormat="1"/>
    <row r="63" spans="2:11" s="11" customFormat="1"/>
    <row r="64" spans="2:11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</sheetData>
  <mergeCells count="8">
    <mergeCell ref="F1:K1"/>
    <mergeCell ref="B52:K52"/>
    <mergeCell ref="B53:K53"/>
    <mergeCell ref="C37:E37"/>
    <mergeCell ref="G2:K2"/>
    <mergeCell ref="B32:K32"/>
    <mergeCell ref="B33:K33"/>
    <mergeCell ref="I9:K9"/>
  </mergeCells>
  <phoneticPr fontId="9" type="noConversion"/>
  <pageMargins left="0.71" right="0.2" top="0.32" bottom="0.45" header="0.23" footer="0.24"/>
  <pageSetup paperSize="9" scale="90" firstPageNumber="14" orientation="portrait" useFirstPageNumber="1" verticalDpi="0" r:id="rId1"/>
  <headerFooter alignWithMargins="0">
    <oddFooter>&amp;RTrang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K99"/>
  <sheetViews>
    <sheetView topLeftCell="A2" workbookViewId="0">
      <selection activeCell="J93" sqref="J93"/>
    </sheetView>
  </sheetViews>
  <sheetFormatPr defaultRowHeight="15"/>
  <cols>
    <col min="1" max="1" width="3.85546875" style="272" customWidth="1"/>
    <col min="2" max="2" width="15.140625" style="272" customWidth="1"/>
    <col min="3" max="3" width="36.7109375" style="272" customWidth="1"/>
    <col min="4" max="4" width="9.28515625" style="272" customWidth="1"/>
    <col min="5" max="5" width="7.7109375" style="272" customWidth="1"/>
    <col min="6" max="6" width="1.42578125" style="272" customWidth="1"/>
    <col min="7" max="7" width="11" style="272" customWidth="1"/>
    <col min="8" max="8" width="7.140625" style="272" customWidth="1"/>
    <col min="9" max="9" width="9.140625" style="272"/>
    <col min="10" max="10" width="18.85546875" style="272" bestFit="1" customWidth="1"/>
    <col min="11" max="11" width="14.7109375" style="272" bestFit="1" customWidth="1"/>
    <col min="12" max="16384" width="9.140625" style="272"/>
  </cols>
  <sheetData>
    <row r="1" spans="1:11" s="271" customFormat="1" ht="14.25">
      <c r="A1" s="269" t="e">
        <f>+'[8]TM2-TCSD'!A1</f>
        <v>#REF!</v>
      </c>
      <c r="B1" s="270"/>
      <c r="C1" s="270"/>
      <c r="D1" s="369" t="s">
        <v>95</v>
      </c>
      <c r="E1" s="369"/>
      <c r="F1" s="369"/>
      <c r="G1" s="369"/>
      <c r="H1" s="369"/>
      <c r="I1" s="298"/>
    </row>
    <row r="2" spans="1:11" s="288" customFormat="1" ht="12.75">
      <c r="A2" s="285" t="e">
        <f>+'[8]TM2-TCSD'!A2</f>
        <v>#REF!</v>
      </c>
      <c r="B2" s="286"/>
      <c r="C2" s="287"/>
      <c r="D2" s="371" t="e">
        <f>+[8]TM1!F2</f>
        <v>#REF!</v>
      </c>
      <c r="E2" s="372"/>
      <c r="F2" s="372"/>
      <c r="G2" s="372"/>
      <c r="H2" s="372"/>
    </row>
    <row r="3" spans="1:11" s="288" customFormat="1" ht="12.75">
      <c r="A3" s="285"/>
      <c r="B3" s="289"/>
      <c r="C3" s="290"/>
      <c r="D3" s="291"/>
      <c r="E3" s="292"/>
      <c r="F3" s="292"/>
      <c r="G3" s="292"/>
      <c r="H3" s="292"/>
    </row>
    <row r="4" spans="1:11" s="4" customFormat="1" ht="20.25">
      <c r="A4" s="220" t="str">
        <f>+'TM1'!A5</f>
        <v>ThuyÕt minh b¸o c¸o tµi chÝnh - HîP NHÊT</v>
      </c>
      <c r="B4" s="3"/>
      <c r="C4" s="3"/>
      <c r="D4" s="3"/>
      <c r="E4" s="3"/>
      <c r="F4" s="232"/>
      <c r="G4" s="232"/>
      <c r="H4" s="232"/>
      <c r="I4" s="232"/>
      <c r="J4" s="232"/>
      <c r="K4" s="232"/>
    </row>
    <row r="5" spans="1:11" s="7" customFormat="1">
      <c r="A5" s="233" t="s">
        <v>605</v>
      </c>
      <c r="B5" s="6"/>
      <c r="C5" s="6"/>
      <c r="D5" s="6"/>
      <c r="E5" s="6"/>
      <c r="F5" s="234"/>
      <c r="G5" s="234"/>
      <c r="H5" s="234"/>
      <c r="I5" s="234"/>
      <c r="J5" s="234"/>
      <c r="K5" s="234"/>
    </row>
    <row r="6" spans="1:11" s="89" customFormat="1" ht="18" customHeight="1"/>
    <row r="7" spans="1:11" s="90" customFormat="1" ht="15.75">
      <c r="A7" s="90">
        <v>12</v>
      </c>
      <c r="B7" s="90" t="s">
        <v>405</v>
      </c>
    </row>
    <row r="8" spans="1:11" s="89" customFormat="1" ht="15.75">
      <c r="D8" s="334" t="s">
        <v>352</v>
      </c>
      <c r="E8" s="334"/>
      <c r="F8" s="110"/>
      <c r="G8" s="334" t="s">
        <v>492</v>
      </c>
      <c r="H8" s="334"/>
    </row>
    <row r="9" spans="1:11" s="89" customFormat="1" ht="15.75">
      <c r="B9" s="111"/>
      <c r="C9" s="111"/>
      <c r="D9" s="335" t="s">
        <v>100</v>
      </c>
      <c r="E9" s="335"/>
      <c r="F9" s="112"/>
      <c r="G9" s="335" t="s">
        <v>100</v>
      </c>
      <c r="H9" s="335"/>
    </row>
    <row r="10" spans="1:11" s="89" customFormat="1" hidden="1">
      <c r="B10" s="89" t="s">
        <v>406</v>
      </c>
      <c r="D10" s="223">
        <v>0</v>
      </c>
      <c r="E10" s="223"/>
      <c r="F10" s="222"/>
      <c r="G10" s="223"/>
      <c r="H10" s="223"/>
    </row>
    <row r="11" spans="1:11" s="89" customFormat="1">
      <c r="D11" s="223"/>
      <c r="E11" s="223"/>
      <c r="F11" s="222"/>
      <c r="G11" s="223"/>
      <c r="H11" s="223"/>
    </row>
    <row r="12" spans="1:11" s="89" customFormat="1">
      <c r="B12" s="89" t="s">
        <v>49</v>
      </c>
      <c r="D12" s="293">
        <f>+'[7]THEO PHAN MEN- bu tru kiem toan'!$F$78</f>
        <v>2903254501</v>
      </c>
      <c r="E12" s="223"/>
      <c r="F12" s="223"/>
      <c r="G12" s="293">
        <f>+'[7]THEO PHAN MEN- bu tru kiem toan'!$G$78</f>
        <v>2096841543</v>
      </c>
      <c r="H12" s="223"/>
    </row>
    <row r="13" spans="1:11" s="89" customFormat="1" ht="21.75" customHeight="1">
      <c r="D13" s="293"/>
      <c r="E13" s="223"/>
      <c r="F13" s="223"/>
      <c r="G13" s="293"/>
      <c r="H13" s="223"/>
    </row>
    <row r="14" spans="1:11" s="90" customFormat="1" ht="16.5" thickBot="1">
      <c r="B14" s="90" t="s">
        <v>474</v>
      </c>
      <c r="D14" s="333">
        <f>+D12</f>
        <v>2903254501</v>
      </c>
      <c r="E14" s="333"/>
      <c r="F14" s="266"/>
      <c r="G14" s="333">
        <f>+G12</f>
        <v>2096841543</v>
      </c>
      <c r="H14" s="333"/>
    </row>
    <row r="15" spans="1:11" s="89" customFormat="1" ht="15.75" thickTop="1"/>
    <row r="16" spans="1:11" s="90" customFormat="1" ht="15.75">
      <c r="A16" s="90">
        <f>+A7+1</f>
        <v>13</v>
      </c>
      <c r="B16" s="90" t="s">
        <v>407</v>
      </c>
    </row>
    <row r="17" spans="1:8" s="89" customFormat="1" ht="15.75">
      <c r="D17" s="367" t="str">
        <f>+D8</f>
        <v>31/03/2015</v>
      </c>
      <c r="E17" s="367"/>
      <c r="F17" s="117"/>
      <c r="G17" s="367" t="s">
        <v>492</v>
      </c>
      <c r="H17" s="367"/>
    </row>
    <row r="18" spans="1:8" s="89" customFormat="1" ht="15.75">
      <c r="B18" s="111"/>
      <c r="C18" s="111"/>
      <c r="D18" s="335" t="s">
        <v>100</v>
      </c>
      <c r="E18" s="335"/>
      <c r="F18" s="112"/>
      <c r="G18" s="335" t="s">
        <v>100</v>
      </c>
      <c r="H18" s="335"/>
    </row>
    <row r="19" spans="1:8" s="124" customFormat="1" ht="15.75">
      <c r="B19" s="370"/>
      <c r="C19" s="370"/>
      <c r="D19" s="373"/>
      <c r="E19" s="373"/>
      <c r="G19" s="373"/>
      <c r="H19" s="373"/>
    </row>
    <row r="20" spans="1:8" s="89" customFormat="1">
      <c r="A20" s="119"/>
      <c r="B20" s="357" t="s">
        <v>105</v>
      </c>
      <c r="C20" s="357"/>
      <c r="D20" s="374">
        <v>10000000000</v>
      </c>
      <c r="E20" s="374"/>
      <c r="G20" s="374">
        <v>0</v>
      </c>
      <c r="H20" s="374"/>
    </row>
    <row r="21" spans="1:8" s="89" customFormat="1">
      <c r="A21" s="119"/>
      <c r="B21" s="213"/>
      <c r="C21" s="213"/>
      <c r="D21" s="214"/>
      <c r="E21" s="214"/>
      <c r="G21" s="214"/>
      <c r="H21" s="214"/>
    </row>
    <row r="22" spans="1:8" s="90" customFormat="1" ht="21" customHeight="1" thickBot="1">
      <c r="B22" s="90" t="s">
        <v>50</v>
      </c>
      <c r="D22" s="358">
        <f>+D20+D19</f>
        <v>10000000000</v>
      </c>
      <c r="E22" s="368"/>
      <c r="G22" s="358">
        <f>+G20+G19</f>
        <v>0</v>
      </c>
      <c r="H22" s="368"/>
    </row>
    <row r="23" spans="1:8" s="90" customFormat="1" ht="21" customHeight="1" thickTop="1">
      <c r="D23" s="120"/>
      <c r="E23" s="121"/>
      <c r="G23" s="120"/>
      <c r="H23" s="121"/>
    </row>
    <row r="24" spans="1:8" s="90" customFormat="1" ht="15.75">
      <c r="A24" s="90">
        <f>+A16+1</f>
        <v>14</v>
      </c>
      <c r="B24" s="90" t="s">
        <v>408</v>
      </c>
    </row>
    <row r="25" spans="1:8" s="90" customFormat="1" ht="15.75">
      <c r="B25" s="89"/>
      <c r="C25" s="89"/>
      <c r="D25" s="334" t="s">
        <v>352</v>
      </c>
      <c r="E25" s="334"/>
      <c r="F25" s="110"/>
      <c r="G25" s="334" t="s">
        <v>492</v>
      </c>
      <c r="H25" s="334"/>
    </row>
    <row r="26" spans="1:8" s="90" customFormat="1" ht="15.75">
      <c r="B26" s="111"/>
      <c r="C26" s="111"/>
      <c r="D26" s="335" t="s">
        <v>100</v>
      </c>
      <c r="E26" s="335"/>
      <c r="F26" s="112"/>
      <c r="G26" s="335" t="s">
        <v>100</v>
      </c>
      <c r="H26" s="335"/>
    </row>
    <row r="27" spans="1:8" s="90" customFormat="1" ht="9.75" customHeight="1">
      <c r="B27" s="122"/>
      <c r="C27" s="122"/>
      <c r="D27" s="251"/>
      <c r="E27" s="251"/>
      <c r="F27" s="251"/>
      <c r="G27" s="251"/>
      <c r="H27" s="251"/>
    </row>
    <row r="28" spans="1:8" s="90" customFormat="1" ht="15.75">
      <c r="B28" s="89" t="s">
        <v>51</v>
      </c>
      <c r="D28" s="350">
        <f>+'[7]THEO PHAN MEN- bu tru kiem toan'!$F$90</f>
        <v>21750000</v>
      </c>
      <c r="E28" s="350"/>
      <c r="G28" s="350">
        <f>+'[7]THEO PHAN MEN- bu tru kiem toan'!$F$90</f>
        <v>21750000</v>
      </c>
      <c r="H28" s="350"/>
    </row>
    <row r="29" spans="1:8" s="90" customFormat="1" ht="16.5" thickBot="1">
      <c r="B29" s="89"/>
      <c r="D29" s="358">
        <f>+D28</f>
        <v>21750000</v>
      </c>
      <c r="E29" s="359"/>
      <c r="G29" s="358">
        <f>+G28</f>
        <v>21750000</v>
      </c>
      <c r="H29" s="359"/>
    </row>
    <row r="30" spans="1:8" s="273" customFormat="1" ht="16.5" thickTop="1">
      <c r="B30" s="272"/>
      <c r="D30" s="276"/>
      <c r="E30" s="276"/>
      <c r="G30" s="277"/>
      <c r="H30" s="277"/>
    </row>
    <row r="31" spans="1:8" s="90" customFormat="1" ht="15.75">
      <c r="A31" s="118">
        <f>+A24+1</f>
        <v>15</v>
      </c>
      <c r="B31" s="90" t="s">
        <v>393</v>
      </c>
    </row>
    <row r="32" spans="1:8" s="89" customFormat="1" ht="15.75">
      <c r="D32" s="334" t="s">
        <v>352</v>
      </c>
      <c r="E32" s="334"/>
      <c r="F32" s="110"/>
      <c r="G32" s="334" t="s">
        <v>492</v>
      </c>
      <c r="H32" s="334"/>
    </row>
    <row r="33" spans="1:11" s="89" customFormat="1" ht="15.75">
      <c r="B33" s="111"/>
      <c r="C33" s="111"/>
      <c r="D33" s="335" t="s">
        <v>100</v>
      </c>
      <c r="E33" s="335"/>
      <c r="F33" s="112"/>
      <c r="G33" s="335" t="s">
        <v>100</v>
      </c>
      <c r="H33" s="335"/>
    </row>
    <row r="34" spans="1:11" s="89" customFormat="1">
      <c r="B34" s="89" t="s">
        <v>409</v>
      </c>
      <c r="D34" s="324">
        <f>+D35</f>
        <v>1000000000</v>
      </c>
      <c r="E34" s="324"/>
      <c r="G34" s="324">
        <f>+G35</f>
        <v>1115870260</v>
      </c>
      <c r="H34" s="324"/>
    </row>
    <row r="35" spans="1:11" s="124" customFormat="1" ht="18.75" customHeight="1">
      <c r="B35" s="124" t="s">
        <v>52</v>
      </c>
      <c r="D35" s="336">
        <f>+'[7]THEO PHAN MEN- bu tru kiem toan'!$F$95</f>
        <v>1000000000</v>
      </c>
      <c r="E35" s="336"/>
      <c r="G35" s="362">
        <f>+'[7]THEO PHAN MEN- bu tru kiem toan'!$G$95</f>
        <v>1115870260</v>
      </c>
      <c r="H35" s="362"/>
    </row>
    <row r="36" spans="1:11" s="124" customFormat="1" ht="15.75">
      <c r="D36" s="113"/>
      <c r="E36" s="113"/>
      <c r="G36" s="125"/>
      <c r="H36" s="125"/>
    </row>
    <row r="37" spans="1:11" s="124" customFormat="1" ht="17.25" hidden="1" customHeight="1">
      <c r="B37" s="124" t="s">
        <v>306</v>
      </c>
      <c r="D37" s="336"/>
      <c r="E37" s="336"/>
      <c r="G37" s="362"/>
      <c r="H37" s="362"/>
    </row>
    <row r="38" spans="1:11" s="90" customFormat="1" ht="16.5" thickBot="1">
      <c r="B38" s="90" t="s">
        <v>474</v>
      </c>
      <c r="D38" s="358">
        <f>+D34</f>
        <v>1000000000</v>
      </c>
      <c r="E38" s="359"/>
      <c r="G38" s="358">
        <f>+G34</f>
        <v>1115870260</v>
      </c>
      <c r="H38" s="359"/>
    </row>
    <row r="39" spans="1:11" s="90" customFormat="1" ht="16.5" thickTop="1">
      <c r="D39" s="120"/>
      <c r="E39" s="126"/>
      <c r="G39" s="120"/>
      <c r="H39" s="126"/>
    </row>
    <row r="40" spans="1:11" s="89" customFormat="1" ht="15.75">
      <c r="A40" s="90">
        <f>+A31+1</f>
        <v>16</v>
      </c>
      <c r="B40" s="90" t="s">
        <v>427</v>
      </c>
    </row>
    <row r="41" spans="1:11" s="89" customFormat="1" ht="15.75">
      <c r="D41" s="334" t="s">
        <v>352</v>
      </c>
      <c r="E41" s="334"/>
      <c r="F41" s="110"/>
      <c r="G41" s="334" t="s">
        <v>492</v>
      </c>
      <c r="H41" s="334"/>
    </row>
    <row r="42" spans="1:11" s="89" customFormat="1" ht="15.75">
      <c r="B42" s="111"/>
      <c r="C42" s="111"/>
      <c r="D42" s="335" t="s">
        <v>100</v>
      </c>
      <c r="E42" s="335"/>
      <c r="F42" s="112"/>
      <c r="G42" s="335" t="s">
        <v>100</v>
      </c>
      <c r="H42" s="335"/>
    </row>
    <row r="43" spans="1:11" s="89" customFormat="1" ht="17.25" customHeight="1">
      <c r="B43" s="89" t="s">
        <v>428</v>
      </c>
      <c r="D43" s="360">
        <v>334841217</v>
      </c>
      <c r="E43" s="361"/>
      <c r="G43" s="360">
        <f>2056785065+73907838</f>
        <v>2130692903</v>
      </c>
      <c r="H43" s="361"/>
    </row>
    <row r="44" spans="1:11" s="89" customFormat="1" ht="17.25" customHeight="1">
      <c r="B44" s="89" t="s">
        <v>629</v>
      </c>
      <c r="D44" s="360">
        <v>50135913</v>
      </c>
      <c r="E44" s="361"/>
      <c r="G44" s="360">
        <f>3857105864+34830643</f>
        <v>3891936507</v>
      </c>
      <c r="H44" s="361"/>
    </row>
    <row r="45" spans="1:11" s="89" customFormat="1" ht="17.25" customHeight="1">
      <c r="B45" s="89" t="s">
        <v>429</v>
      </c>
      <c r="D45" s="360">
        <v>0</v>
      </c>
      <c r="E45" s="361"/>
      <c r="G45" s="360">
        <v>19769345</v>
      </c>
      <c r="H45" s="361"/>
    </row>
    <row r="46" spans="1:11" s="89" customFormat="1" ht="17.25" customHeight="1">
      <c r="B46" s="89" t="s">
        <v>430</v>
      </c>
      <c r="D46" s="360">
        <v>59156362</v>
      </c>
      <c r="E46" s="361"/>
      <c r="G46" s="360">
        <v>28782727</v>
      </c>
      <c r="H46" s="361"/>
      <c r="J46" s="360"/>
      <c r="K46" s="361"/>
    </row>
    <row r="47" spans="1:11" s="89" customFormat="1" ht="17.25" customHeight="1">
      <c r="B47" s="89" t="s">
        <v>53</v>
      </c>
      <c r="D47" s="360">
        <v>0</v>
      </c>
      <c r="E47" s="361"/>
      <c r="G47" s="360">
        <v>3330000</v>
      </c>
      <c r="H47" s="361"/>
    </row>
    <row r="48" spans="1:11" s="89" customFormat="1" hidden="1">
      <c r="B48" s="89" t="s">
        <v>431</v>
      </c>
      <c r="D48" s="360">
        <v>0</v>
      </c>
      <c r="E48" s="361"/>
      <c r="G48" s="360"/>
      <c r="H48" s="361"/>
    </row>
    <row r="49" spans="1:8" s="89" customFormat="1" hidden="1">
      <c r="B49" s="89" t="s">
        <v>538</v>
      </c>
      <c r="D49" s="360">
        <v>0</v>
      </c>
      <c r="E49" s="361"/>
      <c r="G49" s="360"/>
      <c r="H49" s="361"/>
    </row>
    <row r="50" spans="1:8" s="90" customFormat="1" ht="21" customHeight="1" thickBot="1">
      <c r="B50" s="90" t="s">
        <v>474</v>
      </c>
      <c r="D50" s="358">
        <f>SUM(D43:E49)</f>
        <v>444133492</v>
      </c>
      <c r="E50" s="359"/>
      <c r="G50" s="358">
        <f>SUM(G43:H49)</f>
        <v>6074511482</v>
      </c>
      <c r="H50" s="359"/>
    </row>
    <row r="51" spans="1:8" s="90" customFormat="1" ht="21" customHeight="1" thickTop="1">
      <c r="D51" s="120"/>
      <c r="E51" s="126"/>
      <c r="G51" s="120"/>
      <c r="H51" s="126"/>
    </row>
    <row r="53" spans="1:8" s="90" customFormat="1" ht="15.75">
      <c r="A53" s="90">
        <f>+A40+1</f>
        <v>17</v>
      </c>
      <c r="B53" s="90" t="s">
        <v>190</v>
      </c>
    </row>
    <row r="54" spans="1:8" s="89" customFormat="1" ht="15.75">
      <c r="D54" s="334" t="s">
        <v>352</v>
      </c>
      <c r="E54" s="334"/>
      <c r="F54" s="110"/>
      <c r="G54" s="334" t="s">
        <v>492</v>
      </c>
      <c r="H54" s="334"/>
    </row>
    <row r="55" spans="1:8" s="89" customFormat="1" ht="15.75">
      <c r="B55" s="111"/>
      <c r="C55" s="111"/>
      <c r="D55" s="335" t="s">
        <v>100</v>
      </c>
      <c r="E55" s="335"/>
      <c r="F55" s="112"/>
      <c r="G55" s="335" t="s">
        <v>100</v>
      </c>
      <c r="H55" s="335"/>
    </row>
    <row r="56" spans="1:8" s="89" customFormat="1" ht="19.5" customHeight="1">
      <c r="B56" s="89" t="s">
        <v>106</v>
      </c>
      <c r="D56" s="360">
        <f>+'[7]THEO PHAN MEN- bu tru kiem toan'!$F$102</f>
        <v>135438538</v>
      </c>
      <c r="E56" s="361"/>
      <c r="G56" s="360">
        <f>+D56</f>
        <v>135438538</v>
      </c>
      <c r="H56" s="361"/>
    </row>
    <row r="57" spans="1:8" s="89" customFormat="1" ht="19.5" customHeight="1">
      <c r="B57" s="89" t="s">
        <v>54</v>
      </c>
      <c r="D57" s="360">
        <v>0</v>
      </c>
      <c r="E57" s="361"/>
      <c r="G57" s="360">
        <v>1084874</v>
      </c>
      <c r="H57" s="361"/>
    </row>
    <row r="58" spans="1:8" s="89" customFormat="1" ht="19.5" customHeight="1">
      <c r="D58" s="360"/>
      <c r="E58" s="361"/>
      <c r="G58" s="360"/>
      <c r="H58" s="361"/>
    </row>
    <row r="59" spans="1:8" s="90" customFormat="1" ht="19.5" customHeight="1" thickBot="1">
      <c r="B59" s="90" t="s">
        <v>474</v>
      </c>
      <c r="D59" s="358">
        <f>+D57+D56</f>
        <v>135438538</v>
      </c>
      <c r="E59" s="359"/>
      <c r="G59" s="358">
        <f>+G57+G56</f>
        <v>136523412</v>
      </c>
      <c r="H59" s="359"/>
    </row>
    <row r="60" spans="1:8" s="89" customFormat="1" ht="15.75" thickTop="1"/>
    <row r="61" spans="1:8" s="89" customFormat="1" ht="15.75">
      <c r="A61" s="90">
        <f>+A53+1</f>
        <v>18</v>
      </c>
      <c r="B61" s="90" t="s">
        <v>615</v>
      </c>
    </row>
    <row r="62" spans="1:8" s="89" customFormat="1" ht="15.75">
      <c r="A62" s="89" t="s">
        <v>391</v>
      </c>
      <c r="B62" s="90" t="s">
        <v>191</v>
      </c>
      <c r="D62" s="334" t="s">
        <v>352</v>
      </c>
      <c r="E62" s="334"/>
      <c r="F62" s="110"/>
      <c r="G62" s="334" t="s">
        <v>492</v>
      </c>
      <c r="H62" s="334"/>
    </row>
    <row r="63" spans="1:8" s="89" customFormat="1" ht="15.75">
      <c r="B63" s="111"/>
      <c r="C63" s="111"/>
      <c r="D63" s="335" t="s">
        <v>100</v>
      </c>
      <c r="E63" s="335"/>
      <c r="F63" s="112"/>
      <c r="G63" s="335" t="s">
        <v>100</v>
      </c>
      <c r="H63" s="335"/>
    </row>
    <row r="64" spans="1:8" s="89" customFormat="1" ht="19.5" hidden="1" customHeight="1">
      <c r="B64" s="89" t="s">
        <v>432</v>
      </c>
      <c r="D64" s="360"/>
      <c r="E64" s="361"/>
      <c r="G64" s="360"/>
      <c r="H64" s="361"/>
    </row>
    <row r="65" spans="1:10" s="89" customFormat="1" ht="21" customHeight="1">
      <c r="B65" s="89" t="s">
        <v>433</v>
      </c>
      <c r="D65" s="360">
        <f>+'[7]THEO PHAN MEN- bu tru kiem toan'!$F$110</f>
        <v>122205102</v>
      </c>
      <c r="E65" s="361"/>
      <c r="G65" s="360">
        <f>+'[7]THEO PHAN MEN- bu tru kiem toan'!$G$110</f>
        <v>132136272</v>
      </c>
      <c r="H65" s="361"/>
    </row>
    <row r="66" spans="1:10" s="89" customFormat="1" ht="21" hidden="1" customHeight="1">
      <c r="B66" s="89" t="s">
        <v>434</v>
      </c>
      <c r="D66" s="360"/>
      <c r="E66" s="361"/>
      <c r="G66" s="360"/>
      <c r="H66" s="361"/>
    </row>
    <row r="67" spans="1:10" s="89" customFormat="1" ht="21" hidden="1" customHeight="1">
      <c r="B67" s="89" t="s">
        <v>358</v>
      </c>
      <c r="D67" s="360"/>
      <c r="E67" s="361"/>
      <c r="G67" s="360"/>
      <c r="H67" s="361"/>
    </row>
    <row r="68" spans="1:10" s="89" customFormat="1" ht="21" customHeight="1">
      <c r="B68" s="89" t="s">
        <v>155</v>
      </c>
      <c r="D68" s="360">
        <f>+'[7]THEO PHAN MEN- bu tru kiem toan'!$F$107+[6]Sheet1!$E$93</f>
        <v>1905296032</v>
      </c>
      <c r="E68" s="361"/>
      <c r="G68" s="360">
        <f>+'[7]THEO PHAN MEN- bu tru kiem toan'!$G$107+[6]Sheet1!$D$93</f>
        <v>3820883619</v>
      </c>
      <c r="H68" s="361"/>
      <c r="J68" s="252"/>
    </row>
    <row r="69" spans="1:10" s="89" customFormat="1" ht="21" customHeight="1">
      <c r="D69" s="360"/>
      <c r="E69" s="361"/>
      <c r="G69" s="360"/>
      <c r="H69" s="361"/>
    </row>
    <row r="70" spans="1:10" s="90" customFormat="1" ht="20.25" customHeight="1">
      <c r="B70" s="90" t="s">
        <v>474</v>
      </c>
      <c r="D70" s="365">
        <f>SUM(D65:E69)</f>
        <v>2027501134</v>
      </c>
      <c r="E70" s="366"/>
      <c r="G70" s="365">
        <f>SUM(G65:H69)</f>
        <v>3953019891</v>
      </c>
      <c r="H70" s="366"/>
    </row>
    <row r="71" spans="1:10" s="90" customFormat="1" ht="20.25" customHeight="1">
      <c r="D71" s="120"/>
      <c r="E71" s="126"/>
      <c r="G71" s="120"/>
      <c r="H71" s="126"/>
    </row>
    <row r="72" spans="1:10" s="89" customFormat="1" ht="15.75">
      <c r="A72" s="89" t="s">
        <v>392</v>
      </c>
      <c r="B72" s="90" t="s">
        <v>156</v>
      </c>
      <c r="D72" s="334" t="s">
        <v>352</v>
      </c>
      <c r="E72" s="334"/>
      <c r="F72" s="110"/>
      <c r="G72" s="334" t="s">
        <v>492</v>
      </c>
      <c r="H72" s="334"/>
    </row>
    <row r="73" spans="1:10" s="89" customFormat="1" ht="15.75">
      <c r="B73" s="111"/>
      <c r="C73" s="111"/>
      <c r="D73" s="335" t="s">
        <v>100</v>
      </c>
      <c r="E73" s="335"/>
      <c r="F73" s="112"/>
      <c r="G73" s="335" t="s">
        <v>100</v>
      </c>
      <c r="H73" s="335"/>
    </row>
    <row r="74" spans="1:10" s="89" customFormat="1" ht="19.5" hidden="1" customHeight="1">
      <c r="B74" s="89" t="s">
        <v>432</v>
      </c>
      <c r="D74" s="360"/>
      <c r="E74" s="361"/>
      <c r="G74" s="360"/>
      <c r="H74" s="361"/>
    </row>
    <row r="75" spans="1:10" s="89" customFormat="1" ht="21" customHeight="1">
      <c r="B75" s="89" t="s">
        <v>157</v>
      </c>
      <c r="D75" s="360">
        <f>+'[7]THEO PHAN MEN- bu tru kiem toan'!$F$129</f>
        <v>254000000</v>
      </c>
      <c r="E75" s="361"/>
      <c r="G75" s="360">
        <f>+'[7]THEO PHAN MEN- bu tru kiem toan'!$F$129</f>
        <v>254000000</v>
      </c>
      <c r="H75" s="361"/>
    </row>
    <row r="76" spans="1:10" s="89" customFormat="1" ht="21" hidden="1" customHeight="1">
      <c r="B76" s="89" t="s">
        <v>434</v>
      </c>
      <c r="D76" s="360"/>
      <c r="E76" s="361"/>
      <c r="G76" s="360"/>
      <c r="H76" s="361"/>
    </row>
    <row r="77" spans="1:10" s="89" customFormat="1" ht="21" hidden="1" customHeight="1">
      <c r="B77" s="89" t="s">
        <v>358</v>
      </c>
      <c r="D77" s="360"/>
      <c r="E77" s="361"/>
      <c r="G77" s="360"/>
      <c r="H77" s="361"/>
    </row>
    <row r="78" spans="1:10" s="89" customFormat="1" ht="21" customHeight="1">
      <c r="B78" s="89" t="s">
        <v>158</v>
      </c>
      <c r="D78" s="360">
        <f>+'[7]THEO PHAN MEN- bu tru kiem toan'!$F$130</f>
        <v>3448389141</v>
      </c>
      <c r="E78" s="361"/>
      <c r="G78" s="360">
        <f>+'[7]THEO PHAN MEN- bu tru kiem toan'!$G$130</f>
        <v>3645889141</v>
      </c>
      <c r="H78" s="361"/>
      <c r="J78" s="52"/>
    </row>
    <row r="79" spans="1:10" s="89" customFormat="1" ht="21" customHeight="1">
      <c r="B79" s="127" t="s">
        <v>159</v>
      </c>
      <c r="D79" s="360"/>
      <c r="E79" s="361"/>
      <c r="G79" s="360"/>
      <c r="H79" s="361"/>
      <c r="J79" s="52"/>
    </row>
    <row r="80" spans="1:10" s="90" customFormat="1" ht="20.25" customHeight="1">
      <c r="B80" s="90" t="s">
        <v>474</v>
      </c>
      <c r="D80" s="365">
        <f>SUM(D75:E79)</f>
        <v>3702389141</v>
      </c>
      <c r="E80" s="366"/>
      <c r="G80" s="365">
        <f>SUM(G75:H79)</f>
        <v>3899889141</v>
      </c>
      <c r="H80" s="366"/>
      <c r="J80" s="128"/>
    </row>
    <row r="81" spans="1:11" s="275" customFormat="1" ht="19.5" customHeight="1">
      <c r="D81" s="363"/>
      <c r="E81" s="364"/>
      <c r="G81" s="363"/>
      <c r="H81" s="364"/>
      <c r="J81" s="279"/>
    </row>
    <row r="82" spans="1:11" s="253" customFormat="1" ht="19.5" customHeight="1" thickBot="1">
      <c r="B82" s="253" t="s">
        <v>160</v>
      </c>
      <c r="D82" s="358">
        <f>+D70+D80</f>
        <v>5729890275</v>
      </c>
      <c r="E82" s="359"/>
      <c r="G82" s="358">
        <f>+G70+G80</f>
        <v>7852909032</v>
      </c>
      <c r="H82" s="359"/>
      <c r="K82" s="254"/>
    </row>
    <row r="83" spans="1:11" s="280" customFormat="1" ht="19.5" customHeight="1" thickTop="1">
      <c r="D83" s="274"/>
      <c r="E83" s="278"/>
      <c r="G83" s="274"/>
      <c r="H83" s="278"/>
      <c r="K83" s="281"/>
    </row>
    <row r="84" spans="1:11" s="90" customFormat="1" ht="15.75">
      <c r="A84" s="90">
        <f>+A61+1</f>
        <v>19</v>
      </c>
      <c r="B84" s="90" t="s">
        <v>161</v>
      </c>
    </row>
    <row r="85" spans="1:11" s="89" customFormat="1" ht="15.75">
      <c r="D85" s="334" t="s">
        <v>352</v>
      </c>
      <c r="E85" s="334"/>
      <c r="F85" s="110"/>
      <c r="G85" s="334" t="s">
        <v>492</v>
      </c>
      <c r="H85" s="334"/>
    </row>
    <row r="86" spans="1:11" s="89" customFormat="1" ht="15.75">
      <c r="B86" s="111"/>
      <c r="C86" s="111"/>
      <c r="D86" s="335" t="s">
        <v>100</v>
      </c>
      <c r="E86" s="335"/>
      <c r="F86" s="112"/>
      <c r="G86" s="335" t="s">
        <v>100</v>
      </c>
      <c r="H86" s="335"/>
    </row>
    <row r="87" spans="1:11" s="122" customFormat="1" ht="15.75">
      <c r="D87" s="123"/>
      <c r="E87" s="123"/>
      <c r="F87" s="123"/>
      <c r="G87" s="123"/>
      <c r="H87" s="123"/>
    </row>
    <row r="88" spans="1:11" s="89" customFormat="1">
      <c r="B88" s="89" t="s">
        <v>162</v>
      </c>
      <c r="D88" s="336">
        <f>+'[8]BCĐKT-200'!D109</f>
        <v>2268974682</v>
      </c>
      <c r="E88" s="336"/>
      <c r="G88" s="336">
        <f>+'[7]THEO PHAN MEN- bu tru kiem toan'!$G$117</f>
        <v>2268974682</v>
      </c>
      <c r="H88" s="336"/>
    </row>
    <row r="89" spans="1:11" s="124" customFormat="1" ht="18.75" customHeight="1">
      <c r="D89" s="336"/>
      <c r="E89" s="336"/>
      <c r="G89" s="362"/>
      <c r="H89" s="362"/>
    </row>
    <row r="90" spans="1:11" s="124" customFormat="1" ht="15.75">
      <c r="D90" s="113"/>
      <c r="E90" s="113"/>
      <c r="G90" s="125"/>
      <c r="H90" s="125"/>
    </row>
    <row r="91" spans="1:11" s="124" customFormat="1" ht="17.25" hidden="1" customHeight="1">
      <c r="B91" s="124" t="s">
        <v>306</v>
      </c>
      <c r="D91" s="336"/>
      <c r="E91" s="336"/>
      <c r="G91" s="362"/>
      <c r="H91" s="362"/>
    </row>
    <row r="92" spans="1:11" s="90" customFormat="1" ht="16.5" thickBot="1">
      <c r="B92" s="90" t="s">
        <v>474</v>
      </c>
      <c r="D92" s="358">
        <f>+D88</f>
        <v>2268974682</v>
      </c>
      <c r="E92" s="359"/>
      <c r="G92" s="358">
        <f>+G88</f>
        <v>2268974682</v>
      </c>
      <c r="H92" s="359"/>
    </row>
    <row r="93" spans="1:11" s="282" customFormat="1" ht="45.75" customHeight="1" thickTop="1">
      <c r="C93" s="283"/>
      <c r="D93" s="375"/>
      <c r="E93" s="375"/>
      <c r="G93" s="284"/>
    </row>
    <row r="94" spans="1:11" s="282" customFormat="1" ht="45.75" customHeight="1">
      <c r="C94" s="283"/>
      <c r="D94" s="375"/>
      <c r="E94" s="375"/>
      <c r="G94" s="284"/>
    </row>
    <row r="95" spans="1:11" s="282" customFormat="1" ht="45.75" hidden="1" customHeight="1">
      <c r="B95" s="282" t="s">
        <v>309</v>
      </c>
      <c r="C95" s="283" t="s">
        <v>574</v>
      </c>
      <c r="D95" s="375" t="s">
        <v>310</v>
      </c>
      <c r="E95" s="375"/>
      <c r="G95" s="284"/>
      <c r="H95" s="282" t="s">
        <v>390</v>
      </c>
    </row>
    <row r="96" spans="1:11" s="282" customFormat="1" ht="45.75" hidden="1" customHeight="1">
      <c r="B96" s="282" t="s">
        <v>573</v>
      </c>
      <c r="C96" s="283" t="s">
        <v>575</v>
      </c>
      <c r="D96" s="375" t="s">
        <v>310</v>
      </c>
      <c r="E96" s="375"/>
      <c r="G96" s="284"/>
      <c r="H96" s="282" t="s">
        <v>390</v>
      </c>
    </row>
    <row r="97" s="275" customFormat="1"/>
    <row r="98" s="275" customFormat="1"/>
    <row r="99" s="275" customFormat="1"/>
  </sheetData>
  <mergeCells count="129">
    <mergeCell ref="J46:K46"/>
    <mergeCell ref="D72:E72"/>
    <mergeCell ref="G72:H72"/>
    <mergeCell ref="D41:E41"/>
    <mergeCell ref="G50:H50"/>
    <mergeCell ref="G43:H43"/>
    <mergeCell ref="G44:H44"/>
    <mergeCell ref="G45:H45"/>
    <mergeCell ref="G41:H41"/>
    <mergeCell ref="D42:E42"/>
    <mergeCell ref="D96:E96"/>
    <mergeCell ref="D85:E85"/>
    <mergeCell ref="G85:H85"/>
    <mergeCell ref="G86:H86"/>
    <mergeCell ref="D88:E88"/>
    <mergeCell ref="G88:H88"/>
    <mergeCell ref="D89:E89"/>
    <mergeCell ref="D86:E86"/>
    <mergeCell ref="D34:E34"/>
    <mergeCell ref="D37:E37"/>
    <mergeCell ref="D38:E38"/>
    <mergeCell ref="G34:H34"/>
    <mergeCell ref="G38:H38"/>
    <mergeCell ref="G37:H37"/>
    <mergeCell ref="D35:E35"/>
    <mergeCell ref="D95:E95"/>
    <mergeCell ref="G20:H20"/>
    <mergeCell ref="G32:H32"/>
    <mergeCell ref="D25:E25"/>
    <mergeCell ref="D93:E93"/>
    <mergeCell ref="D29:E29"/>
    <mergeCell ref="D73:E73"/>
    <mergeCell ref="G73:H73"/>
    <mergeCell ref="D32:E32"/>
    <mergeCell ref="D33:E33"/>
    <mergeCell ref="G89:H89"/>
    <mergeCell ref="G91:H91"/>
    <mergeCell ref="D94:E94"/>
    <mergeCell ref="D92:E92"/>
    <mergeCell ref="G92:H92"/>
    <mergeCell ref="D91:E91"/>
    <mergeCell ref="G42:H42"/>
    <mergeCell ref="G49:H49"/>
    <mergeCell ref="D47:E47"/>
    <mergeCell ref="D1:H1"/>
    <mergeCell ref="B19:C19"/>
    <mergeCell ref="D2:H2"/>
    <mergeCell ref="D8:E8"/>
    <mergeCell ref="D9:E9"/>
    <mergeCell ref="G8:H8"/>
    <mergeCell ref="G9:H9"/>
    <mergeCell ref="D14:E14"/>
    <mergeCell ref="D18:E18"/>
    <mergeCell ref="G17:H17"/>
    <mergeCell ref="G18:H18"/>
    <mergeCell ref="D19:E19"/>
    <mergeCell ref="G19:H19"/>
    <mergeCell ref="G14:H14"/>
    <mergeCell ref="D17:E17"/>
    <mergeCell ref="G46:H46"/>
    <mergeCell ref="G47:H47"/>
    <mergeCell ref="G33:H33"/>
    <mergeCell ref="G28:H28"/>
    <mergeCell ref="G29:H29"/>
    <mergeCell ref="G22:H22"/>
    <mergeCell ref="D22:E22"/>
    <mergeCell ref="G25:H25"/>
    <mergeCell ref="D26:E26"/>
    <mergeCell ref="G26:H26"/>
    <mergeCell ref="D20:E20"/>
    <mergeCell ref="D28:E28"/>
    <mergeCell ref="D82:E82"/>
    <mergeCell ref="G55:H55"/>
    <mergeCell ref="D64:E64"/>
    <mergeCell ref="D65:E65"/>
    <mergeCell ref="G64:H64"/>
    <mergeCell ref="G65:H65"/>
    <mergeCell ref="D59:E59"/>
    <mergeCell ref="G81:H81"/>
    <mergeCell ref="D79:E79"/>
    <mergeCell ref="G70:H70"/>
    <mergeCell ref="G68:H68"/>
    <mergeCell ref="G82:H82"/>
    <mergeCell ref="G80:H80"/>
    <mergeCell ref="G78:H78"/>
    <mergeCell ref="G79:H79"/>
    <mergeCell ref="G77:H77"/>
    <mergeCell ref="G75:H75"/>
    <mergeCell ref="G74:H74"/>
    <mergeCell ref="G69:H69"/>
    <mergeCell ref="G76:H76"/>
    <mergeCell ref="D54:E54"/>
    <mergeCell ref="G54:H54"/>
    <mergeCell ref="D58:E58"/>
    <mergeCell ref="D62:E62"/>
    <mergeCell ref="G58:H58"/>
    <mergeCell ref="G59:H59"/>
    <mergeCell ref="G62:H62"/>
    <mergeCell ref="D57:E57"/>
    <mergeCell ref="D55:E55"/>
    <mergeCell ref="D63:E63"/>
    <mergeCell ref="D56:E56"/>
    <mergeCell ref="D66:E66"/>
    <mergeCell ref="D67:E67"/>
    <mergeCell ref="G66:H66"/>
    <mergeCell ref="G67:H67"/>
    <mergeCell ref="G56:H56"/>
    <mergeCell ref="G57:H57"/>
    <mergeCell ref="G63:H63"/>
    <mergeCell ref="D78:E78"/>
    <mergeCell ref="D68:E68"/>
    <mergeCell ref="D81:E81"/>
    <mergeCell ref="D70:E70"/>
    <mergeCell ref="D80:E80"/>
    <mergeCell ref="D77:E77"/>
    <mergeCell ref="D75:E75"/>
    <mergeCell ref="D74:E74"/>
    <mergeCell ref="D69:E69"/>
    <mergeCell ref="D76:E76"/>
    <mergeCell ref="B20:C20"/>
    <mergeCell ref="D50:E50"/>
    <mergeCell ref="D48:E48"/>
    <mergeCell ref="G35:H35"/>
    <mergeCell ref="D43:E43"/>
    <mergeCell ref="D44:E44"/>
    <mergeCell ref="D45:E45"/>
    <mergeCell ref="D46:E46"/>
    <mergeCell ref="D49:E49"/>
    <mergeCell ref="G48:H48"/>
  </mergeCells>
  <phoneticPr fontId="9" type="noConversion"/>
  <pageMargins left="0.72" right="0.28999999999999998" top="0.48" bottom="0.72" header="0.27" footer="0.24"/>
  <pageSetup paperSize="9" firstPageNumber="15" orientation="portrait" useFirstPageNumber="1" verticalDpi="0" r:id="rId1"/>
  <headerFooter alignWithMargins="0">
    <oddFooter>&amp;RTrang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M24"/>
  <sheetViews>
    <sheetView topLeftCell="A10" zoomScale="130" workbookViewId="0">
      <selection activeCell="G1" sqref="G1:M1"/>
    </sheetView>
  </sheetViews>
  <sheetFormatPr defaultRowHeight="15"/>
  <cols>
    <col min="1" max="1" width="2.85546875" style="11" customWidth="1"/>
    <col min="2" max="2" width="25.140625" style="11" customWidth="1"/>
    <col min="3" max="3" width="12.42578125" style="11" customWidth="1"/>
    <col min="4" max="4" width="0.42578125" style="60" customWidth="1"/>
    <col min="5" max="5" width="11.28515625" style="11" customWidth="1"/>
    <col min="6" max="6" width="0.140625" style="60" customWidth="1"/>
    <col min="7" max="7" width="10.28515625" style="11" customWidth="1"/>
    <col min="8" max="8" width="0.28515625" style="60" customWidth="1"/>
    <col min="9" max="9" width="10.140625" style="11" customWidth="1"/>
    <col min="10" max="10" width="0.42578125" style="60" customWidth="1"/>
    <col min="11" max="11" width="10.5703125" style="11" customWidth="1"/>
    <col min="12" max="12" width="0.42578125" style="60" customWidth="1"/>
    <col min="13" max="13" width="11.42578125" style="11" customWidth="1"/>
    <col min="14" max="16384" width="9.140625" style="11"/>
  </cols>
  <sheetData>
    <row r="1" spans="1:13" s="250" customFormat="1" ht="14.25">
      <c r="A1" s="229" t="e">
        <f>+[8]TM3!A1</f>
        <v>#REF!</v>
      </c>
      <c r="B1" s="249"/>
      <c r="C1" s="249"/>
      <c r="D1" s="255"/>
      <c r="E1" s="256"/>
      <c r="F1" s="257"/>
      <c r="G1" s="369" t="s">
        <v>95</v>
      </c>
      <c r="H1" s="369"/>
      <c r="I1" s="369"/>
      <c r="J1" s="369"/>
      <c r="K1" s="369"/>
      <c r="L1" s="369"/>
      <c r="M1" s="369"/>
    </row>
    <row r="2" spans="1:13" s="61" customFormat="1" ht="12.75">
      <c r="A2" s="56" t="e">
        <f>+[8]TM3!A2</f>
        <v>#REF!</v>
      </c>
      <c r="B2" s="54"/>
      <c r="C2" s="55"/>
      <c r="D2" s="55"/>
      <c r="E2" s="55"/>
      <c r="F2" s="55"/>
      <c r="G2" s="376" t="e">
        <f>+[8]TM3!D2</f>
        <v>#REF!</v>
      </c>
      <c r="H2" s="344"/>
      <c r="I2" s="344"/>
      <c r="J2" s="344"/>
      <c r="K2" s="344"/>
      <c r="L2" s="344"/>
      <c r="M2" s="344"/>
    </row>
    <row r="3" spans="1:13" ht="7.5" customHeight="1">
      <c r="A3" s="35"/>
      <c r="B3" s="35"/>
      <c r="C3" s="35"/>
      <c r="E3" s="35"/>
      <c r="G3" s="35"/>
      <c r="I3" s="35"/>
      <c r="K3" s="35"/>
      <c r="M3" s="35"/>
    </row>
    <row r="4" spans="1:13" ht="7.5" customHeight="1">
      <c r="A4" s="60"/>
      <c r="B4" s="60"/>
      <c r="C4" s="60"/>
      <c r="E4" s="60"/>
      <c r="G4" s="60"/>
      <c r="I4" s="60"/>
      <c r="K4" s="60"/>
      <c r="M4" s="60"/>
    </row>
    <row r="5" spans="1:13" s="4" customFormat="1" ht="20.25">
      <c r="A5" s="220" t="str">
        <f>+'TM3 (2)'!A4</f>
        <v>ThuyÕt minh b¸o c¸o tµi chÝnh - HîP NHÊT</v>
      </c>
      <c r="B5" s="3"/>
      <c r="C5" s="3"/>
      <c r="D5" s="3"/>
      <c r="E5" s="3"/>
      <c r="F5" s="232"/>
      <c r="G5" s="232"/>
      <c r="H5" s="232"/>
      <c r="I5" s="232"/>
      <c r="J5" s="232"/>
      <c r="K5" s="232"/>
    </row>
    <row r="6" spans="1:13" s="7" customFormat="1">
      <c r="A6" s="233" t="s">
        <v>605</v>
      </c>
      <c r="B6" s="6"/>
      <c r="C6" s="6"/>
      <c r="D6" s="6"/>
      <c r="E6" s="6"/>
      <c r="F6" s="234"/>
      <c r="G6" s="234"/>
      <c r="H6" s="234"/>
      <c r="I6" s="234"/>
      <c r="J6" s="234"/>
      <c r="K6" s="234"/>
    </row>
    <row r="7" spans="1:13">
      <c r="A7" s="60"/>
      <c r="B7" s="60"/>
      <c r="C7" s="60"/>
      <c r="E7" s="60"/>
      <c r="G7" s="60"/>
      <c r="I7" s="60"/>
      <c r="K7" s="60"/>
      <c r="M7" s="60"/>
    </row>
    <row r="8" spans="1:13" s="10" customFormat="1" ht="15.75">
      <c r="A8" s="258">
        <v>20</v>
      </c>
      <c r="B8" s="10" t="s">
        <v>452</v>
      </c>
      <c r="D8" s="96"/>
      <c r="F8" s="96"/>
      <c r="H8" s="96"/>
      <c r="J8" s="96"/>
      <c r="L8" s="96"/>
    </row>
    <row r="9" spans="1:13" s="10" customFormat="1" ht="15.75">
      <c r="A9" s="10" t="s">
        <v>453</v>
      </c>
      <c r="B9" s="10" t="s">
        <v>454</v>
      </c>
      <c r="D9" s="96"/>
      <c r="F9" s="96"/>
      <c r="H9" s="96"/>
      <c r="J9" s="96"/>
      <c r="L9" s="96"/>
    </row>
    <row r="11" spans="1:13" s="38" customFormat="1" ht="38.25">
      <c r="A11" s="131"/>
      <c r="B11" s="132" t="s">
        <v>455</v>
      </c>
      <c r="C11" s="259" t="s">
        <v>456</v>
      </c>
      <c r="D11" s="259"/>
      <c r="E11" s="259" t="s">
        <v>164</v>
      </c>
      <c r="F11" s="259"/>
      <c r="G11" s="259" t="s">
        <v>163</v>
      </c>
      <c r="H11" s="259"/>
      <c r="I11" s="259" t="s">
        <v>520</v>
      </c>
      <c r="J11" s="259"/>
      <c r="K11" s="259" t="s">
        <v>521</v>
      </c>
      <c r="L11" s="259"/>
      <c r="M11" s="259" t="s">
        <v>537</v>
      </c>
    </row>
    <row r="12" spans="1:13" s="60" customFormat="1">
      <c r="A12" s="35"/>
      <c r="B12" s="134"/>
      <c r="C12" s="260" t="s">
        <v>100</v>
      </c>
      <c r="D12" s="261"/>
      <c r="E12" s="260" t="s">
        <v>100</v>
      </c>
      <c r="F12" s="261"/>
      <c r="G12" s="260" t="s">
        <v>100</v>
      </c>
      <c r="H12" s="261"/>
      <c r="I12" s="260" t="s">
        <v>100</v>
      </c>
      <c r="J12" s="261"/>
      <c r="K12" s="260" t="s">
        <v>100</v>
      </c>
      <c r="L12" s="261"/>
      <c r="M12" s="260" t="s">
        <v>100</v>
      </c>
    </row>
    <row r="13" spans="1:13" s="60" customFormat="1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3" s="96" customFormat="1" ht="15.75">
      <c r="B14" s="62" t="s">
        <v>198</v>
      </c>
      <c r="C14" s="200">
        <v>12000000000</v>
      </c>
      <c r="D14" s="199"/>
      <c r="E14" s="200">
        <v>2400000000</v>
      </c>
      <c r="F14" s="199"/>
      <c r="G14" s="200">
        <v>301787590</v>
      </c>
      <c r="H14" s="199"/>
      <c r="I14" s="200">
        <v>19850517924</v>
      </c>
      <c r="J14" s="199"/>
      <c r="K14" s="200">
        <v>9578776405</v>
      </c>
      <c r="L14" s="199"/>
      <c r="M14" s="200">
        <f>+C14+I14+K14+G14+E14</f>
        <v>44131081919</v>
      </c>
    </row>
    <row r="15" spans="1:13" s="60" customFormat="1">
      <c r="B15" s="130" t="s">
        <v>541</v>
      </c>
      <c r="C15" s="136">
        <v>15000000000</v>
      </c>
      <c r="D15" s="136"/>
      <c r="E15" s="136"/>
      <c r="F15" s="136"/>
      <c r="G15" s="136"/>
      <c r="H15" s="136"/>
      <c r="I15" s="136">
        <v>554526405</v>
      </c>
      <c r="J15" s="136"/>
      <c r="K15" s="136">
        <f>7508825587+139322572</f>
        <v>7648148159</v>
      </c>
      <c r="L15" s="136"/>
      <c r="M15" s="136">
        <f>+C15+I15+K15+E15+G15</f>
        <v>23202674564</v>
      </c>
    </row>
    <row r="16" spans="1:13" s="60" customFormat="1">
      <c r="B16" s="130" t="s">
        <v>542</v>
      </c>
      <c r="C16" s="136"/>
      <c r="D16" s="136"/>
      <c r="E16" s="136"/>
      <c r="F16" s="136"/>
      <c r="G16" s="136"/>
      <c r="H16" s="136"/>
      <c r="I16" s="136">
        <f>+C15</f>
        <v>15000000000</v>
      </c>
      <c r="J16" s="136"/>
      <c r="K16" s="136">
        <v>9578776405</v>
      </c>
      <c r="L16" s="136"/>
      <c r="M16" s="136">
        <f>+C16+I16+K16</f>
        <v>24578776405</v>
      </c>
    </row>
    <row r="17" spans="2:13" s="96" customFormat="1" ht="15.75">
      <c r="B17" s="62" t="s">
        <v>199</v>
      </c>
      <c r="C17" s="200">
        <f>+C14+C15-C16</f>
        <v>27000000000</v>
      </c>
      <c r="D17" s="199"/>
      <c r="E17" s="200">
        <f>+E14+E15-E16</f>
        <v>2400000000</v>
      </c>
      <c r="F17" s="199"/>
      <c r="G17" s="200">
        <f>+G14+G15-G16</f>
        <v>301787590</v>
      </c>
      <c r="H17" s="199"/>
      <c r="I17" s="200">
        <f>+I14+I15-I16</f>
        <v>5405044329</v>
      </c>
      <c r="J17" s="199"/>
      <c r="K17" s="200">
        <f>+K14+K15-K16</f>
        <v>7648148159</v>
      </c>
      <c r="L17" s="199"/>
      <c r="M17" s="200">
        <f>+M14+M15-M16</f>
        <v>42754980078</v>
      </c>
    </row>
    <row r="18" spans="2:13" s="60" customFormat="1" ht="24" customHeight="1">
      <c r="B18" s="262" t="s">
        <v>107</v>
      </c>
      <c r="C18" s="136"/>
      <c r="D18" s="136"/>
      <c r="E18" s="136">
        <f>-E17</f>
        <v>-2400000000</v>
      </c>
      <c r="F18" s="136"/>
      <c r="G18" s="136"/>
      <c r="H18" s="136"/>
      <c r="I18" s="136">
        <v>2400000000</v>
      </c>
      <c r="J18" s="136"/>
      <c r="K18" s="136"/>
      <c r="L18" s="136"/>
      <c r="M18" s="136"/>
    </row>
    <row r="19" spans="2:13" s="96" customFormat="1" ht="15.75">
      <c r="B19" s="62" t="s">
        <v>200</v>
      </c>
      <c r="C19" s="200">
        <f>+C17</f>
        <v>27000000000</v>
      </c>
      <c r="D19" s="199"/>
      <c r="E19" s="200">
        <v>0</v>
      </c>
      <c r="F19" s="199"/>
      <c r="G19" s="200">
        <f>+G17</f>
        <v>301787590</v>
      </c>
      <c r="H19" s="199"/>
      <c r="I19" s="200">
        <f>+I17+I18</f>
        <v>7805044329</v>
      </c>
      <c r="J19" s="199"/>
      <c r="K19" s="200">
        <f>+K17</f>
        <v>7648148159</v>
      </c>
      <c r="L19" s="199"/>
      <c r="M19" s="200">
        <f>+C19+I19+K19+G19+E19</f>
        <v>42754980078</v>
      </c>
    </row>
    <row r="20" spans="2:13" s="60" customFormat="1">
      <c r="B20" s="130" t="s">
        <v>513</v>
      </c>
      <c r="C20" s="136">
        <v>0</v>
      </c>
      <c r="D20" s="136"/>
      <c r="E20" s="136"/>
      <c r="F20" s="136"/>
      <c r="G20" s="136"/>
      <c r="H20" s="136"/>
      <c r="I20" s="137">
        <v>0</v>
      </c>
      <c r="J20" s="137"/>
      <c r="K20" s="136">
        <f>113803977-823528</f>
        <v>112980449</v>
      </c>
      <c r="L20" s="136"/>
      <c r="M20" s="136">
        <f>+C20+I20+K20</f>
        <v>112980449</v>
      </c>
    </row>
    <row r="21" spans="2:13" s="60" customFormat="1">
      <c r="B21" s="130" t="s">
        <v>514</v>
      </c>
      <c r="C21" s="136"/>
      <c r="D21" s="136"/>
      <c r="E21" s="138"/>
      <c r="F21" s="138"/>
      <c r="G21" s="136"/>
      <c r="H21" s="136"/>
      <c r="I21" s="137">
        <v>0</v>
      </c>
      <c r="J21" s="137"/>
      <c r="K21" s="136"/>
      <c r="L21" s="136"/>
      <c r="M21" s="136">
        <f>+C21+I21+K21</f>
        <v>0</v>
      </c>
    </row>
    <row r="22" spans="2:13" s="96" customFormat="1" ht="16.5" thickBot="1">
      <c r="B22" s="62" t="s">
        <v>515</v>
      </c>
      <c r="C22" s="135">
        <f>+C19+C20-C21</f>
        <v>27000000000</v>
      </c>
      <c r="D22" s="199"/>
      <c r="E22" s="135">
        <f>+E19+E20-E21</f>
        <v>0</v>
      </c>
      <c r="F22" s="199"/>
      <c r="G22" s="135">
        <f>+G19+G20-G21</f>
        <v>301787590</v>
      </c>
      <c r="H22" s="199"/>
      <c r="I22" s="135">
        <f>+I19+I20-I21</f>
        <v>7805044329</v>
      </c>
      <c r="J22" s="199"/>
      <c r="K22" s="135">
        <f>+K19+K20-K21</f>
        <v>7761128608</v>
      </c>
      <c r="L22" s="199"/>
      <c r="M22" s="135">
        <f>+M19+M20-M21</f>
        <v>42867960527</v>
      </c>
    </row>
    <row r="23" spans="2:13" s="10" customFormat="1" ht="36" customHeight="1" thickTop="1">
      <c r="B23" s="62"/>
      <c r="C23" s="63"/>
      <c r="D23" s="63"/>
      <c r="E23" s="63"/>
      <c r="F23" s="63"/>
      <c r="G23" s="63"/>
      <c r="H23" s="63"/>
      <c r="I23" s="95"/>
      <c r="J23" s="95"/>
      <c r="K23" s="63"/>
      <c r="L23" s="63"/>
      <c r="M23" s="63"/>
    </row>
    <row r="24" spans="2:13" s="10" customFormat="1" ht="36" customHeight="1"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</sheetData>
  <mergeCells count="2">
    <mergeCell ref="G1:M1"/>
    <mergeCell ref="G2:M2"/>
  </mergeCells>
  <phoneticPr fontId="9" type="noConversion"/>
  <pageMargins left="0.45" right="0.16" top="0.72" bottom="0.6" header="0.5" footer="0.24"/>
  <pageSetup paperSize="9" firstPageNumber="17" orientation="portrait" useFirstPageNumber="1" verticalDpi="300" r:id="rId1"/>
  <headerFooter alignWithMargins="0">
    <oddFooter>&amp;RTrang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S236"/>
  <sheetViews>
    <sheetView topLeftCell="A108" workbookViewId="0">
      <selection activeCell="L86" sqref="L86:M86"/>
    </sheetView>
  </sheetViews>
  <sheetFormatPr defaultRowHeight="15"/>
  <cols>
    <col min="1" max="1" width="3.42578125" style="11" customWidth="1"/>
    <col min="2" max="2" width="9.5703125" style="11" customWidth="1"/>
    <col min="3" max="3" width="9.140625" style="11"/>
    <col min="4" max="4" width="6.7109375" style="11" customWidth="1"/>
    <col min="5" max="5" width="12.28515625" style="11" customWidth="1"/>
    <col min="6" max="6" width="9.28515625" style="11" customWidth="1"/>
    <col min="7" max="7" width="11.5703125" style="11" customWidth="1"/>
    <col min="8" max="8" width="8.28515625" style="11" customWidth="1"/>
    <col min="9" max="9" width="0.5703125" style="11" hidden="1" customWidth="1"/>
    <col min="10" max="10" width="12.140625" style="11" customWidth="1"/>
    <col min="11" max="11" width="4.28515625" style="11" customWidth="1"/>
    <col min="12" max="12" width="19.85546875" style="11" bestFit="1" customWidth="1"/>
    <col min="13" max="13" width="18.7109375" style="11" bestFit="1" customWidth="1"/>
    <col min="14" max="14" width="14.28515625" style="11" bestFit="1" customWidth="1"/>
    <col min="15" max="15" width="18.7109375" style="11" bestFit="1" customWidth="1"/>
    <col min="16" max="16" width="9.140625" style="11"/>
    <col min="17" max="17" width="14" style="11" bestFit="1" customWidth="1"/>
    <col min="18" max="18" width="9.140625" style="11"/>
    <col min="19" max="19" width="14" style="11" bestFit="1" customWidth="1"/>
    <col min="20" max="16384" width="9.140625" style="11"/>
  </cols>
  <sheetData>
    <row r="1" spans="1:12" s="9" customFormat="1" ht="17.25">
      <c r="A1" s="389" t="e">
        <f>+'[8]TM4-Von'!A1</f>
        <v>#REF!</v>
      </c>
      <c r="B1" s="389"/>
      <c r="C1" s="389"/>
      <c r="D1" s="389"/>
      <c r="E1" s="389"/>
      <c r="F1" s="369" t="s">
        <v>95</v>
      </c>
      <c r="G1" s="369"/>
      <c r="H1" s="369"/>
      <c r="I1" s="369"/>
      <c r="J1" s="369"/>
      <c r="K1" s="369"/>
      <c r="L1" s="298"/>
    </row>
    <row r="2" spans="1:12" s="5" customFormat="1" ht="12.75">
      <c r="A2" s="16" t="e">
        <f>+'[8]TM4-Von'!A2</f>
        <v>#REF!</v>
      </c>
      <c r="B2" s="54"/>
      <c r="C2" s="55"/>
      <c r="D2" s="55"/>
      <c r="E2" s="55"/>
      <c r="F2" s="376" t="e">
        <f>+[8]TM1!F2</f>
        <v>#REF!</v>
      </c>
      <c r="G2" s="344"/>
      <c r="H2" s="344"/>
      <c r="I2" s="344"/>
      <c r="J2" s="344"/>
      <c r="K2" s="344"/>
    </row>
    <row r="3" spans="1:12" ht="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ht="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2" s="4" customFormat="1" ht="20.25">
      <c r="A5" s="220" t="str">
        <f>+'TM4-Von (2)'!A5</f>
        <v>ThuyÕt minh b¸o c¸o tµi chÝnh - HîP NHÊT</v>
      </c>
      <c r="B5" s="3"/>
      <c r="C5" s="3"/>
      <c r="D5" s="3"/>
      <c r="E5" s="3"/>
      <c r="F5" s="232"/>
      <c r="G5" s="232"/>
      <c r="H5" s="232"/>
      <c r="I5" s="232"/>
      <c r="J5" s="232"/>
      <c r="K5" s="232"/>
    </row>
    <row r="6" spans="1:12" s="7" customFormat="1">
      <c r="A6" s="233" t="s">
        <v>605</v>
      </c>
      <c r="B6" s="6"/>
      <c r="C6" s="6"/>
      <c r="D6" s="6"/>
      <c r="E6" s="6"/>
      <c r="F6" s="234"/>
      <c r="G6" s="234"/>
      <c r="H6" s="234"/>
      <c r="I6" s="234"/>
      <c r="J6" s="234"/>
      <c r="K6" s="234"/>
    </row>
    <row r="7" spans="1:12" ht="19.5" customHeight="1">
      <c r="G7" s="388"/>
      <c r="H7" s="388"/>
      <c r="J7" s="388"/>
      <c r="K7" s="388"/>
    </row>
    <row r="8" spans="1:12" ht="6.7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2" s="10" customFormat="1" ht="15.75">
      <c r="A9" s="10" t="s">
        <v>292</v>
      </c>
      <c r="B9" s="10" t="s">
        <v>294</v>
      </c>
      <c r="G9" s="326" t="s">
        <v>352</v>
      </c>
      <c r="H9" s="386"/>
      <c r="J9" s="386" t="s">
        <v>492</v>
      </c>
      <c r="K9" s="386"/>
    </row>
    <row r="10" spans="1:12" ht="15.75">
      <c r="B10" s="35"/>
      <c r="C10" s="35"/>
      <c r="D10" s="35"/>
      <c r="E10" s="35"/>
      <c r="F10" s="35"/>
      <c r="G10" s="328" t="s">
        <v>100</v>
      </c>
      <c r="H10" s="328"/>
      <c r="I10" s="35"/>
      <c r="J10" s="328" t="s">
        <v>100</v>
      </c>
      <c r="K10" s="328"/>
    </row>
    <row r="11" spans="1:12" ht="19.5" customHeight="1">
      <c r="A11" s="11" t="s">
        <v>324</v>
      </c>
      <c r="B11" s="11" t="s">
        <v>441</v>
      </c>
      <c r="G11" s="387">
        <f>+G12</f>
        <v>2700000</v>
      </c>
      <c r="H11" s="387"/>
      <c r="J11" s="387">
        <f>+J12</f>
        <v>2700000</v>
      </c>
      <c r="K11" s="387"/>
    </row>
    <row r="12" spans="1:12" ht="19.5" customHeight="1">
      <c r="B12" s="11" t="s">
        <v>442</v>
      </c>
      <c r="G12" s="388">
        <v>2700000</v>
      </c>
      <c r="H12" s="388"/>
      <c r="J12" s="388">
        <v>2700000</v>
      </c>
      <c r="K12" s="388"/>
    </row>
    <row r="13" spans="1:12" ht="19.5" customHeight="1">
      <c r="A13" s="11" t="s">
        <v>324</v>
      </c>
      <c r="B13" s="11" t="s">
        <v>519</v>
      </c>
      <c r="G13" s="388">
        <f>+G12</f>
        <v>2700000</v>
      </c>
      <c r="H13" s="388"/>
      <c r="J13" s="388">
        <f>+J12</f>
        <v>2700000</v>
      </c>
      <c r="K13" s="388"/>
    </row>
    <row r="14" spans="1:12" ht="19.5" customHeight="1">
      <c r="B14" s="11" t="s">
        <v>442</v>
      </c>
      <c r="G14" s="388">
        <f>+G13</f>
        <v>2700000</v>
      </c>
      <c r="H14" s="388"/>
      <c r="J14" s="388">
        <f>+J13</f>
        <v>2700000</v>
      </c>
      <c r="K14" s="388"/>
    </row>
    <row r="15" spans="1:12" ht="19.5" hidden="1" customHeight="1">
      <c r="B15" s="11" t="s">
        <v>620</v>
      </c>
    </row>
    <row r="16" spans="1:12" hidden="1"/>
    <row r="17" spans="1:11" ht="20.25" customHeight="1">
      <c r="A17" s="11" t="s">
        <v>324</v>
      </c>
      <c r="B17" s="11" t="s">
        <v>458</v>
      </c>
      <c r="F17" s="11" t="s">
        <v>459</v>
      </c>
    </row>
    <row r="19" spans="1:11" s="10" customFormat="1" ht="15.75">
      <c r="A19" s="10" t="s">
        <v>293</v>
      </c>
      <c r="B19" s="10" t="s">
        <v>460</v>
      </c>
      <c r="G19" s="386" t="s">
        <v>352</v>
      </c>
      <c r="H19" s="386"/>
      <c r="J19" s="386" t="s">
        <v>492</v>
      </c>
      <c r="K19" s="386"/>
    </row>
    <row r="20" spans="1:11" ht="15.75">
      <c r="B20" s="35"/>
      <c r="C20" s="35"/>
      <c r="D20" s="35"/>
      <c r="E20" s="35"/>
      <c r="F20" s="35"/>
      <c r="G20" s="328" t="s">
        <v>100</v>
      </c>
      <c r="H20" s="328"/>
      <c r="I20" s="35"/>
      <c r="J20" s="328" t="s">
        <v>100</v>
      </c>
      <c r="K20" s="328"/>
    </row>
    <row r="21" spans="1:11" s="10" customFormat="1" ht="19.5" customHeight="1">
      <c r="A21" s="10" t="s">
        <v>476</v>
      </c>
      <c r="B21" s="10" t="s">
        <v>461</v>
      </c>
      <c r="G21" s="385">
        <f>+J22</f>
        <v>7648148159</v>
      </c>
      <c r="H21" s="385"/>
      <c r="J21" s="385">
        <v>9578776405</v>
      </c>
      <c r="K21" s="385"/>
    </row>
    <row r="22" spans="1:11" s="10" customFormat="1" ht="19.5" customHeight="1">
      <c r="A22" s="10" t="s">
        <v>476</v>
      </c>
      <c r="B22" s="10" t="s">
        <v>462</v>
      </c>
      <c r="G22" s="385">
        <f>113803977-823528</f>
        <v>112980449</v>
      </c>
      <c r="H22" s="385"/>
      <c r="J22" s="385">
        <f>7508825587+139322572</f>
        <v>7648148159</v>
      </c>
      <c r="K22" s="385"/>
    </row>
    <row r="23" spans="1:11" s="10" customFormat="1" ht="19.5" customHeight="1">
      <c r="A23" s="10" t="s">
        <v>476</v>
      </c>
      <c r="B23" s="10" t="s">
        <v>477</v>
      </c>
      <c r="G23" s="385">
        <v>0</v>
      </c>
      <c r="H23" s="385"/>
      <c r="J23" s="385">
        <f>+J21</f>
        <v>9578776405</v>
      </c>
      <c r="K23" s="385"/>
    </row>
    <row r="24" spans="1:11" s="10" customFormat="1" ht="19.5" customHeight="1">
      <c r="A24" s="10" t="s">
        <v>478</v>
      </c>
      <c r="B24" s="10" t="s">
        <v>463</v>
      </c>
      <c r="G24" s="385">
        <v>0</v>
      </c>
      <c r="H24" s="385"/>
      <c r="J24" s="385">
        <f>SUM(J26:K28)</f>
        <v>9578776405</v>
      </c>
      <c r="K24" s="385"/>
    </row>
    <row r="25" spans="1:11" s="37" customFormat="1" ht="19.5" hidden="1" customHeight="1">
      <c r="B25" s="37" t="s">
        <v>479</v>
      </c>
      <c r="G25" s="388"/>
      <c r="H25" s="388"/>
      <c r="J25" s="382"/>
      <c r="K25" s="382"/>
    </row>
    <row r="26" spans="1:11" s="37" customFormat="1" ht="19.5" customHeight="1">
      <c r="B26" s="37" t="s">
        <v>472</v>
      </c>
      <c r="G26" s="388">
        <v>0</v>
      </c>
      <c r="H26" s="388"/>
      <c r="J26" s="382">
        <v>554526405</v>
      </c>
      <c r="K26" s="382"/>
    </row>
    <row r="27" spans="1:11" s="37" customFormat="1" ht="36.75" customHeight="1">
      <c r="B27" s="428" t="s">
        <v>165</v>
      </c>
      <c r="C27" s="428"/>
      <c r="D27" s="428"/>
      <c r="E27" s="428"/>
      <c r="F27" s="428"/>
      <c r="G27" s="388">
        <v>0</v>
      </c>
      <c r="H27" s="388"/>
      <c r="J27" s="382">
        <v>2424250000</v>
      </c>
      <c r="K27" s="382"/>
    </row>
    <row r="28" spans="1:11" s="37" customFormat="1" ht="15.75">
      <c r="B28" s="37" t="s">
        <v>108</v>
      </c>
      <c r="G28" s="388">
        <v>0</v>
      </c>
      <c r="H28" s="388"/>
      <c r="J28" s="382">
        <v>6600000000</v>
      </c>
      <c r="K28" s="382"/>
    </row>
    <row r="29" spans="1:11" s="37" customFormat="1" ht="19.5" hidden="1" customHeight="1">
      <c r="B29" s="37" t="s">
        <v>493</v>
      </c>
      <c r="G29" s="382"/>
      <c r="H29" s="382"/>
      <c r="J29" s="382"/>
      <c r="K29" s="382"/>
    </row>
    <row r="30" spans="1:11" s="10" customFormat="1" ht="19.5" customHeight="1" thickBot="1">
      <c r="A30" s="10" t="s">
        <v>324</v>
      </c>
      <c r="B30" s="10" t="s">
        <v>460</v>
      </c>
      <c r="G30" s="390">
        <f>+G21+G22-G23</f>
        <v>7761128608</v>
      </c>
      <c r="H30" s="390"/>
      <c r="J30" s="390">
        <f>+J21+J22-J23</f>
        <v>7648148159</v>
      </c>
      <c r="K30" s="390"/>
    </row>
    <row r="31" spans="1:11" ht="26.25" customHeight="1" thickTop="1">
      <c r="B31" s="427" t="s">
        <v>166</v>
      </c>
      <c r="C31" s="427"/>
      <c r="D31" s="427"/>
      <c r="E31" s="427"/>
      <c r="F31" s="427"/>
      <c r="G31" s="427"/>
      <c r="H31" s="427"/>
      <c r="I31" s="427"/>
      <c r="J31" s="427"/>
      <c r="K31" s="427"/>
    </row>
    <row r="32" spans="1:11">
      <c r="B32" s="263" t="s">
        <v>167</v>
      </c>
    </row>
    <row r="33" spans="1:14" ht="35.25" customHeight="1">
      <c r="A33" s="10">
        <v>21</v>
      </c>
      <c r="B33" s="10" t="s">
        <v>464</v>
      </c>
      <c r="G33" s="386" t="s">
        <v>212</v>
      </c>
      <c r="H33" s="386"/>
      <c r="I33" s="10"/>
      <c r="J33" s="386" t="s">
        <v>201</v>
      </c>
      <c r="K33" s="386"/>
    </row>
    <row r="34" spans="1:14" ht="15.75">
      <c r="B34" s="35"/>
      <c r="C34" s="35"/>
      <c r="D34" s="35"/>
      <c r="E34" s="35"/>
      <c r="F34" s="35"/>
      <c r="G34" s="328" t="s">
        <v>100</v>
      </c>
      <c r="H34" s="328"/>
      <c r="I34" s="64"/>
      <c r="J34" s="328" t="s">
        <v>100</v>
      </c>
      <c r="K34" s="328"/>
    </row>
    <row r="35" spans="1:14" s="10" customFormat="1" ht="18.75" customHeight="1">
      <c r="A35" s="10" t="s">
        <v>324</v>
      </c>
      <c r="B35" s="10" t="s">
        <v>465</v>
      </c>
      <c r="G35" s="385">
        <f>+G36+G37</f>
        <v>16260489818</v>
      </c>
      <c r="H35" s="385"/>
      <c r="J35" s="385">
        <f>SUM(J36:K38)</f>
        <v>15141656066</v>
      </c>
      <c r="K35" s="385"/>
      <c r="M35" s="107"/>
      <c r="N35" s="46"/>
    </row>
    <row r="36" spans="1:14" ht="18.75" customHeight="1">
      <c r="A36" s="11" t="s">
        <v>5</v>
      </c>
      <c r="B36" s="11" t="s">
        <v>466</v>
      </c>
      <c r="G36" s="388">
        <v>15276415455</v>
      </c>
      <c r="H36" s="388"/>
      <c r="J36" s="388">
        <v>13128039046</v>
      </c>
      <c r="K36" s="388"/>
    </row>
    <row r="37" spans="1:14" ht="18.75" customHeight="1">
      <c r="A37" s="11" t="s">
        <v>5</v>
      </c>
      <c r="B37" s="11" t="s">
        <v>168</v>
      </c>
      <c r="G37" s="388">
        <v>984074363</v>
      </c>
      <c r="H37" s="388"/>
      <c r="J37" s="388">
        <v>1032711638</v>
      </c>
      <c r="K37" s="388"/>
    </row>
    <row r="38" spans="1:14" ht="18.75" customHeight="1">
      <c r="A38" s="11" t="s">
        <v>5</v>
      </c>
      <c r="B38" s="11" t="s">
        <v>169</v>
      </c>
      <c r="G38" s="51"/>
      <c r="H38" s="51"/>
      <c r="J38" s="388">
        <v>980905382</v>
      </c>
      <c r="K38" s="388"/>
    </row>
    <row r="39" spans="1:14" s="10" customFormat="1" ht="18.75" customHeight="1">
      <c r="A39" s="10" t="s">
        <v>324</v>
      </c>
      <c r="B39" s="10" t="s">
        <v>467</v>
      </c>
      <c r="G39" s="385">
        <v>18064545</v>
      </c>
      <c r="H39" s="385"/>
      <c r="J39" s="385"/>
      <c r="K39" s="385"/>
    </row>
    <row r="40" spans="1:14" s="10" customFormat="1" ht="18.75" customHeight="1" thickBot="1">
      <c r="A40" s="10" t="s">
        <v>324</v>
      </c>
      <c r="B40" s="10" t="s">
        <v>468</v>
      </c>
      <c r="G40" s="390">
        <f>+G35-G39</f>
        <v>16242425273</v>
      </c>
      <c r="H40" s="390"/>
      <c r="J40" s="390">
        <f>+J35-J39</f>
        <v>15141656066</v>
      </c>
      <c r="K40" s="390"/>
      <c r="M40" s="46"/>
      <c r="N40" s="46"/>
    </row>
    <row r="41" spans="1:14" s="10" customFormat="1" ht="18.75" customHeight="1" thickTop="1">
      <c r="G41" s="206"/>
      <c r="H41" s="206"/>
      <c r="J41" s="206"/>
      <c r="K41" s="206"/>
      <c r="M41" s="46"/>
      <c r="N41" s="46"/>
    </row>
    <row r="42" spans="1:14" s="10" customFormat="1" ht="18.75" customHeight="1">
      <c r="G42" s="206"/>
      <c r="H42" s="206"/>
      <c r="J42" s="206"/>
      <c r="K42" s="206"/>
      <c r="M42" s="46"/>
      <c r="N42" s="46"/>
    </row>
    <row r="43" spans="1:14" s="10" customFormat="1" ht="18.75" customHeight="1">
      <c r="G43" s="206"/>
      <c r="H43" s="206"/>
      <c r="J43" s="206"/>
      <c r="K43" s="206"/>
      <c r="M43" s="46"/>
      <c r="N43" s="46"/>
    </row>
    <row r="44" spans="1:14" s="10" customFormat="1" ht="18.75" customHeight="1">
      <c r="G44" s="206"/>
      <c r="H44" s="206"/>
      <c r="J44" s="206"/>
      <c r="K44" s="206"/>
      <c r="M44" s="46"/>
      <c r="N44" s="46"/>
    </row>
    <row r="45" spans="1:14" s="10" customFormat="1" ht="18.75" customHeight="1">
      <c r="G45" s="206"/>
      <c r="H45" s="206"/>
      <c r="J45" s="206"/>
      <c r="K45" s="206"/>
      <c r="M45" s="46"/>
      <c r="N45" s="46"/>
    </row>
    <row r="46" spans="1:14" ht="10.5" customHeight="1"/>
    <row r="47" spans="1:14" ht="15.75">
      <c r="A47" s="10">
        <v>22</v>
      </c>
      <c r="B47" s="10" t="s">
        <v>469</v>
      </c>
      <c r="G47" s="386" t="s">
        <v>212</v>
      </c>
      <c r="H47" s="386"/>
      <c r="I47" s="10"/>
      <c r="J47" s="386" t="s">
        <v>201</v>
      </c>
      <c r="K47" s="386"/>
    </row>
    <row r="48" spans="1:14" ht="15.75">
      <c r="B48" s="35"/>
      <c r="C48" s="35"/>
      <c r="D48" s="35"/>
      <c r="E48" s="35"/>
      <c r="F48" s="35"/>
      <c r="G48" s="328" t="s">
        <v>100</v>
      </c>
      <c r="H48" s="328"/>
      <c r="I48" s="35"/>
      <c r="J48" s="328" t="s">
        <v>100</v>
      </c>
      <c r="K48" s="328"/>
    </row>
    <row r="49" spans="1:14" ht="18.75" customHeight="1">
      <c r="B49" s="11" t="s">
        <v>470</v>
      </c>
      <c r="G49" s="388">
        <v>13614436350</v>
      </c>
      <c r="H49" s="388"/>
      <c r="J49" s="388">
        <v>11495555645</v>
      </c>
      <c r="K49" s="388"/>
    </row>
    <row r="50" spans="1:14" ht="18.75" customHeight="1">
      <c r="B50" s="11" t="s">
        <v>170</v>
      </c>
      <c r="G50" s="391">
        <v>799629215</v>
      </c>
      <c r="H50" s="391"/>
      <c r="J50" s="388">
        <v>994305274</v>
      </c>
      <c r="K50" s="388"/>
    </row>
    <row r="51" spans="1:14" ht="18.75" customHeight="1">
      <c r="B51" s="11" t="s">
        <v>171</v>
      </c>
      <c r="G51" s="388"/>
      <c r="H51" s="388"/>
      <c r="J51" s="388">
        <v>653144213</v>
      </c>
      <c r="K51" s="388"/>
    </row>
    <row r="52" spans="1:14" s="10" customFormat="1" ht="18.75" customHeight="1" thickBot="1">
      <c r="B52" s="10" t="s">
        <v>474</v>
      </c>
      <c r="G52" s="390">
        <f>SUM(G49:H51)</f>
        <v>14414065565</v>
      </c>
      <c r="H52" s="390"/>
      <c r="J52" s="390">
        <f>SUM(J49:K51)</f>
        <v>13143005132</v>
      </c>
      <c r="K52" s="390"/>
      <c r="M52" s="46"/>
      <c r="N52" s="46"/>
    </row>
    <row r="53" spans="1:14" ht="15.75" thickTop="1"/>
    <row r="54" spans="1:14" ht="25.5" customHeight="1">
      <c r="A54" s="10">
        <v>23</v>
      </c>
      <c r="B54" s="10" t="s">
        <v>339</v>
      </c>
      <c r="G54" s="386" t="s">
        <v>212</v>
      </c>
      <c r="H54" s="386"/>
      <c r="I54" s="26"/>
      <c r="J54" s="386" t="s">
        <v>201</v>
      </c>
      <c r="K54" s="386"/>
    </row>
    <row r="55" spans="1:14" ht="15.75">
      <c r="B55" s="35"/>
      <c r="C55" s="35"/>
      <c r="D55" s="35"/>
      <c r="E55" s="35"/>
      <c r="F55" s="35"/>
      <c r="G55" s="328" t="s">
        <v>100</v>
      </c>
      <c r="H55" s="328"/>
      <c r="I55" s="64"/>
      <c r="J55" s="328" t="s">
        <v>100</v>
      </c>
      <c r="K55" s="328"/>
    </row>
    <row r="56" spans="1:14">
      <c r="B56" s="11" t="s">
        <v>340</v>
      </c>
      <c r="G56" s="388">
        <f>135408761+743258</f>
        <v>136152019</v>
      </c>
      <c r="H56" s="388"/>
      <c r="J56" s="388">
        <v>2773316</v>
      </c>
      <c r="K56" s="388"/>
    </row>
    <row r="57" spans="1:14" hidden="1">
      <c r="B57" s="11" t="s">
        <v>341</v>
      </c>
      <c r="G57" s="388"/>
      <c r="H57" s="388"/>
      <c r="J57" s="388"/>
      <c r="K57" s="388"/>
    </row>
    <row r="58" spans="1:14">
      <c r="B58" s="11" t="s">
        <v>342</v>
      </c>
      <c r="G58" s="388">
        <v>0</v>
      </c>
      <c r="H58" s="388"/>
      <c r="J58" s="388"/>
      <c r="K58" s="388"/>
    </row>
    <row r="59" spans="1:14" s="10" customFormat="1" ht="17.25" customHeight="1" thickBot="1">
      <c r="B59" s="10" t="s">
        <v>474</v>
      </c>
      <c r="G59" s="390">
        <f>+G56</f>
        <v>136152019</v>
      </c>
      <c r="H59" s="390"/>
      <c r="J59" s="390">
        <f>+J56</f>
        <v>2773316</v>
      </c>
      <c r="K59" s="390"/>
    </row>
    <row r="60" spans="1:14" ht="15.75" thickTop="1"/>
    <row r="61" spans="1:14" ht="15.75">
      <c r="A61" s="10">
        <v>24</v>
      </c>
      <c r="B61" s="10" t="s">
        <v>551</v>
      </c>
      <c r="G61" s="386" t="s">
        <v>212</v>
      </c>
      <c r="H61" s="386"/>
      <c r="I61" s="10"/>
      <c r="J61" s="386" t="s">
        <v>201</v>
      </c>
      <c r="K61" s="386"/>
    </row>
    <row r="62" spans="1:14" ht="15.75">
      <c r="B62" s="35"/>
      <c r="C62" s="35"/>
      <c r="D62" s="35"/>
      <c r="E62" s="35"/>
      <c r="F62" s="35"/>
      <c r="G62" s="328" t="s">
        <v>100</v>
      </c>
      <c r="H62" s="328"/>
      <c r="I62" s="35"/>
      <c r="J62" s="328" t="s">
        <v>100</v>
      </c>
      <c r="K62" s="328"/>
    </row>
    <row r="63" spans="1:14" ht="22.5" customHeight="1">
      <c r="B63" s="11" t="s">
        <v>552</v>
      </c>
      <c r="G63" s="388">
        <f>+'[8]KQKDquý-gửi sở'!D18</f>
        <v>17599190</v>
      </c>
      <c r="H63" s="388"/>
      <c r="J63" s="391">
        <v>305025548</v>
      </c>
      <c r="K63" s="391"/>
      <c r="L63" s="45"/>
      <c r="M63" s="45"/>
    </row>
    <row r="64" spans="1:14" hidden="1">
      <c r="B64" s="11" t="s">
        <v>553</v>
      </c>
      <c r="G64" s="388"/>
      <c r="H64" s="388"/>
      <c r="J64" s="388"/>
      <c r="K64" s="388"/>
    </row>
    <row r="65" spans="1:12" hidden="1">
      <c r="B65" s="11" t="s">
        <v>588</v>
      </c>
      <c r="G65" s="388"/>
      <c r="H65" s="388"/>
      <c r="J65" s="388"/>
      <c r="K65" s="388"/>
    </row>
    <row r="66" spans="1:12" hidden="1">
      <c r="B66" s="11" t="s">
        <v>554</v>
      </c>
      <c r="G66" s="388"/>
      <c r="H66" s="388"/>
      <c r="J66" s="388"/>
      <c r="K66" s="388"/>
    </row>
    <row r="67" spans="1:12" s="10" customFormat="1" ht="16.5" thickBot="1">
      <c r="B67" s="10" t="s">
        <v>474</v>
      </c>
      <c r="G67" s="390">
        <f>+G63</f>
        <v>17599190</v>
      </c>
      <c r="H67" s="390"/>
      <c r="J67" s="390">
        <f>+J63</f>
        <v>305025548</v>
      </c>
      <c r="K67" s="390"/>
      <c r="L67" s="45"/>
    </row>
    <row r="68" spans="1:12" ht="15.75" thickTop="1"/>
    <row r="69" spans="1:12" ht="22.5" customHeight="1">
      <c r="A69" s="10">
        <v>25</v>
      </c>
      <c r="B69" s="10" t="s">
        <v>555</v>
      </c>
      <c r="G69" s="386" t="s">
        <v>212</v>
      </c>
      <c r="H69" s="386"/>
      <c r="I69" s="26"/>
      <c r="J69" s="386" t="s">
        <v>201</v>
      </c>
      <c r="K69" s="386"/>
    </row>
    <row r="70" spans="1:12" ht="15.75">
      <c r="B70" s="35"/>
      <c r="C70" s="35"/>
      <c r="D70" s="35"/>
      <c r="E70" s="35"/>
      <c r="F70" s="35"/>
      <c r="G70" s="328" t="s">
        <v>100</v>
      </c>
      <c r="H70" s="328"/>
      <c r="I70" s="64"/>
      <c r="J70" s="328" t="s">
        <v>100</v>
      </c>
      <c r="K70" s="328"/>
    </row>
    <row r="71" spans="1:12" hidden="1">
      <c r="B71" s="11" t="s">
        <v>556</v>
      </c>
      <c r="G71" s="388"/>
      <c r="H71" s="388"/>
      <c r="J71" s="388"/>
      <c r="K71" s="388"/>
    </row>
    <row r="72" spans="1:12" hidden="1">
      <c r="B72" s="11" t="s">
        <v>382</v>
      </c>
      <c r="G72" s="388"/>
      <c r="H72" s="388"/>
      <c r="J72" s="388"/>
      <c r="K72" s="388"/>
    </row>
    <row r="73" spans="1:12" ht="20.25" customHeight="1">
      <c r="B73" s="11" t="s">
        <v>172</v>
      </c>
      <c r="G73" s="388"/>
      <c r="H73" s="388"/>
      <c r="J73" s="388">
        <f>61086369-13086369</f>
        <v>48000000</v>
      </c>
      <c r="K73" s="388"/>
    </row>
    <row r="74" spans="1:12" hidden="1">
      <c r="B74" s="11" t="s">
        <v>383</v>
      </c>
      <c r="G74" s="388"/>
      <c r="H74" s="388"/>
      <c r="J74" s="388"/>
      <c r="K74" s="388"/>
    </row>
    <row r="75" spans="1:12" hidden="1">
      <c r="B75" s="11" t="s">
        <v>359</v>
      </c>
      <c r="G75" s="388"/>
      <c r="H75" s="388"/>
      <c r="J75" s="51"/>
      <c r="K75" s="51"/>
    </row>
    <row r="76" spans="1:12" hidden="1">
      <c r="B76" s="11" t="s">
        <v>329</v>
      </c>
      <c r="G76" s="388"/>
      <c r="H76" s="388"/>
      <c r="J76" s="388"/>
      <c r="K76" s="388"/>
    </row>
    <row r="77" spans="1:12" ht="21.75" customHeight="1">
      <c r="B77" s="11" t="s">
        <v>384</v>
      </c>
      <c r="G77" s="388">
        <v>3214</v>
      </c>
      <c r="H77" s="388"/>
      <c r="J77" s="388">
        <v>13086369</v>
      </c>
      <c r="K77" s="388"/>
    </row>
    <row r="78" spans="1:12" s="10" customFormat="1" ht="18" customHeight="1" thickBot="1">
      <c r="B78" s="10" t="s">
        <v>474</v>
      </c>
      <c r="G78" s="390">
        <f>+G77+G73</f>
        <v>3214</v>
      </c>
      <c r="H78" s="390"/>
      <c r="J78" s="390">
        <f>+J77+J73</f>
        <v>61086369</v>
      </c>
      <c r="K78" s="390"/>
    </row>
    <row r="79" spans="1:12" ht="15.75" thickTop="1"/>
    <row r="80" spans="1:12" ht="28.5" customHeight="1">
      <c r="A80" s="10">
        <v>26</v>
      </c>
      <c r="B80" s="10" t="s">
        <v>385</v>
      </c>
      <c r="G80" s="386" t="s">
        <v>212</v>
      </c>
      <c r="H80" s="386"/>
      <c r="I80" s="26"/>
      <c r="J80" s="386" t="s">
        <v>201</v>
      </c>
      <c r="K80" s="386"/>
    </row>
    <row r="81" spans="1:13" ht="15.75">
      <c r="B81" s="35"/>
      <c r="C81" s="35"/>
      <c r="D81" s="35"/>
      <c r="E81" s="35"/>
      <c r="F81" s="35"/>
      <c r="G81" s="328" t="s">
        <v>100</v>
      </c>
      <c r="H81" s="328"/>
      <c r="I81" s="64"/>
      <c r="J81" s="328" t="s">
        <v>100</v>
      </c>
      <c r="K81" s="328"/>
    </row>
    <row r="82" spans="1:13" ht="24.75" customHeight="1">
      <c r="B82" s="60" t="s">
        <v>173</v>
      </c>
      <c r="C82" s="60"/>
      <c r="D82" s="60"/>
      <c r="E82" s="60"/>
      <c r="F82" s="60"/>
      <c r="G82" s="430">
        <v>0</v>
      </c>
      <c r="H82" s="430"/>
      <c r="I82" s="75"/>
      <c r="J82" s="429">
        <v>1543547</v>
      </c>
      <c r="K82" s="429"/>
    </row>
    <row r="83" spans="1:13" ht="22.5" customHeight="1">
      <c r="B83" s="11" t="s">
        <v>174</v>
      </c>
      <c r="G83" s="388">
        <v>100000000</v>
      </c>
      <c r="H83" s="388"/>
      <c r="J83" s="388">
        <v>0</v>
      </c>
      <c r="K83" s="388"/>
    </row>
    <row r="84" spans="1:13" ht="22.5" customHeight="1">
      <c r="B84" s="11" t="s">
        <v>385</v>
      </c>
      <c r="G84" s="388">
        <v>1530699</v>
      </c>
      <c r="H84" s="388"/>
      <c r="J84" s="388">
        <v>1844826</v>
      </c>
      <c r="K84" s="388"/>
    </row>
    <row r="85" spans="1:13" ht="22.5" customHeight="1">
      <c r="G85" s="388">
        <v>0</v>
      </c>
      <c r="H85" s="388"/>
      <c r="J85" s="388">
        <v>0</v>
      </c>
      <c r="K85" s="388"/>
    </row>
    <row r="86" spans="1:13" s="10" customFormat="1" ht="23.25" customHeight="1" thickBot="1">
      <c r="B86" s="10" t="s">
        <v>474</v>
      </c>
      <c r="G86" s="390">
        <f>SUM(G82:H85)</f>
        <v>101530699</v>
      </c>
      <c r="H86" s="390"/>
      <c r="J86" s="390">
        <f>SUM(J82:K85)</f>
        <v>3388373</v>
      </c>
      <c r="K86" s="390"/>
      <c r="L86" s="46"/>
      <c r="M86" s="46"/>
    </row>
    <row r="87" spans="1:13" s="10" customFormat="1" ht="23.25" customHeight="1" thickTop="1">
      <c r="G87" s="206"/>
      <c r="H87" s="206"/>
      <c r="J87" s="206"/>
      <c r="K87" s="206"/>
      <c r="L87" s="46"/>
      <c r="M87" s="46"/>
    </row>
    <row r="88" spans="1:13" s="10" customFormat="1" ht="23.25" customHeight="1">
      <c r="G88" s="206"/>
      <c r="H88" s="206"/>
      <c r="J88" s="206"/>
      <c r="K88" s="206"/>
      <c r="L88" s="46"/>
      <c r="M88" s="46"/>
    </row>
    <row r="89" spans="1:13" s="10" customFormat="1" ht="23.25" customHeight="1">
      <c r="G89" s="206"/>
      <c r="H89" s="206"/>
      <c r="J89" s="206"/>
      <c r="K89" s="206"/>
      <c r="L89" s="46"/>
      <c r="M89" s="46"/>
    </row>
    <row r="90" spans="1:13" ht="15.75">
      <c r="A90" s="10">
        <v>27</v>
      </c>
      <c r="B90" s="10" t="s">
        <v>327</v>
      </c>
    </row>
    <row r="91" spans="1:13" ht="27" customHeight="1">
      <c r="G91" s="386" t="s">
        <v>212</v>
      </c>
      <c r="H91" s="386"/>
      <c r="I91" s="26"/>
      <c r="J91" s="386" t="s">
        <v>201</v>
      </c>
      <c r="K91" s="386"/>
    </row>
    <row r="92" spans="1:13" ht="15.75">
      <c r="B92" s="35"/>
      <c r="C92" s="35"/>
      <c r="D92" s="35"/>
      <c r="E92" s="35"/>
      <c r="F92" s="35"/>
      <c r="G92" s="328" t="s">
        <v>100</v>
      </c>
      <c r="H92" s="328"/>
      <c r="I92" s="64"/>
      <c r="J92" s="328" t="s">
        <v>100</v>
      </c>
      <c r="K92" s="328"/>
    </row>
    <row r="93" spans="1:13" ht="24.75" customHeight="1">
      <c r="A93" s="11" t="s">
        <v>324</v>
      </c>
      <c r="B93" s="11" t="s">
        <v>328</v>
      </c>
      <c r="G93" s="388">
        <f>151779833-823528</f>
        <v>150956305</v>
      </c>
      <c r="H93" s="388"/>
      <c r="J93" s="388">
        <v>76029789</v>
      </c>
      <c r="K93" s="388"/>
    </row>
    <row r="94" spans="1:13" ht="18" customHeight="1">
      <c r="A94" s="11" t="s">
        <v>324</v>
      </c>
      <c r="B94" s="11" t="s">
        <v>638</v>
      </c>
      <c r="G94" s="388"/>
      <c r="H94" s="388"/>
      <c r="J94" s="388"/>
      <c r="K94" s="388"/>
    </row>
    <row r="95" spans="1:13" ht="18" customHeight="1">
      <c r="A95" s="11" t="s">
        <v>324</v>
      </c>
      <c r="B95" s="11" t="s">
        <v>502</v>
      </c>
      <c r="G95" s="388">
        <v>20837694</v>
      </c>
      <c r="H95" s="388"/>
      <c r="J95" s="388">
        <v>4900000</v>
      </c>
      <c r="K95" s="388"/>
    </row>
    <row r="96" spans="1:13" s="37" customFormat="1" ht="18" hidden="1" customHeight="1">
      <c r="A96" s="37" t="s">
        <v>5</v>
      </c>
      <c r="B96" s="37" t="s">
        <v>507</v>
      </c>
      <c r="G96" s="388"/>
      <c r="H96" s="388"/>
      <c r="J96" s="388"/>
      <c r="K96" s="388"/>
    </row>
    <row r="97" spans="1:11" ht="18" customHeight="1">
      <c r="A97" s="11" t="s">
        <v>324</v>
      </c>
      <c r="B97" s="11" t="s">
        <v>503</v>
      </c>
      <c r="G97" s="388">
        <v>0</v>
      </c>
      <c r="H97" s="388"/>
      <c r="J97" s="388">
        <v>0</v>
      </c>
      <c r="K97" s="388"/>
    </row>
    <row r="98" spans="1:11" ht="18" hidden="1" customHeight="1">
      <c r="A98" s="11" t="s">
        <v>324</v>
      </c>
      <c r="B98" s="11" t="s">
        <v>504</v>
      </c>
      <c r="G98" s="388"/>
      <c r="H98" s="388"/>
      <c r="J98" s="388"/>
      <c r="K98" s="388"/>
    </row>
    <row r="99" spans="1:11" ht="18" customHeight="1">
      <c r="A99" s="11" t="s">
        <v>324</v>
      </c>
      <c r="B99" s="11" t="s">
        <v>505</v>
      </c>
      <c r="G99" s="388">
        <v>172617527</v>
      </c>
      <c r="H99" s="388"/>
      <c r="J99" s="388">
        <f>+J93+J95</f>
        <v>80929789</v>
      </c>
      <c r="K99" s="388"/>
    </row>
    <row r="100" spans="1:11" ht="18" customHeight="1">
      <c r="A100" s="11" t="s">
        <v>324</v>
      </c>
      <c r="B100" s="11" t="s">
        <v>175</v>
      </c>
      <c r="G100" s="388">
        <v>37975855.939999998</v>
      </c>
      <c r="H100" s="388"/>
      <c r="J100" s="388">
        <f>+J99*22%</f>
        <v>17804553.580000002</v>
      </c>
      <c r="K100" s="388"/>
    </row>
    <row r="101" spans="1:11" ht="24.75" customHeight="1">
      <c r="A101" s="11" t="s">
        <v>324</v>
      </c>
      <c r="B101" s="11" t="s">
        <v>506</v>
      </c>
      <c r="G101" s="388">
        <v>37975856</v>
      </c>
      <c r="H101" s="388"/>
      <c r="J101" s="388">
        <f>+J100</f>
        <v>17804553.580000002</v>
      </c>
      <c r="K101" s="388"/>
    </row>
    <row r="102" spans="1:11" ht="21.75" customHeight="1" thickBot="1">
      <c r="B102" s="10" t="s">
        <v>508</v>
      </c>
      <c r="C102" s="10"/>
      <c r="D102" s="10"/>
      <c r="E102" s="10"/>
      <c r="F102" s="10"/>
      <c r="G102" s="390">
        <f>+G93-G101</f>
        <v>112980449</v>
      </c>
      <c r="H102" s="390"/>
      <c r="J102" s="390">
        <f>+J93-J101</f>
        <v>58225235.420000002</v>
      </c>
      <c r="K102" s="390"/>
    </row>
    <row r="103" spans="1:11" ht="15.75" thickTop="1"/>
    <row r="104" spans="1:11" ht="15.75">
      <c r="A104" s="10">
        <v>28</v>
      </c>
      <c r="B104" s="10" t="s">
        <v>509</v>
      </c>
    </row>
    <row r="105" spans="1:11" ht="22.5" customHeight="1">
      <c r="G105" s="386" t="s">
        <v>212</v>
      </c>
      <c r="H105" s="386"/>
      <c r="I105" s="26"/>
      <c r="J105" s="386" t="s">
        <v>201</v>
      </c>
      <c r="K105" s="386"/>
    </row>
    <row r="106" spans="1:11" ht="15.75">
      <c r="B106" s="35"/>
      <c r="C106" s="35"/>
      <c r="D106" s="35"/>
      <c r="E106" s="35"/>
      <c r="F106" s="35"/>
      <c r="G106" s="328" t="s">
        <v>100</v>
      </c>
      <c r="H106" s="328"/>
      <c r="I106" s="64"/>
      <c r="J106" s="328" t="s">
        <v>100</v>
      </c>
      <c r="K106" s="328"/>
    </row>
    <row r="107" spans="1:11" ht="21.75" customHeight="1">
      <c r="B107" s="11" t="s">
        <v>510</v>
      </c>
      <c r="G107" s="388">
        <f>+G102</f>
        <v>112980449</v>
      </c>
      <c r="H107" s="388"/>
      <c r="J107" s="388">
        <v>58225235</v>
      </c>
      <c r="K107" s="388"/>
    </row>
    <row r="108" spans="1:11" ht="21.75" customHeight="1">
      <c r="B108" s="11" t="s">
        <v>511</v>
      </c>
      <c r="G108" s="388">
        <f>+G107</f>
        <v>112980449</v>
      </c>
      <c r="H108" s="388"/>
      <c r="J108" s="388">
        <f>+J107</f>
        <v>58225235</v>
      </c>
      <c r="K108" s="388"/>
    </row>
    <row r="109" spans="1:11" ht="21.75" customHeight="1">
      <c r="B109" s="11" t="s">
        <v>512</v>
      </c>
      <c r="G109" s="391">
        <v>2700000</v>
      </c>
      <c r="H109" s="391"/>
      <c r="J109" s="388">
        <v>1200000</v>
      </c>
      <c r="K109" s="388"/>
    </row>
    <row r="110" spans="1:11" ht="21.75" customHeight="1" thickBot="1">
      <c r="B110" s="10" t="s">
        <v>509</v>
      </c>
      <c r="G110" s="390">
        <f>+G108/G109</f>
        <v>41.844610740740741</v>
      </c>
      <c r="H110" s="390"/>
      <c r="J110" s="390">
        <f>+J108/J109</f>
        <v>48.521029166666665</v>
      </c>
      <c r="K110" s="390"/>
    </row>
    <row r="111" spans="1:11" ht="16.5" customHeight="1" thickTop="1"/>
    <row r="112" spans="1:11" ht="15.75" hidden="1">
      <c r="A112" s="10"/>
      <c r="B112" s="10"/>
    </row>
    <row r="113" spans="1:19" ht="26.25" hidden="1" customHeight="1">
      <c r="G113" s="386"/>
      <c r="H113" s="386"/>
      <c r="I113" s="26"/>
      <c r="J113" s="386"/>
      <c r="K113" s="386"/>
    </row>
    <row r="114" spans="1:19" ht="15.75" hidden="1">
      <c r="B114" s="35"/>
      <c r="C114" s="35"/>
      <c r="D114" s="35"/>
      <c r="E114" s="35"/>
      <c r="F114" s="35"/>
      <c r="G114" s="328"/>
      <c r="H114" s="328"/>
      <c r="I114" s="64"/>
      <c r="J114" s="328"/>
      <c r="K114" s="328"/>
    </row>
    <row r="115" spans="1:19" ht="18.75" hidden="1" customHeight="1">
      <c r="G115" s="388"/>
      <c r="H115" s="388"/>
      <c r="J115" s="388"/>
      <c r="K115" s="388"/>
      <c r="M115" s="33"/>
      <c r="O115" s="33"/>
      <c r="Q115" s="33"/>
      <c r="S115" s="33"/>
    </row>
    <row r="116" spans="1:19" ht="18.75" hidden="1" customHeight="1">
      <c r="G116" s="388"/>
      <c r="H116" s="388"/>
      <c r="J116" s="388"/>
      <c r="K116" s="388"/>
      <c r="M116" s="33"/>
      <c r="O116" s="33"/>
      <c r="Q116" s="33"/>
      <c r="S116" s="33"/>
    </row>
    <row r="117" spans="1:19" ht="18.75" hidden="1" customHeight="1">
      <c r="G117" s="388"/>
      <c r="H117" s="388"/>
      <c r="J117" s="388"/>
      <c r="K117" s="388"/>
      <c r="M117" s="33"/>
      <c r="O117" s="33"/>
      <c r="Q117" s="33"/>
      <c r="S117" s="33"/>
    </row>
    <row r="118" spans="1:19" ht="18.75" hidden="1" customHeight="1">
      <c r="G118" s="388"/>
      <c r="H118" s="388"/>
      <c r="J118" s="388"/>
      <c r="K118" s="388"/>
      <c r="O118" s="33"/>
      <c r="Q118" s="33"/>
      <c r="S118" s="33"/>
    </row>
    <row r="119" spans="1:19" ht="18.75" hidden="1" customHeight="1">
      <c r="G119" s="392"/>
      <c r="H119" s="392"/>
      <c r="J119" s="392"/>
      <c r="K119" s="392"/>
      <c r="M119" s="34"/>
      <c r="O119" s="34"/>
      <c r="Q119" s="34"/>
      <c r="R119" s="34"/>
      <c r="S119" s="34"/>
    </row>
    <row r="120" spans="1:19" ht="18.75" hidden="1" customHeight="1" thickBot="1">
      <c r="B120" s="10"/>
      <c r="G120" s="390"/>
      <c r="H120" s="390"/>
      <c r="J120" s="390"/>
      <c r="K120" s="390"/>
    </row>
    <row r="121" spans="1:19" ht="6.75" hidden="1" customHeight="1" thickTop="1"/>
    <row r="122" spans="1:19" s="73" customFormat="1" ht="15.75" hidden="1">
      <c r="A122" s="71" t="s">
        <v>546</v>
      </c>
      <c r="B122" s="71" t="s">
        <v>410</v>
      </c>
      <c r="C122" s="72"/>
      <c r="D122" s="72"/>
      <c r="E122" s="72"/>
      <c r="F122" s="72"/>
      <c r="G122" s="72"/>
      <c r="H122" s="72"/>
      <c r="I122" s="72"/>
      <c r="J122" s="72"/>
      <c r="K122" s="72"/>
    </row>
    <row r="123" spans="1:19" s="73" customFormat="1" ht="15.75" hidden="1">
      <c r="A123" s="72"/>
      <c r="B123" s="71" t="s">
        <v>411</v>
      </c>
      <c r="C123" s="72"/>
      <c r="D123" s="72"/>
      <c r="E123" s="72"/>
      <c r="F123" s="72"/>
      <c r="G123" s="72"/>
      <c r="H123" s="72"/>
      <c r="I123" s="72"/>
      <c r="J123" s="72"/>
      <c r="K123" s="72"/>
    </row>
    <row r="124" spans="1:19" s="73" customFormat="1" hidden="1">
      <c r="A124" s="72"/>
      <c r="B124" s="394" t="s">
        <v>412</v>
      </c>
      <c r="C124" s="394"/>
      <c r="D124" s="394"/>
      <c r="E124" s="394"/>
      <c r="F124" s="394"/>
      <c r="G124" s="394"/>
      <c r="H124" s="394"/>
      <c r="I124" s="394"/>
      <c r="J124" s="394"/>
      <c r="K124" s="394"/>
    </row>
    <row r="125" spans="1:19" s="73" customFormat="1" hidden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</row>
    <row r="126" spans="1:19" s="73" customFormat="1" ht="15.75" hidden="1">
      <c r="A126" s="72"/>
      <c r="B126" s="71" t="s">
        <v>413</v>
      </c>
      <c r="C126" s="72"/>
      <c r="D126" s="72"/>
      <c r="E126" s="72"/>
      <c r="F126" s="72"/>
      <c r="G126" s="72"/>
      <c r="H126" s="72"/>
      <c r="I126" s="72"/>
      <c r="J126" s="72"/>
      <c r="K126" s="72"/>
    </row>
    <row r="127" spans="1:19" s="73" customFormat="1" hidden="1">
      <c r="A127" s="72"/>
      <c r="B127" s="394" t="s">
        <v>414</v>
      </c>
      <c r="C127" s="394"/>
      <c r="D127" s="394"/>
      <c r="E127" s="394"/>
      <c r="F127" s="394"/>
      <c r="G127" s="394"/>
      <c r="H127" s="394"/>
      <c r="I127" s="394"/>
      <c r="J127" s="394"/>
      <c r="K127" s="394"/>
    </row>
    <row r="128" spans="1:19" s="73" customFormat="1" hidden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</row>
    <row r="129" spans="1:11" s="73" customFormat="1" hidden="1">
      <c r="A129" s="72"/>
      <c r="B129" s="395" t="s">
        <v>202</v>
      </c>
      <c r="C129" s="394"/>
      <c r="D129" s="394"/>
      <c r="E129" s="394"/>
      <c r="F129" s="394"/>
      <c r="G129" s="394"/>
      <c r="H129" s="394"/>
      <c r="I129" s="394"/>
      <c r="J129" s="394"/>
      <c r="K129" s="394"/>
    </row>
    <row r="130" spans="1:11" s="73" customFormat="1" ht="15.75" hidden="1">
      <c r="A130" s="72"/>
      <c r="B130" s="76" t="s">
        <v>415</v>
      </c>
      <c r="C130" s="72"/>
      <c r="D130" s="72"/>
      <c r="E130" s="72"/>
      <c r="F130" s="72"/>
      <c r="G130" s="72"/>
      <c r="H130" s="72"/>
      <c r="I130" s="72"/>
      <c r="J130" s="72"/>
      <c r="K130" s="72"/>
    </row>
    <row r="131" spans="1:11" s="73" customFormat="1" hidden="1">
      <c r="A131" s="72"/>
      <c r="B131" s="394" t="s">
        <v>109</v>
      </c>
      <c r="C131" s="394"/>
      <c r="D131" s="394"/>
      <c r="E131" s="394"/>
      <c r="F131" s="394"/>
      <c r="G131" s="394"/>
      <c r="H131" s="394"/>
      <c r="I131" s="394"/>
      <c r="J131" s="394"/>
      <c r="K131" s="394"/>
    </row>
    <row r="132" spans="1:11" s="73" customFormat="1" ht="15.75" hidden="1">
      <c r="A132" s="72"/>
      <c r="B132" s="76" t="s">
        <v>416</v>
      </c>
      <c r="C132" s="72"/>
      <c r="D132" s="72"/>
      <c r="E132" s="72"/>
      <c r="F132" s="72"/>
      <c r="G132" s="72"/>
      <c r="H132" s="72"/>
      <c r="I132" s="72"/>
      <c r="J132" s="72"/>
      <c r="K132" s="72"/>
    </row>
    <row r="133" spans="1:11" s="73" customFormat="1" hidden="1">
      <c r="A133" s="72"/>
      <c r="B133" s="394" t="s">
        <v>110</v>
      </c>
      <c r="C133" s="394"/>
      <c r="D133" s="394"/>
      <c r="E133" s="394"/>
      <c r="F133" s="394"/>
      <c r="G133" s="394"/>
      <c r="H133" s="394"/>
      <c r="I133" s="394"/>
      <c r="J133" s="394"/>
      <c r="K133" s="394"/>
    </row>
    <row r="134" spans="1:11" s="73" customFormat="1" hidden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</row>
    <row r="135" spans="1:11" s="73" customFormat="1" ht="15.75" hidden="1">
      <c r="A135" s="72"/>
      <c r="B135" s="71" t="s">
        <v>325</v>
      </c>
      <c r="C135" s="72"/>
      <c r="D135" s="72"/>
      <c r="E135" s="72"/>
      <c r="F135" s="72"/>
      <c r="G135" s="72"/>
      <c r="H135" s="72"/>
      <c r="I135" s="72"/>
      <c r="J135" s="72"/>
      <c r="K135" s="72"/>
    </row>
    <row r="136" spans="1:11" s="73" customFormat="1" hidden="1">
      <c r="A136" s="72"/>
      <c r="B136" s="394" t="s">
        <v>111</v>
      </c>
      <c r="C136" s="394"/>
      <c r="D136" s="394"/>
      <c r="E136" s="394"/>
      <c r="F136" s="394"/>
      <c r="G136" s="394"/>
      <c r="H136" s="394"/>
      <c r="I136" s="394"/>
      <c r="J136" s="394"/>
      <c r="K136" s="394"/>
    </row>
    <row r="137" spans="1:11" s="73" customFormat="1" hidden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</row>
    <row r="138" spans="1:11" s="73" customFormat="1" ht="15.75" hidden="1">
      <c r="A138" s="72"/>
      <c r="B138" s="71" t="s">
        <v>608</v>
      </c>
      <c r="C138" s="72"/>
      <c r="D138" s="72"/>
      <c r="E138" s="72"/>
      <c r="F138" s="72"/>
      <c r="G138" s="72"/>
      <c r="H138" s="72"/>
      <c r="I138" s="72"/>
      <c r="J138" s="72"/>
      <c r="K138" s="72"/>
    </row>
    <row r="139" spans="1:11" s="73" customFormat="1" ht="15.75" hidden="1">
      <c r="A139" s="72"/>
      <c r="B139" s="72"/>
      <c r="C139" s="72"/>
      <c r="D139" s="72"/>
      <c r="E139" s="72"/>
      <c r="F139" s="72"/>
      <c r="G139" s="72"/>
      <c r="H139" s="72"/>
      <c r="I139" s="76" t="s">
        <v>609</v>
      </c>
      <c r="J139" s="72"/>
      <c r="K139" s="72"/>
    </row>
    <row r="140" spans="1:11" s="73" customFormat="1" ht="15.75" hidden="1">
      <c r="A140" s="72"/>
      <c r="B140" s="77" t="s">
        <v>492</v>
      </c>
      <c r="C140" s="78"/>
      <c r="D140" s="78"/>
      <c r="E140" s="417" t="s">
        <v>610</v>
      </c>
      <c r="F140" s="417"/>
      <c r="G140" s="417" t="s">
        <v>611</v>
      </c>
      <c r="H140" s="417"/>
      <c r="I140" s="79" t="s">
        <v>537</v>
      </c>
      <c r="J140" s="80"/>
      <c r="K140" s="79"/>
    </row>
    <row r="141" spans="1:11" s="73" customFormat="1" ht="15.75" hidden="1">
      <c r="A141" s="72"/>
      <c r="B141" s="72" t="s">
        <v>612</v>
      </c>
      <c r="C141" s="72"/>
      <c r="D141" s="72"/>
      <c r="E141" s="416">
        <v>457266907437</v>
      </c>
      <c r="F141" s="416"/>
      <c r="G141" s="396">
        <v>29503973794</v>
      </c>
      <c r="H141" s="396"/>
      <c r="I141" s="410">
        <v>486770881231</v>
      </c>
      <c r="J141" s="410"/>
      <c r="K141" s="410"/>
    </row>
    <row r="142" spans="1:11" s="73" customFormat="1" ht="15.75" hidden="1">
      <c r="A142" s="72"/>
      <c r="B142" s="72" t="s">
        <v>613</v>
      </c>
      <c r="C142" s="72"/>
      <c r="D142" s="72"/>
      <c r="E142" s="404">
        <v>174050502663</v>
      </c>
      <c r="F142" s="404"/>
      <c r="G142" s="397"/>
      <c r="H142" s="397"/>
      <c r="I142" s="411">
        <v>174050502663</v>
      </c>
      <c r="J142" s="412"/>
      <c r="K142" s="412"/>
    </row>
    <row r="143" spans="1:11" s="73" customFormat="1" ht="15.75" hidden="1">
      <c r="A143" s="72"/>
      <c r="B143" s="72" t="s">
        <v>614</v>
      </c>
      <c r="C143" s="72"/>
      <c r="D143" s="72"/>
      <c r="E143" s="404">
        <v>21413461453</v>
      </c>
      <c r="F143" s="404"/>
      <c r="G143" s="397"/>
      <c r="H143" s="397"/>
      <c r="I143" s="411">
        <v>21413461453</v>
      </c>
      <c r="J143" s="412"/>
      <c r="K143" s="412"/>
    </row>
    <row r="144" spans="1:11" s="73" customFormat="1" ht="15.75" hidden="1">
      <c r="A144" s="72"/>
      <c r="B144" s="72" t="s">
        <v>615</v>
      </c>
      <c r="C144" s="72"/>
      <c r="D144" s="72"/>
      <c r="E144" s="405">
        <v>64221928226</v>
      </c>
      <c r="F144" s="405"/>
      <c r="G144" s="415">
        <v>50000000000</v>
      </c>
      <c r="H144" s="415"/>
      <c r="I144" s="411">
        <v>114221928226</v>
      </c>
      <c r="J144" s="412"/>
      <c r="K144" s="412"/>
    </row>
    <row r="145" spans="1:11" s="73" customFormat="1" ht="16.5" hidden="1" thickBot="1">
      <c r="A145" s="72"/>
      <c r="B145" s="71" t="s">
        <v>474</v>
      </c>
      <c r="C145" s="72"/>
      <c r="D145" s="72"/>
      <c r="E145" s="413">
        <v>716952799779</v>
      </c>
      <c r="F145" s="414"/>
      <c r="G145" s="413">
        <v>79503973794</v>
      </c>
      <c r="H145" s="414"/>
      <c r="I145" s="413">
        <v>796456773573</v>
      </c>
      <c r="J145" s="414"/>
      <c r="K145" s="414"/>
    </row>
    <row r="146" spans="1:11" s="73" customFormat="1" hidden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</row>
    <row r="147" spans="1:11" s="73" customFormat="1" ht="15.75" hidden="1">
      <c r="A147" s="72"/>
      <c r="B147" s="77" t="s">
        <v>320</v>
      </c>
      <c r="C147" s="78"/>
      <c r="D147" s="78"/>
      <c r="E147" s="417" t="s">
        <v>610</v>
      </c>
      <c r="F147" s="417"/>
      <c r="G147" s="417" t="s">
        <v>611</v>
      </c>
      <c r="H147" s="417"/>
      <c r="I147" s="79" t="s">
        <v>537</v>
      </c>
      <c r="J147" s="80"/>
      <c r="K147" s="79"/>
    </row>
    <row r="148" spans="1:11" s="73" customFormat="1" ht="15.75" hidden="1">
      <c r="A148" s="72"/>
      <c r="B148" s="72" t="s">
        <v>612</v>
      </c>
      <c r="C148" s="72"/>
      <c r="D148" s="72"/>
      <c r="E148" s="416">
        <v>452661565703</v>
      </c>
      <c r="F148" s="416"/>
      <c r="G148" s="396">
        <v>29503973794</v>
      </c>
      <c r="H148" s="396"/>
      <c r="I148" s="410">
        <v>482165539497</v>
      </c>
      <c r="J148" s="410"/>
      <c r="K148" s="410"/>
    </row>
    <row r="149" spans="1:11" s="73" customFormat="1" ht="15.75" hidden="1">
      <c r="A149" s="72"/>
      <c r="B149" s="72" t="s">
        <v>613</v>
      </c>
      <c r="C149" s="72"/>
      <c r="D149" s="72"/>
      <c r="E149" s="404">
        <v>163086957409</v>
      </c>
      <c r="F149" s="404"/>
      <c r="G149" s="397"/>
      <c r="H149" s="397"/>
      <c r="I149" s="411">
        <v>163086957409</v>
      </c>
      <c r="J149" s="412"/>
      <c r="K149" s="412"/>
    </row>
    <row r="150" spans="1:11" s="73" customFormat="1" ht="15.75" hidden="1">
      <c r="A150" s="72"/>
      <c r="B150" s="72" t="s">
        <v>614</v>
      </c>
      <c r="C150" s="72"/>
      <c r="D150" s="72"/>
      <c r="E150" s="404">
        <v>26946075395</v>
      </c>
      <c r="F150" s="404"/>
      <c r="G150" s="397"/>
      <c r="H150" s="397"/>
      <c r="I150" s="411">
        <v>26946075395</v>
      </c>
      <c r="J150" s="412"/>
      <c r="K150" s="412"/>
    </row>
    <row r="151" spans="1:11" s="73" customFormat="1" ht="15.75" hidden="1">
      <c r="A151" s="72"/>
      <c r="B151" s="72" t="s">
        <v>615</v>
      </c>
      <c r="C151" s="72"/>
      <c r="D151" s="72"/>
      <c r="E151" s="405">
        <v>21768088444</v>
      </c>
      <c r="F151" s="405"/>
      <c r="G151" s="418"/>
      <c r="H151" s="418"/>
      <c r="I151" s="411">
        <v>21768088444</v>
      </c>
      <c r="J151" s="412"/>
      <c r="K151" s="412"/>
    </row>
    <row r="152" spans="1:11" s="73" customFormat="1" ht="16.5" hidden="1" thickBot="1">
      <c r="A152" s="72"/>
      <c r="B152" s="71" t="s">
        <v>474</v>
      </c>
      <c r="C152" s="72"/>
      <c r="D152" s="72"/>
      <c r="E152" s="413">
        <v>664462686951</v>
      </c>
      <c r="F152" s="414"/>
      <c r="G152" s="413">
        <v>29503973794</v>
      </c>
      <c r="H152" s="414"/>
      <c r="I152" s="413">
        <v>693966660745</v>
      </c>
      <c r="J152" s="414"/>
      <c r="K152" s="414"/>
    </row>
    <row r="153" spans="1:11" s="73" customFormat="1" hidden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</row>
    <row r="154" spans="1:11" s="73" customFormat="1" hidden="1">
      <c r="A154" s="72"/>
      <c r="B154" s="394" t="s">
        <v>297</v>
      </c>
      <c r="C154" s="394"/>
      <c r="D154" s="394"/>
      <c r="E154" s="394"/>
      <c r="F154" s="394"/>
      <c r="G154" s="394"/>
      <c r="H154" s="394"/>
      <c r="I154" s="394"/>
      <c r="J154" s="394"/>
      <c r="K154" s="394"/>
    </row>
    <row r="155" spans="1:11" s="73" customFormat="1" hidden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</row>
    <row r="156" spans="1:11" s="73" customFormat="1" ht="15.75" hidden="1">
      <c r="A156" s="72"/>
      <c r="B156" s="72"/>
      <c r="C156" s="72"/>
      <c r="D156" s="72"/>
      <c r="E156" s="72"/>
      <c r="F156" s="72"/>
      <c r="G156" s="72"/>
      <c r="H156" s="72"/>
      <c r="I156" s="76" t="s">
        <v>609</v>
      </c>
      <c r="J156" s="72"/>
      <c r="K156" s="72"/>
    </row>
    <row r="157" spans="1:11" s="73" customFormat="1" ht="15.75" hidden="1">
      <c r="A157" s="72"/>
      <c r="B157" s="77" t="s">
        <v>492</v>
      </c>
      <c r="C157" s="78"/>
      <c r="D157" s="78"/>
      <c r="E157" s="417" t="s">
        <v>610</v>
      </c>
      <c r="F157" s="417"/>
      <c r="G157" s="417" t="s">
        <v>611</v>
      </c>
      <c r="H157" s="417"/>
      <c r="I157" s="79" t="s">
        <v>537</v>
      </c>
      <c r="J157" s="80"/>
      <c r="K157" s="79"/>
    </row>
    <row r="158" spans="1:11" s="73" customFormat="1" ht="15.75" hidden="1">
      <c r="A158" s="72"/>
      <c r="B158" s="72" t="s">
        <v>577</v>
      </c>
      <c r="C158" s="72"/>
      <c r="D158" s="72"/>
      <c r="E158" s="416">
        <v>85547050030</v>
      </c>
      <c r="F158" s="416"/>
      <c r="G158" s="396"/>
      <c r="H158" s="396"/>
      <c r="I158" s="410">
        <v>85547050030</v>
      </c>
      <c r="J158" s="410"/>
      <c r="K158" s="410"/>
    </row>
    <row r="159" spans="1:11" s="73" customFormat="1" ht="15.75" hidden="1">
      <c r="A159" s="72"/>
      <c r="B159" s="72" t="s">
        <v>589</v>
      </c>
      <c r="C159" s="72"/>
      <c r="D159" s="72"/>
      <c r="E159" s="404">
        <v>795127790238</v>
      </c>
      <c r="F159" s="404"/>
      <c r="G159" s="397"/>
      <c r="H159" s="397"/>
      <c r="I159" s="411">
        <v>795127790238</v>
      </c>
      <c r="J159" s="412"/>
      <c r="K159" s="412"/>
    </row>
    <row r="160" spans="1:11" s="73" customFormat="1" ht="15.75" hidden="1">
      <c r="A160" s="72"/>
      <c r="B160" s="72" t="s">
        <v>522</v>
      </c>
      <c r="C160" s="72"/>
      <c r="D160" s="72"/>
      <c r="E160" s="404">
        <v>50150588198</v>
      </c>
      <c r="F160" s="404"/>
      <c r="G160" s="378"/>
      <c r="H160" s="378"/>
      <c r="I160" s="411">
        <v>50150588198</v>
      </c>
      <c r="J160" s="412"/>
      <c r="K160" s="412"/>
    </row>
    <row r="161" spans="1:11" s="73" customFormat="1" ht="15.75" hidden="1">
      <c r="A161" s="72"/>
      <c r="B161" s="72" t="s">
        <v>590</v>
      </c>
      <c r="C161" s="72"/>
      <c r="D161" s="72"/>
      <c r="E161" s="419">
        <v>125100000000</v>
      </c>
      <c r="F161" s="419"/>
      <c r="G161" s="420">
        <v>28952067229</v>
      </c>
      <c r="H161" s="420"/>
      <c r="I161" s="411">
        <v>154052067229</v>
      </c>
      <c r="J161" s="412"/>
      <c r="K161" s="412"/>
    </row>
    <row r="162" spans="1:11" s="73" customFormat="1" ht="15.75" hidden="1">
      <c r="A162" s="72"/>
      <c r="B162" s="72" t="s">
        <v>305</v>
      </c>
      <c r="C162" s="72"/>
      <c r="D162" s="72"/>
      <c r="E162" s="426">
        <v>15096195020</v>
      </c>
      <c r="F162" s="426"/>
      <c r="G162" s="377">
        <v>163698000000</v>
      </c>
      <c r="H162" s="377"/>
      <c r="I162" s="411">
        <v>178794195020</v>
      </c>
      <c r="J162" s="412"/>
      <c r="K162" s="412"/>
    </row>
    <row r="163" spans="1:11" s="73" customFormat="1" ht="16.5" hidden="1" thickBot="1">
      <c r="A163" s="72"/>
      <c r="B163" s="71" t="s">
        <v>474</v>
      </c>
      <c r="C163" s="72"/>
      <c r="D163" s="72"/>
      <c r="E163" s="413">
        <v>1071021623486</v>
      </c>
      <c r="F163" s="414"/>
      <c r="G163" s="413">
        <v>192650067229</v>
      </c>
      <c r="H163" s="414"/>
      <c r="I163" s="413">
        <v>1263671690715</v>
      </c>
      <c r="J163" s="414"/>
      <c r="K163" s="414"/>
    </row>
    <row r="164" spans="1:11" s="73" customFormat="1" hidden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</row>
    <row r="165" spans="1:11" s="73" customFormat="1" hidden="1">
      <c r="A165" s="72"/>
      <c r="B165" s="72" t="s">
        <v>637</v>
      </c>
      <c r="C165" s="72"/>
      <c r="D165" s="72"/>
      <c r="E165" s="72"/>
      <c r="F165" s="72"/>
      <c r="G165" s="72"/>
      <c r="H165" s="72"/>
      <c r="I165" s="72"/>
      <c r="J165" s="72"/>
      <c r="K165" s="72"/>
    </row>
    <row r="166" spans="1:11" s="73" customFormat="1" hidden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</row>
    <row r="167" spans="1:11" s="73" customFormat="1" ht="15.75" hidden="1">
      <c r="A167" s="72"/>
      <c r="B167" s="77" t="s">
        <v>320</v>
      </c>
      <c r="C167" s="78"/>
      <c r="D167" s="78"/>
      <c r="E167" s="417" t="s">
        <v>610</v>
      </c>
      <c r="F167" s="417"/>
      <c r="G167" s="417" t="s">
        <v>611</v>
      </c>
      <c r="H167" s="417"/>
      <c r="I167" s="79" t="s">
        <v>537</v>
      </c>
      <c r="J167" s="80"/>
      <c r="K167" s="79"/>
    </row>
    <row r="168" spans="1:11" s="73" customFormat="1" ht="15.75" hidden="1">
      <c r="A168" s="72"/>
      <c r="B168" s="72" t="s">
        <v>577</v>
      </c>
      <c r="C168" s="72"/>
      <c r="D168" s="72"/>
      <c r="E168" s="416">
        <v>143790539196</v>
      </c>
      <c r="F168" s="416"/>
      <c r="G168" s="396"/>
      <c r="H168" s="396"/>
      <c r="I168" s="410">
        <v>143790539196</v>
      </c>
      <c r="J168" s="410"/>
      <c r="K168" s="410"/>
    </row>
    <row r="169" spans="1:11" s="73" customFormat="1" ht="15.75" hidden="1">
      <c r="A169" s="72"/>
      <c r="B169" s="72" t="s">
        <v>589</v>
      </c>
      <c r="C169" s="72"/>
      <c r="D169" s="72"/>
      <c r="E169" s="404">
        <v>765812047829</v>
      </c>
      <c r="F169" s="404"/>
      <c r="G169" s="397"/>
      <c r="H169" s="397"/>
      <c r="I169" s="411">
        <v>765812047829</v>
      </c>
      <c r="J169" s="412"/>
      <c r="K169" s="412"/>
    </row>
    <row r="170" spans="1:11" s="73" customFormat="1" ht="15.75" hidden="1">
      <c r="A170" s="72"/>
      <c r="B170" s="72" t="s">
        <v>522</v>
      </c>
      <c r="C170" s="72"/>
      <c r="D170" s="72"/>
      <c r="E170" s="422">
        <v>49213475632</v>
      </c>
      <c r="F170" s="422"/>
      <c r="G170" s="378"/>
      <c r="H170" s="378"/>
      <c r="I170" s="411">
        <v>49213475632</v>
      </c>
      <c r="J170" s="412"/>
      <c r="K170" s="412"/>
    </row>
    <row r="171" spans="1:11" s="73" customFormat="1" ht="15.75" hidden="1">
      <c r="A171" s="72"/>
      <c r="B171" s="72" t="s">
        <v>590</v>
      </c>
      <c r="C171" s="72"/>
      <c r="D171" s="72"/>
      <c r="E171" s="404">
        <v>125100000000</v>
      </c>
      <c r="F171" s="404"/>
      <c r="G171" s="421">
        <v>31055257110</v>
      </c>
      <c r="H171" s="421"/>
      <c r="I171" s="411">
        <v>156155257110</v>
      </c>
      <c r="J171" s="412"/>
      <c r="K171" s="412"/>
    </row>
    <row r="172" spans="1:11" s="73" customFormat="1" ht="15.75" hidden="1">
      <c r="A172" s="72"/>
      <c r="B172" s="72" t="s">
        <v>305</v>
      </c>
      <c r="C172" s="72"/>
      <c r="D172" s="72"/>
      <c r="E172" s="405">
        <v>15091174896</v>
      </c>
      <c r="F172" s="405"/>
      <c r="G172" s="415">
        <v>163698000000</v>
      </c>
      <c r="H172" s="415"/>
      <c r="I172" s="411">
        <v>178789174896</v>
      </c>
      <c r="J172" s="412"/>
      <c r="K172" s="412"/>
    </row>
    <row r="173" spans="1:11" s="73" customFormat="1" ht="16.5" hidden="1" thickBot="1">
      <c r="A173" s="72"/>
      <c r="B173" s="71" t="s">
        <v>474</v>
      </c>
      <c r="C173" s="72"/>
      <c r="D173" s="72"/>
      <c r="E173" s="413">
        <v>1099007237553</v>
      </c>
      <c r="F173" s="414"/>
      <c r="G173" s="413">
        <v>194753257110</v>
      </c>
      <c r="H173" s="414"/>
      <c r="I173" s="424">
        <v>1293760494663</v>
      </c>
      <c r="J173" s="425"/>
      <c r="K173" s="425"/>
    </row>
    <row r="174" spans="1:11" hidden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</row>
    <row r="175" spans="1:11" s="10" customFormat="1" ht="15.75" hidden="1">
      <c r="A175" s="71" t="s">
        <v>484</v>
      </c>
      <c r="B175" s="71" t="s">
        <v>543</v>
      </c>
      <c r="C175" s="71"/>
      <c r="D175" s="71"/>
      <c r="E175" s="71"/>
      <c r="F175" s="71"/>
      <c r="G175" s="71"/>
      <c r="H175" s="71"/>
      <c r="I175" s="71"/>
      <c r="J175" s="71"/>
      <c r="K175" s="71"/>
    </row>
    <row r="176" spans="1:11" s="10" customFormat="1" ht="15.75" hidden="1">
      <c r="A176" s="71" t="s">
        <v>291</v>
      </c>
      <c r="B176" s="71" t="s">
        <v>544</v>
      </c>
      <c r="C176" s="71"/>
      <c r="D176" s="71"/>
      <c r="E176" s="71"/>
      <c r="F176" s="71"/>
      <c r="G176" s="71"/>
      <c r="H176" s="71"/>
      <c r="I176" s="71"/>
      <c r="J176" s="71"/>
      <c r="K176" s="71"/>
    </row>
    <row r="177" spans="1:12" s="10" customFormat="1" ht="15.75" hidden="1">
      <c r="A177" s="71"/>
      <c r="B177" s="71" t="s">
        <v>545</v>
      </c>
      <c r="C177" s="71"/>
      <c r="D177" s="71"/>
      <c r="E177" s="71"/>
      <c r="F177" s="71"/>
      <c r="G177" s="71"/>
      <c r="H177" s="71"/>
      <c r="I177" s="71"/>
      <c r="J177" s="71" t="s">
        <v>621</v>
      </c>
      <c r="K177" s="71"/>
    </row>
    <row r="178" spans="1:12" hidden="1">
      <c r="A178" s="72"/>
      <c r="B178" s="84"/>
      <c r="C178" s="84"/>
      <c r="D178" s="84"/>
      <c r="E178" s="84"/>
      <c r="F178" s="84"/>
      <c r="G178" s="84"/>
      <c r="H178" s="84"/>
      <c r="I178" s="84"/>
      <c r="J178" s="84"/>
      <c r="K178" s="84"/>
    </row>
    <row r="179" spans="1:12" hidden="1">
      <c r="A179" s="72"/>
      <c r="B179" s="72" t="s">
        <v>572</v>
      </c>
      <c r="C179" s="72"/>
      <c r="D179" s="72"/>
      <c r="E179" s="72"/>
      <c r="F179" s="72"/>
      <c r="G179" s="72"/>
      <c r="H179" s="72"/>
      <c r="I179" s="72"/>
      <c r="J179" s="72" t="s">
        <v>625</v>
      </c>
      <c r="K179" s="72"/>
    </row>
    <row r="180" spans="1:12" hidden="1">
      <c r="A180" s="72"/>
      <c r="B180" s="72" t="s">
        <v>623</v>
      </c>
      <c r="C180" s="72"/>
      <c r="D180" s="72"/>
      <c r="E180" s="72"/>
      <c r="F180" s="72"/>
      <c r="G180" s="72"/>
      <c r="H180" s="72"/>
      <c r="I180" s="72"/>
      <c r="J180" s="72" t="s">
        <v>625</v>
      </c>
      <c r="K180" s="72"/>
    </row>
    <row r="181" spans="1:12" hidden="1">
      <c r="A181" s="72"/>
      <c r="B181" s="72" t="s">
        <v>624</v>
      </c>
      <c r="C181" s="72"/>
      <c r="D181" s="72"/>
      <c r="E181" s="72"/>
      <c r="F181" s="72"/>
      <c r="G181" s="72"/>
      <c r="H181" s="72"/>
      <c r="I181" s="72"/>
      <c r="J181" s="72" t="s">
        <v>625</v>
      </c>
      <c r="K181" s="72"/>
    </row>
    <row r="182" spans="1:12" hidden="1">
      <c r="A182" s="72"/>
      <c r="B182" s="72" t="s">
        <v>626</v>
      </c>
      <c r="C182" s="72"/>
      <c r="D182" s="72"/>
      <c r="E182" s="72"/>
      <c r="F182" s="72"/>
      <c r="G182" s="72"/>
      <c r="H182" s="72"/>
      <c r="I182" s="72"/>
      <c r="J182" s="72" t="s">
        <v>627</v>
      </c>
      <c r="K182" s="72"/>
    </row>
    <row r="183" spans="1:12" hidden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</row>
    <row r="184" spans="1:12" s="10" customFormat="1" ht="15.75" hidden="1">
      <c r="A184" s="71" t="s">
        <v>292</v>
      </c>
      <c r="B184" s="71" t="s">
        <v>353</v>
      </c>
      <c r="C184" s="71"/>
      <c r="D184" s="71"/>
      <c r="E184" s="71"/>
      <c r="F184" s="71"/>
      <c r="G184" s="71"/>
      <c r="H184" s="71"/>
      <c r="I184" s="71"/>
      <c r="J184" s="71"/>
      <c r="K184" s="71"/>
    </row>
    <row r="185" spans="1:12" ht="15.75" hidden="1">
      <c r="A185" s="72"/>
      <c r="B185" s="72"/>
      <c r="C185" s="72"/>
      <c r="D185" s="72"/>
      <c r="E185" s="72"/>
      <c r="F185" s="72"/>
      <c r="G185" s="393" t="s">
        <v>212</v>
      </c>
      <c r="H185" s="393"/>
      <c r="I185" s="81"/>
      <c r="J185" s="393" t="s">
        <v>201</v>
      </c>
      <c r="K185" s="393"/>
    </row>
    <row r="186" spans="1:12" ht="15.75" hidden="1">
      <c r="A186" s="72"/>
      <c r="B186" s="84"/>
      <c r="C186" s="84"/>
      <c r="D186" s="84"/>
      <c r="E186" s="84"/>
      <c r="F186" s="84"/>
      <c r="G186" s="408" t="s">
        <v>321</v>
      </c>
      <c r="H186" s="408"/>
      <c r="I186" s="82"/>
      <c r="J186" s="408" t="s">
        <v>321</v>
      </c>
      <c r="K186" s="408"/>
    </row>
    <row r="187" spans="1:12" s="10" customFormat="1" ht="15.75" hidden="1">
      <c r="A187" s="71"/>
      <c r="B187" s="71" t="s">
        <v>354</v>
      </c>
      <c r="C187" s="71"/>
      <c r="D187" s="71"/>
      <c r="E187" s="71"/>
      <c r="F187" s="71"/>
      <c r="G187" s="383">
        <v>140753250664</v>
      </c>
      <c r="H187" s="383"/>
      <c r="I187" s="71"/>
      <c r="J187" s="383">
        <v>28165535907</v>
      </c>
      <c r="K187" s="383"/>
      <c r="L187" s="406" t="s">
        <v>473</v>
      </c>
    </row>
    <row r="188" spans="1:12" hidden="1">
      <c r="A188" s="72"/>
      <c r="B188" s="72" t="s">
        <v>622</v>
      </c>
      <c r="C188" s="72"/>
      <c r="D188" s="72"/>
      <c r="E188" s="72"/>
      <c r="F188" s="72"/>
      <c r="G188" s="377">
        <v>2841446528</v>
      </c>
      <c r="H188" s="377"/>
      <c r="I188" s="72"/>
      <c r="J188" s="377">
        <v>2326241728</v>
      </c>
      <c r="K188" s="377"/>
      <c r="L188" s="407"/>
    </row>
    <row r="189" spans="1:12" hidden="1">
      <c r="A189" s="72"/>
      <c r="B189" s="72" t="s">
        <v>624</v>
      </c>
      <c r="C189" s="72"/>
      <c r="D189" s="72"/>
      <c r="E189" s="72"/>
      <c r="F189" s="72"/>
      <c r="G189" s="377">
        <v>117764111946</v>
      </c>
      <c r="H189" s="377"/>
      <c r="I189" s="72"/>
      <c r="J189" s="377">
        <v>20602261893</v>
      </c>
      <c r="K189" s="377"/>
      <c r="L189" s="407"/>
    </row>
    <row r="190" spans="1:12" hidden="1">
      <c r="A190" s="72"/>
      <c r="B190" s="72" t="s">
        <v>435</v>
      </c>
      <c r="C190" s="72"/>
      <c r="D190" s="72"/>
      <c r="E190" s="72"/>
      <c r="F190" s="72"/>
      <c r="G190" s="377">
        <v>585244869</v>
      </c>
      <c r="H190" s="377"/>
      <c r="I190" s="72"/>
      <c r="J190" s="83"/>
      <c r="K190" s="83"/>
      <c r="L190" s="407"/>
    </row>
    <row r="191" spans="1:12" hidden="1">
      <c r="A191" s="72"/>
      <c r="B191" s="72" t="s">
        <v>626</v>
      </c>
      <c r="C191" s="72"/>
      <c r="D191" s="72"/>
      <c r="E191" s="72"/>
      <c r="F191" s="72"/>
      <c r="G191" s="377">
        <v>19562447321</v>
      </c>
      <c r="H191" s="377"/>
      <c r="I191" s="72"/>
      <c r="J191" s="377">
        <v>5237032286</v>
      </c>
      <c r="K191" s="377"/>
      <c r="L191" s="407"/>
    </row>
    <row r="192" spans="1:12" s="10" customFormat="1" ht="15.75" hidden="1">
      <c r="A192" s="71"/>
      <c r="B192" s="71" t="s">
        <v>355</v>
      </c>
      <c r="C192" s="71"/>
      <c r="D192" s="71"/>
      <c r="E192" s="71"/>
      <c r="F192" s="71"/>
      <c r="G192" s="379">
        <v>54659956376</v>
      </c>
      <c r="H192" s="380"/>
      <c r="I192" s="71"/>
      <c r="J192" s="379">
        <v>82534840305</v>
      </c>
      <c r="K192" s="380"/>
      <c r="L192" s="407"/>
    </row>
    <row r="193" spans="1:11" hidden="1">
      <c r="A193" s="72"/>
      <c r="B193" s="72" t="s">
        <v>622</v>
      </c>
      <c r="C193" s="72"/>
      <c r="D193" s="72"/>
      <c r="E193" s="72"/>
      <c r="F193" s="72"/>
      <c r="G193" s="423">
        <v>6072411800</v>
      </c>
      <c r="H193" s="423"/>
      <c r="I193" s="72"/>
      <c r="J193" s="377">
        <v>30595328000</v>
      </c>
      <c r="K193" s="377"/>
    </row>
    <row r="194" spans="1:11" hidden="1">
      <c r="A194" s="72"/>
      <c r="B194" s="72" t="s">
        <v>626</v>
      </c>
      <c r="C194" s="72"/>
      <c r="D194" s="72"/>
      <c r="E194" s="72"/>
      <c r="F194" s="72"/>
      <c r="G194" s="423">
        <v>41772732165</v>
      </c>
      <c r="H194" s="423"/>
      <c r="I194" s="72"/>
      <c r="J194" s="377">
        <v>38964797086</v>
      </c>
      <c r="K194" s="377"/>
    </row>
    <row r="195" spans="1:11" hidden="1">
      <c r="A195" s="72"/>
      <c r="B195" s="72" t="s">
        <v>624</v>
      </c>
      <c r="C195" s="72"/>
      <c r="D195" s="72"/>
      <c r="E195" s="72"/>
      <c r="F195" s="72"/>
      <c r="G195" s="423">
        <v>811797625</v>
      </c>
      <c r="H195" s="423"/>
      <c r="I195" s="72"/>
      <c r="J195" s="377">
        <v>12355515204</v>
      </c>
      <c r="K195" s="377"/>
    </row>
    <row r="196" spans="1:11" hidden="1">
      <c r="A196" s="72"/>
      <c r="B196" s="72" t="s">
        <v>435</v>
      </c>
      <c r="C196" s="72"/>
      <c r="D196" s="72"/>
      <c r="E196" s="72"/>
      <c r="F196" s="72"/>
      <c r="G196" s="377">
        <v>6003014786</v>
      </c>
      <c r="H196" s="377"/>
      <c r="I196" s="72"/>
      <c r="J196" s="377"/>
      <c r="K196" s="377"/>
    </row>
    <row r="197" spans="1:11" hidden="1">
      <c r="A197" s="72"/>
      <c r="B197" s="72" t="s">
        <v>386</v>
      </c>
      <c r="C197" s="72"/>
      <c r="D197" s="72"/>
      <c r="E197" s="72"/>
      <c r="F197" s="72"/>
      <c r="G197" s="72"/>
      <c r="H197" s="72"/>
      <c r="I197" s="72"/>
      <c r="J197" s="377">
        <v>619200015</v>
      </c>
      <c r="K197" s="377"/>
    </row>
    <row r="198" spans="1:11" ht="15.75" hidden="1">
      <c r="A198" s="72"/>
      <c r="B198" s="71" t="s">
        <v>330</v>
      </c>
      <c r="C198" s="72"/>
      <c r="D198" s="72"/>
      <c r="E198" s="72"/>
      <c r="F198" s="72"/>
      <c r="G198" s="72"/>
      <c r="H198" s="72"/>
      <c r="I198" s="72"/>
      <c r="J198" s="379">
        <v>19440000000</v>
      </c>
      <c r="K198" s="380"/>
    </row>
    <row r="199" spans="1:11" hidden="1">
      <c r="A199" s="72"/>
      <c r="B199" s="72" t="s">
        <v>435</v>
      </c>
      <c r="C199" s="72"/>
      <c r="D199" s="72"/>
      <c r="E199" s="72"/>
      <c r="F199" s="72"/>
      <c r="G199" s="72"/>
      <c r="H199" s="72"/>
      <c r="I199" s="72"/>
      <c r="J199" s="377">
        <v>19440000000</v>
      </c>
      <c r="K199" s="377"/>
    </row>
    <row r="200" spans="1:11" s="10" customFormat="1" ht="15.75" hidden="1">
      <c r="A200" s="71" t="s">
        <v>293</v>
      </c>
      <c r="B200" s="71" t="s">
        <v>471</v>
      </c>
      <c r="C200" s="71"/>
      <c r="D200" s="71"/>
      <c r="E200" s="71"/>
      <c r="F200" s="71"/>
      <c r="G200" s="71"/>
      <c r="H200" s="71"/>
      <c r="I200" s="71"/>
      <c r="J200" s="71"/>
      <c r="K200" s="71"/>
    </row>
    <row r="201" spans="1:11" ht="15.75" hidden="1">
      <c r="A201" s="72"/>
      <c r="B201" s="71" t="s">
        <v>545</v>
      </c>
      <c r="C201" s="71"/>
      <c r="D201" s="71"/>
      <c r="E201" s="71" t="s">
        <v>455</v>
      </c>
      <c r="F201" s="72"/>
      <c r="G201" s="409" t="s">
        <v>492</v>
      </c>
      <c r="H201" s="403"/>
      <c r="I201" s="72"/>
      <c r="J201" s="403" t="s">
        <v>320</v>
      </c>
      <c r="K201" s="403"/>
    </row>
    <row r="202" spans="1:11" ht="15.75" hidden="1">
      <c r="A202" s="72"/>
      <c r="B202" s="78"/>
      <c r="C202" s="78"/>
      <c r="D202" s="78"/>
      <c r="E202" s="78"/>
      <c r="F202" s="84"/>
      <c r="G202" s="401" t="s">
        <v>321</v>
      </c>
      <c r="H202" s="401"/>
      <c r="I202" s="72"/>
      <c r="J202" s="401" t="s">
        <v>321</v>
      </c>
      <c r="K202" s="401"/>
    </row>
    <row r="203" spans="1:11" ht="15.75" hidden="1">
      <c r="A203" s="72"/>
      <c r="B203" s="85" t="s">
        <v>457</v>
      </c>
      <c r="C203" s="85"/>
      <c r="D203" s="85"/>
      <c r="E203" s="85"/>
      <c r="F203" s="86"/>
      <c r="G203" s="87"/>
      <c r="H203" s="87"/>
      <c r="I203" s="72"/>
      <c r="J203" s="379">
        <v>1241336050</v>
      </c>
      <c r="K203" s="380"/>
    </row>
    <row r="204" spans="1:11" hidden="1">
      <c r="A204" s="72"/>
      <c r="B204" s="86" t="s">
        <v>576</v>
      </c>
      <c r="C204" s="86"/>
      <c r="D204" s="86"/>
      <c r="E204" s="86"/>
      <c r="F204" s="86"/>
      <c r="G204" s="384">
        <v>39814004802</v>
      </c>
      <c r="H204" s="384"/>
      <c r="I204" s="72"/>
      <c r="J204" s="377">
        <v>1241336050</v>
      </c>
      <c r="K204" s="377"/>
    </row>
    <row r="205" spans="1:11" s="10" customFormat="1" ht="15.75" hidden="1">
      <c r="A205" s="71"/>
      <c r="B205" s="71" t="s">
        <v>622</v>
      </c>
      <c r="C205" s="71"/>
      <c r="D205" s="71"/>
      <c r="E205" s="71"/>
      <c r="F205" s="71"/>
      <c r="G205" s="383"/>
      <c r="H205" s="383"/>
      <c r="I205" s="71"/>
      <c r="J205" s="383"/>
      <c r="K205" s="383"/>
    </row>
    <row r="206" spans="1:11" hidden="1">
      <c r="A206" s="72"/>
      <c r="B206" s="72" t="s">
        <v>331</v>
      </c>
      <c r="C206" s="72"/>
      <c r="D206" s="72"/>
      <c r="E206" s="72"/>
      <c r="F206" s="88"/>
      <c r="G206" s="377">
        <v>938121076</v>
      </c>
      <c r="H206" s="377"/>
      <c r="I206" s="72"/>
      <c r="J206" s="377">
        <v>356728600</v>
      </c>
      <c r="K206" s="377"/>
    </row>
    <row r="207" spans="1:11" hidden="1">
      <c r="A207" s="72"/>
      <c r="B207" s="72" t="s">
        <v>379</v>
      </c>
      <c r="C207" s="72"/>
      <c r="D207" s="72"/>
      <c r="E207" s="72"/>
      <c r="F207" s="72"/>
      <c r="G207" s="423" t="e">
        <v>#REF!</v>
      </c>
      <c r="H207" s="423"/>
      <c r="I207" s="72"/>
      <c r="J207" s="377">
        <v>4375732613</v>
      </c>
      <c r="K207" s="377"/>
    </row>
    <row r="208" spans="1:11" ht="15.75" hidden="1">
      <c r="A208" s="72"/>
      <c r="B208" s="71" t="s">
        <v>623</v>
      </c>
      <c r="C208" s="72"/>
      <c r="D208" s="72"/>
      <c r="E208" s="72"/>
      <c r="F208" s="72"/>
      <c r="G208" s="383"/>
      <c r="H208" s="383"/>
      <c r="I208" s="72"/>
      <c r="J208" s="383"/>
      <c r="K208" s="383"/>
    </row>
    <row r="209" spans="1:11" hidden="1">
      <c r="A209" s="72"/>
      <c r="B209" s="72" t="s">
        <v>482</v>
      </c>
      <c r="C209" s="72"/>
      <c r="D209" s="72"/>
      <c r="E209" s="72"/>
      <c r="F209" s="72"/>
      <c r="G209" s="377">
        <v>908410684</v>
      </c>
      <c r="H209" s="377"/>
      <c r="I209" s="72"/>
      <c r="J209" s="377">
        <v>1067824000</v>
      </c>
      <c r="K209" s="377"/>
    </row>
    <row r="210" spans="1:11" hidden="1">
      <c r="A210" s="72"/>
      <c r="B210" s="72" t="s">
        <v>483</v>
      </c>
      <c r="C210" s="72"/>
      <c r="D210" s="72"/>
      <c r="E210" s="72"/>
      <c r="F210" s="72"/>
      <c r="G210" s="377">
        <v>25264063981</v>
      </c>
      <c r="H210" s="377"/>
      <c r="I210" s="72"/>
      <c r="J210" s="377">
        <v>562909105</v>
      </c>
      <c r="K210" s="377"/>
    </row>
    <row r="211" spans="1:11" ht="15.75" hidden="1">
      <c r="A211" s="72"/>
      <c r="B211" s="71" t="s">
        <v>624</v>
      </c>
      <c r="C211" s="72"/>
      <c r="D211" s="72"/>
      <c r="E211" s="72"/>
      <c r="F211" s="72"/>
      <c r="G211" s="383">
        <v>10165812360</v>
      </c>
      <c r="H211" s="383"/>
      <c r="I211" s="72"/>
      <c r="J211" s="383">
        <v>10912203116</v>
      </c>
      <c r="K211" s="383"/>
    </row>
    <row r="212" spans="1:11" hidden="1">
      <c r="A212" s="72"/>
      <c r="B212" s="72" t="s">
        <v>331</v>
      </c>
      <c r="C212" s="72"/>
      <c r="D212" s="72"/>
      <c r="E212" s="72"/>
      <c r="F212" s="72"/>
      <c r="G212" s="377">
        <v>10165812360</v>
      </c>
      <c r="H212" s="377"/>
      <c r="I212" s="72"/>
      <c r="J212" s="377">
        <v>8412203116</v>
      </c>
      <c r="K212" s="377"/>
    </row>
    <row r="213" spans="1:11" hidden="1">
      <c r="A213" s="72"/>
      <c r="B213" s="72" t="s">
        <v>332</v>
      </c>
      <c r="C213" s="72"/>
      <c r="D213" s="72"/>
      <c r="E213" s="72"/>
      <c r="F213" s="72"/>
      <c r="G213" s="377"/>
      <c r="H213" s="377"/>
      <c r="I213" s="72"/>
      <c r="J213" s="377">
        <v>2500000000</v>
      </c>
      <c r="K213" s="377"/>
    </row>
    <row r="214" spans="1:11" ht="15.75" hidden="1">
      <c r="A214" s="72"/>
      <c r="B214" s="71" t="s">
        <v>626</v>
      </c>
      <c r="C214" s="72"/>
      <c r="D214" s="72"/>
      <c r="E214" s="72"/>
      <c r="F214" s="72"/>
      <c r="G214" s="383"/>
      <c r="H214" s="383"/>
      <c r="I214" s="72"/>
      <c r="J214" s="383"/>
      <c r="K214" s="383"/>
    </row>
    <row r="215" spans="1:11" hidden="1">
      <c r="A215" s="72"/>
      <c r="B215" s="72" t="s">
        <v>333</v>
      </c>
      <c r="C215" s="72"/>
      <c r="D215" s="72"/>
      <c r="E215" s="72"/>
      <c r="F215" s="72"/>
      <c r="G215" s="377">
        <v>9220136017</v>
      </c>
      <c r="H215" s="377"/>
      <c r="I215" s="72"/>
      <c r="J215" s="377">
        <v>10177190214</v>
      </c>
      <c r="K215" s="377"/>
    </row>
    <row r="216" spans="1:11" hidden="1">
      <c r="A216" s="72"/>
      <c r="B216" s="72" t="s">
        <v>334</v>
      </c>
      <c r="C216" s="72"/>
      <c r="D216" s="72"/>
      <c r="E216" s="72"/>
      <c r="F216" s="72"/>
      <c r="G216" s="377">
        <v>9000000000</v>
      </c>
      <c r="H216" s="377"/>
      <c r="I216" s="72"/>
      <c r="J216" s="377">
        <v>5000000000</v>
      </c>
      <c r="K216" s="377"/>
    </row>
    <row r="217" spans="1:11" hidden="1">
      <c r="A217" s="72"/>
      <c r="B217" s="72" t="s">
        <v>303</v>
      </c>
      <c r="C217" s="72"/>
      <c r="D217" s="72"/>
      <c r="E217" s="72"/>
      <c r="F217" s="72"/>
      <c r="G217" s="377"/>
      <c r="H217" s="377"/>
      <c r="I217" s="72"/>
      <c r="J217" s="378"/>
      <c r="K217" s="378"/>
    </row>
    <row r="218" spans="1:11" hidden="1">
      <c r="A218" s="72"/>
      <c r="B218" s="72" t="s">
        <v>576</v>
      </c>
      <c r="C218" s="72"/>
      <c r="D218" s="72"/>
      <c r="E218" s="72"/>
      <c r="F218" s="72"/>
      <c r="G218" s="377">
        <v>4500000000</v>
      </c>
      <c r="H218" s="377"/>
      <c r="I218" s="72"/>
      <c r="J218" s="378"/>
      <c r="K218" s="378"/>
    </row>
    <row r="219" spans="1:11" s="10" customFormat="1" ht="15.75">
      <c r="A219" s="10">
        <v>29</v>
      </c>
      <c r="B219" s="10" t="s">
        <v>25</v>
      </c>
    </row>
    <row r="220" spans="1:11" ht="29.25" customHeight="1">
      <c r="A220" s="22"/>
      <c r="B220" s="399" t="s">
        <v>203</v>
      </c>
      <c r="C220" s="399"/>
      <c r="D220" s="399"/>
      <c r="E220" s="399"/>
      <c r="F220" s="399"/>
      <c r="G220" s="399"/>
      <c r="H220" s="399"/>
      <c r="I220" s="399"/>
      <c r="J220" s="399"/>
      <c r="K220" s="399"/>
    </row>
    <row r="221" spans="1:11" ht="6" customHeight="1"/>
    <row r="222" spans="1:11" s="10" customFormat="1" ht="15.75">
      <c r="A222" s="10">
        <v>30</v>
      </c>
      <c r="B222" s="10" t="s">
        <v>204</v>
      </c>
    </row>
    <row r="223" spans="1:11" ht="38.25" customHeight="1">
      <c r="A223" s="22"/>
      <c r="B223" s="399" t="s">
        <v>189</v>
      </c>
      <c r="C223" s="399"/>
      <c r="D223" s="399"/>
      <c r="E223" s="399"/>
      <c r="F223" s="399"/>
      <c r="G223" s="399"/>
      <c r="H223" s="399"/>
      <c r="I223" s="399"/>
      <c r="J223" s="399"/>
      <c r="K223" s="399"/>
    </row>
    <row r="224" spans="1:11" ht="38.25" customHeight="1">
      <c r="A224" s="22"/>
      <c r="B224" s="399" t="s">
        <v>188</v>
      </c>
      <c r="C224" s="399"/>
      <c r="D224" s="399"/>
      <c r="E224" s="399"/>
      <c r="F224" s="399"/>
      <c r="G224" s="399"/>
      <c r="H224" s="399"/>
      <c r="I224" s="399"/>
      <c r="J224" s="399"/>
      <c r="K224" s="399"/>
    </row>
    <row r="225" spans="1:11" ht="3" customHeight="1"/>
    <row r="226" spans="1:11" s="37" customFormat="1" ht="15.75">
      <c r="F226" s="400" t="str">
        <f>+'[8]KQKDquý-gửi sở'!F37</f>
        <v>Qu¶ng Nam, ngµy 11 th¸ng 05 n¨m 2015</v>
      </c>
      <c r="G226" s="400"/>
      <c r="H226" s="400"/>
      <c r="I226" s="400"/>
      <c r="J226" s="400"/>
      <c r="K226" s="400"/>
    </row>
    <row r="227" spans="1:11" ht="6.75" customHeight="1"/>
    <row r="228" spans="1:11" s="10" customFormat="1" ht="15.75">
      <c r="B228" s="10" t="s">
        <v>205</v>
      </c>
      <c r="H228" s="381" t="s">
        <v>206</v>
      </c>
      <c r="I228" s="381"/>
      <c r="J228" s="381"/>
      <c r="K228" s="381"/>
    </row>
    <row r="233" spans="1:11" s="10" customFormat="1" ht="15.75">
      <c r="B233" s="10" t="s">
        <v>112</v>
      </c>
      <c r="E233" s="402" t="s">
        <v>29</v>
      </c>
      <c r="F233" s="402"/>
      <c r="H233" s="264" t="s">
        <v>28</v>
      </c>
      <c r="I233" s="264"/>
      <c r="J233" s="264"/>
    </row>
    <row r="234" spans="1:11" s="197" customFormat="1" ht="16.5">
      <c r="A234" s="313"/>
      <c r="B234" s="313"/>
      <c r="D234" s="198"/>
      <c r="E234" s="265"/>
    </row>
    <row r="236" spans="1:11">
      <c r="B236" s="129"/>
      <c r="E236" s="398"/>
      <c r="F236" s="398"/>
    </row>
  </sheetData>
  <mergeCells count="332">
    <mergeCell ref="E162:F162"/>
    <mergeCell ref="G162:H162"/>
    <mergeCell ref="I162:K162"/>
    <mergeCell ref="J191:K191"/>
    <mergeCell ref="E173:F173"/>
    <mergeCell ref="G173:H173"/>
    <mergeCell ref="G186:H186"/>
    <mergeCell ref="G7:H7"/>
    <mergeCell ref="J7:K7"/>
    <mergeCell ref="B31:K31"/>
    <mergeCell ref="B27:F27"/>
    <mergeCell ref="J82:K82"/>
    <mergeCell ref="G75:H75"/>
    <mergeCell ref="G82:H82"/>
    <mergeCell ref="G81:H81"/>
    <mergeCell ref="G78:H78"/>
    <mergeCell ref="I173:K173"/>
    <mergeCell ref="J195:K195"/>
    <mergeCell ref="J214:K214"/>
    <mergeCell ref="G216:H216"/>
    <mergeCell ref="G205:H205"/>
    <mergeCell ref="G206:H206"/>
    <mergeCell ref="G187:H187"/>
    <mergeCell ref="G210:H210"/>
    <mergeCell ref="G211:H211"/>
    <mergeCell ref="G212:H212"/>
    <mergeCell ref="G188:H188"/>
    <mergeCell ref="G189:H189"/>
    <mergeCell ref="G190:H190"/>
    <mergeCell ref="G217:H217"/>
    <mergeCell ref="G215:H215"/>
    <mergeCell ref="G195:H195"/>
    <mergeCell ref="G193:H193"/>
    <mergeCell ref="G194:H194"/>
    <mergeCell ref="G202:H202"/>
    <mergeCell ref="G207:H207"/>
    <mergeCell ref="G208:H208"/>
    <mergeCell ref="G209:H209"/>
    <mergeCell ref="I170:K170"/>
    <mergeCell ref="E172:F172"/>
    <mergeCell ref="G172:H172"/>
    <mergeCell ref="I172:K172"/>
    <mergeCell ref="E171:F171"/>
    <mergeCell ref="G171:H171"/>
    <mergeCell ref="I171:K171"/>
    <mergeCell ref="E170:F170"/>
    <mergeCell ref="G170:H170"/>
    <mergeCell ref="E163:F163"/>
    <mergeCell ref="G163:H163"/>
    <mergeCell ref="I163:K163"/>
    <mergeCell ref="E167:F167"/>
    <mergeCell ref="G167:H167"/>
    <mergeCell ref="E168:F168"/>
    <mergeCell ref="G168:H168"/>
    <mergeCell ref="I168:K168"/>
    <mergeCell ref="E169:F169"/>
    <mergeCell ref="G169:H169"/>
    <mergeCell ref="I169:K169"/>
    <mergeCell ref="L187:L192"/>
    <mergeCell ref="J205:K205"/>
    <mergeCell ref="J187:K187"/>
    <mergeCell ref="G192:H192"/>
    <mergeCell ref="J186:K186"/>
    <mergeCell ref="G201:H201"/>
    <mergeCell ref="I141:K141"/>
    <mergeCell ref="I142:K142"/>
    <mergeCell ref="I143:K143"/>
    <mergeCell ref="I144:K144"/>
    <mergeCell ref="G145:H145"/>
    <mergeCell ref="I145:K145"/>
    <mergeCell ref="G143:H143"/>
    <mergeCell ref="G144:H144"/>
    <mergeCell ref="G148:H148"/>
    <mergeCell ref="I148:K148"/>
    <mergeCell ref="I152:K152"/>
    <mergeCell ref="G149:H149"/>
    <mergeCell ref="I149:K149"/>
    <mergeCell ref="G150:H150"/>
    <mergeCell ref="I150:K150"/>
    <mergeCell ref="B154:K154"/>
    <mergeCell ref="G147:H147"/>
    <mergeCell ref="E147:F147"/>
    <mergeCell ref="J188:K188"/>
    <mergeCell ref="J189:K189"/>
    <mergeCell ref="J192:K192"/>
    <mergeCell ref="J193:K193"/>
    <mergeCell ref="J194:K194"/>
    <mergeCell ref="J199:K199"/>
    <mergeCell ref="J198:K198"/>
    <mergeCell ref="E142:F142"/>
    <mergeCell ref="E143:F143"/>
    <mergeCell ref="E144:F144"/>
    <mergeCell ref="E145:F145"/>
    <mergeCell ref="E148:F148"/>
    <mergeCell ref="E149:F149"/>
    <mergeCell ref="E150:F150"/>
    <mergeCell ref="E151:F151"/>
    <mergeCell ref="G151:H151"/>
    <mergeCell ref="I151:K151"/>
    <mergeCell ref="E152:F152"/>
    <mergeCell ref="G152:H152"/>
    <mergeCell ref="E157:F157"/>
    <mergeCell ref="G157:H157"/>
    <mergeCell ref="E158:F158"/>
    <mergeCell ref="G158:H158"/>
    <mergeCell ref="I158:K158"/>
    <mergeCell ref="E236:F236"/>
    <mergeCell ref="B220:K220"/>
    <mergeCell ref="B223:K223"/>
    <mergeCell ref="B224:K224"/>
    <mergeCell ref="F226:K226"/>
    <mergeCell ref="G191:H191"/>
    <mergeCell ref="J202:K202"/>
    <mergeCell ref="E233:F233"/>
    <mergeCell ref="G196:H196"/>
    <mergeCell ref="J196:K196"/>
    <mergeCell ref="J201:K201"/>
    <mergeCell ref="J216:K216"/>
    <mergeCell ref="J207:K207"/>
    <mergeCell ref="J208:K208"/>
    <mergeCell ref="J209:K209"/>
    <mergeCell ref="J210:K210"/>
    <mergeCell ref="J206:K206"/>
    <mergeCell ref="G218:H218"/>
    <mergeCell ref="J218:K218"/>
    <mergeCell ref="A234:B234"/>
    <mergeCell ref="G120:H120"/>
    <mergeCell ref="J120:K120"/>
    <mergeCell ref="G185:H185"/>
    <mergeCell ref="J185:K185"/>
    <mergeCell ref="B124:K124"/>
    <mergeCell ref="B127:K127"/>
    <mergeCell ref="B129:K129"/>
    <mergeCell ref="B131:K131"/>
    <mergeCell ref="B133:K133"/>
    <mergeCell ref="B136:K136"/>
    <mergeCell ref="G141:H141"/>
    <mergeCell ref="G142:H142"/>
    <mergeCell ref="E141:F141"/>
    <mergeCell ref="G140:H140"/>
    <mergeCell ref="E140:F140"/>
    <mergeCell ref="E159:F159"/>
    <mergeCell ref="G159:H159"/>
    <mergeCell ref="I159:K159"/>
    <mergeCell ref="E160:F160"/>
    <mergeCell ref="G160:H160"/>
    <mergeCell ref="I160:K160"/>
    <mergeCell ref="E161:F161"/>
    <mergeCell ref="G161:H161"/>
    <mergeCell ref="I161:K161"/>
    <mergeCell ref="G119:H119"/>
    <mergeCell ref="J115:K115"/>
    <mergeCell ref="J116:K116"/>
    <mergeCell ref="J117:K117"/>
    <mergeCell ref="J118:K118"/>
    <mergeCell ref="J119:K119"/>
    <mergeCell ref="G115:H115"/>
    <mergeCell ref="G116:H116"/>
    <mergeCell ref="G117:H117"/>
    <mergeCell ref="G118:H118"/>
    <mergeCell ref="G110:H110"/>
    <mergeCell ref="J107:K107"/>
    <mergeCell ref="J108:K108"/>
    <mergeCell ref="J109:K109"/>
    <mergeCell ref="J110:K110"/>
    <mergeCell ref="G113:H113"/>
    <mergeCell ref="J113:K113"/>
    <mergeCell ref="G114:H114"/>
    <mergeCell ref="J114:K114"/>
    <mergeCell ref="G102:H102"/>
    <mergeCell ref="J102:K102"/>
    <mergeCell ref="G105:H105"/>
    <mergeCell ref="J105:K105"/>
    <mergeCell ref="G106:H106"/>
    <mergeCell ref="J106:K106"/>
    <mergeCell ref="G107:H107"/>
    <mergeCell ref="G108:H108"/>
    <mergeCell ref="G109:H109"/>
    <mergeCell ref="G98:H98"/>
    <mergeCell ref="G99:H99"/>
    <mergeCell ref="G100:H100"/>
    <mergeCell ref="G101:H101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G91:H91"/>
    <mergeCell ref="J91:K91"/>
    <mergeCell ref="G92:H92"/>
    <mergeCell ref="J92:K92"/>
    <mergeCell ref="G93:H93"/>
    <mergeCell ref="G94:H94"/>
    <mergeCell ref="G95:H95"/>
    <mergeCell ref="G96:H96"/>
    <mergeCell ref="G97:H97"/>
    <mergeCell ref="J78:K78"/>
    <mergeCell ref="G80:H80"/>
    <mergeCell ref="J80:K80"/>
    <mergeCell ref="G76:H76"/>
    <mergeCell ref="J76:K76"/>
    <mergeCell ref="G77:H77"/>
    <mergeCell ref="J77:K77"/>
    <mergeCell ref="G86:H86"/>
    <mergeCell ref="J86:K86"/>
    <mergeCell ref="J83:K83"/>
    <mergeCell ref="J84:K84"/>
    <mergeCell ref="G83:H83"/>
    <mergeCell ref="G85:H85"/>
    <mergeCell ref="G84:H84"/>
    <mergeCell ref="J85:K85"/>
    <mergeCell ref="J81:K81"/>
    <mergeCell ref="J69:K69"/>
    <mergeCell ref="G70:H70"/>
    <mergeCell ref="J70:K70"/>
    <mergeCell ref="G67:H67"/>
    <mergeCell ref="J67:K67"/>
    <mergeCell ref="G69:H69"/>
    <mergeCell ref="J73:K73"/>
    <mergeCell ref="G74:H74"/>
    <mergeCell ref="J74:K74"/>
    <mergeCell ref="G71:H71"/>
    <mergeCell ref="J71:K71"/>
    <mergeCell ref="G72:H72"/>
    <mergeCell ref="J72:K72"/>
    <mergeCell ref="G73:H73"/>
    <mergeCell ref="J61:K61"/>
    <mergeCell ref="G62:H62"/>
    <mergeCell ref="J62:K62"/>
    <mergeCell ref="J63:K63"/>
    <mergeCell ref="G61:H61"/>
    <mergeCell ref="J64:K64"/>
    <mergeCell ref="J65:K65"/>
    <mergeCell ref="J66:K66"/>
    <mergeCell ref="G63:H63"/>
    <mergeCell ref="G64:H64"/>
    <mergeCell ref="G65:H65"/>
    <mergeCell ref="G66:H66"/>
    <mergeCell ref="G59:H59"/>
    <mergeCell ref="J47:K47"/>
    <mergeCell ref="G48:H48"/>
    <mergeCell ref="J48:K48"/>
    <mergeCell ref="G52:H52"/>
    <mergeCell ref="J52:K52"/>
    <mergeCell ref="G49:H49"/>
    <mergeCell ref="G50:H50"/>
    <mergeCell ref="G51:H51"/>
    <mergeCell ref="J49:K49"/>
    <mergeCell ref="J50:K50"/>
    <mergeCell ref="J51:K51"/>
    <mergeCell ref="G54:H54"/>
    <mergeCell ref="J54:K54"/>
    <mergeCell ref="G55:H55"/>
    <mergeCell ref="J55:K55"/>
    <mergeCell ref="J59:K59"/>
    <mergeCell ref="G56:H56"/>
    <mergeCell ref="J56:K56"/>
    <mergeCell ref="G57:H57"/>
    <mergeCell ref="J57:K57"/>
    <mergeCell ref="G58:H58"/>
    <mergeCell ref="J58:K58"/>
    <mergeCell ref="J37:K37"/>
    <mergeCell ref="G39:H39"/>
    <mergeCell ref="G40:H40"/>
    <mergeCell ref="J38:K38"/>
    <mergeCell ref="J39:K39"/>
    <mergeCell ref="J40:K40"/>
    <mergeCell ref="G36:H36"/>
    <mergeCell ref="G37:H37"/>
    <mergeCell ref="G47:H47"/>
    <mergeCell ref="A1:E1"/>
    <mergeCell ref="G24:H24"/>
    <mergeCell ref="G25:H25"/>
    <mergeCell ref="G26:H26"/>
    <mergeCell ref="J21:K21"/>
    <mergeCell ref="F2:K2"/>
    <mergeCell ref="J22:K22"/>
    <mergeCell ref="G29:H29"/>
    <mergeCell ref="J30:K30"/>
    <mergeCell ref="J29:K29"/>
    <mergeCell ref="G30:H30"/>
    <mergeCell ref="F1:K1"/>
    <mergeCell ref="G23:H23"/>
    <mergeCell ref="J23:K23"/>
    <mergeCell ref="J24:K24"/>
    <mergeCell ref="J25:K25"/>
    <mergeCell ref="G9:H9"/>
    <mergeCell ref="G10:H10"/>
    <mergeCell ref="J9:K9"/>
    <mergeCell ref="J10:K10"/>
    <mergeCell ref="J11:K11"/>
    <mergeCell ref="J12:K12"/>
    <mergeCell ref="J13:K13"/>
    <mergeCell ref="J14:K14"/>
    <mergeCell ref="G11:H11"/>
    <mergeCell ref="G12:H12"/>
    <mergeCell ref="G13:H13"/>
    <mergeCell ref="G14:H14"/>
    <mergeCell ref="G21:H21"/>
    <mergeCell ref="G22:H22"/>
    <mergeCell ref="G19:H19"/>
    <mergeCell ref="J19:K19"/>
    <mergeCell ref="G20:H20"/>
    <mergeCell ref="J20:K20"/>
    <mergeCell ref="J215:K215"/>
    <mergeCell ref="J217:K217"/>
    <mergeCell ref="J203:K203"/>
    <mergeCell ref="H228:K228"/>
    <mergeCell ref="J26:K26"/>
    <mergeCell ref="J28:K28"/>
    <mergeCell ref="G214:H214"/>
    <mergeCell ref="G213:H213"/>
    <mergeCell ref="J197:K197"/>
    <mergeCell ref="J211:K211"/>
    <mergeCell ref="J213:K213"/>
    <mergeCell ref="J212:K212"/>
    <mergeCell ref="G204:H204"/>
    <mergeCell ref="J204:K204"/>
    <mergeCell ref="G27:H27"/>
    <mergeCell ref="G28:H28"/>
    <mergeCell ref="J27:K27"/>
    <mergeCell ref="G33:H33"/>
    <mergeCell ref="J33:K33"/>
    <mergeCell ref="G34:H34"/>
    <mergeCell ref="J34:K34"/>
    <mergeCell ref="G35:H35"/>
    <mergeCell ref="J35:K35"/>
    <mergeCell ref="J36:K36"/>
  </mergeCells>
  <phoneticPr fontId="9" type="noConversion"/>
  <pageMargins left="1.01" right="0.2" top="0.63" bottom="0.71" header="0.23" footer="0.24"/>
  <pageSetup paperSize="9" firstPageNumber="18" orientation="portrait" useFirstPageNumber="1" verticalDpi="0" r:id="rId1"/>
  <headerFooter alignWithMargins="0">
    <oddFooter>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BCĐKT-200</vt:lpstr>
      <vt:lpstr>KQKDquý-gửi sở</vt:lpstr>
      <vt:lpstr>LCTT gui so (TT)</vt:lpstr>
      <vt:lpstr>TM1</vt:lpstr>
      <vt:lpstr>TM2-TCSD (2)</vt:lpstr>
      <vt:lpstr>TM3 (2)</vt:lpstr>
      <vt:lpstr>TM4-Von (2)</vt:lpstr>
      <vt:lpstr>TM5-het (2)</vt:lpstr>
      <vt:lpstr>'BCĐKT-200'!Print_Area</vt:lpstr>
      <vt:lpstr>'LCTT gui so (TT)'!Print_Area</vt:lpstr>
      <vt:lpstr>'TM1'!Print_Area</vt:lpstr>
      <vt:lpstr>'TM3 (2)'!Print_Area</vt:lpstr>
      <vt:lpstr>'TM5-het (2)'!Print_Area</vt:lpstr>
      <vt:lpstr>'BCĐKT-200'!Print_Titles</vt:lpstr>
      <vt:lpstr>'TM1'!Print_Titles</vt:lpstr>
      <vt:lpstr>'TM3 (2)'!Print_Titles</vt:lpstr>
      <vt:lpstr>'TM5-het (2)'!Print_Titles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2015-05-13T04:15:03Z</cp:lastPrinted>
  <dcterms:created xsi:type="dcterms:W3CDTF">2014-04-24T23:12:42Z</dcterms:created>
  <dcterms:modified xsi:type="dcterms:W3CDTF">2015-05-13T04:15:24Z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77fc6a8477234cce8a75b14ea6e2cb21.psdsxs" Id="Rf0456fbc88b641f3" /></Relationships>
</file>