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06" windowWidth="15345" windowHeight="8820" tabRatio="926" activeTab="12"/>
  </bookViews>
  <sheets>
    <sheet name="TS" sheetId="1" r:id="rId1"/>
    <sheet name="NV" sheetId="2" r:id="rId2"/>
    <sheet name="KQ 4" sheetId="3" r:id="rId3"/>
    <sheet name="LCTT" sheetId="4" r:id="rId4"/>
    <sheet name="TM9" sheetId="5" r:id="rId5"/>
    <sheet name="TM10" sheetId="6" r:id="rId6"/>
    <sheet name="TM11" sheetId="7" r:id="rId7"/>
    <sheet name="TM12" sheetId="8" r:id="rId8"/>
    <sheet name="TM13" sheetId="9" r:id="rId9"/>
    <sheet name="TM14" sheetId="10" r:id="rId10"/>
    <sheet name="TM15" sheetId="11" r:id="rId11"/>
    <sheet name="TM16" sheetId="12" r:id="rId12"/>
    <sheet name="TM17-19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Fill" hidden="1">#REF!</definedName>
    <definedName name="cau">'[1]NC'!$B$5:$C$56</definedName>
    <definedName name="CPT">#REF!</definedName>
    <definedName name="cv">'[2]gvl'!$N$17</definedName>
    <definedName name="dd1x2">'[2]gvl'!$N$9</definedName>
    <definedName name="duong">'[1]NC'!$B$5:$D$56</definedName>
    <definedName name="E1.000">'[3]Sheet2'!#REF!</definedName>
    <definedName name="E1.010">'[3]Sheet2'!#REF!</definedName>
    <definedName name="E1.020">'[3]Sheet2'!#REF!</definedName>
    <definedName name="E1.200">'[3]Sheet2'!#REF!</definedName>
    <definedName name="E1.210">'[3]Sheet2'!#REF!</definedName>
    <definedName name="E1.220">'[3]Sheet2'!#REF!</definedName>
    <definedName name="E1.300">'[3]Sheet2'!#REF!</definedName>
    <definedName name="E1.310">'[3]Sheet2'!#REF!</definedName>
    <definedName name="E1.320">'[3]Sheet2'!#REF!</definedName>
    <definedName name="E1.400">'[3]Sheet2'!#REF!</definedName>
    <definedName name="E1.410">'[3]Sheet2'!#REF!</definedName>
    <definedName name="E1.420">'[3]Sheet2'!#REF!</definedName>
    <definedName name="E1.500">'[3]Sheet2'!#REF!</definedName>
    <definedName name="E1.510">'[3]Sheet2'!#REF!</definedName>
    <definedName name="E1.520">'[3]Sheet2'!#REF!</definedName>
    <definedName name="E1.600">'[3]Sheet2'!#REF!</definedName>
    <definedName name="E1.611">'[3]Sheet2'!#REF!</definedName>
    <definedName name="E1.631">'[3]Sheet2'!#REF!</definedName>
    <definedName name="E2.000">'[3]Sheet2'!#REF!</definedName>
    <definedName name="E2.000A">'[3]Sheet2'!#REF!</definedName>
    <definedName name="E2.010">'[3]Sheet2'!#REF!</definedName>
    <definedName name="E2.010A">'[3]Sheet2'!#REF!</definedName>
    <definedName name="E2.020">'[3]Sheet2'!#REF!</definedName>
    <definedName name="E2.020A">'[3]Sheet2'!#REF!</definedName>
    <definedName name="E2.100">'[3]Sheet2'!#REF!</definedName>
    <definedName name="E2.100A">'[3]Sheet2'!#REF!</definedName>
    <definedName name="E2.110">'[3]Sheet2'!#REF!</definedName>
    <definedName name="E2.110A">'[3]Sheet2'!#REF!</definedName>
    <definedName name="E2.120">'[3]Sheet2'!#REF!</definedName>
    <definedName name="E2.120A">'[3]Sheet2'!#REF!</definedName>
    <definedName name="E3.000">'[3]Sheet2'!#REF!</definedName>
    <definedName name="E3.010">'[3]Sheet2'!#REF!</definedName>
    <definedName name="E3.020">'[3]Sheet2'!#REF!</definedName>
    <definedName name="E3.031">'[3]Sheet2'!#REF!</definedName>
    <definedName name="E3.032">'[3]Sheet2'!#REF!</definedName>
    <definedName name="E3.033">'[3]Sheet2'!#REF!</definedName>
    <definedName name="E4.001">'[3]Sheet2'!#REF!</definedName>
    <definedName name="E4.011">'[3]Sheet2'!#REF!</definedName>
    <definedName name="E4.021">'[3]Sheet2'!#REF!</definedName>
    <definedName name="E4.101">'[3]Sheet2'!#REF!</definedName>
    <definedName name="E4.111">'[3]Sheet2'!#REF!</definedName>
    <definedName name="E4.121">'[3]Sheet2'!#REF!</definedName>
    <definedName name="E5.010">'[3]Sheet2'!#REF!</definedName>
    <definedName name="E5.020">'[3]Sheet2'!#REF!</definedName>
    <definedName name="E5.030">'[3]Sheet2'!#REF!</definedName>
    <definedName name="E6.001">'[3]Sheet2'!#REF!</definedName>
    <definedName name="E6.002">'[3]Sheet2'!#REF!</definedName>
    <definedName name="E6.011">'[3]Sheet2'!#REF!</definedName>
    <definedName name="E6.012">'[3]Sheet2'!#REF!</definedName>
    <definedName name="F0.000">'[3]Sheet2'!#REF!</definedName>
    <definedName name="F0.010">'[3]Sheet2'!#REF!</definedName>
    <definedName name="F0.020">'[3]Sheet2'!#REF!</definedName>
    <definedName name="F0.100">'[3]Sheet2'!#REF!</definedName>
    <definedName name="F0.110">'[3]Sheet2'!#REF!</definedName>
    <definedName name="F0.120">'[3]Sheet2'!#REF!</definedName>
    <definedName name="F0.200">'[3]Sheet2'!#REF!</definedName>
    <definedName name="F0.210">'[3]Sheet2'!#REF!</definedName>
    <definedName name="F0.220">'[3]Sheet2'!#REF!</definedName>
    <definedName name="F0.300">'[3]Sheet2'!#REF!</definedName>
    <definedName name="F0.310">'[3]Sheet2'!#REF!</definedName>
    <definedName name="F0.320">'[3]Sheet2'!#REF!</definedName>
    <definedName name="F1.000">'[3]Sheet2'!#REF!</definedName>
    <definedName name="F1.010">'[3]Sheet2'!#REF!</definedName>
    <definedName name="F1.020">'[3]Sheet2'!#REF!</definedName>
    <definedName name="F1.100">'[3]Sheet2'!#REF!</definedName>
    <definedName name="F1.110">'[3]Sheet2'!#REF!</definedName>
    <definedName name="F1.120">'[3]Sheet2'!#REF!</definedName>
    <definedName name="F1.130">'[3]Sheet2'!#REF!</definedName>
    <definedName name="F1.140">'[3]Sheet2'!#REF!</definedName>
    <definedName name="F1.150">'[3]Sheet2'!#REF!</definedName>
    <definedName name="F2.001">'[3]Sheet2'!#REF!</definedName>
    <definedName name="F2.011">'[3]Sheet2'!#REF!</definedName>
    <definedName name="F2.021">'[3]Sheet2'!#REF!</definedName>
    <definedName name="F2.031">'[3]Sheet2'!#REF!</definedName>
    <definedName name="F2.041">'[3]Sheet2'!#REF!</definedName>
    <definedName name="F2.051">'[3]Sheet2'!#REF!</definedName>
    <definedName name="F2.052">'[3]Sheet2'!#REF!</definedName>
    <definedName name="F2.061">'[3]Sheet2'!#REF!</definedName>
    <definedName name="F2.071">'[3]Sheet2'!#REF!</definedName>
    <definedName name="F2.101">'[3]Sheet2'!#REF!</definedName>
    <definedName name="F2.111">'[3]Sheet2'!#REF!</definedName>
    <definedName name="F2.121">'[3]Sheet2'!#REF!</definedName>
    <definedName name="F2.131">'[3]Sheet2'!#REF!</definedName>
    <definedName name="F2.141">'[3]Sheet2'!#REF!</definedName>
    <definedName name="F2.200">'[3]Sheet2'!#REF!</definedName>
    <definedName name="F2.210">'[3]Sheet2'!#REF!</definedName>
    <definedName name="F2.220">'[3]Sheet2'!#REF!</definedName>
    <definedName name="F2.230">'[3]Sheet2'!#REF!</definedName>
    <definedName name="F2.240">'[3]Sheet2'!#REF!</definedName>
    <definedName name="F2.250">'[3]Sheet2'!#REF!</definedName>
    <definedName name="F2.300">'[3]Sheet2'!#REF!</definedName>
    <definedName name="F2.310">'[3]Sheet2'!#REF!</definedName>
    <definedName name="F2.320">'[3]Sheet2'!#REF!</definedName>
    <definedName name="F3.000">'[3]Sheet2'!#REF!</definedName>
    <definedName name="F3.010">'[3]Sheet2'!#REF!</definedName>
    <definedName name="F3.020">'[3]Sheet2'!#REF!</definedName>
    <definedName name="F3.030">'[3]Sheet2'!#REF!</definedName>
    <definedName name="F3.100">'[3]Sheet2'!#REF!</definedName>
    <definedName name="F3.110">'[3]Sheet2'!#REF!</definedName>
    <definedName name="F3.120">'[3]Sheet2'!#REF!</definedName>
    <definedName name="F3.130">'[3]Sheet2'!#REF!</definedName>
    <definedName name="F4.000">'[3]Sheet2'!#REF!</definedName>
    <definedName name="F4.010">'[3]Sheet2'!#REF!</definedName>
    <definedName name="F4.020">'[3]Sheet2'!#REF!</definedName>
    <definedName name="F4.030">'[3]Sheet2'!#REF!</definedName>
    <definedName name="F4.100">'[3]Sheet2'!#REF!</definedName>
    <definedName name="F4.120">'[3]Sheet2'!#REF!</definedName>
    <definedName name="F4.140">'[3]Sheet2'!#REF!</definedName>
    <definedName name="F4.160">'[3]Sheet2'!#REF!</definedName>
    <definedName name="F4.200">'[3]Sheet2'!#REF!</definedName>
    <definedName name="F4.220">'[3]Sheet2'!#REF!</definedName>
    <definedName name="F4.240">'[3]Sheet2'!#REF!</definedName>
    <definedName name="F4.260">'[3]Sheet2'!#REF!</definedName>
    <definedName name="F4.300">'[3]Sheet2'!#REF!</definedName>
    <definedName name="F4.320">'[3]Sheet2'!#REF!</definedName>
    <definedName name="F4.340">'[3]Sheet2'!#REF!</definedName>
    <definedName name="F4.400">'[3]Sheet2'!#REF!</definedName>
    <definedName name="F4.420">'[3]Sheet2'!#REF!</definedName>
    <definedName name="F4.440">'[3]Sheet2'!#REF!</definedName>
    <definedName name="F4.500">'[3]Sheet2'!#REF!</definedName>
    <definedName name="F4.530">'[3]Sheet2'!#REF!</definedName>
    <definedName name="F4.550">'[3]Sheet2'!#REF!</definedName>
    <definedName name="F4.570">'[3]Sheet2'!#REF!</definedName>
    <definedName name="F4.600">'[3]Sheet2'!#REF!</definedName>
    <definedName name="F4.610">'[3]Sheet2'!#REF!</definedName>
    <definedName name="F4.620">'[3]Sheet2'!#REF!</definedName>
    <definedName name="F4.700">'[3]Sheet2'!#REF!</definedName>
    <definedName name="F4.730">'[3]Sheet2'!#REF!</definedName>
    <definedName name="F4.740">'[3]Sheet2'!#REF!</definedName>
    <definedName name="F4.800">'[3]Sheet2'!#REF!</definedName>
    <definedName name="F4.830">'[3]Sheet2'!#REF!</definedName>
    <definedName name="F4.840">'[3]Sheet2'!#REF!</definedName>
    <definedName name="F5.01">'[3]Sheet2'!#REF!</definedName>
    <definedName name="F5.02">'[3]Sheet2'!#REF!</definedName>
    <definedName name="F5.03">'[3]Sheet2'!#REF!</definedName>
    <definedName name="F5.04">'[3]Sheet2'!#REF!</definedName>
    <definedName name="F5.05">'[3]Sheet2'!#REF!</definedName>
    <definedName name="F5.11">'[3]Sheet2'!#REF!</definedName>
    <definedName name="F5.12">'[3]Sheet2'!#REF!</definedName>
    <definedName name="F5.13">'[3]Sheet2'!#REF!</definedName>
    <definedName name="F5.14">'[3]Sheet2'!#REF!</definedName>
    <definedName name="F5.15">'[3]Sheet2'!#REF!</definedName>
    <definedName name="F6.001">'[3]Sheet2'!#REF!</definedName>
    <definedName name="F6.002">'[3]Sheet2'!#REF!</definedName>
    <definedName name="F6.003">'[3]Sheet2'!#REF!</definedName>
    <definedName name="F6.004">'[3]Sheet2'!#REF!</definedName>
    <definedName name="G0.000">'[3]Sheet2'!#REF!</definedName>
    <definedName name="G0.010">'[3]Sheet2'!#REF!</definedName>
    <definedName name="G0.020">'[3]Sheet2'!#REF!</definedName>
    <definedName name="G0.100">'[3]Sheet2'!#REF!</definedName>
    <definedName name="G0.110">'[3]Sheet2'!#REF!</definedName>
    <definedName name="G0.120">'[3]Sheet2'!#REF!</definedName>
    <definedName name="G1.000">'[3]Sheet2'!#REF!</definedName>
    <definedName name="G1.011">'[3]Sheet2'!#REF!</definedName>
    <definedName name="G1.021">'[3]Sheet2'!#REF!</definedName>
    <definedName name="G1.031">'[3]Sheet2'!#REF!</definedName>
    <definedName name="G1.041">'[3]Sheet2'!#REF!</definedName>
    <definedName name="G1.051">'[3]Sheet2'!#REF!</definedName>
    <definedName name="G2.000">'[3]Sheet2'!#REF!</definedName>
    <definedName name="G2.010">'[3]Sheet2'!#REF!</definedName>
    <definedName name="G2.020">'[3]Sheet2'!#REF!</definedName>
    <definedName name="G2.030">'[3]Sheet2'!#REF!</definedName>
    <definedName name="G3.000">'[3]Sheet2'!#REF!</definedName>
    <definedName name="G3.011">'[3]Sheet2'!#REF!</definedName>
    <definedName name="G3.021">'[3]Sheet2'!#REF!</definedName>
    <definedName name="G3.031">'[3]Sheet2'!#REF!</definedName>
    <definedName name="G3.041">'[3]Sheet2'!#REF!</definedName>
    <definedName name="G3.100">'[3]Sheet2'!#REF!</definedName>
    <definedName name="G3.111">'[3]Sheet2'!#REF!</definedName>
    <definedName name="G3.121">'[3]Sheet2'!#REF!</definedName>
    <definedName name="G3.131">'[3]Sheet2'!#REF!</definedName>
    <definedName name="G3.141">'[3]Sheet2'!#REF!</definedName>
    <definedName name="G3.201">'[3]Sheet2'!#REF!</definedName>
    <definedName name="G3.211">'[3]Sheet2'!#REF!</definedName>
    <definedName name="G3.221">'[3]Sheet2'!#REF!</definedName>
    <definedName name="G3.231">'[3]Sheet2'!#REF!</definedName>
    <definedName name="G3.241">'[3]Sheet2'!#REF!</definedName>
    <definedName name="G3.301">'[3]Sheet2'!#REF!</definedName>
    <definedName name="G3.311">'[3]Sheet2'!#REF!</definedName>
    <definedName name="G3.321">'[3]Sheet2'!#REF!</definedName>
    <definedName name="G3.331">'[3]Sheet2'!#REF!</definedName>
    <definedName name="G3.341">'[3]Sheet2'!#REF!</definedName>
    <definedName name="G4.000">'[3]Sheet2'!#REF!</definedName>
    <definedName name="G4.010">'[3]Sheet2'!#REF!</definedName>
    <definedName name="G4.020">'[3]Sheet2'!#REF!</definedName>
    <definedName name="G4.030">'[3]Sheet2'!#REF!</definedName>
    <definedName name="G4.040">'[3]Sheet2'!#REF!</definedName>
    <definedName name="G4.101">'[3]Sheet2'!#REF!</definedName>
    <definedName name="G4.111">'[3]Sheet2'!#REF!</definedName>
    <definedName name="G4.121">'[3]Sheet2'!#REF!</definedName>
    <definedName name="G4.131">'[3]Sheet2'!#REF!</definedName>
    <definedName name="G4.141">'[3]Sheet2'!#REF!</definedName>
    <definedName name="G4.151">'[3]Sheet2'!#REF!</definedName>
    <definedName name="G4.161">'[3]Sheet2'!#REF!</definedName>
    <definedName name="G4.171">'[3]Sheet2'!#REF!</definedName>
    <definedName name="G4.200">'[3]Sheet2'!#REF!</definedName>
    <definedName name="G4.210">'[3]Sheet2'!#REF!</definedName>
    <definedName name="G4.220">'[3]Sheet2'!#REF!</definedName>
    <definedName name="H0.001">'[3]Sheet2'!#REF!</definedName>
    <definedName name="H0.011">'[3]Sheet2'!#REF!</definedName>
    <definedName name="H0.021">'[3]Sheet2'!#REF!</definedName>
    <definedName name="H0.031">'[3]Sheet2'!#REF!</definedName>
    <definedName name="K0.001">'[3]Sheet2'!#REF!</definedName>
    <definedName name="K0.011">'[3]Sheet2'!#REF!</definedName>
    <definedName name="K0.101">'[3]Sheet2'!#REF!</definedName>
    <definedName name="K0.111">'[3]Sheet2'!#REF!</definedName>
    <definedName name="K0.201">'[3]Sheet2'!#REF!</definedName>
    <definedName name="K0.211">'[3]Sheet2'!#REF!</definedName>
    <definedName name="K0.301">'[3]Sheet2'!#REF!</definedName>
    <definedName name="K0.311">'[3]Sheet2'!#REF!</definedName>
    <definedName name="K0.400">'[3]Sheet2'!#REF!</definedName>
    <definedName name="K0.410">'[3]Sheet2'!#REF!</definedName>
    <definedName name="K0.501">'[3]Sheet2'!#REF!</definedName>
    <definedName name="K0.511">'[3]Sheet2'!#REF!</definedName>
    <definedName name="K0.61">'[3]Sheet2'!#REF!</definedName>
    <definedName name="K0.71">'[3]Sheet2'!#REF!</definedName>
    <definedName name="K1.001">'[3]Sheet2'!#REF!</definedName>
    <definedName name="K1.021">'[3]Sheet2'!#REF!</definedName>
    <definedName name="K1.041">'[3]Sheet2'!#REF!</definedName>
    <definedName name="K1.121">'[3]Sheet2'!#REF!</definedName>
    <definedName name="K1.201">'[3]Sheet2'!#REF!</definedName>
    <definedName name="K1.211">'[3]Sheet2'!#REF!</definedName>
    <definedName name="K1.221">'[3]Sheet2'!#REF!</definedName>
    <definedName name="K1.301">'[3]Sheet2'!#REF!</definedName>
    <definedName name="K1.321">'[3]Sheet2'!#REF!</definedName>
    <definedName name="K1.331">'[3]Sheet2'!#REF!</definedName>
    <definedName name="K1.341">'[3]Sheet2'!#REF!</definedName>
    <definedName name="K1.401">'[3]Sheet2'!#REF!</definedName>
    <definedName name="K1.411">'[3]Sheet2'!#REF!</definedName>
    <definedName name="K1.421">'[3]Sheet2'!#REF!</definedName>
    <definedName name="K1.431">'[3]Sheet2'!#REF!</definedName>
    <definedName name="K1.441">'[3]Sheet2'!#REF!</definedName>
    <definedName name="K2.001">'[3]Sheet2'!#REF!</definedName>
    <definedName name="K2.011">'[3]Sheet2'!#REF!</definedName>
    <definedName name="K2.021">'[3]Sheet2'!#REF!</definedName>
    <definedName name="K2.031">'[3]Sheet2'!#REF!</definedName>
    <definedName name="K2.041">'[3]Sheet2'!#REF!</definedName>
    <definedName name="K2.101">'[3]Sheet2'!#REF!</definedName>
    <definedName name="K2.111">'[3]Sheet2'!#REF!</definedName>
    <definedName name="K2.121">'[3]Sheet2'!#REF!</definedName>
    <definedName name="K2.131">'[3]Sheet2'!#REF!</definedName>
    <definedName name="K2.141">'[3]Sheet2'!#REF!</definedName>
    <definedName name="K2.201">'[3]Sheet2'!#REF!</definedName>
    <definedName name="K2.211">'[3]Sheet2'!#REF!</definedName>
    <definedName name="K2.221">'[3]Sheet2'!#REF!</definedName>
    <definedName name="K2.231">'[3]Sheet2'!#REF!</definedName>
    <definedName name="K2.241">'[3]Sheet2'!#REF!</definedName>
    <definedName name="K2.301">'[3]Sheet2'!#REF!</definedName>
    <definedName name="K2.321">'[3]Sheet2'!#REF!</definedName>
    <definedName name="K2.341">'[3]Sheet2'!#REF!</definedName>
    <definedName name="K2.400">'[3]Sheet2'!#REF!</definedName>
    <definedName name="K2.420">'[3]Sheet2'!#REF!</definedName>
    <definedName name="K2.440">'[3]Sheet2'!#REF!</definedName>
    <definedName name="K2.500">'[3]Sheet2'!#REF!</definedName>
    <definedName name="K2.520">'[3]Sheet2'!#REF!</definedName>
    <definedName name="K2.540">'[3]Sheet2'!#REF!</definedName>
    <definedName name="K3.210">'[3]Sheet2'!#REF!</definedName>
    <definedName name="K3.220">'[3]Sheet2'!#REF!</definedName>
    <definedName name="K3.230">'[3]Sheet2'!#REF!</definedName>
    <definedName name="K3.310">'[3]Sheet2'!#REF!</definedName>
    <definedName name="K3.320">'[3]Sheet2'!#REF!</definedName>
    <definedName name="K3.330">'[3]Sheet2'!#REF!</definedName>
    <definedName name="K3.410">'[3]Sheet2'!#REF!</definedName>
    <definedName name="K3.430">'[3]Sheet2'!#REF!</definedName>
    <definedName name="K3.450">'[3]Sheet2'!#REF!</definedName>
    <definedName name="K4.010">'[3]Sheet2'!#REF!</definedName>
    <definedName name="K4.020">'[3]Sheet2'!#REF!</definedName>
    <definedName name="K4.110">'[3]Sheet2'!#REF!</definedName>
    <definedName name="K4.120">'[3]Sheet2'!#REF!</definedName>
    <definedName name="K4.210">'[3]Sheet2'!#REF!</definedName>
    <definedName name="K4.220">'[3]Sheet2'!#REF!</definedName>
    <definedName name="K4.230">'[3]Sheet2'!#REF!</definedName>
    <definedName name="K4.240">'[3]Sheet2'!#REF!</definedName>
    <definedName name="nuoc">'[2]gvl'!$N$38</definedName>
    <definedName name="_xlnm.Print_Area" localSheetId="0">'TS'!$A$1:$H$99</definedName>
    <definedName name="_xlnm.Print_Titles" localSheetId="1">'NV'!$1:$8</definedName>
    <definedName name="_xlnm.Print_Titles" localSheetId="12">'TM17-19'!$1:$5</definedName>
    <definedName name="_xlnm.Print_Titles" localSheetId="0">'TS'!$1:$9</definedName>
    <definedName name="TaxTV">10%</definedName>
    <definedName name="TaxXL">5%</definedName>
    <definedName name="TRISO">#REF!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<sst xmlns="http://schemas.openxmlformats.org/spreadsheetml/2006/main" count="972" uniqueCount="691">
  <si>
    <t xml:space="preserve"> - Cầm cố, ký quỹ, ký cược ngắn hạn: cũ TK 144 nay HT gộp vào TK 244 Cầm cố, ký quỹ, ký cược.</t>
  </si>
  <si>
    <t xml:space="preserve"> - Bỏ TK 311 Vay ngắn hạn, TK 315 nợi dài hạn đến hạn trả nay HT toàn bộ vay vào TK 341.</t>
  </si>
  <si>
    <t xml:space="preserve"> - Khoản trích trước chi phí sửa chữa, duy trì cho TSCĐ phải sửa chữa định kỳ đang HT trên TK 335 - Chi phí phải trả được chuyển sang TK 352 – Dự phòng phải trả.</t>
  </si>
  <si>
    <t xml:space="preserve"> -</t>
  </si>
  <si>
    <t>c - Các giao dịch về vốn với các chủ sở hữu và phân 
phối cổ tức, chia lợi nhuận</t>
  </si>
  <si>
    <t>4. Trình bày tài sản, doanh thu, kết quả kinh doanh theo bộ phận, theo quy định của CM kế toán số 28</t>
  </si>
  <si>
    <t>Doanh nghiệp Báo cáo lại thông tin so sánh trên Báo cáo tài chính đối với các chỉ tiêu có sự thay đổi giữa Thông tư 200/2014/TT-BTC ngày 22/12/2014 và Chế độ kế toán doanh nghiệp ban hành theo quyết định số 15/2006/QĐ-BTC ngày 20/3/2006 của Bộ trưởng Bộ Tài chính và thuyết minh lí do là có sự thay đổi trong Chế độ kế toán doanh nghiệp như sau:</t>
  </si>
  <si>
    <t>CÔNG TY CỔ PHẦN HOÁ CHẤT VIỆT TRÌ</t>
  </si>
  <si>
    <t>Phường Thọ Sơn - Thành phố Việt Trì</t>
  </si>
  <si>
    <t>Tỉnh Phú Thọ</t>
  </si>
  <si>
    <t>BẢNG CÂN ĐỐI KẾ TOÁN</t>
  </si>
  <si>
    <t xml:space="preserve"> Đơn vị tính: VNĐ </t>
  </si>
  <si>
    <t xml:space="preserve"> TÀI SẢN </t>
  </si>
  <si>
    <t xml:space="preserve"> Mã số </t>
  </si>
  <si>
    <t xml:space="preserve"> TM </t>
  </si>
  <si>
    <t>Số đầu năm</t>
  </si>
  <si>
    <t>A.</t>
  </si>
  <si>
    <t xml:space="preserve"> TÀI SẢN NGẮN HẠN </t>
  </si>
  <si>
    <t>I.</t>
  </si>
  <si>
    <t>Tiền và các khoản tương đương tiền</t>
  </si>
  <si>
    <t>1.</t>
  </si>
  <si>
    <t xml:space="preserve"> Tiền </t>
  </si>
  <si>
    <t>V.01</t>
  </si>
  <si>
    <t>2.</t>
  </si>
  <si>
    <t xml:space="preserve"> Các khoản tương đương tiền </t>
  </si>
  <si>
    <t>II.</t>
  </si>
  <si>
    <t>V.02</t>
  </si>
  <si>
    <t>III.</t>
  </si>
  <si>
    <t>Các khoản phải thu ngắn hạn</t>
  </si>
  <si>
    <t>Trả trước cho người bán</t>
  </si>
  <si>
    <t>3.</t>
  </si>
  <si>
    <t>Phải thu nội bộ ngắn hạn</t>
  </si>
  <si>
    <t>4.</t>
  </si>
  <si>
    <t>Phải thu theo tiến độ kế hoạch hợp đồng xây dựng</t>
  </si>
  <si>
    <t>5.</t>
  </si>
  <si>
    <t>V.03</t>
  </si>
  <si>
    <t>6.</t>
  </si>
  <si>
    <t xml:space="preserve">Dự phòng phải thu ngắn hạn khó đòi (*) </t>
  </si>
  <si>
    <t xml:space="preserve">                          -   </t>
  </si>
  <si>
    <t>IV.</t>
  </si>
  <si>
    <t>Hàng tồn kho</t>
  </si>
  <si>
    <t xml:space="preserve"> Hàng tồn kho </t>
  </si>
  <si>
    <t>V.04</t>
  </si>
  <si>
    <t xml:space="preserve"> Dự phòng giảm giá hàng tồn kho (*) </t>
  </si>
  <si>
    <t>V.</t>
  </si>
  <si>
    <t>Tài sản ngắn hạn khác</t>
  </si>
  <si>
    <t xml:space="preserve"> Chi phí trả trước ngắn hạn </t>
  </si>
  <si>
    <t xml:space="preserve"> Thuế GTGT được khấu trừ</t>
  </si>
  <si>
    <t xml:space="preserve"> Thuế và các khoản khác phải thu Nhà nước</t>
  </si>
  <si>
    <t>V.05</t>
  </si>
  <si>
    <t xml:space="preserve"> Tài sản ngắn hạn khác </t>
  </si>
  <si>
    <t>B.</t>
  </si>
  <si>
    <t xml:space="preserve"> TÀI SẢN DÀI HẠN </t>
  </si>
  <si>
    <t>Các khoản phải thu dài hạn</t>
  </si>
  <si>
    <t>Phải thu dài hạn của khách hàng</t>
  </si>
  <si>
    <t xml:space="preserve"> Vốn kinh doanh ở đơn vị trực thuộc</t>
  </si>
  <si>
    <t>V.06</t>
  </si>
  <si>
    <t>Phải thu dài hạn khác</t>
  </si>
  <si>
    <t>V.07</t>
  </si>
  <si>
    <t xml:space="preserve">Tài sản cố định </t>
  </si>
  <si>
    <t xml:space="preserve"> Tài sản cố định hữu hình </t>
  </si>
  <si>
    <t xml:space="preserve"> - Nguyên giá </t>
  </si>
  <si>
    <t xml:space="preserve"> tăng trong năm </t>
  </si>
  <si>
    <t xml:space="preserve"> tc 241 chuyen sang </t>
  </si>
  <si>
    <t xml:space="preserve"> Tài sản cố định thuê tài chính </t>
  </si>
  <si>
    <t>V.09</t>
  </si>
  <si>
    <t xml:space="preserve"> 241 chuyen qua 6dn </t>
  </si>
  <si>
    <t xml:space="preserve"> 241 chuyen qua 6cn (tiền) </t>
  </si>
  <si>
    <t xml:space="preserve"> sdck ptnb </t>
  </si>
  <si>
    <t xml:space="preserve"> Tài sản cố định vô hình </t>
  </si>
  <si>
    <t>V.10</t>
  </si>
  <si>
    <t xml:space="preserve"> 241 dau ky </t>
  </si>
  <si>
    <t xml:space="preserve"> Chi phí xây dựng cơ bản dở dang </t>
  </si>
  <si>
    <t>V.11</t>
  </si>
  <si>
    <t>Bất động sản đầu tư</t>
  </si>
  <si>
    <t>V.12</t>
  </si>
  <si>
    <t>1</t>
  </si>
  <si>
    <t>Đầu tư vào công ty con</t>
  </si>
  <si>
    <t>V.13</t>
  </si>
  <si>
    <t xml:space="preserve"> Tài sản dài hạn khác </t>
  </si>
  <si>
    <t xml:space="preserve"> Chi phí trả trước dài hạn </t>
  </si>
  <si>
    <t>V.14</t>
  </si>
  <si>
    <t>Tài sản thuế thu nhập hoãn lại</t>
  </si>
  <si>
    <t>Tài sản dài hạn khác</t>
  </si>
  <si>
    <t xml:space="preserve"> TỔNG CỘNG TÀI SẢN </t>
  </si>
  <si>
    <t xml:space="preserve"> NGUỒN VỐN </t>
  </si>
  <si>
    <t xml:space="preserve"> NỢ PHẢI TRẢ  </t>
  </si>
  <si>
    <t>Nợ ngắn hạn</t>
  </si>
  <si>
    <t xml:space="preserve"> Người mua trả tiền trước </t>
  </si>
  <si>
    <t xml:space="preserve"> Thuế và các khoản phải nộp Nhà nước </t>
  </si>
  <si>
    <t>V.16</t>
  </si>
  <si>
    <t xml:space="preserve"> Phải trả người lao động</t>
  </si>
  <si>
    <t>7.</t>
  </si>
  <si>
    <t>8.</t>
  </si>
  <si>
    <t xml:space="preserve"> Phải trả theo tiến độ kế hoạch hợp đồng xây dựng </t>
  </si>
  <si>
    <t>9.</t>
  </si>
  <si>
    <t>V.18</t>
  </si>
  <si>
    <t>10.</t>
  </si>
  <si>
    <t xml:space="preserve"> Dự phòng phải trả ngắn hạn</t>
  </si>
  <si>
    <t>Nợ dài hạn</t>
  </si>
  <si>
    <t>Phải trả dài hạn khác</t>
  </si>
  <si>
    <t xml:space="preserve"> Thuế thu nhập hoãn lại phải trả </t>
  </si>
  <si>
    <t xml:space="preserve"> Dự phòng phải trả dài hạn</t>
  </si>
  <si>
    <t>VỐN CHỦ SỞ HỮU</t>
  </si>
  <si>
    <t>Vốn chủ sở hữu</t>
  </si>
  <si>
    <t xml:space="preserve"> Thặng dư vốn cổ phần </t>
  </si>
  <si>
    <t xml:space="preserve"> Vốn khác của chủ sở hữu</t>
  </si>
  <si>
    <t xml:space="preserve"> Cổ phiếu quỹ (*)</t>
  </si>
  <si>
    <t xml:space="preserve"> Chênh lệch đánh giá lại tài sản </t>
  </si>
  <si>
    <t xml:space="preserve"> Chênh lệch tỷ giá hối đoái </t>
  </si>
  <si>
    <t xml:space="preserve"> Quỹ đầu tư phát triển </t>
  </si>
  <si>
    <t xml:space="preserve"> Quỹ khác thuộc vốn chủ sở hữu </t>
  </si>
  <si>
    <t xml:space="preserve"> Lợi nhuận sau thuế chưa phân phối </t>
  </si>
  <si>
    <t>11.</t>
  </si>
  <si>
    <t xml:space="preserve"> Nguồn vốn đầu tư XDCB</t>
  </si>
  <si>
    <t>Nguồn kinh phí và quỹ khác</t>
  </si>
  <si>
    <t xml:space="preserve"> Nguồn kinh phí </t>
  </si>
  <si>
    <t>V.23</t>
  </si>
  <si>
    <t xml:space="preserve"> Nguồn kinh phí đã hình thành TSCĐ</t>
  </si>
  <si>
    <t xml:space="preserve">  TỔNG CỘNG NGUỒN VỐN</t>
  </si>
  <si>
    <t>CHỈ TIÊU</t>
  </si>
  <si>
    <t>BÁO CÁO KẾT QUẢ HOẠT ĐỘNG KINH DOANH</t>
  </si>
  <si>
    <t xml:space="preserve">Đơn vị tính: VNĐ </t>
  </si>
  <si>
    <t>Chỉ tiêu</t>
  </si>
  <si>
    <t>Luỹ kế từ đầu năm đến cuối quý này</t>
  </si>
  <si>
    <t>Năm nay</t>
  </si>
  <si>
    <t>Năm trước</t>
  </si>
  <si>
    <t>Doanh thu bán hàng và cung cấp dịch vụ</t>
  </si>
  <si>
    <t>01</t>
  </si>
  <si>
    <t>Các khoản giảm trừ doanh thu</t>
  </si>
  <si>
    <t>02</t>
  </si>
  <si>
    <t>Giá vốn hàng bán</t>
  </si>
  <si>
    <t>20</t>
  </si>
  <si>
    <t>Doanh thu hoạt động tài chính</t>
  </si>
  <si>
    <t>21</t>
  </si>
  <si>
    <t>Chi phí tài chính</t>
  </si>
  <si>
    <t xml:space="preserve">Trong đó: Chi phí lãi vay </t>
  </si>
  <si>
    <t>Chi phí bán hàng</t>
  </si>
  <si>
    <t>Chi phí quản lý doanh nghiệp</t>
  </si>
  <si>
    <t>Lợi nhuận thuần từ hoạt động kinh doanh</t>
  </si>
  <si>
    <t>Thu nhập khác</t>
  </si>
  <si>
    <t>12.</t>
  </si>
  <si>
    <t>Chi phí khác</t>
  </si>
  <si>
    <t>13.</t>
  </si>
  <si>
    <t>Lợi nhuận khác (40=31-32)</t>
  </si>
  <si>
    <t>14.</t>
  </si>
  <si>
    <t>Tổng lợi nhuận kế toán trước thuế (50=30+40)</t>
  </si>
  <si>
    <t>15.</t>
  </si>
  <si>
    <t>Chi phí Thuế TNDN hiện hành</t>
  </si>
  <si>
    <t>51</t>
  </si>
  <si>
    <t>VI.30</t>
  </si>
  <si>
    <t>16.</t>
  </si>
  <si>
    <t>Chi phí Thuế TNDN hoãn lãi</t>
  </si>
  <si>
    <t>52</t>
  </si>
  <si>
    <t>17.</t>
  </si>
  <si>
    <t xml:space="preserve">Lợi nhuận sau thuế thu nhập doanh nghiệp (60=50-51-52) </t>
  </si>
  <si>
    <t>60</t>
  </si>
  <si>
    <t>18.</t>
  </si>
  <si>
    <t>Lãi cơ bản trên cổ phiếu (*)</t>
  </si>
  <si>
    <t>70</t>
  </si>
  <si>
    <t xml:space="preserve">  Kế toán trưởng</t>
  </si>
  <si>
    <t>Lê Thị Minh Hoa</t>
  </si>
  <si>
    <t>Lại Thị Hạnh Nga</t>
  </si>
  <si>
    <r>
      <t xml:space="preserve">Doanh thu thuần về bán hàng và cung cấp dịch vụ </t>
    </r>
    <r>
      <rPr>
        <sz val="9"/>
        <rFont val="Times New Roman"/>
        <family val="1"/>
      </rPr>
      <t>(10=01-02)</t>
    </r>
  </si>
  <si>
    <r>
      <t>Lợi nhuận gộp về bán hàng và cung cấp dịch vụ</t>
    </r>
    <r>
      <rPr>
        <sz val="9"/>
        <rFont val="Times New Roman"/>
        <family val="1"/>
      </rPr>
      <t xml:space="preserve"> (20=10-11)</t>
    </r>
  </si>
  <si>
    <t>BÁO CÁO LƯU CHUYỂN TIỀN TỆ</t>
  </si>
  <si>
    <t>(Theo phương pháp trực tiếp)</t>
  </si>
  <si>
    <t xml:space="preserve">Mã số </t>
  </si>
  <si>
    <t xml:space="preserve">TM </t>
  </si>
  <si>
    <t>Lũy kế từ đầu năm đến cuối quý này</t>
  </si>
  <si>
    <t>1. Tiền thu từ bán hàng, cung cấp dịch vụ và doanh thu khác</t>
  </si>
  <si>
    <t>2. Tiền chi trả cho người cung cấp hàng hoá và dịch vụ</t>
  </si>
  <si>
    <t xml:space="preserve">3. Tiền chi trả cho người lao động </t>
  </si>
  <si>
    <t>03</t>
  </si>
  <si>
    <t>04</t>
  </si>
  <si>
    <t>Thu kh¸c</t>
  </si>
  <si>
    <t>05</t>
  </si>
  <si>
    <t>Chi kh¸c</t>
  </si>
  <si>
    <t>6. Tiền thu khác từ hoạt động kinh doanh</t>
  </si>
  <si>
    <t>06</t>
  </si>
  <si>
    <t>N11</t>
  </si>
  <si>
    <t>7. Tiền chi khác cho hoạt động kinh doanh</t>
  </si>
  <si>
    <t>07</t>
  </si>
  <si>
    <t>C11</t>
  </si>
  <si>
    <t>Lưu chuyển tiền thuần từ hoạt động kinh doanh</t>
  </si>
  <si>
    <t>1. Tiền chi để mua sắm, xây dựng TSCĐ và các tài sản dài hạn khác</t>
  </si>
  <si>
    <t>2. Tiền thu từ thanh lý, nhượng bán TSCĐ và các tài sản dài hạn khác</t>
  </si>
  <si>
    <t>22</t>
  </si>
  <si>
    <t>3. Tiền chi cho vay, mua các công cụ nợ của đơn vị khác</t>
  </si>
  <si>
    <t>23</t>
  </si>
  <si>
    <t>4. Tiền thu hồi cho vay, bán lại các công cụ nợ của đơn vị khác</t>
  </si>
  <si>
    <t>24</t>
  </si>
  <si>
    <t>5. Tiền chi đầu tư góp vốn vào đơn vị khác</t>
  </si>
  <si>
    <t>25</t>
  </si>
  <si>
    <t>6. Tiền thu hồi đầu tư góp vốn vào đơn vị khác</t>
  </si>
  <si>
    <t>26</t>
  </si>
  <si>
    <t>7. Tiền thu lãi cho vay, cổ tức và lợi nhuận được chia</t>
  </si>
  <si>
    <t>27</t>
  </si>
  <si>
    <t>Lưu chuyển tiền thuần từ hoạt động đầu tư</t>
  </si>
  <si>
    <t>30</t>
  </si>
  <si>
    <t>1. Tiền thu từ phát hành cổ phiếu, nhận vốn góp của chủ sở hữu</t>
  </si>
  <si>
    <t>31</t>
  </si>
  <si>
    <t>32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</si>
  <si>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</si>
  <si>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</si>
  <si>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</si>
  <si>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</si>
  <si>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</si>
  <si>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</si>
  <si>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</si>
  <si>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50</t>
  </si>
  <si>
    <t>Tiền và tương đương tiền đầu kỳ</t>
  </si>
  <si>
    <t>Ảnh hưởng của thay đổi tỷ giá hối đoái quy đổi ngoại tệ</t>
  </si>
  <si>
    <t>61</t>
  </si>
  <si>
    <t>Lê Thị Minh Hoa                             Lại Thị Hạnh Nga</t>
  </si>
  <si>
    <t>THUYẾT MINH BÁO CÁO TÀI CHÍNH (Tiếp theo)</t>
  </si>
  <si>
    <t xml:space="preserve">V - Thông tin bổ sung cho các khoản mục trình bày trong Bảng cân đối kế toán </t>
  </si>
  <si>
    <t>01 - Tiền và các khoản tương đương tiền</t>
  </si>
  <si>
    <t xml:space="preserve">   - Tiền mặt</t>
  </si>
  <si>
    <t xml:space="preserve">   - Tiền gửi ngân hàng</t>
  </si>
  <si>
    <t xml:space="preserve">   - Tiền đang chuyển</t>
  </si>
  <si>
    <t>Tổng cộng</t>
  </si>
  <si>
    <t xml:space="preserve">   - Phải thu về cổ phần hóa</t>
  </si>
  <si>
    <t xml:space="preserve">   - Phải thu về cổ tức và lợi nhuận được chia</t>
  </si>
  <si>
    <t xml:space="preserve">   - Phải thu người lao động</t>
  </si>
  <si>
    <t xml:space="preserve">   - Nguyên liệu, vật liệu</t>
  </si>
  <si>
    <t xml:space="preserve">   - Công cụ, dụng cụ</t>
  </si>
  <si>
    <t xml:space="preserve">   - Chi phí SX, KD dở dang</t>
  </si>
  <si>
    <t xml:space="preserve">   - Thành phẩm</t>
  </si>
  <si>
    <t xml:space="preserve">   - Hàng hoá</t>
  </si>
  <si>
    <t>Cộng giá gốc hàng tồn kho</t>
  </si>
  <si>
    <t>* Giá trị ghi sổ của hàng tồn kho dùng để thế chấp, cầm cố đảm bảo các khoản nợ phải trả:</t>
  </si>
  <si>
    <t>* Giá trị hoàn nhập dự phòng giảm giá hàng tồn kho trong năm :</t>
  </si>
  <si>
    <t>* Giá trị dự phòng giảm giá hàng tồn kho</t>
  </si>
  <si>
    <t>Giá trị thuần có thể thực hiện được của hàng tồn kho</t>
  </si>
  <si>
    <t>05 - Thuế và các khoản phải thu Nhà nước</t>
  </si>
  <si>
    <t xml:space="preserve">   - Các khoản thuế nộp thừa cho Nhà nước:</t>
  </si>
  <si>
    <t>06 - Phải thu dài hạn nội bộ</t>
  </si>
  <si>
    <t xml:space="preserve">   - Cho vay dài hạn nội bộ</t>
  </si>
  <si>
    <t xml:space="preserve">   - Phải thu dài hạn nội bộ khác</t>
  </si>
  <si>
    <t>07 - Phải thu dài hạn khác</t>
  </si>
  <si>
    <t xml:space="preserve">   - Ký quỹ, ký cược dài hạn</t>
  </si>
  <si>
    <t xml:space="preserve">   - Các khoản tiền nhận uỷ thác</t>
  </si>
  <si>
    <t xml:space="preserve">   - Cho vay không có lãi</t>
  </si>
  <si>
    <t xml:space="preserve">   - Phải thu dài hạn khác</t>
  </si>
  <si>
    <t>Khoản mục</t>
  </si>
  <si>
    <t>Máy móc thiết bị</t>
  </si>
  <si>
    <t>Phương tiện vận tải truyền dẫn</t>
  </si>
  <si>
    <t>Thiết bị dụng cụ quản lý</t>
  </si>
  <si>
    <t>TSCĐ khác</t>
  </si>
  <si>
    <t>Nguyên giá TSCĐ hữu hình</t>
  </si>
  <si>
    <t xml:space="preserve"> - Mua trong kỳ</t>
  </si>
  <si>
    <t xml:space="preserve"> - Đầu tư XDCB hoàn thành</t>
  </si>
  <si>
    <t xml:space="preserve"> -Tăng khác</t>
  </si>
  <si>
    <t xml:space="preserve"> - Thanh lý, nhượng bán</t>
  </si>
  <si>
    <t xml:space="preserve"> - Giảm khác</t>
  </si>
  <si>
    <t>Giá trị hao mòn luỹ kế</t>
  </si>
  <si>
    <t>nguyen gia</t>
  </si>
  <si>
    <t>khau hao</t>
  </si>
  <si>
    <t>tang khau hao</t>
  </si>
  <si>
    <t xml:space="preserve"> - Khấu hao trong kỳ</t>
  </si>
  <si>
    <t>kieàu hoái</t>
  </si>
  <si>
    <t xml:space="preserve"> - Chuyển sang BĐS đầu tư</t>
  </si>
  <si>
    <t>cn qnam</t>
  </si>
  <si>
    <t>xnsx</t>
  </si>
  <si>
    <t>dvth</t>
  </si>
  <si>
    <t>kdxnk</t>
  </si>
  <si>
    <t>Giá trị còn lại của TSCĐ HH</t>
  </si>
  <si>
    <t>cn DL</t>
  </si>
  <si>
    <t>hoa lö</t>
  </si>
  <si>
    <t>* Giá trị còn lại cuối năm của TSCĐ hữu hình đã dùng thế chấp, cầm cố các khoản vay(đồng):</t>
  </si>
  <si>
    <t>* Nguyên giá TSCĐ cuối năm đã khấu hao hết nhưng vẫn còn sử dụng (đồng):</t>
  </si>
  <si>
    <t>* Nguyên giá TSCĐ cuối năm chờ thanh lý</t>
  </si>
  <si>
    <t>* Các thay đổi khác về TSCĐ hữu hình:</t>
  </si>
  <si>
    <t>09 - Tăng, giảm tài sản số định thuê tài chính</t>
  </si>
  <si>
    <t>Nguyên giá TSCĐ thuê TC</t>
  </si>
  <si>
    <t xml:space="preserve"> - Thuê tài chính trong kỳ</t>
  </si>
  <si>
    <t xml:space="preserve"> - Mua lại TSCĐ thuê TC</t>
  </si>
  <si>
    <t xml:space="preserve"> - Tăng khác</t>
  </si>
  <si>
    <t xml:space="preserve"> - Trả lại TSCĐ thuê TC</t>
  </si>
  <si>
    <t>Giá trị CL của TSCĐ thuê TC</t>
  </si>
  <si>
    <t>Quyền sử dụng đất</t>
  </si>
  <si>
    <t>Quyền phát hành</t>
  </si>
  <si>
    <t>Bản quyền bằng sáng chế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</si>
  <si>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</si>
  <si>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</si>
  <si>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</si>
  <si>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</si>
  <si>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Giá trị còn lại của TSCĐ VH</t>
  </si>
  <si>
    <t>11 - Chi phí xây dựng cơ bản dở dang:</t>
  </si>
  <si>
    <t xml:space="preserve"> - Tổng số chi phí XDCB dở dang</t>
  </si>
  <si>
    <t xml:space="preserve">Tổng cộng </t>
  </si>
  <si>
    <t xml:space="preserve"> Tăng trong năm </t>
  </si>
  <si>
    <t xml:space="preserve"> Giảm trong năm </t>
  </si>
  <si>
    <t>Nguyên giá BĐS đầu tư</t>
  </si>
  <si>
    <t xml:space="preserve"> - Quyền sử dụng đất</t>
  </si>
  <si>
    <t xml:space="preserve"> - Nhà</t>
  </si>
  <si>
    <t xml:space="preserve"> - Nhà và quyền sử dụng đất</t>
  </si>
  <si>
    <t xml:space="preserve"> - Cơ sở hạ tầng</t>
  </si>
  <si>
    <t>Giá trị còn lại BĐS đầu tư</t>
  </si>
  <si>
    <t>* Thuyết minh số liệu và giải trình khác:</t>
  </si>
  <si>
    <t>-</t>
  </si>
  <si>
    <t>13- Đầu tư dài hạn khác:</t>
  </si>
  <si>
    <t xml:space="preserve">   - Đầu tư cổ phiếu</t>
  </si>
  <si>
    <t xml:space="preserve">   - Đầu tư trái phiếu</t>
  </si>
  <si>
    <t xml:space="preserve">   - Đầu tư tín phiếu, kỳ phiếu</t>
  </si>
  <si>
    <t xml:space="preserve">   - Cho vay dài hạn</t>
  </si>
  <si>
    <t xml:space="preserve">   - Đầu tư dài hạn khác</t>
  </si>
  <si>
    <t xml:space="preserve">   - Chi phí trả trước dài hạn</t>
  </si>
  <si>
    <t xml:space="preserve">    - Các khoản phải trả, phải nộp khác</t>
  </si>
  <si>
    <t xml:space="preserve">    - …………</t>
  </si>
  <si>
    <t>Tổng khoản thanh toán tiền thuê tài chính</t>
  </si>
  <si>
    <t>Trả tiền lãi thuê</t>
  </si>
  <si>
    <t>Trả nợ gốc</t>
  </si>
  <si>
    <t>Dưới 1 năm</t>
  </si>
  <si>
    <t>Từ 1-5 năm</t>
  </si>
  <si>
    <t>Trên 5 năm</t>
  </si>
  <si>
    <t>a. Tài sản thuế thu nhập hoãn lại:</t>
  </si>
  <si>
    <t xml:space="preserve">    - Tài sản thuế thu nhập hoãn lại liên quan đến khoản chênh</t>
  </si>
  <si>
    <t xml:space="preserve">    lệch tạm thời được khấu trừ</t>
  </si>
  <si>
    <t xml:space="preserve">    - Tài sản thuế thu nhập hoãn lại liên quan đến khoản lỗ</t>
  </si>
  <si>
    <t xml:space="preserve">    tính thuế chưa sử dụng</t>
  </si>
  <si>
    <t xml:space="preserve">    - Tài sản thuế thu nhập hoãn lại liên quan đến khoản khoản</t>
  </si>
  <si>
    <t xml:space="preserve">    ưu đãi tính thuế chưa sử dụng</t>
  </si>
  <si>
    <t xml:space="preserve">   Tài sản thuế thu nhập hoãn lại</t>
  </si>
  <si>
    <t>b. Thuế thu nhập hoãn lại phải trả</t>
  </si>
  <si>
    <t xml:space="preserve">    lệch tạm thời chịu thuế</t>
  </si>
  <si>
    <t>a. Bảng đối chiếu biến động của vốn chủ sở hữu</t>
  </si>
  <si>
    <t>Vốn đầu tư của chủ sở hữu</t>
  </si>
  <si>
    <t>Thặng dư vốn cổ phần</t>
  </si>
  <si>
    <t>Quỹ đầu tư phát triển</t>
  </si>
  <si>
    <t>Quỹ dự phòng tài chính</t>
  </si>
  <si>
    <t>Lợi nhuận sau thuế chưa phân phối</t>
  </si>
  <si>
    <t>Cộng</t>
  </si>
  <si>
    <t>A</t>
  </si>
  <si>
    <t>- Tăng vốn trong năm trước</t>
  </si>
  <si>
    <t>.-Lãi trong năm trước</t>
  </si>
  <si>
    <t>- Tăng khác</t>
  </si>
  <si>
    <t>- Giảm vốn trong năm trước</t>
  </si>
  <si>
    <t>- Lỗ trong năm trước</t>
  </si>
  <si>
    <t>- Giảm khác</t>
  </si>
  <si>
    <t>- Tăng vốn trong năm nay</t>
  </si>
  <si>
    <t>- Lãi trong kỳ</t>
  </si>
  <si>
    <t>- Giảm trong kỳ</t>
  </si>
  <si>
    <t>b. Chi tiết vốn đầu tư của chủ sở hữu</t>
  </si>
  <si>
    <t xml:space="preserve"> - Vốn góp của các cổ đông</t>
  </si>
  <si>
    <t>Trong đó: Vốn Nhà nước</t>
  </si>
  <si>
    <t xml:space="preserve">                   Vốn góp của các cổ đông khác</t>
  </si>
  <si>
    <t xml:space="preserve">       * Giá trị trái phiếu đã chuyển thành cổ phiếu trong năm</t>
  </si>
  <si>
    <t xml:space="preserve">       * Số lượng cổ phiếu quỹ</t>
  </si>
  <si>
    <t xml:space="preserve">     - Vốn đầu tư của chủ sở hữu</t>
  </si>
  <si>
    <t xml:space="preserve">       + Vốn góp đầu năm</t>
  </si>
  <si>
    <t xml:space="preserve">       + Vốn góp tăng trong năm</t>
  </si>
  <si>
    <t xml:space="preserve">       + Vốn góp giảm trong năm</t>
  </si>
  <si>
    <t xml:space="preserve">     - Cổ tức, lợi nhuận đã chia</t>
  </si>
  <si>
    <t xml:space="preserve">      + Cổ tức đã công bố trên cổ phiếu phổ thông:</t>
  </si>
  <si>
    <t xml:space="preserve">      + Cổ tức đã công bố trên cổ phiếu ưu đãi</t>
  </si>
  <si>
    <t xml:space="preserve">     - Số lượng cổ phiếu đã bán ra công chúng</t>
  </si>
  <si>
    <t xml:space="preserve">      + Cổ phiếu phổ thông</t>
  </si>
  <si>
    <t xml:space="preserve">      + Cổ phiếu ưu đãi</t>
  </si>
  <si>
    <t xml:space="preserve">     - Số lượng cổ phiếu được mua lại</t>
  </si>
  <si>
    <t xml:space="preserve">     - Số lượng cổ phiếu đang lưu hành</t>
  </si>
  <si>
    <t xml:space="preserve"> * Mệnh giá cổ phiếu đang lưu hành:10.000 VNĐ</t>
  </si>
  <si>
    <t xml:space="preserve"> * Mục đích trích lập và sử dụng các quỹ của doanh nghiệp </t>
  </si>
  <si>
    <t xml:space="preserve">g. Thu nhập và chi phí, lãi hoặc lỗ được ghi nhận trực tiếp vào vốn chủ sở hữu </t>
  </si>
  <si>
    <t xml:space="preserve">    theo qui định của các chuẩn mực kế toán cụ thể</t>
  </si>
  <si>
    <t xml:space="preserve">     -</t>
  </si>
  <si>
    <t xml:space="preserve">    - Nguồn kinh phí được cấp trong năm</t>
  </si>
  <si>
    <t xml:space="preserve">    - Chi sự nghiệp</t>
  </si>
  <si>
    <t xml:space="preserve">    - Nguồn kinh phí còn lại cuối năm</t>
  </si>
  <si>
    <t xml:space="preserve">     </t>
  </si>
  <si>
    <t xml:space="preserve">    - Trên 1đến 5 năm</t>
  </si>
  <si>
    <t xml:space="preserve">    - Trên 5 năm</t>
  </si>
  <si>
    <t xml:space="preserve">VI - Thông tin bổ sung cho các khoản mục trình bày trong Báo cáo kết quả hoạt động kinh doanh </t>
  </si>
  <si>
    <t xml:space="preserve">    Trong đó:</t>
  </si>
  <si>
    <t xml:space="preserve">      - Doanh thu bán hàng</t>
  </si>
  <si>
    <t xml:space="preserve">      - Doanh thu cung cấp dich vụ</t>
  </si>
  <si>
    <t xml:space="preserve">      + Doanh thu của hợp đồng xây dựng được ghi nhận trong kỳ;</t>
  </si>
  <si>
    <t xml:space="preserve">      - Chiết khấu thương mại</t>
  </si>
  <si>
    <t xml:space="preserve">      - Giảm giá hàng bán</t>
  </si>
  <si>
    <t xml:space="preserve">      - Hàng bán bị trả lại</t>
  </si>
  <si>
    <t xml:space="preserve">    - Giá vốn của hàng hóa đã bán</t>
  </si>
  <si>
    <t xml:space="preserve">    - Giá vốn của thành phẩm đã bán</t>
  </si>
  <si>
    <t xml:space="preserve">    - Giá vốn của dịch vụ đã cung cấp</t>
  </si>
  <si>
    <t xml:space="preserve">    - Chi phí kinh doanh bất động sản đầu tư</t>
  </si>
  <si>
    <t xml:space="preserve">    - Dự phòng giảm giá hàng tồn kho</t>
  </si>
  <si>
    <t xml:space="preserve">    - Lãi tiền gửi, tiền cho vay</t>
  </si>
  <si>
    <t xml:space="preserve">    - Cổ tức, lợi nhuận được chia</t>
  </si>
  <si>
    <t xml:space="preserve">    - Doanh thu hoạt động tài chính khác</t>
  </si>
  <si>
    <t xml:space="preserve">    - Lãi tiền vay</t>
  </si>
  <si>
    <t xml:space="preserve">    - Chiết khấu thanh toán, lãi bán hàng trả chậm</t>
  </si>
  <si>
    <t xml:space="preserve">    - Chi phí tài chính khác</t>
  </si>
  <si>
    <t xml:space="preserve">    - Tổng chi phí thuế thu nhập doanh nghiệp hiện hành</t>
  </si>
  <si>
    <t xml:space="preserve">    - Tổng chi phí thuế thu nhập doanh nghiệp hoãn lại</t>
  </si>
  <si>
    <t xml:space="preserve">    - Chi phí nguyên liệu, vật liệu</t>
  </si>
  <si>
    <t xml:space="preserve">    - Chi phí nhân công</t>
  </si>
  <si>
    <t xml:space="preserve">    - Chi phí khấu hao tài sản cố định</t>
  </si>
  <si>
    <t xml:space="preserve">    - Chi phí dịch vụ mua ngoài</t>
  </si>
  <si>
    <t xml:space="preserve">    - Chi phí khác bằng tiền</t>
  </si>
  <si>
    <t>VII - Thông tin bổ sung cho các khoản mục trình bày trong Báo cáo lưu chuyển tiền tệ</t>
  </si>
  <si>
    <t xml:space="preserve">    - Mua doanh nghiệp thông qua phát hành cổ phiếu</t>
  </si>
  <si>
    <t xml:space="preserve">    - Chuyển nợ thành vốn chủ sở hữu</t>
  </si>
  <si>
    <t>Lê Thị Minh Hoa                                   Lại Thị Hạnh Nga</t>
  </si>
  <si>
    <t xml:space="preserve"> -   </t>
  </si>
  <si>
    <t>Văn Đình Hoan</t>
  </si>
  <si>
    <t>Vốn khác của chủ sở hữu</t>
  </si>
  <si>
    <t>Người lập biểu</t>
  </si>
  <si>
    <t>Người lập biểu                                       Kế toán trưởng</t>
  </si>
  <si>
    <t>Người lập biểu                                   Kế toán trưởng</t>
  </si>
  <si>
    <t xml:space="preserve"> - Lỗ trong kỳ</t>
  </si>
  <si>
    <t>Số dư ngày 01/01/2014</t>
  </si>
  <si>
    <t>Tổng giám đốc</t>
  </si>
  <si>
    <t>Trong đó: Công trình chuyển đổi công nghệ điện phân Xút-Clo</t>
  </si>
  <si>
    <t xml:space="preserve">    - Bảo hiểm thất nghiệp</t>
  </si>
  <si>
    <t>Số dư ngày 31/12/2014</t>
  </si>
  <si>
    <t xml:space="preserve">   - Hoàn thuế GTGT</t>
  </si>
  <si>
    <t xml:space="preserve">          + Các hạng mục khác</t>
  </si>
  <si>
    <t xml:space="preserve">          + CT đầu tư khác</t>
  </si>
  <si>
    <t xml:space="preserve">   - Thuế GTGT được khấu trừ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</si>
  <si>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</si>
  <si>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</si>
  <si>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</si>
  <si>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</si>
  <si>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 xml:space="preserve">Phải thu ngắn hạn của khách hàng </t>
  </si>
  <si>
    <t>Phải thu về cho vay ngắn hạn</t>
  </si>
  <si>
    <t>Tài sản thiếu chờ xử lý</t>
  </si>
  <si>
    <t>Giao dịch mua bán lại trái phiếu Chính phủ</t>
  </si>
  <si>
    <t>Phải thu nội bộ dài hạn</t>
  </si>
  <si>
    <t>Dự phòng phải thu dài hạn khó đòi (*)</t>
  </si>
  <si>
    <t>6,</t>
  </si>
  <si>
    <t>Phải thu về cho vay dài hạn</t>
  </si>
  <si>
    <t xml:space="preserve"> - Giá trị hao mòn lũy kế (*)</t>
  </si>
  <si>
    <t>Tài sản dở dang dài hạn</t>
  </si>
  <si>
    <t>Chi phí sản xuất, kinh doanh dở dang dài hạn</t>
  </si>
  <si>
    <t xml:space="preserve">Đầu tư tài chính dài hạn </t>
  </si>
  <si>
    <t>Đầu tư vào công ty liên doanh, liên kết</t>
  </si>
  <si>
    <t>Đầu tư khác vào công cụ vốn</t>
  </si>
  <si>
    <t>Dự phòng đầu tư tài chính dài hạn (*)</t>
  </si>
  <si>
    <t xml:space="preserve"> Vay và nợ thuê tài chính ngắn hạn </t>
  </si>
  <si>
    <t xml:space="preserve"> Phải trả người bán ngắn hạn</t>
  </si>
  <si>
    <t xml:space="preserve"> Chi phí phải trả ngắn hạn </t>
  </si>
  <si>
    <t xml:space="preserve"> Phải trả nội bộ ngắn hạn</t>
  </si>
  <si>
    <t>Doanh thu chưa thực hiện ngắn hạn</t>
  </si>
  <si>
    <t xml:space="preserve">Phải trả ngắn hạn khác </t>
  </si>
  <si>
    <t>Quỹ khen thưởng, phúc lợi</t>
  </si>
  <si>
    <t>Quỹ bình ổn giá</t>
  </si>
  <si>
    <t xml:space="preserve"> Phải trả người bán dài hạn</t>
  </si>
  <si>
    <t>Chi phí phải trả dài hạn</t>
  </si>
  <si>
    <t xml:space="preserve"> Phải trả nội bộ về vốn kinh doanh</t>
  </si>
  <si>
    <t xml:space="preserve"> Phải trả nội bộ dài hạn</t>
  </si>
  <si>
    <t>Doanh thu chưa thực hiện dài hạn</t>
  </si>
  <si>
    <t xml:space="preserve"> Vay và nợ thuê tài chính dài hạn</t>
  </si>
  <si>
    <t>Trái phiếu chuyển đổi</t>
  </si>
  <si>
    <t>Quỹ phát triển khoa học và công nghệ</t>
  </si>
  <si>
    <t>Cổ phiếu ưu đãi</t>
  </si>
  <si>
    <t>C.</t>
  </si>
  <si>
    <t>D.</t>
  </si>
  <si>
    <t xml:space="preserve"> Vốn góp của chủ sở hữu </t>
  </si>
  <si>
    <t xml:space="preserve"> - Cổ phiếu phổ thông có quyền biểu quyết</t>
  </si>
  <si>
    <t xml:space="preserve"> - Cổ phiếu ưu đãi</t>
  </si>
  <si>
    <t>411a</t>
  </si>
  <si>
    <t>411b</t>
  </si>
  <si>
    <t>Quyền chọn chuyển đổi trái phiếu</t>
  </si>
  <si>
    <t xml:space="preserve"> Quỹ hỗ trợ sắp xếp doanh nghiệp</t>
  </si>
  <si>
    <t xml:space="preserve"> - LNST chưa phân phối lũy kế đến cuối kỳ trước</t>
  </si>
  <si>
    <t xml:space="preserve"> - LNST chưa phân phối kỳ này</t>
  </si>
  <si>
    <t>421a</t>
  </si>
  <si>
    <t>421b</t>
  </si>
  <si>
    <t>19.</t>
  </si>
  <si>
    <t>Lãi suy giảm trên cổ phiếu (*)</t>
  </si>
  <si>
    <t>71</t>
  </si>
  <si>
    <t>4. Tiền lãi vay đã trả</t>
  </si>
  <si>
    <t>5. Thuế thu nhập doanh nghiệp đã nộp</t>
  </si>
  <si>
    <t>3. Tiền thu từ đi vay</t>
  </si>
  <si>
    <t>4. Tiền trả nợ gốc vay</t>
  </si>
  <si>
    <t>5. Tiền trả nợ gốc thuê tài chính</t>
  </si>
  <si>
    <t xml:space="preserve">Số cuối năm </t>
  </si>
  <si>
    <t>Báo cáo tài chính quý I năm 2015 (Chưa kiểm toán)</t>
  </si>
  <si>
    <t>Tại ngày 31 tháng 03 năm 2015</t>
  </si>
  <si>
    <t>Việt Trì, ngày 18 tháng 04 năm 2015</t>
  </si>
  <si>
    <t xml:space="preserve"> Quý I Năm 2015</t>
  </si>
  <si>
    <t>Quý I</t>
  </si>
  <si>
    <t>Quý I năm 2015</t>
  </si>
  <si>
    <t>I. Lưu chuyển tiền từ hoạt động kinh doanh</t>
  </si>
  <si>
    <t>II. Lưu chuyển tiền từ hoạt động đầu tư</t>
  </si>
  <si>
    <t>III. Lưu chuyển tiền từ hoạt động tài chính</t>
  </si>
  <si>
    <t>2. Tiền trả lại vốn góp cho các chủ sở hữu, mua lại cổ phiếu của doanh nghiệp đã phát hành</t>
  </si>
  <si>
    <t>Lưu chuyển tiền thuần trong kỳ (50=20+30+40)</t>
  </si>
  <si>
    <t>Tiền và tương đương tiền cuối kỳ (70=50+60+61)</t>
  </si>
  <si>
    <t>02 - Phải thu của Khách hàng</t>
  </si>
  <si>
    <t xml:space="preserve">   - Phải thu củ khách hàng chiếm từ 10% trở lên trên 
      tổng phải thu khách hàng.</t>
  </si>
  <si>
    <t xml:space="preserve">   - Các khoản phải thu khách hàng khác</t>
  </si>
  <si>
    <t xml:space="preserve">   - Phải thu của khách hàng là các bên liên quan </t>
  </si>
  <si>
    <t>03 - Phải thu khác</t>
  </si>
  <si>
    <t xml:space="preserve">   - Hàng đang đi trên đường</t>
  </si>
  <si>
    <t xml:space="preserve">   - Hàng gửi đi bán</t>
  </si>
  <si>
    <t xml:space="preserve">   - Hàng hóa kho bảo thuế</t>
  </si>
  <si>
    <t xml:space="preserve">   - Hàng hóa khoông có khả năng tiêu thụ..</t>
  </si>
  <si>
    <t xml:space="preserve">    - Khả năng thu hồi nợ phải thu quá hạn</t>
  </si>
  <si>
    <t xml:space="preserve">   - Tổng giá trị các khoản phải thu</t>
  </si>
  <si>
    <t xml:space="preserve"> 04- Nợ xấu</t>
  </si>
  <si>
    <t>Nhà cửa, vật kiến trúc</t>
  </si>
  <si>
    <t>Phương tiện vận tải, truyền dẫn</t>
  </si>
  <si>
    <t>* Các cam kết về việc mua, bán TSCĐ hữu hình có giá trị lớn trong tương lai</t>
  </si>
  <si>
    <t xml:space="preserve">   - Chi phí trả trước ngắn hạn</t>
  </si>
  <si>
    <t xml:space="preserve">   + Công cụ, dụng cụ xuất dùng</t>
  </si>
  <si>
    <t xml:space="preserve">   - Các khoản khác</t>
  </si>
  <si>
    <t>15 - Vay và nợ thuê tài chính</t>
  </si>
  <si>
    <t xml:space="preserve"> a. Vay ngắn hạn</t>
  </si>
  <si>
    <t xml:space="preserve">    - Vay ngắn hạn NH Vietinbank - CN Hùng Vương</t>
  </si>
  <si>
    <t xml:space="preserve">    - Vay ngắn hạn NH BIDV - Phú Thọ</t>
  </si>
  <si>
    <t xml:space="preserve">    - Vay ngắn hạn CBCNV</t>
  </si>
  <si>
    <t xml:space="preserve"> b. Vay dài hạn</t>
  </si>
  <si>
    <t xml:space="preserve">    - Vay dài hạn NH Vietinbank - CN Hùng Vương</t>
  </si>
  <si>
    <t xml:space="preserve">    - Vay dài hạn NH BIDV - Phú Thọ</t>
  </si>
  <si>
    <t xml:space="preserve"> a. Các khoản phải trả người bán</t>
  </si>
  <si>
    <t xml:space="preserve">    - Phải trả cho các đối tượng khác</t>
  </si>
  <si>
    <t xml:space="preserve"> b. Số nợ quá hạn chưa thanh toán</t>
  </si>
  <si>
    <t xml:space="preserve">    - Phải trả chiếm từ 10% trở lên/Tổng số phải trả</t>
  </si>
  <si>
    <t xml:space="preserve">    - Số nợ quá hạn chiếm từ 10% trở lên/Tổng số quá hạn</t>
  </si>
  <si>
    <t xml:space="preserve">    - Số nợ các đối tượng khác</t>
  </si>
  <si>
    <t>Cuối năm</t>
  </si>
  <si>
    <t>Đầu năm</t>
  </si>
  <si>
    <t xml:space="preserve">    - Trích trước chi phí lãi vay </t>
  </si>
  <si>
    <t xml:space="preserve"> a. Ngắn hạn</t>
  </si>
  <si>
    <t xml:space="preserve"> a. Dài hạn</t>
  </si>
  <si>
    <t xml:space="preserve">    - Tài sản thừa chờ giải quyết;</t>
  </si>
  <si>
    <t xml:space="preserve">    - Kinh phí công đoàn;</t>
  </si>
  <si>
    <t xml:space="preserve">    - Bảo hiểm xã hội, y tế;</t>
  </si>
  <si>
    <t xml:space="preserve">    - Nhận ký quỹ, ký cược ngắn hạn;</t>
  </si>
  <si>
    <t xml:space="preserve">    - Các khoản trích trước khác;</t>
  </si>
  <si>
    <t xml:space="preserve">    - Chi phí trích trước tạm tính giá vốn;</t>
  </si>
  <si>
    <t xml:space="preserve">    - Doanh thu nhận trước ngắn hạn;</t>
  </si>
  <si>
    <t xml:space="preserve">    - Doanh thu nhận trước dài hạn;</t>
  </si>
  <si>
    <t>b. Dài hạn</t>
  </si>
  <si>
    <t>a. Ngắn hạn</t>
  </si>
  <si>
    <t xml:space="preserve">    - Số bù trừ với thuế thu nhập hoãn lại phải trả</t>
  </si>
  <si>
    <t xml:space="preserve">    nhập hoãn lại phải trả</t>
  </si>
  <si>
    <t xml:space="preserve">    - Thuế thu nhập hoãn lại phải trả phát sinh từ các khoản chênh </t>
  </si>
  <si>
    <t xml:space="preserve">     - Cổ tức đã công bố sau ngày kết thúc kỳ kế toán năm :</t>
  </si>
  <si>
    <t xml:space="preserve">     - Cổ tức của cổ phiếu ưu đãi luỹ kế chưa được ghi nhận:</t>
  </si>
  <si>
    <t xml:space="preserve">      - Quỹ đầu tư phát triển;</t>
  </si>
  <si>
    <t xml:space="preserve">      - Quỹ khác thuộc vốn chủ sở hưu;</t>
  </si>
  <si>
    <t xml:space="preserve">      -Thu nhập và chi phí, lãi hoặc lỗ được ghi nhận trực tiếp vào vốn</t>
  </si>
  <si>
    <t xml:space="preserve">      chủ sở hữu theo quy định của các chuẩn mực kế toán cụ thể.</t>
  </si>
  <si>
    <t>Phải thu ngắn hạn khác</t>
  </si>
  <si>
    <t>04 - Hàng tồn kho</t>
  </si>
  <si>
    <t>Ngày 01/01/2015</t>
  </si>
  <si>
    <t>Ngày 31/03/2015</t>
  </si>
  <si>
    <t xml:space="preserve"> - Tại ngày 01/01/2015</t>
  </si>
  <si>
    <t xml:space="preserve"> - Tại ngày 31/03/2015</t>
  </si>
  <si>
    <t>05 - Tăng, giảm tài sản cố định hữu hình:</t>
  </si>
  <si>
    <t>06 - Tăng, giảm tài sản cố định vô hình:</t>
  </si>
  <si>
    <t>07 - Chi phí xây dựng cơ bản dở dang:</t>
  </si>
  <si>
    <t>Trong đó: CT CĐ công nghệ màng Membrane 30.000 tấn/năm</t>
  </si>
  <si>
    <r>
      <t xml:space="preserve">          + Hệ làm lạnh - 35</t>
    </r>
    <r>
      <rPr>
        <vertAlign val="superscript"/>
        <sz val="12"/>
        <rFont val="Times New Roman"/>
        <family val="1"/>
      </rPr>
      <t>o</t>
    </r>
  </si>
  <si>
    <t xml:space="preserve">           ………………….</t>
  </si>
  <si>
    <t>08 - Tăng, giảm bất động sản đầu tư</t>
  </si>
  <si>
    <t xml:space="preserve">09- Chi phí trả trước </t>
  </si>
  <si>
    <t>10 - Vay và nợ thuê tài chính</t>
  </si>
  <si>
    <t xml:space="preserve"> - Thuế giá trị gia tăng</t>
  </si>
  <si>
    <t xml:space="preserve"> - Thuế tiêu thụ đặc biệt</t>
  </si>
  <si>
    <t xml:space="preserve"> - Thuế xuất nhập khẩu</t>
  </si>
  <si>
    <t xml:space="preserve"> - Các loại thuế khác</t>
  </si>
  <si>
    <t xml:space="preserve"> - Thuế TNCN</t>
  </si>
  <si>
    <t xml:space="preserve"> - Tiền thuê đất</t>
  </si>
  <si>
    <t xml:space="preserve"> -  Phí, lệ phí và các khoản phải nộp khác</t>
  </si>
  <si>
    <t>Số phải nộp 
trong năm</t>
  </si>
  <si>
    <t>Số đã thực nộp 
trong năm</t>
  </si>
  <si>
    <t xml:space="preserve"> - Thuế tài nguyên</t>
  </si>
  <si>
    <t>Tiền gửi Vietinbank - CN Hùng Vương</t>
  </si>
  <si>
    <t>Phải thu của khách hàng</t>
  </si>
  <si>
    <t xml:space="preserve">     Thuế GTGT được khấu trừ của hàng hóa, dịch vụ</t>
  </si>
  <si>
    <t xml:space="preserve">     Thuế GTGT được khấu trừ của TSCĐ</t>
  </si>
  <si>
    <t xml:space="preserve">     Chi phí bằng tiền khác</t>
  </si>
  <si>
    <t>Thuế và các khoản phải nộp Nhà nước</t>
  </si>
  <si>
    <t xml:space="preserve">     Thuế giá trị gia tăng phải nộp</t>
  </si>
  <si>
    <t xml:space="preserve">          Thuế GTGT đầu ra</t>
  </si>
  <si>
    <t xml:space="preserve">     Thuế thu nhập doanh nghiệp </t>
  </si>
  <si>
    <t>Thuế thu nhập cá nhân</t>
  </si>
  <si>
    <t xml:space="preserve">     Thuế nhà đất, tiền thuê đất</t>
  </si>
  <si>
    <t>Thuế bảo vệ môi trường và các loại thuế khác</t>
  </si>
  <si>
    <t xml:space="preserve"> - Thuế TNDN</t>
  </si>
  <si>
    <t xml:space="preserve">    - Cổ tức, lợi nhuận phải trả; </t>
  </si>
  <si>
    <t xml:space="preserve">    - Thuế suất thuế TNDNsử dụng để xác định giá trị tài sản thuế </t>
  </si>
  <si>
    <t xml:space="preserve">    thu nhập hoãn lại</t>
  </si>
  <si>
    <t xml:space="preserve">    - Thuế suất thuế TNDN sử dụng để xác định giá trị thuế thu</t>
  </si>
  <si>
    <t xml:space="preserve">    - Số bù trừ với thuế thu nhập hoãn lại </t>
  </si>
  <si>
    <t>Số dư ngày 01/01/2015</t>
  </si>
  <si>
    <t>Số dư ngày 31/03/2015</t>
  </si>
  <si>
    <t xml:space="preserve">       + Vốn góp cuối năm</t>
  </si>
  <si>
    <t>d. Cổ phiếu</t>
  </si>
  <si>
    <t xml:space="preserve">     - Số lượng cổ phiếu đăng ký phát hành</t>
  </si>
  <si>
    <t>đ. Cổ tức</t>
  </si>
  <si>
    <t>e. Các quỹ của doanh nghiệp</t>
  </si>
  <si>
    <t xml:space="preserve">  a. Tài sản thuê ngoài</t>
  </si>
  <si>
    <t xml:space="preserve">    - Từ 1 năm trở xuống</t>
  </si>
  <si>
    <t xml:space="preserve">  b. Tài sản nhận giữ hộ</t>
  </si>
  <si>
    <t xml:space="preserve">  c. Ngoại tệ các loại</t>
  </si>
  <si>
    <t xml:space="preserve">  d. Kim khí quý, đá quý</t>
  </si>
  <si>
    <t xml:space="preserve">  đ. Nợ khó đòi đã xử lý</t>
  </si>
  <si>
    <t xml:space="preserve">  e. Các thông tin khác về các khoản mục ngoài BCĐKT</t>
  </si>
  <si>
    <t xml:space="preserve">    - Giá trị hàng tồn kho mất mát trong kỳ</t>
  </si>
  <si>
    <t xml:space="preserve">    - Các khoản ghi giảm giá vốn hàng bán</t>
  </si>
  <si>
    <t xml:space="preserve">   Tổng số tiền thuê tối thiểu trong tương lai của 
    Hợp đồngthuê hoạt động TS không hủy 
     ngang theo các thời hạn</t>
  </si>
  <si>
    <t xml:space="preserve">    - Giá trị từng loại hàng tồn kho hao hụt ngoài định mức trong kỳ</t>
  </si>
  <si>
    <t xml:space="preserve">    - Lãi bán các khoản đầu tư</t>
  </si>
  <si>
    <t xml:space="preserve">    - Lãi chênh lệch tỷ giá </t>
  </si>
  <si>
    <t xml:space="preserve">    - Lãi bán hàng trả chậm, chiết khấu thanh toán</t>
  </si>
  <si>
    <t xml:space="preserve">    - Lỗ do thanh lý các khoản đầu tư tài chính</t>
  </si>
  <si>
    <t xml:space="preserve">    - Lỗ chênh lệch tỷ giá</t>
  </si>
  <si>
    <t xml:space="preserve">    - Dự phòng giảm giá chứng khoán kinh doanh và tổn thất đầu tư</t>
  </si>
  <si>
    <t xml:space="preserve">    - Các khoản ghi giảm chi phí tài chính</t>
  </si>
  <si>
    <t xml:space="preserve">    - Thanh lý, nhượng bán TSCĐ</t>
  </si>
  <si>
    <t xml:space="preserve">    - Lãi do đánh giá lại tài sản</t>
  </si>
  <si>
    <t xml:space="preserve">    - Tiền phạt thu được</t>
  </si>
  <si>
    <t xml:space="preserve">      - Các khoản khác</t>
  </si>
  <si>
    <t xml:space="preserve">    - Giá trị còn lại TSCĐ và CF thanh lý, nhượng bán TSCĐ</t>
  </si>
  <si>
    <t xml:space="preserve">    - Lỗ do đánh giá lại Tài sản</t>
  </si>
  <si>
    <t xml:space="preserve">    - Các khoản bị phạt</t>
  </si>
  <si>
    <t xml:space="preserve">   - Các khoản CF chiếm từ 10% trở lên trên tổng CFQLDN</t>
  </si>
  <si>
    <t xml:space="preserve">   - Các khoản CF chiếm từ 10% trở lên trên tổng CF bán hàng</t>
  </si>
  <si>
    <t xml:space="preserve">    -  Các khoản chi phí khác</t>
  </si>
  <si>
    <t xml:space="preserve">    - Các khoản ghi giảm khác</t>
  </si>
  <si>
    <t xml:space="preserve">    - Hoàn nhập dự phòng bảo hành sản phẩm, hàng hàng hóa</t>
  </si>
  <si>
    <t xml:space="preserve">    - Hoàn nhập dự phòng tái cơ cấu, dự phòng khác</t>
  </si>
  <si>
    <t xml:space="preserve">      - Doanh thu hợp đồng XD (Đối với DN có hoạt động xây lắp)</t>
  </si>
  <si>
    <t xml:space="preserve">      + Tổng doanh thu lũy kế của hợp đồng XD được ghi nhận
        đến thời điểm lập báo cáo tài chính</t>
  </si>
  <si>
    <t xml:space="preserve">    - Giá trị còn lại, CF nhượng bán, thanh lý của BĐS đầu tư</t>
  </si>
  <si>
    <t xml:space="preserve">    - Các khoản chi vượt mức bình thường khác được tính trực 
       tiếp vào giá vốn</t>
  </si>
  <si>
    <t xml:space="preserve">    a. Các khoản chi phí QLDN phát sinh trong kỳ</t>
  </si>
  <si>
    <t xml:space="preserve">    c. Các khoản ghi giảm chi phí bán hàng, chi phí QLDN</t>
  </si>
  <si>
    <t xml:space="preserve">    - Chi phí thuế thu nhập doanh nghiệp tính trên thu nhập chịu 
    thuế  năm hiện hành</t>
  </si>
  <si>
    <t xml:space="preserve">    - Điều chỉnh chi phí thuế thu nhập doanh nghiệp của các 
    năm  trước vào chi phí thuế thu nhập hiện hành năm nay</t>
  </si>
  <si>
    <t xml:space="preserve">    - Chi phí thuế thu nhập doanh nghiệp hoãn lại phát sinh từ 
    các khoản chênh lệch tạm thời phải chịu thuế</t>
  </si>
  <si>
    <t xml:space="preserve">    - Chi phí thuế thu nhập doanh nghiệp hoãn lại phát sinh từ 
    hoàn nhập tài sản thuế thu nhập hoãn lại</t>
  </si>
  <si>
    <t xml:space="preserve">    - Thu nhập thuế thu nhập hoãn lại phát sinh từ các khoản 
    chênh lệch tạm thời được khấu trừ</t>
  </si>
  <si>
    <t xml:space="preserve">    - Thu nhập thuế thu nhập hoãn lại phát sinh từ các khoản lỗ 
    tính thuế và ưu đãi thuế chưa sử dụng</t>
  </si>
  <si>
    <t xml:space="preserve">    - Thu nhập thuế thu nhập hoãn lại phát sinh từ việc hoàn 
    nhập thuế thu nhập doanh nghiệp hoãn lại phải trả</t>
  </si>
  <si>
    <t xml:space="preserve">    c - Các khoản nợ thuê tài chính</t>
  </si>
  <si>
    <t>11. Phải trả người bán</t>
  </si>
  <si>
    <t>12 - Thuế và các khoản nộp nhà nước</t>
  </si>
  <si>
    <t>13 - Chi phí phải trả</t>
  </si>
  <si>
    <t>14 - Các khoản phải trả, phải nộp ngắn hạn khác</t>
  </si>
  <si>
    <t>15 - Doanh thu chưa thực hiện;</t>
  </si>
  <si>
    <t>16 - Dự phòng phải trả</t>
  </si>
  <si>
    <t>17 - Tài sản thuế thu nhập hoãn lại và thuế thu nhập hoãn lại phải trả</t>
  </si>
  <si>
    <t>18- Vốn chủ sở hữu</t>
  </si>
  <si>
    <t>19 - Nguồn kinh phí</t>
  </si>
  <si>
    <t>20 - Các khoản mục ngoài Bảng cân đối kế toán</t>
  </si>
  <si>
    <t>1-Tổng doanh thu bán hàng và cung cấp dịch vụ (MS 01)</t>
  </si>
  <si>
    <t>2 - Các khoản giảm trừ doanh thu (Mã số 02)</t>
  </si>
  <si>
    <t>3 - Giá vốn hàng bán (Mã số 11)</t>
  </si>
  <si>
    <t>4 - Doanh thu hoạt động tài chính (Mã số 21)</t>
  </si>
  <si>
    <t>5 - Chi phí tài chính (Mã số 22)</t>
  </si>
  <si>
    <t>6 - Thu nhập khác (Mã số 31)</t>
  </si>
  <si>
    <t>8 - Chi phí bán hàng và chi phí quản lý doanh nghiệp</t>
  </si>
  <si>
    <t>9 - Chi phí sản xuất kinh doanh theo yếu tố</t>
  </si>
  <si>
    <t>10 - Chi phí thuế thu nhập doanh nghiệp hiện hành (Mã số 51)</t>
  </si>
  <si>
    <t>11 - Chi phí thuế thu nhập doanh nghiệp hoãn lại (Mã số 52)</t>
  </si>
  <si>
    <t>Quý I năm 2014</t>
  </si>
  <si>
    <t>1 - Các giao dịch không bằng tiền ảnh hưởng đến báo cáo lưu chuyển tiền tệ trong tương lai</t>
  </si>
  <si>
    <t xml:space="preserve">    - Mua tài sản bằng cách nhận các khoản nợ liên quan trực 
    tiếp hoặc thông qua nghiệp vụ cho thuê tài chính</t>
  </si>
  <si>
    <t xml:space="preserve">    - Các giao dịch phi tiền tê khác</t>
  </si>
  <si>
    <t>2 - Các khoản tiền do doanh nghiệp nắm giữ nhưng không được sử dụng</t>
  </si>
  <si>
    <t xml:space="preserve">    - Thuế được giảm</t>
  </si>
  <si>
    <t xml:space="preserve">    - Các khoản khác</t>
  </si>
  <si>
    <t>VIII. Những thông tin khác</t>
  </si>
  <si>
    <t>1. Những khoản nợ tiềm tàng, khoản cam kết và những thông tin tài chính khác</t>
  </si>
  <si>
    <t>2. Những sự kiện phát sinh sau ngày kết thúc kỳ kế toán năm</t>
  </si>
  <si>
    <t>3. Thông tin về các bên liên quan</t>
  </si>
  <si>
    <t>5. Thông tin so sánh (những thay đổi về thông tin trong Báo cáo tài chính của các niên độ kế toán trước)</t>
  </si>
  <si>
    <t>6. Thông tin về hoạt động liên tục</t>
  </si>
  <si>
    <t>7. Những thông tin khác</t>
  </si>
  <si>
    <t>7 - Chi phí khác (Mã số 32)</t>
  </si>
  <si>
    <t>VI.1</t>
  </si>
  <si>
    <t>VI.2</t>
  </si>
  <si>
    <t>VI.4</t>
  </si>
  <si>
    <t>VI.5</t>
  </si>
  <si>
    <t>VI.8</t>
  </si>
  <si>
    <t>VI.6</t>
  </si>
  <si>
    <t>VI.7</t>
  </si>
  <si>
    <t>VI.10</t>
  </si>
  <si>
    <t>VI.11</t>
  </si>
  <si>
    <r>
      <t xml:space="preserve">   - Các khoản phải thu khác </t>
    </r>
    <r>
      <rPr>
        <sz val="10"/>
        <rFont val="Times New Roman"/>
        <family val="1"/>
      </rPr>
      <t>(Thuế TNCN của CBCNV)</t>
    </r>
  </si>
  <si>
    <t xml:space="preserve">    - Dự phòng phải trả khác </t>
  </si>
  <si>
    <t xml:space="preserve">    b. Các khoản chi phí bán hàng phát sinh trong kỳ</t>
  </si>
  <si>
    <t xml:space="preserve"> - Chi phí trả trước ngắn hạn - cũ TK 142 nay HT gộp vào TK 242 Chi phí trả trước.</t>
  </si>
  <si>
    <t xml:space="preserve"> - Bỏ TK 415 Quỹ dự phòng tài chính nay HT chuyển sang vào TK 414 Quỹ đầu tư phát triển.</t>
  </si>
  <si>
    <t xml:space="preserve"> - TK 521 cũ là Chiết khấu thương mại nay Các khoản giảm trừ doanh thu; HT TK cấp 2 - TK 5211 Chiết khấu TM, TK5212 Giảm giá hàng bán bán; TK 5213 Hàng bán bị trả lại và bỏ TK 532, TK 531.</t>
  </si>
  <si>
    <t xml:space="preserve"> - Dự phòng phải thu khó đòi - cũ TK 139, Dự phòng giảm giá hàng tồn kho - cũ TK 159 nay HT gộp vào TK 229 Dự phòng tổn thất tài sản.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</si>
</sst>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_(* #,##0.0_);_(* \(#,##0.0\);_(* &quot;-&quot;??_);_(@_)"/>
    <numFmt numFmtId="170" formatCode="\$#,##0\ ;\(\$#,##0\)"/>
    <numFmt numFmtId="171" formatCode="&quot;$&quot;#,##0_-;&quot;$&quot;#,##0\-"/>
    <numFmt numFmtId="172" formatCode="&quot;$&quot;#,##0_-;[Red]&quot;$&quot;#,##0\-"/>
    <numFmt numFmtId="173" formatCode="&quot;$&quot;#,##0.00_-;[Red]&quot;$&quot;#,##0.00\-"/>
    <numFmt numFmtId="174" formatCode="_-&quot;$&quot;* #,##0_-;_-&quot;$&quot;* #,##0\-;_-&quot;$&quot;* &quot;-&quot;_-;_-@_-"/>
    <numFmt numFmtId="175" formatCode="#,##0_ ;\-#,##0\ "/>
    <numFmt numFmtId="176" formatCode="#,##0.00000_);\(#,##0.00000\)"/>
    <numFmt numFmtId="177" formatCode="#,##0.0"/>
    <numFmt numFmtId="178" formatCode="#,##0_);\(#,##0\);&quot;-&quot;??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7">
    <font>
      <sz val="10"/>
      <name val="Arial"/>
      <family val="0"/>
    </font>
    <font>
      <sz val="12"/>
      <color indexed="8"/>
      <name val="Arial"/>
      <family val="2"/>
    </font>
    <font>
      <b/>
      <sz val="10"/>
      <name val="Helv"/>
      <family val="0"/>
    </font>
    <font>
      <sz val="10"/>
      <name val="VNI-Times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0"/>
    </font>
    <font>
      <sz val="10"/>
      <name val="MS Sans Serif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1"/>
    </font>
    <font>
      <sz val="10"/>
      <name val="굴림체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VNI-Times"/>
      <family val="0"/>
    </font>
    <font>
      <b/>
      <sz val="13"/>
      <name val="Times New Roman"/>
      <family val="1"/>
    </font>
    <font>
      <i/>
      <u val="single"/>
      <sz val="9"/>
      <name val="Times New Roman"/>
      <family val="1"/>
    </font>
    <font>
      <b/>
      <sz val="11"/>
      <color indexed="22"/>
      <name val="Times New Roman"/>
      <family val="1"/>
    </font>
    <font>
      <sz val="11"/>
      <name val="VNI-Helve-Condense"/>
      <family val="0"/>
    </font>
    <font>
      <sz val="11"/>
      <name val="Arial"/>
      <family val="0"/>
    </font>
    <font>
      <b/>
      <sz val="11"/>
      <name val="VNI-Aptima"/>
      <family val="0"/>
    </font>
    <font>
      <sz val="11"/>
      <name val="VNI-Aptima"/>
      <family val="0"/>
    </font>
    <font>
      <b/>
      <sz val="11"/>
      <color indexed="10"/>
      <name val="Times New Roman"/>
      <family val="1"/>
    </font>
    <font>
      <b/>
      <sz val="10"/>
      <name val="VNI-Aptima"/>
      <family val="0"/>
    </font>
    <font>
      <sz val="10"/>
      <name val="VNI-Aptim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VNI-Aptima"/>
      <family val="0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2"/>
      <name val="VNI-Aptima"/>
      <family val="0"/>
    </font>
    <font>
      <sz val="12"/>
      <name val="VNI-Aptima"/>
      <family val="0"/>
    </font>
    <font>
      <b/>
      <i/>
      <sz val="11"/>
      <name val="VNI-Aptima"/>
      <family val="0"/>
    </font>
    <font>
      <b/>
      <sz val="8"/>
      <name val="VNI-Aptima"/>
      <family val="0"/>
    </font>
    <font>
      <sz val="8"/>
      <name val="VNI-Aptima"/>
      <family val="0"/>
    </font>
    <font>
      <sz val="7"/>
      <name val="Times New Roman"/>
      <family val="1"/>
    </font>
    <font>
      <b/>
      <i/>
      <sz val="12"/>
      <name val="Times New Roman"/>
      <family val="1"/>
    </font>
    <font>
      <b/>
      <i/>
      <sz val="12"/>
      <name val="VNI-Aptima"/>
      <family val="0"/>
    </font>
    <font>
      <sz val="10"/>
      <name val="VNI-Helve-Condense"/>
      <family val="0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9"/>
      <color indexed="12"/>
      <name val="Times New Roman"/>
      <family val="1"/>
    </font>
    <font>
      <sz val="10"/>
      <color indexed="48"/>
      <name val="Times New Roman"/>
      <family val="1"/>
    </font>
    <font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VNI-Aptima"/>
      <family val="0"/>
    </font>
    <font>
      <sz val="11"/>
      <color indexed="10"/>
      <name val="VNI-Aptima"/>
      <family val="0"/>
    </font>
    <font>
      <b/>
      <sz val="10"/>
      <color indexed="10"/>
      <name val="VNI-Aptima"/>
      <family val="0"/>
    </font>
    <font>
      <sz val="10"/>
      <color indexed="10"/>
      <name val="VNI-Aptima"/>
      <family val="0"/>
    </font>
    <font>
      <b/>
      <sz val="12"/>
      <color indexed="10"/>
      <name val="VNI-Aptima"/>
      <family val="0"/>
    </font>
    <font>
      <sz val="12"/>
      <color indexed="10"/>
      <name val="Times New Roman"/>
      <family val="1"/>
    </font>
    <font>
      <sz val="12"/>
      <color indexed="10"/>
      <name val="VNI-Apti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1"/>
      <color indexed="60"/>
      <name val="Times New Roman"/>
      <family val="1"/>
    </font>
    <font>
      <b/>
      <sz val="11"/>
      <color indexed="60"/>
      <name val="VNI-Aptima"/>
      <family val="0"/>
    </font>
    <font>
      <sz val="11"/>
      <color indexed="60"/>
      <name val="Times New Roman"/>
      <family val="1"/>
    </font>
    <font>
      <sz val="11"/>
      <color indexed="60"/>
      <name val="VNI-Aptima"/>
      <family val="0"/>
    </font>
    <font>
      <b/>
      <sz val="10"/>
      <color indexed="60"/>
      <name val="Times New Roman"/>
      <family val="1"/>
    </font>
    <font>
      <sz val="11"/>
      <color indexed="60"/>
      <name val="VNI-Helve-Condense"/>
      <family val="0"/>
    </font>
    <font>
      <b/>
      <i/>
      <sz val="11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7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VNI-Aptima"/>
      <family val="0"/>
    </font>
    <font>
      <sz val="11"/>
      <color indexed="8"/>
      <name val="VNI-Aptima"/>
      <family val="0"/>
    </font>
    <font>
      <b/>
      <i/>
      <sz val="11"/>
      <color indexed="60"/>
      <name val="VNI-Aptima"/>
      <family val="0"/>
    </font>
    <font>
      <sz val="8"/>
      <color indexed="10"/>
      <name val="Arial"/>
      <family val="0"/>
    </font>
    <font>
      <sz val="8"/>
      <color indexed="10"/>
      <name val="VNI-Aptima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10"/>
      <name val="VNI-Aptima"/>
      <family val="0"/>
    </font>
    <font>
      <sz val="11"/>
      <color indexed="53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53"/>
      <name val="VNI-Aptima"/>
      <family val="0"/>
    </font>
    <font>
      <b/>
      <sz val="11"/>
      <color indexed="53"/>
      <name val="Times New Roman"/>
      <family val="1"/>
    </font>
    <font>
      <i/>
      <sz val="11"/>
      <color indexed="53"/>
      <name val="Times New Roman"/>
      <family val="1"/>
    </font>
    <font>
      <b/>
      <sz val="11"/>
      <name val="Arial"/>
      <family val="0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11"/>
      <color indexed="53"/>
      <name val="VNI-Aptima"/>
      <family val="0"/>
    </font>
    <font>
      <sz val="11"/>
      <color indexed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indexed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double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hair"/>
      <bottom style="hair"/>
    </border>
    <border>
      <left/>
      <right/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9" borderId="0" applyNumberFormat="0" applyBorder="0" applyAlignment="0" applyProtection="0"/>
    <xf numFmtId="0" fontId="91" fillId="3" borderId="0" applyNumberFormat="0" applyBorder="0" applyAlignment="0" applyProtection="0"/>
    <xf numFmtId="0" fontId="92" fillId="20" borderId="1" applyNumberFormat="0" applyAlignment="0" applyProtection="0"/>
    <xf numFmtId="0" fontId="2" fillId="0" borderId="0">
      <alignment/>
      <protection/>
    </xf>
    <xf numFmtId="0" fontId="9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>
      <alignment/>
      <protection/>
    </xf>
    <xf numFmtId="0" fontId="9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95" fillId="4" borderId="0" applyNumberFormat="0" applyBorder="0" applyAlignment="0" applyProtection="0"/>
    <xf numFmtId="38" fontId="4" fillId="22" borderId="0" applyNumberFormat="0" applyBorder="0" applyAlignment="0" applyProtection="0"/>
    <xf numFmtId="0" fontId="5" fillId="0" borderId="0">
      <alignment horizontal="left"/>
      <protection/>
    </xf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7" fillId="7" borderId="1" applyNumberFormat="0" applyAlignment="0" applyProtection="0"/>
    <xf numFmtId="10" fontId="4" fillId="22" borderId="6" applyNumberFormat="0" applyBorder="0" applyAlignment="0" applyProtection="0"/>
    <xf numFmtId="0" fontId="98" fillId="0" borderId="7" applyNumberFormat="0" applyFill="0" applyAlignment="0" applyProtection="0"/>
    <xf numFmtId="0" fontId="8" fillId="0" borderId="8">
      <alignment/>
      <protection/>
    </xf>
    <xf numFmtId="0" fontId="99" fillId="2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100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0">
      <alignment/>
      <protection/>
    </xf>
    <xf numFmtId="0" fontId="101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102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0" borderId="0">
      <alignment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168" fontId="15" fillId="0" borderId="0" xfId="71" applyNumberFormat="1" applyFont="1" applyAlignment="1">
      <alignment vertical="center"/>
      <protection/>
    </xf>
    <xf numFmtId="168" fontId="16" fillId="0" borderId="0" xfId="71" applyNumberFormat="1" applyFont="1" applyAlignment="1">
      <alignment horizontal="left" vertical="center"/>
      <protection/>
    </xf>
    <xf numFmtId="49" fontId="17" fillId="0" borderId="0" xfId="71" applyNumberFormat="1" applyFont="1" applyAlignment="1">
      <alignment horizontal="left" vertical="center"/>
      <protection/>
    </xf>
    <xf numFmtId="168" fontId="17" fillId="0" borderId="0" xfId="71" applyNumberFormat="1" applyFont="1" applyBorder="1" applyAlignment="1">
      <alignment vertical="center"/>
      <protection/>
    </xf>
    <xf numFmtId="168" fontId="17" fillId="0" borderId="0" xfId="71" applyNumberFormat="1" applyFont="1" applyBorder="1" applyAlignment="1">
      <alignment horizontal="center" vertical="center"/>
      <protection/>
    </xf>
    <xf numFmtId="168" fontId="17" fillId="0" borderId="0" xfId="43" applyNumberFormat="1" applyFont="1" applyFill="1" applyBorder="1" applyAlignment="1">
      <alignment vertical="center"/>
    </xf>
    <xf numFmtId="168" fontId="17" fillId="0" borderId="0" xfId="71" applyNumberFormat="1" applyFont="1" applyAlignment="1">
      <alignment vertical="center"/>
      <protection/>
    </xf>
    <xf numFmtId="168" fontId="18" fillId="0" borderId="0" xfId="71" applyNumberFormat="1" applyFont="1" applyAlignment="1">
      <alignment vertical="center"/>
      <protection/>
    </xf>
    <xf numFmtId="168" fontId="15" fillId="0" borderId="0" xfId="43" applyNumberFormat="1" applyFont="1" applyFill="1" applyBorder="1" applyAlignment="1">
      <alignment horizontal="right" vertical="center"/>
    </xf>
    <xf numFmtId="168" fontId="18" fillId="0" borderId="12" xfId="71" applyNumberFormat="1" applyFont="1" applyBorder="1" applyAlignment="1">
      <alignment vertical="center"/>
      <protection/>
    </xf>
    <xf numFmtId="168" fontId="16" fillId="0" borderId="12" xfId="71" applyNumberFormat="1" applyFont="1" applyBorder="1" applyAlignment="1">
      <alignment horizontal="left" vertical="center"/>
      <protection/>
    </xf>
    <xf numFmtId="49" fontId="17" fillId="0" borderId="12" xfId="71" applyNumberFormat="1" applyFont="1" applyBorder="1" applyAlignment="1">
      <alignment horizontal="left" vertical="center"/>
      <protection/>
    </xf>
    <xf numFmtId="168" fontId="17" fillId="0" borderId="12" xfId="71" applyNumberFormat="1" applyFont="1" applyBorder="1" applyAlignment="1">
      <alignment vertical="center"/>
      <protection/>
    </xf>
    <xf numFmtId="168" fontId="17" fillId="0" borderId="12" xfId="71" applyNumberFormat="1" applyFont="1" applyBorder="1" applyAlignment="1">
      <alignment horizontal="center" vertical="center"/>
      <protection/>
    </xf>
    <xf numFmtId="168" fontId="17" fillId="0" borderId="12" xfId="43" applyNumberFormat="1" applyFont="1" applyFill="1" applyBorder="1" applyAlignment="1">
      <alignment vertical="center"/>
    </xf>
    <xf numFmtId="168" fontId="18" fillId="0" borderId="12" xfId="43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73" applyNumberFormat="1" applyFont="1" applyAlignment="1">
      <alignment horizontal="left" vertical="center"/>
      <protection/>
    </xf>
    <xf numFmtId="168" fontId="16" fillId="0" borderId="0" xfId="71" applyNumberFormat="1" applyFont="1" applyAlignment="1">
      <alignment horizontal="center" vertical="center"/>
      <protection/>
    </xf>
    <xf numFmtId="168" fontId="17" fillId="0" borderId="0" xfId="43" applyNumberFormat="1" applyFont="1" applyFill="1" applyAlignment="1">
      <alignment vertical="center"/>
    </xf>
    <xf numFmtId="0" fontId="22" fillId="0" borderId="0" xfId="71" applyNumberFormat="1" applyFont="1" applyAlignment="1">
      <alignment horizontal="center" vertical="center"/>
      <protection/>
    </xf>
    <xf numFmtId="0" fontId="19" fillId="0" borderId="0" xfId="74" applyNumberFormat="1" applyFont="1" applyBorder="1" applyAlignment="1">
      <alignment vertical="center"/>
      <protection/>
    </xf>
    <xf numFmtId="0" fontId="16" fillId="0" borderId="0" xfId="74" applyNumberFormat="1" applyFont="1" applyBorder="1" applyAlignment="1">
      <alignment horizontal="left" vertical="center"/>
      <protection/>
    </xf>
    <xf numFmtId="49" fontId="17" fillId="0" borderId="0" xfId="71" applyNumberFormat="1" applyFont="1" applyBorder="1" applyAlignment="1">
      <alignment horizontal="left" vertical="center"/>
      <protection/>
    </xf>
    <xf numFmtId="0" fontId="16" fillId="0" borderId="0" xfId="74" applyNumberFormat="1" applyFont="1" applyBorder="1" applyAlignment="1">
      <alignment vertical="center"/>
      <protection/>
    </xf>
    <xf numFmtId="168" fontId="23" fillId="0" borderId="0" xfId="43" applyNumberFormat="1" applyFont="1" applyBorder="1" applyAlignment="1">
      <alignment horizontal="right" vertical="center"/>
    </xf>
    <xf numFmtId="168" fontId="16" fillId="0" borderId="0" xfId="43" applyNumberFormat="1" applyFont="1" applyFill="1" applyBorder="1" applyAlignment="1">
      <alignment vertical="center"/>
    </xf>
    <xf numFmtId="168" fontId="24" fillId="0" borderId="0" xfId="43" applyNumberFormat="1" applyFont="1" applyFill="1" applyBorder="1" applyAlignment="1">
      <alignment horizontal="right" vertical="center"/>
    </xf>
    <xf numFmtId="168" fontId="17" fillId="0" borderId="13" xfId="71" applyNumberFormat="1" applyFont="1" applyBorder="1" applyAlignment="1">
      <alignment vertical="center"/>
      <protection/>
    </xf>
    <xf numFmtId="168" fontId="16" fillId="0" borderId="4" xfId="71" applyNumberFormat="1" applyFont="1" applyBorder="1" applyAlignment="1">
      <alignment horizontal="left" vertical="center"/>
      <protection/>
    </xf>
    <xf numFmtId="49" fontId="17" fillId="0" borderId="4" xfId="71" applyNumberFormat="1" applyFont="1" applyBorder="1" applyAlignment="1">
      <alignment horizontal="left" vertical="center"/>
      <protection/>
    </xf>
    <xf numFmtId="168" fontId="16" fillId="0" borderId="14" xfId="71" applyNumberFormat="1" applyFont="1" applyBorder="1" applyAlignment="1">
      <alignment vertical="center"/>
      <protection/>
    </xf>
    <xf numFmtId="168" fontId="16" fillId="0" borderId="6" xfId="71" applyNumberFormat="1" applyFont="1" applyBorder="1" applyAlignment="1">
      <alignment horizontal="center" vertical="center"/>
      <protection/>
    </xf>
    <xf numFmtId="14" fontId="15" fillId="0" borderId="6" xfId="43" applyNumberFormat="1" applyFont="1" applyFill="1" applyBorder="1" applyAlignment="1">
      <alignment horizontal="center" vertical="center"/>
    </xf>
    <xf numFmtId="168" fontId="17" fillId="0" borderId="15" xfId="71" applyNumberFormat="1" applyFont="1" applyBorder="1" applyAlignment="1">
      <alignment vertical="center"/>
      <protection/>
    </xf>
    <xf numFmtId="0" fontId="16" fillId="0" borderId="16" xfId="0" applyFont="1" applyBorder="1" applyAlignment="1">
      <alignment horizontal="left" vertical="center"/>
    </xf>
    <xf numFmtId="168" fontId="16" fillId="0" borderId="17" xfId="71" applyNumberFormat="1" applyFont="1" applyBorder="1" applyAlignment="1">
      <alignment horizontal="left" vertical="center"/>
      <protection/>
    </xf>
    <xf numFmtId="49" fontId="17" fillId="0" borderId="17" xfId="71" applyNumberFormat="1" applyFont="1" applyBorder="1" applyAlignment="1">
      <alignment horizontal="left" vertical="center"/>
      <protection/>
    </xf>
    <xf numFmtId="168" fontId="16" fillId="0" borderId="18" xfId="71" applyNumberFormat="1" applyFont="1" applyBorder="1" applyAlignment="1">
      <alignment horizontal="left" vertical="center"/>
      <protection/>
    </xf>
    <xf numFmtId="0" fontId="16" fillId="0" borderId="19" xfId="71" applyNumberFormat="1" applyFont="1" applyBorder="1" applyAlignment="1">
      <alignment horizontal="center" vertical="center"/>
      <protection/>
    </xf>
    <xf numFmtId="43" fontId="17" fillId="0" borderId="19" xfId="43" applyFont="1" applyBorder="1" applyAlignment="1">
      <alignment horizontal="center" vertical="center"/>
    </xf>
    <xf numFmtId="168" fontId="16" fillId="0" borderId="19" xfId="43" applyNumberFormat="1" applyFont="1" applyFill="1" applyBorder="1" applyAlignment="1">
      <alignment vertical="center"/>
    </xf>
    <xf numFmtId="168" fontId="16" fillId="0" borderId="15" xfId="43" applyNumberFormat="1" applyFont="1" applyFill="1" applyBorder="1" applyAlignment="1">
      <alignment vertical="center"/>
    </xf>
    <xf numFmtId="168" fontId="16" fillId="0" borderId="20" xfId="71" applyNumberFormat="1" applyFont="1" applyBorder="1" applyAlignment="1">
      <alignment vertical="center"/>
      <protection/>
    </xf>
    <xf numFmtId="0" fontId="16" fillId="0" borderId="15" xfId="0" applyFont="1" applyBorder="1" applyAlignment="1">
      <alignment horizontal="left" vertical="center"/>
    </xf>
    <xf numFmtId="49" fontId="16" fillId="0" borderId="15" xfId="71" applyNumberFormat="1" applyFont="1" applyBorder="1" applyAlignment="1">
      <alignment horizontal="left" vertical="center"/>
      <protection/>
    </xf>
    <xf numFmtId="168" fontId="16" fillId="0" borderId="21" xfId="71" applyNumberFormat="1" applyFont="1" applyBorder="1" applyAlignment="1">
      <alignment horizontal="left" vertical="center"/>
      <protection/>
    </xf>
    <xf numFmtId="0" fontId="16" fillId="0" borderId="22" xfId="71" applyNumberFormat="1" applyFont="1" applyBorder="1" applyAlignment="1">
      <alignment horizontal="center" vertical="center"/>
      <protection/>
    </xf>
    <xf numFmtId="49" fontId="17" fillId="0" borderId="22" xfId="77" applyNumberFormat="1" applyFont="1" applyBorder="1" applyAlignment="1">
      <alignment horizontal="center" vertical="center"/>
    </xf>
    <xf numFmtId="168" fontId="16" fillId="0" borderId="22" xfId="43" applyNumberFormat="1" applyFont="1" applyFill="1" applyBorder="1" applyAlignment="1">
      <alignment vertical="center"/>
    </xf>
    <xf numFmtId="168" fontId="16" fillId="0" borderId="23" xfId="71" applyNumberFormat="1" applyFont="1" applyBorder="1" applyAlignment="1">
      <alignment vertical="center"/>
      <protection/>
    </xf>
    <xf numFmtId="168" fontId="16" fillId="0" borderId="0" xfId="71" applyNumberFormat="1" applyFont="1" applyBorder="1" applyAlignment="1">
      <alignment horizontal="left" vertical="center"/>
      <protection/>
    </xf>
    <xf numFmtId="49" fontId="17" fillId="0" borderId="0" xfId="71" applyNumberFormat="1" applyFont="1" applyBorder="1" applyAlignment="1" quotePrefix="1">
      <alignment horizontal="left" vertical="center"/>
      <protection/>
    </xf>
    <xf numFmtId="168" fontId="17" fillId="0" borderId="24" xfId="71" applyNumberFormat="1" applyFont="1" applyBorder="1" applyAlignment="1">
      <alignment horizontal="left" vertical="center"/>
      <protection/>
    </xf>
    <xf numFmtId="0" fontId="17" fillId="0" borderId="25" xfId="71" applyNumberFormat="1" applyFont="1" applyBorder="1" applyAlignment="1">
      <alignment horizontal="center" vertical="center"/>
      <protection/>
    </xf>
    <xf numFmtId="49" fontId="17" fillId="0" borderId="25" xfId="71" applyNumberFormat="1" applyFont="1" applyBorder="1" applyAlignment="1">
      <alignment horizontal="center" vertical="center"/>
      <protection/>
    </xf>
    <xf numFmtId="168" fontId="17" fillId="0" borderId="25" xfId="43" applyNumberFormat="1" applyFont="1" applyFill="1" applyBorder="1" applyAlignment="1">
      <alignment vertical="center"/>
    </xf>
    <xf numFmtId="49" fontId="17" fillId="0" borderId="22" xfId="71" applyNumberFormat="1" applyFont="1" applyBorder="1" applyAlignment="1">
      <alignment horizontal="center" vertical="center"/>
      <protection/>
    </xf>
    <xf numFmtId="168" fontId="17" fillId="0" borderId="23" xfId="71" applyNumberFormat="1" applyFont="1" applyBorder="1" applyAlignment="1">
      <alignment vertical="center"/>
      <protection/>
    </xf>
    <xf numFmtId="0" fontId="17" fillId="0" borderId="0" xfId="0" applyFont="1" applyBorder="1" applyAlignment="1">
      <alignment horizontal="left" vertical="center"/>
    </xf>
    <xf numFmtId="49" fontId="17" fillId="0" borderId="25" xfId="77" applyNumberFormat="1" applyFont="1" applyBorder="1" applyAlignment="1">
      <alignment horizontal="center" vertical="center"/>
    </xf>
    <xf numFmtId="168" fontId="17" fillId="0" borderId="0" xfId="71" applyNumberFormat="1" applyFont="1" applyBorder="1" applyAlignment="1" quotePrefix="1">
      <alignment vertical="center"/>
      <protection/>
    </xf>
    <xf numFmtId="168" fontId="25" fillId="0" borderId="25" xfId="43" applyNumberFormat="1" applyFont="1" applyFill="1" applyBorder="1" applyAlignment="1">
      <alignment vertical="center"/>
    </xf>
    <xf numFmtId="168" fontId="16" fillId="0" borderId="15" xfId="71" applyNumberFormat="1" applyFont="1" applyBorder="1" applyAlignment="1">
      <alignment vertical="center"/>
      <protection/>
    </xf>
    <xf numFmtId="168" fontId="17" fillId="0" borderId="24" xfId="71" applyNumberFormat="1" applyFont="1" applyBorder="1" applyAlignment="1" quotePrefix="1">
      <alignment vertical="center"/>
      <protection/>
    </xf>
    <xf numFmtId="168" fontId="16" fillId="0" borderId="0" xfId="71" applyNumberFormat="1" applyFont="1" applyBorder="1" applyAlignment="1">
      <alignment vertical="center"/>
      <protection/>
    </xf>
    <xf numFmtId="168" fontId="17" fillId="0" borderId="0" xfId="71" applyNumberFormat="1" applyFont="1" applyBorder="1" applyAlignment="1">
      <alignment horizontal="left" vertical="center"/>
      <protection/>
    </xf>
    <xf numFmtId="168" fontId="17" fillId="0" borderId="26" xfId="43" applyNumberFormat="1" applyFont="1" applyFill="1" applyBorder="1" applyAlignment="1">
      <alignment vertical="center"/>
    </xf>
    <xf numFmtId="168" fontId="16" fillId="0" borderId="27" xfId="71" applyNumberFormat="1" applyFont="1" applyBorder="1" applyAlignment="1">
      <alignment vertical="center"/>
      <protection/>
    </xf>
    <xf numFmtId="168" fontId="16" fillId="0" borderId="28" xfId="71" applyNumberFormat="1" applyFont="1" applyBorder="1" applyAlignment="1">
      <alignment horizontal="left" vertical="center"/>
      <protection/>
    </xf>
    <xf numFmtId="49" fontId="17" fillId="0" borderId="28" xfId="71" applyNumberFormat="1" applyFont="1" applyBorder="1" applyAlignment="1">
      <alignment horizontal="left" vertical="center"/>
      <protection/>
    </xf>
    <xf numFmtId="168" fontId="17" fillId="0" borderId="29" xfId="71" applyNumberFormat="1" applyFont="1" applyBorder="1" applyAlignment="1">
      <alignment horizontal="left" vertical="center"/>
      <protection/>
    </xf>
    <xf numFmtId="0" fontId="17" fillId="0" borderId="30" xfId="71" applyNumberFormat="1" applyFont="1" applyBorder="1" applyAlignment="1">
      <alignment horizontal="center" vertical="center"/>
      <protection/>
    </xf>
    <xf numFmtId="49" fontId="17" fillId="0" borderId="30" xfId="71" applyNumberFormat="1" applyFont="1" applyBorder="1" applyAlignment="1">
      <alignment horizontal="center" vertical="center"/>
      <protection/>
    </xf>
    <xf numFmtId="168" fontId="17" fillId="0" borderId="30" xfId="43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9" fontId="16" fillId="0" borderId="0" xfId="71" applyNumberFormat="1" applyFont="1" applyBorder="1" applyAlignment="1">
      <alignment horizontal="left" vertical="center"/>
      <protection/>
    </xf>
    <xf numFmtId="0" fontId="16" fillId="0" borderId="28" xfId="0" applyFont="1" applyBorder="1" applyAlignment="1">
      <alignment horizontal="left" vertical="center"/>
    </xf>
    <xf numFmtId="49" fontId="16" fillId="0" borderId="28" xfId="71" applyNumberFormat="1" applyFont="1" applyBorder="1" applyAlignment="1">
      <alignment horizontal="left" vertical="center"/>
      <protection/>
    </xf>
    <xf numFmtId="168" fontId="16" fillId="0" borderId="31" xfId="71" applyNumberFormat="1" applyFont="1" applyBorder="1" applyAlignment="1">
      <alignment vertical="center"/>
      <protection/>
    </xf>
    <xf numFmtId="0" fontId="16" fillId="0" borderId="32" xfId="0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left" vertical="center"/>
    </xf>
    <xf numFmtId="168" fontId="16" fillId="0" borderId="33" xfId="71" applyNumberFormat="1" applyFont="1" applyBorder="1" applyAlignment="1">
      <alignment vertical="center"/>
      <protection/>
    </xf>
    <xf numFmtId="0" fontId="16" fillId="0" borderId="34" xfId="71" applyNumberFormat="1" applyFont="1" applyBorder="1" applyAlignment="1">
      <alignment horizontal="center" vertical="center"/>
      <protection/>
    </xf>
    <xf numFmtId="49" fontId="17" fillId="0" borderId="34" xfId="71" applyNumberFormat="1" applyFont="1" applyBorder="1" applyAlignment="1">
      <alignment horizontal="center" vertical="center"/>
      <protection/>
    </xf>
    <xf numFmtId="168" fontId="16" fillId="0" borderId="34" xfId="43" applyNumberFormat="1" applyFont="1" applyFill="1" applyBorder="1" applyAlignment="1">
      <alignment vertical="center"/>
    </xf>
    <xf numFmtId="0" fontId="17" fillId="0" borderId="35" xfId="0" applyFont="1" applyBorder="1" applyAlignment="1">
      <alignment vertical="center"/>
    </xf>
    <xf numFmtId="168" fontId="16" fillId="0" borderId="0" xfId="71" applyNumberFormat="1" applyFont="1" applyAlignment="1">
      <alignment vertical="center"/>
      <protection/>
    </xf>
    <xf numFmtId="41" fontId="17" fillId="0" borderId="0" xfId="0" applyNumberFormat="1" applyFont="1" applyFill="1" applyBorder="1" applyAlignment="1">
      <alignment horizontal="left" vertical="center"/>
    </xf>
    <xf numFmtId="168" fontId="17" fillId="0" borderId="0" xfId="0" applyNumberFormat="1" applyFont="1" applyFill="1" applyBorder="1" applyAlignment="1">
      <alignment horizontal="left" vertical="center"/>
    </xf>
    <xf numFmtId="168" fontId="23" fillId="0" borderId="0" xfId="73" applyNumberFormat="1" applyFont="1" applyAlignment="1">
      <alignment horizontal="left" vertical="center"/>
      <protection/>
    </xf>
    <xf numFmtId="168" fontId="16" fillId="0" borderId="0" xfId="71" applyNumberFormat="1" applyFont="1" applyBorder="1" applyAlignment="1">
      <alignment horizontal="center" vertical="center"/>
      <protection/>
    </xf>
    <xf numFmtId="168" fontId="20" fillId="0" borderId="0" xfId="43" applyNumberFormat="1" applyFont="1" applyBorder="1" applyAlignment="1">
      <alignment horizontal="right" vertical="center"/>
    </xf>
    <xf numFmtId="168" fontId="16" fillId="0" borderId="0" xfId="43" applyNumberFormat="1" applyFont="1" applyBorder="1" applyAlignment="1">
      <alignment vertical="center"/>
    </xf>
    <xf numFmtId="168" fontId="24" fillId="0" borderId="0" xfId="43" applyNumberFormat="1" applyFont="1" applyBorder="1" applyAlignment="1">
      <alignment horizontal="right" vertical="center"/>
    </xf>
    <xf numFmtId="49" fontId="17" fillId="0" borderId="19" xfId="43" applyNumberFormat="1" applyFont="1" applyBorder="1" applyAlignment="1">
      <alignment horizontal="center" vertical="center"/>
    </xf>
    <xf numFmtId="41" fontId="16" fillId="0" borderId="19" xfId="43" applyNumberFormat="1" applyFont="1" applyFill="1" applyBorder="1" applyAlignment="1">
      <alignment vertical="center"/>
    </xf>
    <xf numFmtId="41" fontId="16" fillId="0" borderId="22" xfId="43" applyNumberFormat="1" applyFont="1" applyBorder="1" applyAlignment="1">
      <alignment vertical="center"/>
    </xf>
    <xf numFmtId="41" fontId="17" fillId="0" borderId="25" xfId="43" applyNumberFormat="1" applyFont="1" applyBorder="1" applyAlignment="1">
      <alignment vertical="center"/>
    </xf>
    <xf numFmtId="168" fontId="17" fillId="0" borderId="25" xfId="43" applyNumberFormat="1" applyFont="1" applyBorder="1" applyAlignment="1">
      <alignment vertical="center"/>
    </xf>
    <xf numFmtId="168" fontId="17" fillId="0" borderId="25" xfId="43" applyNumberFormat="1" applyFont="1" applyBorder="1" applyAlignment="1">
      <alignment/>
    </xf>
    <xf numFmtId="0" fontId="16" fillId="0" borderId="20" xfId="0" applyFont="1" applyBorder="1" applyAlignment="1">
      <alignment horizontal="left" vertical="center"/>
    </xf>
    <xf numFmtId="37" fontId="17" fillId="0" borderId="25" xfId="0" applyNumberFormat="1" applyFont="1" applyBorder="1" applyAlignment="1">
      <alignment/>
    </xf>
    <xf numFmtId="168" fontId="17" fillId="0" borderId="25" xfId="43" applyNumberFormat="1" applyFont="1" applyFill="1" applyBorder="1" applyAlignment="1">
      <alignment/>
    </xf>
    <xf numFmtId="168" fontId="17" fillId="0" borderId="30" xfId="43" applyNumberFormat="1" applyFont="1" applyFill="1" applyBorder="1" applyAlignment="1">
      <alignment/>
    </xf>
    <xf numFmtId="0" fontId="17" fillId="0" borderId="15" xfId="0" applyFont="1" applyBorder="1" applyAlignment="1">
      <alignment vertical="center"/>
    </xf>
    <xf numFmtId="49" fontId="16" fillId="0" borderId="34" xfId="71" applyNumberFormat="1" applyFont="1" applyBorder="1" applyAlignment="1">
      <alignment horizontal="center" vertical="center"/>
      <protection/>
    </xf>
    <xf numFmtId="41" fontId="16" fillId="0" borderId="34" xfId="43" applyNumberFormat="1" applyFont="1" applyBorder="1" applyAlignment="1">
      <alignment vertical="center"/>
    </xf>
    <xf numFmtId="168" fontId="26" fillId="0" borderId="0" xfId="43" applyNumberFormat="1" applyFont="1" applyBorder="1" applyAlignment="1">
      <alignment horizontal="center" vertical="center"/>
    </xf>
    <xf numFmtId="168" fontId="26" fillId="0" borderId="0" xfId="43" applyNumberFormat="1" applyFont="1" applyBorder="1" applyAlignment="1">
      <alignment horizontal="right" vertical="center"/>
    </xf>
    <xf numFmtId="168" fontId="16" fillId="0" borderId="0" xfId="43" applyNumberFormat="1" applyFont="1" applyBorder="1" applyAlignment="1">
      <alignment horizontal="center" vertical="center"/>
    </xf>
    <xf numFmtId="168" fontId="17" fillId="0" borderId="0" xfId="43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168" fontId="17" fillId="0" borderId="0" xfId="43" applyNumberFormat="1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16" fillId="0" borderId="0" xfId="0" applyNumberFormat="1" applyFont="1" applyAlignment="1">
      <alignment horizontal="left"/>
    </xf>
    <xf numFmtId="0" fontId="17" fillId="0" borderId="28" xfId="0" applyFont="1" applyBorder="1" applyAlignment="1">
      <alignment/>
    </xf>
    <xf numFmtId="37" fontId="17" fillId="0" borderId="0" xfId="72" applyNumberFormat="1" applyFont="1" applyAlignment="1">
      <alignment vertical="center"/>
      <protection/>
    </xf>
    <xf numFmtId="168" fontId="20" fillId="0" borderId="0" xfId="43" applyNumberFormat="1" applyFont="1" applyAlignment="1">
      <alignment horizontal="centerContinuous" vertical="center"/>
    </xf>
    <xf numFmtId="168" fontId="24" fillId="0" borderId="0" xfId="43" applyNumberFormat="1" applyFont="1" applyBorder="1" applyAlignment="1">
      <alignment horizontal="center" vertical="center"/>
    </xf>
    <xf numFmtId="168" fontId="31" fillId="0" borderId="6" xfId="43" applyNumberFormat="1" applyFont="1" applyBorder="1" applyAlignment="1">
      <alignment horizontal="center" vertical="center" wrapText="1"/>
    </xf>
    <xf numFmtId="37" fontId="30" fillId="0" borderId="0" xfId="72" applyNumberFormat="1" applyFont="1" applyBorder="1" applyAlignment="1">
      <alignment vertical="center" wrapText="1"/>
      <protection/>
    </xf>
    <xf numFmtId="49" fontId="30" fillId="0" borderId="19" xfId="71" applyNumberFormat="1" applyFont="1" applyBorder="1" applyAlignment="1" quotePrefix="1">
      <alignment horizontal="center" vertical="center"/>
      <protection/>
    </xf>
    <xf numFmtId="37" fontId="30" fillId="0" borderId="19" xfId="72" applyNumberFormat="1" applyFont="1" applyBorder="1" applyAlignment="1">
      <alignment horizontal="left" vertical="center" wrapText="1"/>
      <protection/>
    </xf>
    <xf numFmtId="49" fontId="30" fillId="0" borderId="19" xfId="72" applyNumberFormat="1" applyFont="1" applyBorder="1" applyAlignment="1">
      <alignment horizontal="center" vertical="center"/>
      <protection/>
    </xf>
    <xf numFmtId="37" fontId="30" fillId="0" borderId="19" xfId="72" applyNumberFormat="1" applyFont="1" applyBorder="1" applyAlignment="1">
      <alignment horizontal="center" vertical="center"/>
      <protection/>
    </xf>
    <xf numFmtId="37" fontId="30" fillId="0" borderId="0" xfId="72" applyNumberFormat="1" applyFont="1" applyBorder="1" applyAlignment="1">
      <alignment horizontal="left" vertical="center"/>
      <protection/>
    </xf>
    <xf numFmtId="49" fontId="30" fillId="0" borderId="22" xfId="71" applyNumberFormat="1" applyFont="1" applyBorder="1" applyAlignment="1">
      <alignment horizontal="center" vertical="center"/>
      <protection/>
    </xf>
    <xf numFmtId="37" fontId="30" fillId="0" borderId="22" xfId="72" applyNumberFormat="1" applyFont="1" applyBorder="1" applyAlignment="1">
      <alignment horizontal="left" vertical="center" wrapText="1"/>
      <protection/>
    </xf>
    <xf numFmtId="49" fontId="30" fillId="0" borderId="22" xfId="72" applyNumberFormat="1" applyFont="1" applyBorder="1" applyAlignment="1">
      <alignment horizontal="center" vertical="center"/>
      <protection/>
    </xf>
    <xf numFmtId="37" fontId="30" fillId="0" borderId="22" xfId="72" applyNumberFormat="1" applyFont="1" applyBorder="1" applyAlignment="1">
      <alignment horizontal="center" vertical="center"/>
      <protection/>
    </xf>
    <xf numFmtId="168" fontId="30" fillId="0" borderId="22" xfId="43" applyNumberFormat="1" applyFont="1" applyBorder="1" applyAlignment="1">
      <alignment horizontal="left"/>
    </xf>
    <xf numFmtId="49" fontId="31" fillId="0" borderId="22" xfId="71" applyNumberFormat="1" applyFont="1" applyBorder="1" applyAlignment="1">
      <alignment horizontal="center" vertical="center"/>
      <protection/>
    </xf>
    <xf numFmtId="37" fontId="31" fillId="0" borderId="22" xfId="72" applyNumberFormat="1" applyFont="1" applyBorder="1" applyAlignment="1">
      <alignment horizontal="left" vertical="center" wrapText="1"/>
      <protection/>
    </xf>
    <xf numFmtId="49" fontId="31" fillId="0" borderId="22" xfId="72" applyNumberFormat="1" applyFont="1" applyBorder="1" applyAlignment="1">
      <alignment horizontal="center" vertical="center"/>
      <protection/>
    </xf>
    <xf numFmtId="0" fontId="31" fillId="0" borderId="22" xfId="77" applyNumberFormat="1" applyFont="1" applyBorder="1" applyAlignment="1">
      <alignment horizontal="center" vertical="center"/>
    </xf>
    <xf numFmtId="168" fontId="32" fillId="0" borderId="22" xfId="43" applyNumberFormat="1" applyFont="1" applyFill="1" applyBorder="1" applyAlignment="1">
      <alignment horizontal="right" vertical="center"/>
    </xf>
    <xf numFmtId="168" fontId="30" fillId="0" borderId="22" xfId="77" applyNumberFormat="1" applyFont="1" applyBorder="1" applyAlignment="1">
      <alignment horizontal="center" vertical="center"/>
    </xf>
    <xf numFmtId="37" fontId="31" fillId="0" borderId="22" xfId="72" applyNumberFormat="1" applyFont="1" applyBorder="1" applyAlignment="1">
      <alignment horizontal="center" vertical="center"/>
      <protection/>
    </xf>
    <xf numFmtId="49" fontId="30" fillId="0" borderId="22" xfId="72" applyNumberFormat="1" applyFont="1" applyBorder="1" applyAlignment="1" quotePrefix="1">
      <alignment horizontal="center" vertical="center"/>
      <protection/>
    </xf>
    <xf numFmtId="37" fontId="33" fillId="0" borderId="22" xfId="72" applyNumberFormat="1" applyFont="1" applyBorder="1" applyAlignment="1">
      <alignment horizontal="left" vertical="center" wrapText="1" indent="1"/>
      <protection/>
    </xf>
    <xf numFmtId="168" fontId="31" fillId="0" borderId="22" xfId="77" applyNumberFormat="1" applyFont="1" applyBorder="1" applyAlignment="1">
      <alignment horizontal="center" vertical="center"/>
    </xf>
    <xf numFmtId="168" fontId="31" fillId="0" borderId="22" xfId="43" applyNumberFormat="1" applyFont="1" applyFill="1" applyBorder="1" applyAlignment="1">
      <alignment horizontal="right" vertical="center"/>
    </xf>
    <xf numFmtId="37" fontId="31" fillId="0" borderId="0" xfId="72" applyNumberFormat="1" applyFont="1" applyBorder="1" applyAlignment="1">
      <alignment horizontal="left" vertical="center"/>
      <protection/>
    </xf>
    <xf numFmtId="0" fontId="30" fillId="0" borderId="34" xfId="0" applyFont="1" applyBorder="1" applyAlignment="1">
      <alignment horizontal="center" vertical="center" wrapText="1"/>
    </xf>
    <xf numFmtId="37" fontId="30" fillId="0" borderId="34" xfId="72" applyNumberFormat="1" applyFont="1" applyBorder="1" applyAlignment="1">
      <alignment horizontal="left" vertical="center" wrapText="1"/>
      <protection/>
    </xf>
    <xf numFmtId="49" fontId="30" fillId="0" borderId="34" xfId="72" applyNumberFormat="1" applyFont="1" applyBorder="1" applyAlignment="1">
      <alignment horizontal="center" vertical="center" wrapText="1"/>
      <protection/>
    </xf>
    <xf numFmtId="168" fontId="30" fillId="0" borderId="34" xfId="43" applyNumberFormat="1" applyFont="1" applyBorder="1" applyAlignment="1">
      <alignment horizontal="center" vertical="center" wrapText="1"/>
    </xf>
    <xf numFmtId="37" fontId="30" fillId="0" borderId="0" xfId="72" applyNumberFormat="1" applyFont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37" fontId="17" fillId="0" borderId="0" xfId="72" applyNumberFormat="1" applyFont="1" applyBorder="1" applyAlignment="1">
      <alignment horizontal="left" vertical="center"/>
      <protection/>
    </xf>
    <xf numFmtId="37" fontId="26" fillId="0" borderId="0" xfId="72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37" fontId="16" fillId="0" borderId="0" xfId="72" applyNumberFormat="1" applyFont="1" applyBorder="1" applyAlignment="1">
      <alignment horizontal="center" vertical="center"/>
      <protection/>
    </xf>
    <xf numFmtId="37" fontId="28" fillId="0" borderId="0" xfId="72" applyNumberFormat="1" applyFont="1" applyBorder="1" applyAlignment="1">
      <alignment horizontal="center" vertical="center"/>
      <protection/>
    </xf>
    <xf numFmtId="37" fontId="16" fillId="0" borderId="0" xfId="72" applyNumberFormat="1" applyFont="1" applyAlignment="1">
      <alignment vertical="center"/>
      <protection/>
    </xf>
    <xf numFmtId="0" fontId="15" fillId="0" borderId="0" xfId="0" applyFont="1" applyAlignment="1">
      <alignment/>
    </xf>
    <xf numFmtId="0" fontId="18" fillId="0" borderId="28" xfId="0" applyFont="1" applyBorder="1" applyAlignment="1">
      <alignment/>
    </xf>
    <xf numFmtId="37" fontId="17" fillId="0" borderId="28" xfId="72" applyNumberFormat="1" applyFont="1" applyBorder="1" applyAlignment="1">
      <alignment vertical="center"/>
      <protection/>
    </xf>
    <xf numFmtId="168" fontId="17" fillId="0" borderId="28" xfId="43" applyNumberFormat="1" applyFont="1" applyBorder="1" applyAlignment="1">
      <alignment vertical="center"/>
    </xf>
    <xf numFmtId="49" fontId="16" fillId="0" borderId="0" xfId="71" applyNumberFormat="1" applyFont="1" applyAlignment="1">
      <alignment horizontal="left" vertical="center"/>
      <protection/>
    </xf>
    <xf numFmtId="0" fontId="19" fillId="0" borderId="12" xfId="0" applyFont="1" applyBorder="1" applyAlignment="1">
      <alignment/>
    </xf>
    <xf numFmtId="0" fontId="20" fillId="0" borderId="12" xfId="73" applyNumberFormat="1" applyFont="1" applyBorder="1" applyAlignment="1">
      <alignment horizontal="left" vertical="center"/>
      <protection/>
    </xf>
    <xf numFmtId="0" fontId="17" fillId="0" borderId="12" xfId="0" applyFont="1" applyBorder="1" applyAlignment="1">
      <alignment/>
    </xf>
    <xf numFmtId="0" fontId="19" fillId="0" borderId="12" xfId="74" applyNumberFormat="1" applyFont="1" applyBorder="1" applyAlignment="1">
      <alignment vertical="center"/>
      <protection/>
    </xf>
    <xf numFmtId="0" fontId="16" fillId="0" borderId="12" xfId="74" applyNumberFormat="1" applyFont="1" applyBorder="1" applyAlignment="1">
      <alignment vertical="center"/>
      <protection/>
    </xf>
    <xf numFmtId="0" fontId="16" fillId="0" borderId="12" xfId="74" applyNumberFormat="1" applyFont="1" applyBorder="1" applyAlignment="1">
      <alignment horizontal="left" vertical="center"/>
      <protection/>
    </xf>
    <xf numFmtId="41" fontId="16" fillId="0" borderId="12" xfId="74" applyNumberFormat="1" applyFont="1" applyBorder="1" applyAlignment="1">
      <alignment horizontal="left" vertical="center"/>
      <protection/>
    </xf>
    <xf numFmtId="41" fontId="24" fillId="0" borderId="12" xfId="43" applyNumberFormat="1" applyFont="1" applyBorder="1" applyAlignment="1">
      <alignment horizontal="right" vertical="center"/>
    </xf>
    <xf numFmtId="0" fontId="17" fillId="0" borderId="4" xfId="0" applyFont="1" applyBorder="1" applyAlignment="1">
      <alignment/>
    </xf>
    <xf numFmtId="41" fontId="31" fillId="0" borderId="6" xfId="43" applyNumberFormat="1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49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8" fontId="18" fillId="0" borderId="19" xfId="43" applyNumberFormat="1" applyFont="1" applyBorder="1" applyAlignment="1">
      <alignment/>
    </xf>
    <xf numFmtId="0" fontId="18" fillId="0" borderId="22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8" fontId="18" fillId="0" borderId="22" xfId="43" applyNumberFormat="1" applyFont="1" applyBorder="1" applyAlignment="1">
      <alignment/>
    </xf>
    <xf numFmtId="0" fontId="18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68" fontId="15" fillId="0" borderId="22" xfId="43" applyNumberFormat="1" applyFont="1" applyBorder="1" applyAlignment="1">
      <alignment/>
    </xf>
    <xf numFmtId="168" fontId="17" fillId="0" borderId="0" xfId="0" applyNumberFormat="1" applyFont="1" applyAlignment="1">
      <alignment/>
    </xf>
    <xf numFmtId="0" fontId="15" fillId="0" borderId="22" xfId="0" applyFont="1" applyBorder="1" applyAlignment="1">
      <alignment/>
    </xf>
    <xf numFmtId="0" fontId="18" fillId="0" borderId="22" xfId="0" applyFont="1" applyBorder="1" applyAlignment="1">
      <alignment horizontal="left" wrapText="1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8" fontId="17" fillId="0" borderId="0" xfId="43" applyNumberFormat="1" applyFont="1" applyAlignment="1">
      <alignment/>
    </xf>
    <xf numFmtId="41" fontId="17" fillId="0" borderId="0" xfId="0" applyNumberFormat="1" applyFont="1" applyAlignment="1">
      <alignment/>
    </xf>
    <xf numFmtId="41" fontId="25" fillId="0" borderId="28" xfId="0" applyNumberFormat="1" applyFont="1" applyBorder="1" applyAlignment="1">
      <alignment/>
    </xf>
    <xf numFmtId="0" fontId="15" fillId="0" borderId="36" xfId="0" applyFont="1" applyBorder="1" applyAlignment="1">
      <alignment/>
    </xf>
    <xf numFmtId="49" fontId="15" fillId="0" borderId="3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41" fontId="15" fillId="0" borderId="36" xfId="44" applyFont="1" applyBorder="1" applyAlignment="1">
      <alignment/>
    </xf>
    <xf numFmtId="0" fontId="37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44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168" fontId="17" fillId="0" borderId="12" xfId="43" applyNumberFormat="1" applyFont="1" applyBorder="1" applyAlignment="1">
      <alignment vertical="center"/>
    </xf>
    <xf numFmtId="41" fontId="16" fillId="0" borderId="0" xfId="71" applyNumberFormat="1" applyFont="1" applyAlignment="1">
      <alignment horizontal="left" vertical="center"/>
      <protection/>
    </xf>
    <xf numFmtId="41" fontId="16" fillId="0" borderId="0" xfId="71" applyNumberFormat="1" applyFont="1" applyAlignment="1">
      <alignment horizontal="center" vertical="center"/>
      <protection/>
    </xf>
    <xf numFmtId="41" fontId="38" fillId="0" borderId="0" xfId="43" applyNumberFormat="1" applyFont="1" applyAlignment="1">
      <alignment vertical="center"/>
    </xf>
    <xf numFmtId="168" fontId="39" fillId="0" borderId="0" xfId="71" applyNumberFormat="1" applyFont="1" applyAlignment="1">
      <alignment vertical="center"/>
      <protection/>
    </xf>
    <xf numFmtId="168" fontId="39" fillId="0" borderId="12" xfId="71" applyNumberFormat="1" applyFont="1" applyBorder="1" applyAlignment="1">
      <alignment vertical="center"/>
      <protection/>
    </xf>
    <xf numFmtId="41" fontId="20" fillId="0" borderId="12" xfId="43" applyNumberFormat="1" applyFont="1" applyBorder="1" applyAlignment="1">
      <alignment horizontal="right" vertical="center"/>
    </xf>
    <xf numFmtId="41" fontId="38" fillId="0" borderId="12" xfId="71" applyNumberFormat="1" applyFont="1" applyBorder="1" applyAlignment="1">
      <alignment vertic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6" fillId="0" borderId="0" xfId="0" applyFont="1" applyAlignment="1">
      <alignment horizontal="right"/>
    </xf>
    <xf numFmtId="14" fontId="16" fillId="0" borderId="0" xfId="43" applyNumberFormat="1" applyFont="1" applyFill="1" applyBorder="1" applyAlignment="1">
      <alignment horizontal="right" vertical="center"/>
    </xf>
    <xf numFmtId="168" fontId="17" fillId="0" borderId="0" xfId="43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168" fontId="16" fillId="0" borderId="15" xfId="0" applyNumberFormat="1" applyFont="1" applyBorder="1" applyAlignment="1">
      <alignment horizontal="right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68" fontId="16" fillId="0" borderId="15" xfId="43" applyNumberFormat="1" applyFont="1" applyBorder="1" applyAlignment="1">
      <alignment horizontal="right"/>
    </xf>
    <xf numFmtId="168" fontId="43" fillId="0" borderId="0" xfId="43" applyNumberFormat="1" applyFont="1" applyBorder="1" applyAlignment="1">
      <alignment horizontal="right"/>
    </xf>
    <xf numFmtId="0" fontId="41" fillId="0" borderId="15" xfId="0" applyFont="1" applyBorder="1" applyAlignment="1">
      <alignment/>
    </xf>
    <xf numFmtId="0" fontId="42" fillId="0" borderId="0" xfId="0" applyFont="1" applyAlignment="1">
      <alignment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16" fillId="0" borderId="0" xfId="0" applyFont="1" applyAlignment="1">
      <alignment wrapText="1"/>
    </xf>
    <xf numFmtId="168" fontId="16" fillId="0" borderId="0" xfId="43" applyNumberFormat="1" applyFont="1" applyAlignment="1">
      <alignment horizontal="right"/>
    </xf>
    <xf numFmtId="168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168" fontId="39" fillId="0" borderId="0" xfId="43" applyNumberFormat="1" applyFont="1" applyAlignment="1">
      <alignment vertical="center"/>
    </xf>
    <xf numFmtId="49" fontId="16" fillId="0" borderId="12" xfId="74" applyNumberFormat="1" applyFont="1" applyBorder="1" applyAlignment="1">
      <alignment vertical="center"/>
      <protection/>
    </xf>
    <xf numFmtId="41" fontId="16" fillId="0" borderId="12" xfId="43" applyNumberFormat="1" applyFont="1" applyBorder="1" applyAlignment="1">
      <alignment vertical="center"/>
    </xf>
    <xf numFmtId="168" fontId="39" fillId="0" borderId="12" xfId="43" applyNumberFormat="1" applyFont="1" applyBorder="1" applyAlignment="1">
      <alignment vertical="center"/>
    </xf>
    <xf numFmtId="168" fontId="18" fillId="0" borderId="0" xfId="43" applyNumberFormat="1" applyFont="1" applyAlignment="1">
      <alignment/>
    </xf>
    <xf numFmtId="0" fontId="18" fillId="0" borderId="0" xfId="0" applyFont="1" applyAlignment="1">
      <alignment/>
    </xf>
    <xf numFmtId="168" fontId="44" fillId="0" borderId="0" xfId="43" applyNumberFormat="1" applyFont="1" applyAlignment="1">
      <alignment/>
    </xf>
    <xf numFmtId="0" fontId="44" fillId="0" borderId="0" xfId="0" applyFont="1" applyAlignment="1">
      <alignment/>
    </xf>
    <xf numFmtId="168" fontId="18" fillId="0" borderId="0" xfId="43" applyNumberFormat="1" applyFont="1" applyAlignment="1">
      <alignment/>
    </xf>
    <xf numFmtId="168" fontId="45" fillId="0" borderId="0" xfId="43" applyNumberFormat="1" applyFont="1" applyAlignment="1">
      <alignment/>
    </xf>
    <xf numFmtId="0" fontId="4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168" fontId="15" fillId="0" borderId="15" xfId="43" applyNumberFormat="1" applyFont="1" applyBorder="1" applyAlignment="1">
      <alignment/>
    </xf>
    <xf numFmtId="0" fontId="15" fillId="0" borderId="15" xfId="0" applyFont="1" applyBorder="1" applyAlignment="1">
      <alignment/>
    </xf>
    <xf numFmtId="168" fontId="44" fillId="0" borderId="15" xfId="43" applyNumberFormat="1" applyFont="1" applyBorder="1" applyAlignment="1">
      <alignment/>
    </xf>
    <xf numFmtId="0" fontId="44" fillId="0" borderId="15" xfId="0" applyFont="1" applyBorder="1" applyAlignment="1">
      <alignment/>
    </xf>
    <xf numFmtId="168" fontId="15" fillId="0" borderId="0" xfId="43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68" fontId="44" fillId="0" borderId="0" xfId="43" applyNumberFormat="1" applyFont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168" fontId="31" fillId="0" borderId="30" xfId="43" applyNumberFormat="1" applyFont="1" applyBorder="1" applyAlignment="1">
      <alignment horizontal="center"/>
    </xf>
    <xf numFmtId="168" fontId="30" fillId="0" borderId="30" xfId="43" applyNumberFormat="1" applyFont="1" applyBorder="1" applyAlignment="1">
      <alignment/>
    </xf>
    <xf numFmtId="168" fontId="30" fillId="0" borderId="29" xfId="43" applyNumberFormat="1" applyFont="1" applyBorder="1" applyAlignment="1">
      <alignment/>
    </xf>
    <xf numFmtId="0" fontId="46" fillId="0" borderId="23" xfId="0" applyFont="1" applyBorder="1" applyAlignment="1">
      <alignment horizontal="center"/>
    </xf>
    <xf numFmtId="168" fontId="46" fillId="0" borderId="0" xfId="43" applyNumberFormat="1" applyFont="1" applyBorder="1" applyAlignment="1">
      <alignment horizontal="center"/>
    </xf>
    <xf numFmtId="168" fontId="47" fillId="0" borderId="0" xfId="43" applyNumberFormat="1" applyFont="1" applyBorder="1" applyAlignment="1">
      <alignment/>
    </xf>
    <xf numFmtId="168" fontId="47" fillId="0" borderId="0" xfId="43" applyNumberFormat="1" applyFont="1" applyBorder="1" applyAlignment="1">
      <alignment/>
    </xf>
    <xf numFmtId="168" fontId="30" fillId="0" borderId="0" xfId="43" applyNumberFormat="1" applyFont="1" applyBorder="1" applyAlignment="1">
      <alignment/>
    </xf>
    <xf numFmtId="14" fontId="34" fillId="0" borderId="22" xfId="0" applyNumberFormat="1" applyFont="1" applyBorder="1" applyAlignment="1">
      <alignment horizontal="left"/>
    </xf>
    <xf numFmtId="168" fontId="31" fillId="0" borderId="22" xfId="43" applyNumberFormat="1" applyFont="1" applyBorder="1" applyAlignment="1">
      <alignment/>
    </xf>
    <xf numFmtId="168" fontId="31" fillId="0" borderId="21" xfId="43" applyNumberFormat="1" applyFont="1" applyBorder="1" applyAlignment="1">
      <alignment/>
    </xf>
    <xf numFmtId="168" fontId="48" fillId="0" borderId="23" xfId="0" applyNumberFormat="1" applyFont="1" applyBorder="1" applyAlignment="1">
      <alignment/>
    </xf>
    <xf numFmtId="168" fontId="46" fillId="0" borderId="0" xfId="43" applyNumberFormat="1" applyFont="1" applyBorder="1" applyAlignment="1">
      <alignment/>
    </xf>
    <xf numFmtId="168" fontId="31" fillId="0" borderId="0" xfId="43" applyNumberFormat="1" applyFont="1" applyBorder="1" applyAlignment="1">
      <alignment/>
    </xf>
    <xf numFmtId="0" fontId="49" fillId="0" borderId="0" xfId="0" applyFont="1" applyAlignment="1">
      <alignment/>
    </xf>
    <xf numFmtId="168" fontId="49" fillId="0" borderId="0" xfId="43" applyNumberFormat="1" applyFont="1" applyAlignment="1">
      <alignment/>
    </xf>
    <xf numFmtId="168" fontId="30" fillId="0" borderId="22" xfId="43" applyNumberFormat="1" applyFont="1" applyBorder="1" applyAlignment="1">
      <alignment/>
    </xf>
    <xf numFmtId="168" fontId="30" fillId="0" borderId="21" xfId="43" applyNumberFormat="1" applyFont="1" applyBorder="1" applyAlignment="1">
      <alignment/>
    </xf>
    <xf numFmtId="168" fontId="47" fillId="0" borderId="23" xfId="0" applyNumberFormat="1" applyFont="1" applyBorder="1" applyAlignment="1">
      <alignment/>
    </xf>
    <xf numFmtId="168" fontId="45" fillId="0" borderId="0" xfId="0" applyNumberFormat="1" applyFont="1" applyAlignment="1">
      <alignment/>
    </xf>
    <xf numFmtId="168" fontId="47" fillId="0" borderId="23" xfId="43" applyNumberFormat="1" applyFont="1" applyBorder="1" applyAlignment="1">
      <alignment/>
    </xf>
    <xf numFmtId="0" fontId="47" fillId="0" borderId="23" xfId="0" applyFont="1" applyBorder="1" applyAlignment="1">
      <alignment/>
    </xf>
    <xf numFmtId="0" fontId="34" fillId="0" borderId="22" xfId="0" applyFont="1" applyBorder="1" applyAlignment="1">
      <alignment/>
    </xf>
    <xf numFmtId="168" fontId="46" fillId="0" borderId="0" xfId="43" applyNumberFormat="1" applyFont="1" applyBorder="1" applyAlignment="1">
      <alignment/>
    </xf>
    <xf numFmtId="168" fontId="31" fillId="0" borderId="0" xfId="43" applyNumberFormat="1" applyFont="1" applyBorder="1" applyAlignment="1">
      <alignment/>
    </xf>
    <xf numFmtId="168" fontId="44" fillId="0" borderId="0" xfId="0" applyNumberFormat="1" applyFont="1" applyAlignment="1">
      <alignment/>
    </xf>
    <xf numFmtId="0" fontId="46" fillId="0" borderId="23" xfId="0" applyFont="1" applyBorder="1" applyAlignment="1">
      <alignment/>
    </xf>
    <xf numFmtId="168" fontId="31" fillId="0" borderId="22" xfId="43" applyNumberFormat="1" applyFont="1" applyFill="1" applyBorder="1" applyAlignment="1">
      <alignment/>
    </xf>
    <xf numFmtId="168" fontId="31" fillId="0" borderId="37" xfId="43" applyNumberFormat="1" applyFont="1" applyBorder="1" applyAlignment="1">
      <alignment/>
    </xf>
    <xf numFmtId="168" fontId="31" fillId="0" borderId="38" xfId="43" applyNumberFormat="1" applyFont="1" applyBorder="1" applyAlignment="1">
      <alignment/>
    </xf>
    <xf numFmtId="168" fontId="30" fillId="0" borderId="22" xfId="43" applyNumberFormat="1" applyFont="1" applyFill="1" applyBorder="1" applyAlignment="1">
      <alignment/>
    </xf>
    <xf numFmtId="168" fontId="30" fillId="0" borderId="0" xfId="43" applyNumberFormat="1" applyFont="1" applyFill="1" applyBorder="1" applyAlignment="1">
      <alignment/>
    </xf>
    <xf numFmtId="168" fontId="50" fillId="0" borderId="22" xfId="43" applyNumberFormat="1" applyFont="1" applyBorder="1" applyAlignment="1">
      <alignment/>
    </xf>
    <xf numFmtId="168" fontId="50" fillId="0" borderId="0" xfId="43" applyNumberFormat="1" applyFont="1" applyBorder="1" applyAlignment="1">
      <alignment/>
    </xf>
    <xf numFmtId="168" fontId="46" fillId="0" borderId="23" xfId="0" applyNumberFormat="1" applyFont="1" applyBorder="1" applyAlignment="1">
      <alignment/>
    </xf>
    <xf numFmtId="0" fontId="18" fillId="0" borderId="34" xfId="0" applyFont="1" applyBorder="1" applyAlignment="1">
      <alignment/>
    </xf>
    <xf numFmtId="168" fontId="30" fillId="0" borderId="34" xfId="43" applyNumberFormat="1" applyFont="1" applyBorder="1" applyAlignment="1">
      <alignment/>
    </xf>
    <xf numFmtId="0" fontId="18" fillId="0" borderId="0" xfId="0" applyFont="1" applyBorder="1" applyAlignment="1">
      <alignment/>
    </xf>
    <xf numFmtId="168" fontId="45" fillId="0" borderId="0" xfId="43" applyNumberFormat="1" applyFont="1" applyBorder="1" applyAlignment="1">
      <alignment/>
    </xf>
    <xf numFmtId="0" fontId="45" fillId="0" borderId="0" xfId="0" applyFont="1" applyBorder="1" applyAlignment="1">
      <alignment/>
    </xf>
    <xf numFmtId="0" fontId="51" fillId="0" borderId="0" xfId="0" applyFont="1" applyAlignment="1">
      <alignment/>
    </xf>
    <xf numFmtId="168" fontId="18" fillId="0" borderId="0" xfId="43" applyNumberFormat="1" applyFont="1" applyAlignment="1">
      <alignment horizontal="right"/>
    </xf>
    <xf numFmtId="168" fontId="18" fillId="0" borderId="0" xfId="43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1" fillId="0" borderId="28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9" xfId="0" applyFont="1" applyBorder="1" applyAlignment="1">
      <alignment/>
    </xf>
    <xf numFmtId="14" fontId="28" fillId="0" borderId="22" xfId="0" applyNumberFormat="1" applyFont="1" applyBorder="1" applyAlignment="1">
      <alignment horizontal="left"/>
    </xf>
    <xf numFmtId="0" fontId="17" fillId="0" borderId="22" xfId="0" applyFont="1" applyBorder="1" applyAlignment="1">
      <alignment/>
    </xf>
    <xf numFmtId="0" fontId="17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3" xfId="0" applyFont="1" applyBorder="1" applyAlignment="1">
      <alignment/>
    </xf>
    <xf numFmtId="168" fontId="18" fillId="0" borderId="34" xfId="43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8" fontId="15" fillId="0" borderId="22" xfId="43" applyNumberFormat="1" applyFont="1" applyFill="1" applyBorder="1" applyAlignment="1">
      <alignment/>
    </xf>
    <xf numFmtId="168" fontId="16" fillId="0" borderId="0" xfId="0" applyNumberFormat="1" applyFont="1" applyAlignment="1">
      <alignment/>
    </xf>
    <xf numFmtId="168" fontId="27" fillId="0" borderId="0" xfId="43" applyNumberFormat="1" applyFont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/>
    </xf>
    <xf numFmtId="168" fontId="19" fillId="0" borderId="0" xfId="43" applyNumberFormat="1" applyFont="1" applyBorder="1" applyAlignment="1">
      <alignment/>
    </xf>
    <xf numFmtId="168" fontId="19" fillId="0" borderId="0" xfId="43" applyNumberFormat="1" applyFont="1" applyBorder="1" applyAlignment="1">
      <alignment horizontal="center"/>
    </xf>
    <xf numFmtId="14" fontId="16" fillId="0" borderId="0" xfId="43" applyNumberFormat="1" applyFont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27" fillId="0" borderId="0" xfId="0" applyFont="1" applyBorder="1" applyAlignment="1">
      <alignment/>
    </xf>
    <xf numFmtId="168" fontId="27" fillId="0" borderId="0" xfId="43" applyNumberFormat="1" applyFont="1" applyBorder="1" applyAlignment="1">
      <alignment/>
    </xf>
    <xf numFmtId="168" fontId="17" fillId="0" borderId="0" xfId="43" applyNumberFormat="1" applyFont="1" applyBorder="1" applyAlignment="1">
      <alignment/>
    </xf>
    <xf numFmtId="0" fontId="53" fillId="0" borderId="0" xfId="0" applyFont="1" applyBorder="1" applyAlignment="1">
      <alignment/>
    </xf>
    <xf numFmtId="168" fontId="18" fillId="0" borderId="0" xfId="43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168" fontId="19" fillId="0" borderId="15" xfId="43" applyNumberFormat="1" applyFont="1" applyBorder="1" applyAlignment="1">
      <alignment/>
    </xf>
    <xf numFmtId="0" fontId="19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19" fillId="0" borderId="0" xfId="0" applyFont="1" applyAlignment="1">
      <alignment/>
    </xf>
    <xf numFmtId="168" fontId="19" fillId="0" borderId="0" xfId="43" applyNumberFormat="1" applyFont="1" applyAlignment="1">
      <alignment/>
    </xf>
    <xf numFmtId="0" fontId="52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14" fontId="16" fillId="0" borderId="6" xfId="43" applyNumberFormat="1" applyFont="1" applyBorder="1" applyAlignment="1">
      <alignment horizontal="center" vertical="center"/>
    </xf>
    <xf numFmtId="168" fontId="19" fillId="0" borderId="6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9" fillId="0" borderId="30" xfId="0" applyFont="1" applyBorder="1" applyAlignment="1">
      <alignment/>
    </xf>
    <xf numFmtId="168" fontId="19" fillId="0" borderId="30" xfId="43" applyNumberFormat="1" applyFont="1" applyBorder="1" applyAlignment="1">
      <alignment/>
    </xf>
    <xf numFmtId="0" fontId="27" fillId="0" borderId="22" xfId="0" applyFont="1" applyBorder="1" applyAlignment="1">
      <alignment/>
    </xf>
    <xf numFmtId="168" fontId="27" fillId="0" borderId="22" xfId="43" applyNumberFormat="1" applyFont="1" applyBorder="1" applyAlignment="1">
      <alignment/>
    </xf>
    <xf numFmtId="168" fontId="19" fillId="0" borderId="22" xfId="43" applyNumberFormat="1" applyFont="1" applyBorder="1" applyAlignment="1">
      <alignment/>
    </xf>
    <xf numFmtId="0" fontId="53" fillId="0" borderId="0" xfId="0" applyFont="1" applyAlignment="1">
      <alignment/>
    </xf>
    <xf numFmtId="0" fontId="19" fillId="0" borderId="22" xfId="0" applyFont="1" applyBorder="1" applyAlignment="1">
      <alignment/>
    </xf>
    <xf numFmtId="0" fontId="27" fillId="0" borderId="39" xfId="0" applyFont="1" applyBorder="1" applyAlignment="1">
      <alignment/>
    </xf>
    <xf numFmtId="168" fontId="27" fillId="0" borderId="39" xfId="43" applyNumberFormat="1" applyFont="1" applyBorder="1" applyAlignment="1">
      <alignment/>
    </xf>
    <xf numFmtId="168" fontId="19" fillId="0" borderId="39" xfId="43" applyNumberFormat="1" applyFont="1" applyBorder="1" applyAlignment="1">
      <alignment/>
    </xf>
    <xf numFmtId="0" fontId="27" fillId="0" borderId="34" xfId="0" applyFont="1" applyBorder="1" applyAlignment="1">
      <alignment/>
    </xf>
    <xf numFmtId="168" fontId="27" fillId="0" borderId="34" xfId="43" applyNumberFormat="1" applyFont="1" applyBorder="1" applyAlignment="1">
      <alignment/>
    </xf>
    <xf numFmtId="168" fontId="19" fillId="0" borderId="34" xfId="43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27" fillId="0" borderId="0" xfId="0" applyFont="1" applyAlignment="1" quotePrefix="1">
      <alignment/>
    </xf>
    <xf numFmtId="0" fontId="19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168" fontId="0" fillId="0" borderId="0" xfId="43" applyNumberFormat="1" applyAlignment="1">
      <alignment/>
    </xf>
    <xf numFmtId="41" fontId="16" fillId="0" borderId="12" xfId="74" applyNumberFormat="1" applyFont="1" applyBorder="1" applyAlignment="1">
      <alignment horizontal="right" vertical="center"/>
      <protection/>
    </xf>
    <xf numFmtId="168" fontId="27" fillId="0" borderId="0" xfId="43" applyNumberFormat="1" applyFont="1" applyAlignment="1">
      <alignment horizontal="right"/>
    </xf>
    <xf numFmtId="168" fontId="42" fillId="0" borderId="0" xfId="43" applyNumberFormat="1" applyFont="1" applyAlignment="1">
      <alignment/>
    </xf>
    <xf numFmtId="41" fontId="16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17" fillId="0" borderId="0" xfId="43" applyNumberFormat="1" applyFont="1" applyFill="1" applyAlignment="1">
      <alignment horizontal="right"/>
    </xf>
    <xf numFmtId="169" fontId="17" fillId="0" borderId="0" xfId="43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8" fontId="15" fillId="0" borderId="12" xfId="43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168" fontId="42" fillId="0" borderId="0" xfId="43" applyNumberFormat="1" applyFont="1" applyAlignment="1" quotePrefix="1">
      <alignment/>
    </xf>
    <xf numFmtId="168" fontId="53" fillId="0" borderId="0" xfId="43" applyNumberFormat="1" applyFont="1" applyAlignment="1">
      <alignment/>
    </xf>
    <xf numFmtId="168" fontId="52" fillId="0" borderId="0" xfId="43" applyNumberFormat="1" applyFont="1" applyAlignment="1">
      <alignment horizontal="center" vertical="center" wrapText="1"/>
    </xf>
    <xf numFmtId="168" fontId="16" fillId="0" borderId="0" xfId="43" applyNumberFormat="1" applyFont="1" applyFill="1" applyAlignment="1">
      <alignment horizontal="right"/>
    </xf>
    <xf numFmtId="168" fontId="41" fillId="0" borderId="0" xfId="43" applyNumberFormat="1" applyFont="1" applyAlignment="1">
      <alignment/>
    </xf>
    <xf numFmtId="168" fontId="16" fillId="0" borderId="0" xfId="43" applyNumberFormat="1" applyFont="1" applyAlignment="1">
      <alignment/>
    </xf>
    <xf numFmtId="168" fontId="27" fillId="0" borderId="0" xfId="43" applyNumberFormat="1" applyFont="1" applyFill="1" applyAlignment="1">
      <alignment horizontal="right"/>
    </xf>
    <xf numFmtId="0" fontId="28" fillId="0" borderId="0" xfId="0" applyFont="1" applyAlignment="1">
      <alignment/>
    </xf>
    <xf numFmtId="0" fontId="54" fillId="0" borderId="0" xfId="0" applyFont="1" applyAlignment="1">
      <alignment/>
    </xf>
    <xf numFmtId="0" fontId="46" fillId="0" borderId="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7" fillId="0" borderId="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6" fillId="0" borderId="30" xfId="0" applyFont="1" applyBorder="1" applyAlignment="1">
      <alignment wrapText="1"/>
    </xf>
    <xf numFmtId="168" fontId="57" fillId="0" borderId="30" xfId="43" applyNumberFormat="1" applyFont="1" applyBorder="1" applyAlignment="1">
      <alignment/>
    </xf>
    <xf numFmtId="168" fontId="57" fillId="0" borderId="22" xfId="43" applyNumberFormat="1" applyFont="1" applyBorder="1" applyAlignment="1">
      <alignment/>
    </xf>
    <xf numFmtId="168" fontId="46" fillId="0" borderId="0" xfId="0" applyNumberFormat="1" applyFont="1" applyAlignment="1">
      <alignment/>
    </xf>
    <xf numFmtId="0" fontId="55" fillId="0" borderId="0" xfId="0" applyFont="1" applyAlignment="1">
      <alignment/>
    </xf>
    <xf numFmtId="0" fontId="47" fillId="0" borderId="22" xfId="0" applyFont="1" applyBorder="1" applyAlignment="1" quotePrefix="1">
      <alignment wrapText="1"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47" fillId="0" borderId="22" xfId="0" applyFont="1" applyBorder="1" applyAlignment="1">
      <alignment wrapText="1"/>
    </xf>
    <xf numFmtId="168" fontId="47" fillId="0" borderId="0" xfId="0" applyNumberFormat="1" applyFont="1" applyAlignment="1">
      <alignment/>
    </xf>
    <xf numFmtId="0" fontId="47" fillId="0" borderId="22" xfId="0" applyFont="1" applyBorder="1" applyAlignment="1" quotePrefix="1">
      <alignment vertical="center" wrapText="1"/>
    </xf>
    <xf numFmtId="0" fontId="46" fillId="0" borderId="22" xfId="0" applyFont="1" applyBorder="1" applyAlignment="1">
      <alignment wrapText="1"/>
    </xf>
    <xf numFmtId="168" fontId="46" fillId="0" borderId="0" xfId="43" applyNumberFormat="1" applyFont="1" applyAlignment="1">
      <alignment/>
    </xf>
    <xf numFmtId="0" fontId="47" fillId="0" borderId="22" xfId="0" applyFont="1" applyBorder="1" applyAlignment="1">
      <alignment vertical="center" wrapText="1"/>
    </xf>
    <xf numFmtId="0" fontId="46" fillId="0" borderId="34" xfId="0" applyFont="1" applyBorder="1" applyAlignment="1">
      <alignment wrapText="1"/>
    </xf>
    <xf numFmtId="168" fontId="57" fillId="0" borderId="34" xfId="43" applyNumberFormat="1" applyFont="1" applyBorder="1" applyAlignment="1">
      <alignment/>
    </xf>
    <xf numFmtId="0" fontId="34" fillId="0" borderId="15" xfId="0" applyFont="1" applyBorder="1" applyAlignment="1">
      <alignment/>
    </xf>
    <xf numFmtId="14" fontId="15" fillId="0" borderId="15" xfId="0" applyNumberFormat="1" applyFont="1" applyBorder="1" applyAlignment="1">
      <alignment horizontal="right"/>
    </xf>
    <xf numFmtId="0" fontId="49" fillId="0" borderId="15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8" fillId="0" borderId="28" xfId="43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168" fontId="15" fillId="0" borderId="15" xfId="43" applyNumberFormat="1" applyFont="1" applyBorder="1" applyAlignment="1">
      <alignment horizontal="right"/>
    </xf>
    <xf numFmtId="0" fontId="45" fillId="0" borderId="15" xfId="0" applyFont="1" applyBorder="1" applyAlignment="1">
      <alignment/>
    </xf>
    <xf numFmtId="14" fontId="15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28" xfId="0" applyFont="1" applyBorder="1" applyAlignment="1">
      <alignment/>
    </xf>
    <xf numFmtId="0" fontId="27" fillId="0" borderId="0" xfId="0" applyFont="1" applyAlignment="1">
      <alignment/>
    </xf>
    <xf numFmtId="0" fontId="28" fillId="0" borderId="15" xfId="0" applyFont="1" applyBorder="1" applyAlignment="1">
      <alignment/>
    </xf>
    <xf numFmtId="14" fontId="16" fillId="0" borderId="15" xfId="43" applyNumberFormat="1" applyFont="1" applyBorder="1" applyAlignment="1">
      <alignment horizontal="right"/>
    </xf>
    <xf numFmtId="14" fontId="16" fillId="0" borderId="15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8" fontId="17" fillId="0" borderId="0" xfId="43" applyNumberFormat="1" applyFont="1" applyFill="1" applyAlignment="1">
      <alignment/>
    </xf>
    <xf numFmtId="168" fontId="17" fillId="22" borderId="0" xfId="43" applyNumberFormat="1" applyFont="1" applyFill="1" applyAlignment="1">
      <alignment/>
    </xf>
    <xf numFmtId="0" fontId="26" fillId="0" borderId="0" xfId="0" applyFont="1" applyAlignment="1">
      <alignment/>
    </xf>
    <xf numFmtId="168" fontId="58" fillId="0" borderId="0" xfId="43" applyNumberFormat="1" applyFont="1" applyAlignment="1">
      <alignment/>
    </xf>
    <xf numFmtId="168" fontId="28" fillId="0" borderId="0" xfId="43" applyNumberFormat="1" applyFont="1" applyAlignment="1">
      <alignment/>
    </xf>
    <xf numFmtId="0" fontId="16" fillId="0" borderId="15" xfId="0" applyFont="1" applyBorder="1" applyAlignment="1">
      <alignment/>
    </xf>
    <xf numFmtId="168" fontId="16" fillId="0" borderId="0" xfId="43" applyNumberFormat="1" applyFont="1" applyAlignment="1">
      <alignment horizontal="center"/>
    </xf>
    <xf numFmtId="0" fontId="54" fillId="0" borderId="15" xfId="0" applyFont="1" applyBorder="1" applyAlignment="1">
      <alignment/>
    </xf>
    <xf numFmtId="168" fontId="17" fillId="0" borderId="28" xfId="43" applyNumberFormat="1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0" xfId="0" applyFont="1" applyBorder="1" applyAlignment="1">
      <alignment/>
    </xf>
    <xf numFmtId="168" fontId="17" fillId="0" borderId="12" xfId="43" applyNumberFormat="1" applyFont="1" applyBorder="1" applyAlignment="1">
      <alignment/>
    </xf>
    <xf numFmtId="168" fontId="39" fillId="0" borderId="0" xfId="71" applyNumberFormat="1" applyFont="1" applyBorder="1" applyAlignment="1">
      <alignment horizontal="right" vertical="center"/>
      <protection/>
    </xf>
    <xf numFmtId="41" fontId="24" fillId="0" borderId="0" xfId="43" applyNumberFormat="1" applyFont="1" applyBorder="1" applyAlignment="1">
      <alignment horizontal="right" vertical="center"/>
    </xf>
    <xf numFmtId="0" fontId="15" fillId="0" borderId="26" xfId="74" applyNumberFormat="1" applyFont="1" applyBorder="1" applyAlignment="1">
      <alignment vertical="center"/>
      <protection/>
    </xf>
    <xf numFmtId="168" fontId="60" fillId="0" borderId="26" xfId="71" applyNumberFormat="1" applyFont="1" applyBorder="1" applyAlignment="1">
      <alignment horizontal="right" vertical="center"/>
      <protection/>
    </xf>
    <xf numFmtId="41" fontId="61" fillId="0" borderId="26" xfId="43" applyNumberFormat="1" applyFont="1" applyBorder="1" applyAlignment="1">
      <alignment horizontal="right" vertical="center"/>
    </xf>
    <xf numFmtId="168" fontId="18" fillId="0" borderId="26" xfId="71" applyNumberFormat="1" applyFont="1" applyBorder="1" applyAlignment="1">
      <alignment vertical="center"/>
      <protection/>
    </xf>
    <xf numFmtId="168" fontId="18" fillId="0" borderId="26" xfId="43" applyNumberFormat="1" applyFont="1" applyBorder="1" applyAlignment="1">
      <alignment vertical="center"/>
    </xf>
    <xf numFmtId="168" fontId="60" fillId="0" borderId="26" xfId="71" applyNumberFormat="1" applyFont="1" applyBorder="1" applyAlignment="1">
      <alignment vertical="center"/>
      <protection/>
    </xf>
    <xf numFmtId="168" fontId="18" fillId="0" borderId="0" xfId="43" applyNumberFormat="1" applyFont="1" applyAlignment="1">
      <alignment vertical="center"/>
    </xf>
    <xf numFmtId="168" fontId="60" fillId="0" borderId="0" xfId="71" applyNumberFormat="1" applyFont="1" applyAlignment="1">
      <alignment vertical="center"/>
      <protection/>
    </xf>
    <xf numFmtId="0" fontId="15" fillId="0" borderId="15" xfId="0" applyFont="1" applyBorder="1" applyAlignment="1">
      <alignment horizontal="left" wrapText="1"/>
    </xf>
    <xf numFmtId="168" fontId="18" fillId="0" borderId="15" xfId="71" applyNumberFormat="1" applyFont="1" applyBorder="1" applyAlignment="1">
      <alignment vertical="center"/>
      <protection/>
    </xf>
    <xf numFmtId="168" fontId="18" fillId="0" borderId="15" xfId="43" applyNumberFormat="1" applyFont="1" applyBorder="1" applyAlignment="1">
      <alignment vertical="center"/>
    </xf>
    <xf numFmtId="168" fontId="60" fillId="0" borderId="15" xfId="71" applyNumberFormat="1" applyFont="1" applyBorder="1" applyAlignment="1">
      <alignment vertical="center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168" fontId="17" fillId="0" borderId="0" xfId="43" applyNumberFormat="1" applyFont="1" applyAlignment="1">
      <alignment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168" fontId="17" fillId="0" borderId="12" xfId="43" applyNumberFormat="1" applyFont="1" applyBorder="1" applyAlignment="1">
      <alignment/>
    </xf>
    <xf numFmtId="0" fontId="17" fillId="0" borderId="0" xfId="0" applyFont="1" applyAlignment="1">
      <alignment horizontal="right"/>
    </xf>
    <xf numFmtId="168" fontId="17" fillId="0" borderId="22" xfId="43" applyNumberFormat="1" applyFont="1" applyBorder="1" applyAlignment="1">
      <alignment horizontal="left"/>
    </xf>
    <xf numFmtId="41" fontId="61" fillId="0" borderId="22" xfId="44" applyFont="1" applyBorder="1" applyAlignment="1">
      <alignment/>
    </xf>
    <xf numFmtId="39" fontId="17" fillId="0" borderId="0" xfId="72" applyNumberFormat="1" applyFont="1" applyAlignment="1">
      <alignment vertical="center"/>
      <protection/>
    </xf>
    <xf numFmtId="168" fontId="42" fillId="0" borderId="0" xfId="0" applyNumberFormat="1" applyFont="1" applyAlignment="1">
      <alignment/>
    </xf>
    <xf numFmtId="37" fontId="47" fillId="0" borderId="28" xfId="72" applyNumberFormat="1" applyFont="1" applyBorder="1" applyAlignment="1">
      <alignment vertical="center"/>
      <protection/>
    </xf>
    <xf numFmtId="37" fontId="18" fillId="0" borderId="0" xfId="72" applyNumberFormat="1" applyFont="1" applyAlignment="1">
      <alignment vertical="center"/>
      <protection/>
    </xf>
    <xf numFmtId="37" fontId="62" fillId="0" borderId="0" xfId="72" applyNumberFormat="1" applyFont="1" applyAlignment="1">
      <alignment vertical="center"/>
      <protection/>
    </xf>
    <xf numFmtId="37" fontId="63" fillId="0" borderId="0" xfId="72" applyNumberFormat="1" applyFont="1" applyAlignment="1">
      <alignment vertical="center"/>
      <protection/>
    </xf>
    <xf numFmtId="168" fontId="64" fillId="22" borderId="22" xfId="43" applyNumberFormat="1" applyFont="1" applyFill="1" applyBorder="1" applyAlignment="1">
      <alignment/>
    </xf>
    <xf numFmtId="168" fontId="64" fillId="0" borderId="22" xfId="43" applyNumberFormat="1" applyFont="1" applyBorder="1" applyAlignment="1">
      <alignment/>
    </xf>
    <xf numFmtId="37" fontId="30" fillId="0" borderId="0" xfId="72" applyNumberFormat="1" applyFont="1" applyBorder="1" applyAlignment="1">
      <alignment horizontal="center" vertical="center"/>
      <protection/>
    </xf>
    <xf numFmtId="168" fontId="66" fillId="0" borderId="22" xfId="43" applyNumberFormat="1" applyFont="1" applyBorder="1" applyAlignment="1">
      <alignment/>
    </xf>
    <xf numFmtId="168" fontId="66" fillId="22" borderId="22" xfId="43" applyNumberFormat="1" applyFont="1" applyFill="1" applyBorder="1" applyAlignment="1">
      <alignment/>
    </xf>
    <xf numFmtId="168" fontId="67" fillId="22" borderId="22" xfId="43" applyNumberFormat="1" applyFont="1" applyFill="1" applyBorder="1" applyAlignment="1">
      <alignment/>
    </xf>
    <xf numFmtId="168" fontId="67" fillId="0" borderId="22" xfId="43" applyNumberFormat="1" applyFont="1" applyBorder="1" applyAlignment="1">
      <alignment/>
    </xf>
    <xf numFmtId="37" fontId="30" fillId="0" borderId="0" xfId="72" applyNumberFormat="1" applyFont="1" applyBorder="1" applyAlignment="1">
      <alignment horizontal="right" vertical="center"/>
      <protection/>
    </xf>
    <xf numFmtId="168" fontId="65" fillId="0" borderId="0" xfId="0" applyNumberFormat="1" applyFont="1" applyAlignment="1">
      <alignment horizontal="right"/>
    </xf>
    <xf numFmtId="168" fontId="68" fillId="0" borderId="0" xfId="0" applyNumberFormat="1" applyFont="1" applyAlignment="1">
      <alignment/>
    </xf>
    <xf numFmtId="168" fontId="50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37" fontId="16" fillId="0" borderId="0" xfId="72" applyNumberFormat="1" applyFont="1" applyAlignment="1">
      <alignment horizontal="center" vertical="center"/>
      <protection/>
    </xf>
    <xf numFmtId="37" fontId="17" fillId="0" borderId="0" xfId="72" applyNumberFormat="1" applyFont="1" applyAlignment="1">
      <alignment vertical="center"/>
      <protection/>
    </xf>
    <xf numFmtId="168" fontId="31" fillId="0" borderId="0" xfId="43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168" fontId="17" fillId="0" borderId="0" xfId="43" applyNumberFormat="1" applyFont="1" applyAlignment="1">
      <alignment/>
    </xf>
    <xf numFmtId="39" fontId="30" fillId="0" borderId="0" xfId="72" applyNumberFormat="1" applyFont="1" applyBorder="1" applyAlignment="1">
      <alignment horizontal="right" vertical="center"/>
      <protection/>
    </xf>
    <xf numFmtId="168" fontId="70" fillId="0" borderId="19" xfId="43" applyNumberFormat="1" applyFont="1" applyBorder="1" applyAlignment="1">
      <alignment horizontal="left"/>
    </xf>
    <xf numFmtId="168" fontId="70" fillId="0" borderId="22" xfId="43" applyNumberFormat="1" applyFont="1" applyBorder="1" applyAlignment="1">
      <alignment horizontal="left"/>
    </xf>
    <xf numFmtId="168" fontId="71" fillId="0" borderId="22" xfId="43" applyNumberFormat="1" applyFont="1" applyFill="1" applyBorder="1" applyAlignment="1">
      <alignment horizontal="right" vertical="center"/>
    </xf>
    <xf numFmtId="177" fontId="70" fillId="0" borderId="34" xfId="43" applyNumberFormat="1" applyFont="1" applyBorder="1" applyAlignment="1">
      <alignment horizontal="right" vertical="center" wrapText="1"/>
    </xf>
    <xf numFmtId="168" fontId="70" fillId="0" borderId="30" xfId="43" applyNumberFormat="1" applyFont="1" applyBorder="1" applyAlignment="1">
      <alignment horizontal="left"/>
    </xf>
    <xf numFmtId="168" fontId="72" fillId="0" borderId="19" xfId="43" applyNumberFormat="1" applyFont="1" applyBorder="1" applyAlignment="1">
      <alignment horizontal="left"/>
    </xf>
    <xf numFmtId="168" fontId="72" fillId="0" borderId="22" xfId="43" applyNumberFormat="1" applyFont="1" applyBorder="1" applyAlignment="1">
      <alignment horizontal="left"/>
    </xf>
    <xf numFmtId="168" fontId="73" fillId="0" borderId="22" xfId="43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4" fontId="17" fillId="0" borderId="0" xfId="71" applyNumberFormat="1" applyFont="1" applyAlignment="1">
      <alignment vertical="center"/>
      <protection/>
    </xf>
    <xf numFmtId="4" fontId="17" fillId="0" borderId="12" xfId="71" applyNumberFormat="1" applyFont="1" applyBorder="1" applyAlignment="1">
      <alignment vertical="center"/>
      <protection/>
    </xf>
    <xf numFmtId="4" fontId="17" fillId="0" borderId="0" xfId="0" applyNumberFormat="1" applyFont="1" applyAlignment="1">
      <alignment/>
    </xf>
    <xf numFmtId="4" fontId="17" fillId="0" borderId="0" xfId="72" applyNumberFormat="1" applyFont="1" applyAlignment="1">
      <alignment vertical="center"/>
      <protection/>
    </xf>
    <xf numFmtId="4" fontId="30" fillId="0" borderId="0" xfId="72" applyNumberFormat="1" applyFont="1" applyBorder="1" applyAlignment="1">
      <alignment vertical="center" wrapText="1"/>
      <protection/>
    </xf>
    <xf numFmtId="4" fontId="30" fillId="0" borderId="0" xfId="72" applyNumberFormat="1" applyFont="1" applyBorder="1" applyAlignment="1">
      <alignment horizontal="left" vertical="center"/>
      <protection/>
    </xf>
    <xf numFmtId="4" fontId="30" fillId="0" borderId="0" xfId="72" applyNumberFormat="1" applyFont="1" applyBorder="1" applyAlignment="1">
      <alignment horizontal="left" vertical="center" wrapText="1"/>
      <protection/>
    </xf>
    <xf numFmtId="4" fontId="16" fillId="0" borderId="0" xfId="72" applyNumberFormat="1" applyFont="1" applyAlignment="1">
      <alignment vertical="center"/>
      <protection/>
    </xf>
    <xf numFmtId="4" fontId="17" fillId="0" borderId="0" xfId="72" applyNumberFormat="1" applyFont="1" applyAlignment="1">
      <alignment vertical="center"/>
      <protection/>
    </xf>
    <xf numFmtId="168" fontId="17" fillId="0" borderId="40" xfId="71" applyNumberFormat="1" applyFont="1" applyBorder="1" applyAlignment="1">
      <alignment vertical="center"/>
      <protection/>
    </xf>
    <xf numFmtId="168" fontId="16" fillId="0" borderId="0" xfId="43" applyNumberFormat="1" applyFont="1" applyBorder="1" applyAlignment="1">
      <alignment/>
    </xf>
    <xf numFmtId="37" fontId="50" fillId="0" borderId="0" xfId="72" applyNumberFormat="1" applyFont="1" applyBorder="1" applyAlignment="1">
      <alignment horizontal="left" vertical="center"/>
      <protection/>
    </xf>
    <xf numFmtId="37" fontId="74" fillId="0" borderId="0" xfId="72" applyNumberFormat="1" applyFont="1" applyBorder="1" applyAlignment="1">
      <alignment horizontal="left" vertical="center"/>
      <protection/>
    </xf>
    <xf numFmtId="37" fontId="17" fillId="22" borderId="0" xfId="43" applyNumberFormat="1" applyFont="1" applyFill="1" applyBorder="1" applyAlignment="1">
      <alignment horizontal="right" vertical="top" wrapText="1"/>
    </xf>
    <xf numFmtId="168" fontId="25" fillId="0" borderId="0" xfId="71" applyNumberFormat="1" applyFont="1" applyBorder="1" applyAlignment="1">
      <alignment vertical="center"/>
      <protection/>
    </xf>
    <xf numFmtId="168" fontId="75" fillId="0" borderId="0" xfId="43" applyNumberFormat="1" applyFont="1" applyBorder="1" applyAlignment="1">
      <alignment/>
    </xf>
    <xf numFmtId="168" fontId="69" fillId="0" borderId="22" xfId="4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68" fontId="76" fillId="0" borderId="22" xfId="43" applyNumberFormat="1" applyFont="1" applyBorder="1" applyAlignment="1">
      <alignment/>
    </xf>
    <xf numFmtId="168" fontId="76" fillId="0" borderId="22" xfId="43" applyNumberFormat="1" applyFont="1" applyFill="1" applyBorder="1" applyAlignment="1">
      <alignment/>
    </xf>
    <xf numFmtId="168" fontId="23" fillId="0" borderId="29" xfId="71" applyNumberFormat="1" applyFont="1" applyBorder="1" applyAlignment="1">
      <alignment horizontal="left" vertical="center"/>
      <protection/>
    </xf>
    <xf numFmtId="168" fontId="25" fillId="25" borderId="28" xfId="71" applyNumberFormat="1" applyFont="1" applyFill="1" applyBorder="1" applyAlignment="1">
      <alignment vertical="center"/>
      <protection/>
    </xf>
    <xf numFmtId="168" fontId="16" fillId="0" borderId="24" xfId="71" applyNumberFormat="1" applyFont="1" applyBorder="1" applyAlignment="1">
      <alignment horizontal="left" vertical="center"/>
      <protection/>
    </xf>
    <xf numFmtId="0" fontId="16" fillId="0" borderId="30" xfId="71" applyNumberFormat="1" applyFont="1" applyBorder="1" applyAlignment="1">
      <alignment horizontal="center" vertical="center"/>
      <protection/>
    </xf>
    <xf numFmtId="49" fontId="16" fillId="0" borderId="30" xfId="71" applyNumberFormat="1" applyFont="1" applyBorder="1" applyAlignment="1">
      <alignment horizontal="center" vertical="center"/>
      <protection/>
    </xf>
    <xf numFmtId="168" fontId="16" fillId="0" borderId="30" xfId="43" applyNumberFormat="1" applyFont="1" applyFill="1" applyBorder="1" applyAlignment="1">
      <alignment vertical="center"/>
    </xf>
    <xf numFmtId="49" fontId="31" fillId="0" borderId="39" xfId="72" applyNumberFormat="1" applyFont="1" applyBorder="1" applyAlignment="1">
      <alignment horizontal="center" vertical="center"/>
      <protection/>
    </xf>
    <xf numFmtId="37" fontId="31" fillId="0" borderId="39" xfId="72" applyNumberFormat="1" applyFont="1" applyBorder="1" applyAlignment="1">
      <alignment horizontal="center" vertical="center"/>
      <protection/>
    </xf>
    <xf numFmtId="168" fontId="73" fillId="0" borderId="39" xfId="43" applyNumberFormat="1" applyFont="1" applyFill="1" applyBorder="1" applyAlignment="1">
      <alignment horizontal="right" vertical="center"/>
    </xf>
    <xf numFmtId="168" fontId="31" fillId="0" borderId="39" xfId="43" applyNumberFormat="1" applyFont="1" applyFill="1" applyBorder="1" applyAlignment="1">
      <alignment horizontal="right" vertical="center"/>
    </xf>
    <xf numFmtId="168" fontId="71" fillId="0" borderId="39" xfId="43" applyNumberFormat="1" applyFont="1" applyFill="1" applyBorder="1" applyAlignment="1">
      <alignment horizontal="right" vertical="center"/>
    </xf>
    <xf numFmtId="49" fontId="30" fillId="0" borderId="39" xfId="71" applyNumberFormat="1" applyFont="1" applyBorder="1" applyAlignment="1">
      <alignment horizontal="center" vertical="center"/>
      <protection/>
    </xf>
    <xf numFmtId="168" fontId="16" fillId="0" borderId="20" xfId="43" applyNumberFormat="1" applyFont="1" applyFill="1" applyBorder="1" applyAlignment="1">
      <alignment vertical="center"/>
    </xf>
    <xf numFmtId="168" fontId="16" fillId="0" borderId="31" xfId="43" applyNumberFormat="1" applyFont="1" applyFill="1" applyBorder="1" applyAlignment="1">
      <alignment vertical="center"/>
    </xf>
    <xf numFmtId="168" fontId="25" fillId="25" borderId="0" xfId="71" applyNumberFormat="1" applyFont="1" applyFill="1" applyBorder="1" applyAlignment="1">
      <alignment vertical="center"/>
      <protection/>
    </xf>
    <xf numFmtId="168" fontId="26" fillId="0" borderId="0" xfId="71" applyNumberFormat="1" applyFont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168" fontId="16" fillId="0" borderId="28" xfId="43" applyNumberFormat="1" applyFont="1" applyFill="1" applyBorder="1" applyAlignment="1">
      <alignment vertical="center"/>
    </xf>
    <xf numFmtId="14" fontId="63" fillId="0" borderId="6" xfId="43" applyNumberFormat="1" applyFont="1" applyFill="1" applyBorder="1" applyAlignment="1">
      <alignment horizontal="center" vertical="center"/>
    </xf>
    <xf numFmtId="168" fontId="62" fillId="0" borderId="19" xfId="43" applyNumberFormat="1" applyFont="1" applyFill="1" applyBorder="1" applyAlignment="1">
      <alignment vertical="center"/>
    </xf>
    <xf numFmtId="168" fontId="62" fillId="0" borderId="22" xfId="43" applyNumberFormat="1" applyFont="1" applyFill="1" applyBorder="1" applyAlignment="1">
      <alignment vertical="center"/>
    </xf>
    <xf numFmtId="168" fontId="77" fillId="0" borderId="25" xfId="43" applyNumberFormat="1" applyFont="1" applyFill="1" applyBorder="1" applyAlignment="1">
      <alignment vertical="center"/>
    </xf>
    <xf numFmtId="168" fontId="77" fillId="0" borderId="30" xfId="43" applyNumberFormat="1" applyFont="1" applyFill="1" applyBorder="1" applyAlignment="1">
      <alignment vertical="center"/>
    </xf>
    <xf numFmtId="168" fontId="62" fillId="0" borderId="30" xfId="43" applyNumberFormat="1" applyFont="1" applyFill="1" applyBorder="1" applyAlignment="1">
      <alignment vertical="center"/>
    </xf>
    <xf numFmtId="168" fontId="62" fillId="0" borderId="34" xfId="43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43" fillId="0" borderId="0" xfId="0" applyFont="1" applyAlignment="1">
      <alignment/>
    </xf>
    <xf numFmtId="0" fontId="34" fillId="0" borderId="22" xfId="0" applyFont="1" applyBorder="1" applyAlignment="1">
      <alignment wrapText="1"/>
    </xf>
    <xf numFmtId="41" fontId="16" fillId="0" borderId="0" xfId="0" applyNumberFormat="1" applyFont="1" applyAlignment="1">
      <alignment/>
    </xf>
    <xf numFmtId="168" fontId="15" fillId="0" borderId="25" xfId="43" applyNumberFormat="1" applyFont="1" applyFill="1" applyBorder="1" applyAlignment="1">
      <alignment vertical="center"/>
    </xf>
    <xf numFmtId="168" fontId="80" fillId="0" borderId="0" xfId="0" applyNumberFormat="1" applyFont="1" applyAlignment="1">
      <alignment/>
    </xf>
    <xf numFmtId="168" fontId="69" fillId="0" borderId="22" xfId="43" applyNumberFormat="1" applyFont="1" applyBorder="1" applyAlignment="1">
      <alignment/>
    </xf>
    <xf numFmtId="168" fontId="34" fillId="0" borderId="22" xfId="43" applyNumberFormat="1" applyFont="1" applyBorder="1" applyAlignment="1">
      <alignment/>
    </xf>
    <xf numFmtId="0" fontId="17" fillId="0" borderId="0" xfId="0" applyFont="1" applyAlignment="1">
      <alignment wrapText="1"/>
    </xf>
    <xf numFmtId="168" fontId="80" fillId="0" borderId="0" xfId="43" applyNumberFormat="1" applyFont="1" applyBorder="1" applyAlignment="1">
      <alignment horizontal="right"/>
    </xf>
    <xf numFmtId="14" fontId="43" fillId="0" borderId="0" xfId="43" applyNumberFormat="1" applyFont="1" applyFill="1" applyBorder="1" applyAlignment="1">
      <alignment horizontal="right" vertical="center"/>
    </xf>
    <xf numFmtId="0" fontId="83" fillId="0" borderId="0" xfId="0" applyFont="1" applyAlignment="1">
      <alignment/>
    </xf>
    <xf numFmtId="168" fontId="25" fillId="0" borderId="0" xfId="43" applyNumberFormat="1" applyFont="1" applyAlignment="1">
      <alignment horizontal="right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168" fontId="43" fillId="0" borderId="15" xfId="0" applyNumberFormat="1" applyFont="1" applyBorder="1" applyAlignment="1">
      <alignment horizontal="right"/>
    </xf>
    <xf numFmtId="0" fontId="84" fillId="0" borderId="15" xfId="0" applyFont="1" applyBorder="1" applyAlignment="1">
      <alignment horizontal="center"/>
    </xf>
    <xf numFmtId="0" fontId="84" fillId="0" borderId="1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78" fillId="0" borderId="0" xfId="0" applyFont="1" applyAlignment="1">
      <alignment/>
    </xf>
    <xf numFmtId="168" fontId="85" fillId="0" borderId="0" xfId="43" applyNumberFormat="1" applyFont="1" applyAlignment="1">
      <alignment/>
    </xf>
    <xf numFmtId="0" fontId="85" fillId="0" borderId="0" xfId="0" applyFont="1" applyAlignment="1">
      <alignment/>
    </xf>
    <xf numFmtId="0" fontId="66" fillId="0" borderId="0" xfId="0" applyFont="1" applyAlignment="1">
      <alignment/>
    </xf>
    <xf numFmtId="168" fontId="66" fillId="0" borderId="0" xfId="43" applyNumberFormat="1" applyFont="1" applyAlignment="1">
      <alignment/>
    </xf>
    <xf numFmtId="168" fontId="86" fillId="0" borderId="0" xfId="43" applyNumberFormat="1" applyFont="1" applyAlignment="1">
      <alignment/>
    </xf>
    <xf numFmtId="0" fontId="86" fillId="0" borderId="0" xfId="0" applyFont="1" applyAlignment="1">
      <alignment/>
    </xf>
    <xf numFmtId="0" fontId="78" fillId="0" borderId="15" xfId="0" applyFont="1" applyBorder="1" applyAlignment="1">
      <alignment horizontal="center"/>
    </xf>
    <xf numFmtId="168" fontId="78" fillId="0" borderId="15" xfId="43" applyNumberFormat="1" applyFont="1" applyBorder="1" applyAlignment="1">
      <alignment/>
    </xf>
    <xf numFmtId="0" fontId="78" fillId="0" borderId="15" xfId="0" applyFont="1" applyBorder="1" applyAlignment="1">
      <alignment/>
    </xf>
    <xf numFmtId="168" fontId="85" fillId="0" borderId="15" xfId="43" applyNumberFormat="1" applyFont="1" applyBorder="1" applyAlignment="1">
      <alignment/>
    </xf>
    <xf numFmtId="0" fontId="85" fillId="0" borderId="15" xfId="0" applyFont="1" applyBorder="1" applyAlignment="1">
      <alignment/>
    </xf>
    <xf numFmtId="168" fontId="78" fillId="0" borderId="0" xfId="43" applyNumberFormat="1" applyFont="1" applyBorder="1" applyAlignment="1">
      <alignment/>
    </xf>
    <xf numFmtId="168" fontId="85" fillId="0" borderId="0" xfId="43" applyNumberFormat="1" applyFont="1" applyBorder="1" applyAlignment="1">
      <alignment/>
    </xf>
    <xf numFmtId="0" fontId="85" fillId="0" borderId="0" xfId="0" applyFont="1" applyBorder="1" applyAlignment="1">
      <alignment/>
    </xf>
    <xf numFmtId="0" fontId="79" fillId="0" borderId="0" xfId="0" applyFont="1" applyBorder="1" applyAlignment="1">
      <alignment/>
    </xf>
    <xf numFmtId="168" fontId="79" fillId="0" borderId="0" xfId="43" applyNumberFormat="1" applyFont="1" applyBorder="1" applyAlignment="1">
      <alignment/>
    </xf>
    <xf numFmtId="14" fontId="43" fillId="0" borderId="0" xfId="43" applyNumberFormat="1" applyFont="1" applyBorder="1" applyAlignment="1">
      <alignment horizontal="right" vertical="center"/>
    </xf>
    <xf numFmtId="0" fontId="87" fillId="0" borderId="0" xfId="0" applyFont="1" applyBorder="1" applyAlignment="1">
      <alignment/>
    </xf>
    <xf numFmtId="0" fontId="88" fillId="0" borderId="0" xfId="0" applyFont="1" applyAlignment="1">
      <alignment/>
    </xf>
    <xf numFmtId="168" fontId="88" fillId="0" borderId="0" xfId="43" applyNumberFormat="1" applyFont="1" applyAlignment="1">
      <alignment/>
    </xf>
    <xf numFmtId="0" fontId="89" fillId="0" borderId="0" xfId="0" applyFont="1" applyAlignment="1">
      <alignment/>
    </xf>
    <xf numFmtId="0" fontId="79" fillId="0" borderId="41" xfId="0" applyFont="1" applyBorder="1" applyAlignment="1">
      <alignment horizontal="center"/>
    </xf>
    <xf numFmtId="168" fontId="79" fillId="0" borderId="41" xfId="43" applyNumberFormat="1" applyFont="1" applyBorder="1" applyAlignment="1">
      <alignment/>
    </xf>
    <xf numFmtId="168" fontId="78" fillId="0" borderId="41" xfId="43" applyNumberFormat="1" applyFont="1" applyBorder="1" applyAlignment="1">
      <alignment/>
    </xf>
    <xf numFmtId="0" fontId="79" fillId="0" borderId="41" xfId="0" applyFont="1" applyBorder="1" applyAlignment="1">
      <alignment/>
    </xf>
    <xf numFmtId="0" fontId="87" fillId="0" borderId="41" xfId="0" applyFont="1" applyBorder="1" applyAlignment="1">
      <alignment/>
    </xf>
    <xf numFmtId="168" fontId="16" fillId="0" borderId="0" xfId="43" applyNumberFormat="1" applyFont="1" applyFill="1" applyBorder="1" applyAlignment="1">
      <alignment horizontal="right" vertical="center"/>
    </xf>
    <xf numFmtId="168" fontId="65" fillId="0" borderId="0" xfId="43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8" fontId="16" fillId="0" borderId="0" xfId="43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center"/>
    </xf>
    <xf numFmtId="168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84" fillId="0" borderId="0" xfId="0" applyFont="1" applyAlignment="1">
      <alignment/>
    </xf>
    <xf numFmtId="0" fontId="25" fillId="0" borderId="0" xfId="0" applyFont="1" applyAlignment="1">
      <alignment horizontal="right"/>
    </xf>
    <xf numFmtId="0" fontId="103" fillId="0" borderId="0" xfId="0" applyFont="1" applyAlignment="1">
      <alignment/>
    </xf>
    <xf numFmtId="14" fontId="103" fillId="0" borderId="0" xfId="43" applyNumberFormat="1" applyFont="1" applyBorder="1" applyAlignment="1">
      <alignment horizontal="right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168" fontId="105" fillId="0" borderId="0" xfId="43" applyNumberFormat="1" applyFont="1" applyAlignment="1">
      <alignment horizontal="right"/>
    </xf>
    <xf numFmtId="0" fontId="106" fillId="0" borderId="0" xfId="0" applyFont="1" applyAlignment="1">
      <alignment/>
    </xf>
    <xf numFmtId="0" fontId="103" fillId="0" borderId="15" xfId="0" applyFont="1" applyBorder="1" applyAlignment="1">
      <alignment horizontal="center"/>
    </xf>
    <xf numFmtId="168" fontId="103" fillId="0" borderId="15" xfId="43" applyNumberFormat="1" applyFont="1" applyBorder="1" applyAlignment="1">
      <alignment horizontal="right"/>
    </xf>
    <xf numFmtId="0" fontId="104" fillId="0" borderId="15" xfId="0" applyFont="1" applyBorder="1" applyAlignment="1">
      <alignment horizontal="center"/>
    </xf>
    <xf numFmtId="168" fontId="106" fillId="0" borderId="0" xfId="43" applyNumberFormat="1" applyFont="1" applyAlignment="1">
      <alignment/>
    </xf>
    <xf numFmtId="168" fontId="105" fillId="0" borderId="0" xfId="0" applyNumberFormat="1" applyFont="1" applyAlignment="1">
      <alignment/>
    </xf>
    <xf numFmtId="168" fontId="105" fillId="0" borderId="0" xfId="43" applyNumberFormat="1" applyFont="1" applyAlignment="1">
      <alignment/>
    </xf>
    <xf numFmtId="168" fontId="105" fillId="0" borderId="0" xfId="71" applyNumberFormat="1" applyFont="1" applyAlignment="1">
      <alignment vertical="center"/>
      <protection/>
    </xf>
    <xf numFmtId="168" fontId="107" fillId="0" borderId="0" xfId="43" applyNumberFormat="1" applyFont="1" applyFill="1" applyBorder="1" applyAlignment="1">
      <alignment horizontal="right" vertical="center"/>
    </xf>
    <xf numFmtId="0" fontId="105" fillId="0" borderId="12" xfId="0" applyFont="1" applyBorder="1" applyAlignment="1">
      <alignment/>
    </xf>
    <xf numFmtId="168" fontId="108" fillId="0" borderId="12" xfId="71" applyNumberFormat="1" applyFont="1" applyBorder="1" applyAlignment="1">
      <alignment vertical="center"/>
      <protection/>
    </xf>
    <xf numFmtId="0" fontId="109" fillId="0" borderId="0" xfId="0" applyFont="1" applyAlignment="1">
      <alignment/>
    </xf>
    <xf numFmtId="0" fontId="110" fillId="0" borderId="6" xfId="0" applyFont="1" applyBorder="1" applyAlignment="1">
      <alignment horizontal="center" vertical="center" wrapText="1"/>
    </xf>
    <xf numFmtId="0" fontId="111" fillId="0" borderId="6" xfId="0" applyFont="1" applyBorder="1" applyAlignment="1">
      <alignment horizontal="center"/>
    </xf>
    <xf numFmtId="168" fontId="112" fillId="0" borderId="30" xfId="43" applyNumberFormat="1" applyFont="1" applyBorder="1" applyAlignment="1">
      <alignment/>
    </xf>
    <xf numFmtId="168" fontId="112" fillId="0" borderId="22" xfId="43" applyNumberFormat="1" applyFont="1" applyBorder="1" applyAlignment="1">
      <alignment/>
    </xf>
    <xf numFmtId="168" fontId="112" fillId="0" borderId="34" xfId="43" applyNumberFormat="1" applyFont="1" applyBorder="1" applyAlignment="1">
      <alignment/>
    </xf>
    <xf numFmtId="14" fontId="107" fillId="0" borderId="15" xfId="0" applyNumberFormat="1" applyFont="1" applyBorder="1" applyAlignment="1">
      <alignment horizontal="right"/>
    </xf>
    <xf numFmtId="168" fontId="113" fillId="0" borderId="41" xfId="43" applyNumberFormat="1" applyFont="1" applyBorder="1" applyAlignment="1">
      <alignment horizontal="right"/>
    </xf>
    <xf numFmtId="168" fontId="113" fillId="0" borderId="0" xfId="43" applyNumberFormat="1" applyFont="1" applyBorder="1" applyAlignment="1">
      <alignment horizontal="right"/>
    </xf>
    <xf numFmtId="168" fontId="113" fillId="0" borderId="28" xfId="43" applyNumberFormat="1" applyFont="1" applyBorder="1" applyAlignment="1">
      <alignment horizontal="right"/>
    </xf>
    <xf numFmtId="168" fontId="107" fillId="0" borderId="15" xfId="43" applyNumberFormat="1" applyFont="1" applyBorder="1" applyAlignment="1">
      <alignment horizontal="right"/>
    </xf>
    <xf numFmtId="168" fontId="113" fillId="0" borderId="0" xfId="0" applyNumberFormat="1" applyFont="1" applyBorder="1" applyAlignment="1">
      <alignment horizontal="right"/>
    </xf>
    <xf numFmtId="14" fontId="107" fillId="0" borderId="15" xfId="0" applyNumberFormat="1" applyFont="1" applyBorder="1" applyAlignment="1">
      <alignment horizontal="right" vertical="center"/>
    </xf>
    <xf numFmtId="168" fontId="113" fillId="0" borderId="0" xfId="43" applyNumberFormat="1" applyFont="1" applyAlignment="1">
      <alignment horizontal="right"/>
    </xf>
    <xf numFmtId="168" fontId="113" fillId="0" borderId="0" xfId="43" applyNumberFormat="1" applyFont="1" applyAlignment="1">
      <alignment horizontal="center"/>
    </xf>
    <xf numFmtId="0" fontId="114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Border="1" applyAlignment="1">
      <alignment horizontal="right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/>
    </xf>
    <xf numFmtId="0" fontId="115" fillId="0" borderId="0" xfId="0" applyFont="1" applyAlignment="1">
      <alignment/>
    </xf>
    <xf numFmtId="0" fontId="105" fillId="0" borderId="0" xfId="0" applyFont="1" applyBorder="1" applyAlignment="1">
      <alignment/>
    </xf>
    <xf numFmtId="168" fontId="105" fillId="0" borderId="0" xfId="43" applyNumberFormat="1" applyFont="1" applyBorder="1" applyAlignment="1">
      <alignment/>
    </xf>
    <xf numFmtId="0" fontId="23" fillId="0" borderId="15" xfId="0" applyFont="1" applyBorder="1" applyAlignment="1">
      <alignment/>
    </xf>
    <xf numFmtId="14" fontId="20" fillId="0" borderId="15" xfId="43" applyNumberFormat="1" applyFont="1" applyBorder="1" applyAlignment="1">
      <alignment horizontal="right"/>
    </xf>
    <xf numFmtId="0" fontId="116" fillId="0" borderId="15" xfId="0" applyFont="1" applyBorder="1" applyAlignment="1">
      <alignment/>
    </xf>
    <xf numFmtId="0" fontId="23" fillId="0" borderId="0" xfId="0" applyFont="1" applyAlignment="1">
      <alignment/>
    </xf>
    <xf numFmtId="168" fontId="23" fillId="0" borderId="0" xfId="43" applyNumberFormat="1" applyFont="1" applyAlignment="1">
      <alignment/>
    </xf>
    <xf numFmtId="0" fontId="116" fillId="0" borderId="0" xfId="0" applyFont="1" applyAlignment="1">
      <alignment/>
    </xf>
    <xf numFmtId="0" fontId="23" fillId="0" borderId="0" xfId="0" applyFont="1" applyBorder="1" applyAlignment="1">
      <alignment/>
    </xf>
    <xf numFmtId="168" fontId="23" fillId="0" borderId="0" xfId="43" applyNumberFormat="1" applyFont="1" applyBorder="1" applyAlignment="1">
      <alignment/>
    </xf>
    <xf numFmtId="0" fontId="117" fillId="0" borderId="0" xfId="0" applyFont="1" applyAlignment="1">
      <alignment/>
    </xf>
    <xf numFmtId="168" fontId="109" fillId="0" borderId="0" xfId="43" applyNumberFormat="1" applyFont="1" applyAlignment="1">
      <alignment/>
    </xf>
    <xf numFmtId="168" fontId="118" fillId="0" borderId="0" xfId="0" applyNumberFormat="1" applyFont="1" applyAlignment="1">
      <alignment horizontal="right"/>
    </xf>
    <xf numFmtId="168" fontId="119" fillId="0" borderId="0" xfId="0" applyNumberFormat="1" applyFont="1" applyAlignment="1">
      <alignment horizontal="right" vertical="center"/>
    </xf>
    <xf numFmtId="168" fontId="65" fillId="0" borderId="0" xfId="43" applyNumberFormat="1" applyFont="1" applyBorder="1" applyAlignment="1">
      <alignment horizontal="right"/>
    </xf>
    <xf numFmtId="0" fontId="120" fillId="0" borderId="0" xfId="0" applyFont="1" applyAlignment="1">
      <alignment horizontal="justify"/>
    </xf>
    <xf numFmtId="0" fontId="120" fillId="0" borderId="0" xfId="0" applyFont="1" applyAlignment="1">
      <alignment/>
    </xf>
    <xf numFmtId="168" fontId="118" fillId="0" borderId="0" xfId="0" applyNumberFormat="1" applyFont="1" applyAlignment="1">
      <alignment/>
    </xf>
    <xf numFmtId="168" fontId="80" fillId="0" borderId="0" xfId="43" applyNumberFormat="1" applyFont="1" applyAlignment="1">
      <alignment/>
    </xf>
    <xf numFmtId="168" fontId="65" fillId="0" borderId="0" xfId="43" applyNumberFormat="1" applyFont="1" applyAlignment="1">
      <alignment/>
    </xf>
    <xf numFmtId="168" fontId="16" fillId="0" borderId="0" xfId="43" applyNumberFormat="1" applyFont="1" applyBorder="1" applyAlignment="1">
      <alignment horizontal="right" vertical="center"/>
    </xf>
    <xf numFmtId="168" fontId="65" fillId="0" borderId="0" xfId="0" applyNumberFormat="1" applyFont="1" applyAlignment="1">
      <alignment/>
    </xf>
    <xf numFmtId="41" fontId="65" fillId="0" borderId="0" xfId="0" applyNumberFormat="1" applyFont="1" applyAlignment="1">
      <alignment/>
    </xf>
    <xf numFmtId="168" fontId="43" fillId="0" borderId="0" xfId="43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68" fontId="25" fillId="0" borderId="0" xfId="43" applyNumberFormat="1" applyFont="1" applyAlignment="1">
      <alignment/>
    </xf>
    <xf numFmtId="0" fontId="84" fillId="0" borderId="0" xfId="0" applyFont="1" applyAlignment="1">
      <alignment/>
    </xf>
    <xf numFmtId="168" fontId="25" fillId="0" borderId="0" xfId="43" applyNumberFormat="1" applyFont="1" applyAlignment="1">
      <alignment horizontal="right"/>
    </xf>
    <xf numFmtId="168" fontId="43" fillId="0" borderId="0" xfId="43" applyNumberFormat="1" applyFont="1" applyBorder="1" applyAlignment="1">
      <alignment horizontal="right" vertical="center"/>
    </xf>
    <xf numFmtId="168" fontId="43" fillId="0" borderId="15" xfId="43" applyNumberFormat="1" applyFont="1" applyBorder="1" applyAlignment="1">
      <alignment horizontal="right"/>
    </xf>
    <xf numFmtId="41" fontId="43" fillId="0" borderId="15" xfId="0" applyNumberFormat="1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8" fontId="25" fillId="0" borderId="0" xfId="0" applyNumberFormat="1" applyFont="1" applyAlignment="1">
      <alignment horizontal="right"/>
    </xf>
    <xf numFmtId="41" fontId="4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41" fillId="0" borderId="6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34" xfId="0" applyFont="1" applyBorder="1" applyAlignment="1">
      <alignment/>
    </xf>
    <xf numFmtId="168" fontId="18" fillId="0" borderId="42" xfId="43" applyNumberFormat="1" applyFont="1" applyFill="1" applyBorder="1" applyAlignment="1">
      <alignment horizontal="right"/>
    </xf>
    <xf numFmtId="168" fontId="18" fillId="0" borderId="22" xfId="43" applyNumberFormat="1" applyFont="1" applyFill="1" applyBorder="1" applyAlignment="1">
      <alignment horizontal="right"/>
    </xf>
    <xf numFmtId="168" fontId="18" fillId="0" borderId="22" xfId="0" applyNumberFormat="1" applyFont="1" applyBorder="1" applyAlignment="1">
      <alignment/>
    </xf>
    <xf numFmtId="0" fontId="18" fillId="0" borderId="22" xfId="0" applyFont="1" applyFill="1" applyBorder="1" applyAlignment="1">
      <alignment horizontal="right"/>
    </xf>
    <xf numFmtId="168" fontId="18" fillId="0" borderId="34" xfId="43" applyNumberFormat="1" applyFont="1" applyFill="1" applyBorder="1" applyAlignment="1">
      <alignment horizontal="right"/>
    </xf>
    <xf numFmtId="0" fontId="16" fillId="0" borderId="43" xfId="0" applyFont="1" applyBorder="1" applyAlignment="1">
      <alignment horizontal="center"/>
    </xf>
    <xf numFmtId="14" fontId="16" fillId="0" borderId="6" xfId="43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wrapText="1"/>
    </xf>
    <xf numFmtId="14" fontId="16" fillId="0" borderId="6" xfId="43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168" fontId="17" fillId="0" borderId="48" xfId="43" applyNumberFormat="1" applyFont="1" applyFill="1" applyBorder="1" applyAlignment="1">
      <alignment horizontal="right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168" fontId="16" fillId="0" borderId="53" xfId="43" applyNumberFormat="1" applyFont="1" applyBorder="1" applyAlignment="1">
      <alignment horizontal="right"/>
    </xf>
    <xf numFmtId="0" fontId="16" fillId="0" borderId="54" xfId="0" applyFont="1" applyBorder="1" applyAlignment="1">
      <alignment horizontal="center"/>
    </xf>
    <xf numFmtId="3" fontId="42" fillId="0" borderId="0" xfId="0" applyNumberFormat="1" applyFont="1" applyAlignment="1">
      <alignment/>
    </xf>
    <xf numFmtId="3" fontId="41" fillId="0" borderId="0" xfId="0" applyNumberFormat="1" applyFont="1" applyBorder="1" applyAlignment="1">
      <alignment horizontal="center"/>
    </xf>
    <xf numFmtId="41" fontId="44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3" fontId="45" fillId="0" borderId="0" xfId="0" applyNumberFormat="1" applyFont="1" applyAlignment="1">
      <alignment/>
    </xf>
    <xf numFmtId="3" fontId="18" fillId="0" borderId="42" xfId="43" applyNumberFormat="1" applyFont="1" applyFill="1" applyBorder="1" applyAlignment="1">
      <alignment horizontal="right"/>
    </xf>
    <xf numFmtId="3" fontId="18" fillId="0" borderId="22" xfId="0" applyNumberFormat="1" applyFont="1" applyBorder="1" applyAlignment="1">
      <alignment/>
    </xf>
    <xf numFmtId="3" fontId="15" fillId="0" borderId="55" xfId="0" applyNumberFormat="1" applyFont="1" applyBorder="1" applyAlignment="1">
      <alignment horizontal="right"/>
    </xf>
    <xf numFmtId="168" fontId="18" fillId="0" borderId="42" xfId="0" applyNumberFormat="1" applyFont="1" applyBorder="1" applyAlignment="1">
      <alignment/>
    </xf>
    <xf numFmtId="168" fontId="18" fillId="0" borderId="34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168" fontId="41" fillId="0" borderId="15" xfId="0" applyNumberFormat="1" applyFont="1" applyBorder="1" applyAlignment="1">
      <alignment horizontal="center"/>
    </xf>
    <xf numFmtId="3" fontId="119" fillId="0" borderId="56" xfId="0" applyNumberFormat="1" applyFont="1" applyBorder="1" applyAlignment="1">
      <alignment horizontal="right"/>
    </xf>
    <xf numFmtId="0" fontId="16" fillId="0" borderId="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168" fontId="1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43" applyNumberFormat="1" applyFont="1" applyBorder="1" applyAlignment="1">
      <alignment horizontal="right" vertical="center"/>
    </xf>
    <xf numFmtId="168" fontId="116" fillId="0" borderId="0" xfId="43" applyNumberFormat="1" applyFont="1" applyAlignment="1">
      <alignment/>
    </xf>
    <xf numFmtId="168" fontId="105" fillId="0" borderId="57" xfId="0" applyNumberFormat="1" applyFont="1" applyBorder="1" applyAlignment="1">
      <alignment/>
    </xf>
    <xf numFmtId="0" fontId="105" fillId="0" borderId="57" xfId="0" applyFont="1" applyBorder="1" applyAlignment="1">
      <alignment/>
    </xf>
    <xf numFmtId="168" fontId="105" fillId="0" borderId="57" xfId="43" applyNumberFormat="1" applyFont="1" applyBorder="1" applyAlignment="1">
      <alignment/>
    </xf>
    <xf numFmtId="0" fontId="106" fillId="0" borderId="57" xfId="0" applyFont="1" applyBorder="1" applyAlignment="1">
      <alignment/>
    </xf>
    <xf numFmtId="168" fontId="42" fillId="0" borderId="0" xfId="43" applyNumberFormat="1" applyFont="1" applyBorder="1" applyAlignment="1">
      <alignment/>
    </xf>
    <xf numFmtId="168" fontId="16" fillId="0" borderId="0" xfId="43" applyNumberFormat="1" applyFont="1" applyAlignment="1">
      <alignment horizontal="right"/>
    </xf>
    <xf numFmtId="168" fontId="17" fillId="0" borderId="0" xfId="43" applyNumberFormat="1" applyFont="1" applyAlignment="1">
      <alignment horizontal="right"/>
    </xf>
    <xf numFmtId="168" fontId="17" fillId="0" borderId="0" xfId="43" applyNumberFormat="1" applyFont="1" applyFill="1" applyAlignment="1">
      <alignment horizontal="right"/>
    </xf>
    <xf numFmtId="168" fontId="16" fillId="0" borderId="0" xfId="43" applyNumberFormat="1" applyFont="1" applyFill="1" applyAlignment="1">
      <alignment horizontal="right"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168" fontId="16" fillId="0" borderId="57" xfId="43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8" fontId="65" fillId="0" borderId="0" xfId="0" applyNumberFormat="1" applyFont="1" applyFill="1" applyAlignment="1">
      <alignment/>
    </xf>
    <xf numFmtId="168" fontId="65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14" fontId="16" fillId="22" borderId="15" xfId="43" applyNumberFormat="1" applyFont="1" applyFill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68" fontId="123" fillId="22" borderId="0" xfId="43" applyNumberFormat="1" applyFont="1" applyFill="1" applyAlignment="1">
      <alignment/>
    </xf>
    <xf numFmtId="0" fontId="125" fillId="0" borderId="0" xfId="0" applyFont="1" applyAlignment="1">
      <alignment/>
    </xf>
    <xf numFmtId="168" fontId="126" fillId="0" borderId="0" xfId="43" applyNumberFormat="1" applyFont="1" applyAlignment="1">
      <alignment/>
    </xf>
    <xf numFmtId="0" fontId="127" fillId="0" borderId="0" xfId="0" applyFont="1" applyAlignment="1">
      <alignment/>
    </xf>
    <xf numFmtId="0" fontId="124" fillId="0" borderId="0" xfId="0" applyFont="1" applyAlignment="1">
      <alignment/>
    </xf>
    <xf numFmtId="168" fontId="126" fillId="0" borderId="0" xfId="43" applyNumberFormat="1" applyFont="1" applyAlignment="1">
      <alignment/>
    </xf>
    <xf numFmtId="0" fontId="125" fillId="0" borderId="0" xfId="0" applyFont="1" applyAlignment="1">
      <alignment/>
    </xf>
    <xf numFmtId="0" fontId="16" fillId="0" borderId="28" xfId="0" applyFont="1" applyBorder="1" applyAlignment="1">
      <alignment/>
    </xf>
    <xf numFmtId="168" fontId="16" fillId="0" borderId="28" xfId="43" applyNumberFormat="1" applyFont="1" applyBorder="1" applyAlignment="1">
      <alignment/>
    </xf>
    <xf numFmtId="0" fontId="128" fillId="0" borderId="28" xfId="0" applyFont="1" applyBorder="1" applyAlignment="1">
      <alignment/>
    </xf>
    <xf numFmtId="168" fontId="129" fillId="0" borderId="58" xfId="43" applyNumberFormat="1" applyFont="1" applyBorder="1" applyAlignment="1">
      <alignment horizontal="right"/>
    </xf>
    <xf numFmtId="168" fontId="129" fillId="0" borderId="15" xfId="43" applyNumberFormat="1" applyFont="1" applyBorder="1" applyAlignment="1">
      <alignment horizontal="right"/>
    </xf>
    <xf numFmtId="168" fontId="131" fillId="0" borderId="15" xfId="43" applyNumberFormat="1" applyFont="1" applyBorder="1" applyAlignment="1">
      <alignment horizontal="right"/>
    </xf>
    <xf numFmtId="168" fontId="130" fillId="0" borderId="15" xfId="43" applyNumberFormat="1" applyFont="1" applyBorder="1" applyAlignment="1">
      <alignment horizontal="right"/>
    </xf>
    <xf numFmtId="0" fontId="15" fillId="0" borderId="48" xfId="0" applyFont="1" applyBorder="1" applyAlignment="1">
      <alignment horizontal="center" wrapText="1"/>
    </xf>
    <xf numFmtId="168" fontId="80" fillId="0" borderId="0" xfId="0" applyNumberFormat="1" applyFont="1" applyBorder="1" applyAlignment="1">
      <alignment horizontal="right"/>
    </xf>
    <xf numFmtId="168" fontId="65" fillId="0" borderId="23" xfId="0" applyNumberFormat="1" applyFont="1" applyBorder="1" applyAlignment="1">
      <alignment/>
    </xf>
    <xf numFmtId="168" fontId="16" fillId="0" borderId="57" xfId="43" applyNumberFormat="1" applyFont="1" applyBorder="1" applyAlignment="1">
      <alignment/>
    </xf>
    <xf numFmtId="14" fontId="16" fillId="0" borderId="0" xfId="0" applyNumberFormat="1" applyFont="1" applyBorder="1" applyAlignment="1">
      <alignment horizontal="center"/>
    </xf>
    <xf numFmtId="14" fontId="16" fillId="0" borderId="0" xfId="43" applyNumberFormat="1" applyFont="1" applyBorder="1" applyAlignment="1">
      <alignment horizontal="center" vertical="center"/>
    </xf>
    <xf numFmtId="41" fontId="16" fillId="0" borderId="15" xfId="43" applyNumberFormat="1" applyFont="1" applyBorder="1" applyAlignment="1">
      <alignment horizontal="right" vertical="center"/>
    </xf>
    <xf numFmtId="168" fontId="16" fillId="0" borderId="48" xfId="43" applyNumberFormat="1" applyFont="1" applyBorder="1" applyAlignment="1">
      <alignment horizontal="right"/>
    </xf>
    <xf numFmtId="0" fontId="16" fillId="0" borderId="15" xfId="0" applyFont="1" applyBorder="1" applyAlignment="1">
      <alignment wrapText="1"/>
    </xf>
    <xf numFmtId="168" fontId="41" fillId="0" borderId="15" xfId="43" applyNumberFormat="1" applyFont="1" applyBorder="1" applyAlignment="1">
      <alignment/>
    </xf>
    <xf numFmtId="0" fontId="16" fillId="0" borderId="48" xfId="0" applyFont="1" applyBorder="1" applyAlignment="1">
      <alignment horizontal="center" wrapText="1"/>
    </xf>
    <xf numFmtId="0" fontId="132" fillId="0" borderId="0" xfId="0" applyFont="1" applyAlignment="1">
      <alignment/>
    </xf>
    <xf numFmtId="168" fontId="132" fillId="0" borderId="0" xfId="43" applyNumberFormat="1" applyFont="1" applyAlignment="1">
      <alignment/>
    </xf>
    <xf numFmtId="0" fontId="42" fillId="0" borderId="32" xfId="0" applyFont="1" applyBorder="1" applyAlignment="1">
      <alignment/>
    </xf>
    <xf numFmtId="168" fontId="42" fillId="0" borderId="32" xfId="43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68" fontId="42" fillId="0" borderId="0" xfId="43" applyNumberFormat="1" applyFont="1" applyBorder="1" applyAlignment="1">
      <alignment/>
    </xf>
    <xf numFmtId="0" fontId="16" fillId="0" borderId="48" xfId="0" applyFont="1" applyBorder="1" applyAlignment="1">
      <alignment/>
    </xf>
    <xf numFmtId="41" fontId="16" fillId="0" borderId="56" xfId="43" applyNumberFormat="1" applyFont="1" applyBorder="1" applyAlignment="1">
      <alignment horizontal="right" vertical="center"/>
    </xf>
    <xf numFmtId="0" fontId="41" fillId="0" borderId="17" xfId="0" applyFont="1" applyBorder="1" applyAlignment="1">
      <alignment/>
    </xf>
    <xf numFmtId="168" fontId="41" fillId="0" borderId="17" xfId="43" applyNumberFormat="1" applyFont="1" applyBorder="1" applyAlignment="1">
      <alignment/>
    </xf>
    <xf numFmtId="168" fontId="42" fillId="0" borderId="15" xfId="43" applyNumberFormat="1" applyFont="1" applyBorder="1" applyAlignment="1">
      <alignment/>
    </xf>
    <xf numFmtId="0" fontId="17" fillId="0" borderId="15" xfId="0" applyFont="1" applyBorder="1" applyAlignment="1">
      <alignment horizontal="left"/>
    </xf>
    <xf numFmtId="168" fontId="133" fillId="0" borderId="15" xfId="43" applyNumberFormat="1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168" fontId="17" fillId="0" borderId="0" xfId="43" applyNumberFormat="1" applyFont="1" applyBorder="1" applyAlignment="1">
      <alignment horizontal="right"/>
    </xf>
    <xf numFmtId="0" fontId="16" fillId="0" borderId="32" xfId="0" applyFont="1" applyBorder="1" applyAlignment="1">
      <alignment horizontal="center"/>
    </xf>
    <xf numFmtId="168" fontId="16" fillId="0" borderId="32" xfId="43" applyNumberFormat="1" applyFont="1" applyBorder="1" applyAlignment="1">
      <alignment horizontal="right"/>
    </xf>
    <xf numFmtId="3" fontId="40" fillId="0" borderId="0" xfId="0" applyNumberFormat="1" applyFont="1" applyAlignment="1">
      <alignment/>
    </xf>
    <xf numFmtId="168" fontId="25" fillId="0" borderId="15" xfId="43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168" fontId="17" fillId="0" borderId="26" xfId="43" applyNumberFormat="1" applyFont="1" applyBorder="1" applyAlignment="1">
      <alignment/>
    </xf>
    <xf numFmtId="0" fontId="16" fillId="0" borderId="0" xfId="0" applyFont="1" applyBorder="1" applyAlignment="1">
      <alignment wrapText="1"/>
    </xf>
    <xf numFmtId="41" fontId="16" fillId="0" borderId="0" xfId="43" applyNumberFormat="1" applyFont="1" applyBorder="1" applyAlignment="1">
      <alignment horizontal="right" vertical="center"/>
    </xf>
    <xf numFmtId="175" fontId="17" fillId="0" borderId="0" xfId="0" applyNumberFormat="1" applyFont="1" applyAlignment="1">
      <alignment horizontal="right"/>
    </xf>
    <xf numFmtId="168" fontId="70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68" fontId="17" fillId="0" borderId="0" xfId="43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68" fontId="17" fillId="0" borderId="0" xfId="43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23" fillId="0" borderId="28" xfId="71" applyNumberFormat="1" applyFont="1" applyFill="1" applyBorder="1" applyAlignment="1">
      <alignment horizontal="left" vertical="center"/>
      <protection/>
    </xf>
    <xf numFmtId="168" fontId="23" fillId="0" borderId="29" xfId="71" applyNumberFormat="1" applyFont="1" applyFill="1" applyBorder="1" applyAlignment="1">
      <alignment horizontal="left" vertical="center"/>
      <protection/>
    </xf>
    <xf numFmtId="0" fontId="23" fillId="0" borderId="30" xfId="71" applyNumberFormat="1" applyFont="1" applyFill="1" applyBorder="1" applyAlignment="1">
      <alignment horizontal="center" vertical="center"/>
      <protection/>
    </xf>
    <xf numFmtId="49" fontId="23" fillId="0" borderId="30" xfId="71" applyNumberFormat="1" applyFont="1" applyFill="1" applyBorder="1" applyAlignment="1">
      <alignment horizontal="center" vertical="center"/>
      <protection/>
    </xf>
    <xf numFmtId="168" fontId="23" fillId="0" borderId="30" xfId="43" applyNumberFormat="1" applyFont="1" applyFill="1" applyBorder="1" applyAlignment="1">
      <alignment vertical="center"/>
    </xf>
    <xf numFmtId="168" fontId="43" fillId="0" borderId="27" xfId="71" applyNumberFormat="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horizontal="left" vertical="center"/>
    </xf>
    <xf numFmtId="168" fontId="23" fillId="0" borderId="25" xfId="43" applyNumberFormat="1" applyFont="1" applyFill="1" applyBorder="1" applyAlignment="1">
      <alignment vertical="center"/>
    </xf>
    <xf numFmtId="168" fontId="16" fillId="0" borderId="59" xfId="71" applyNumberFormat="1" applyFont="1" applyBorder="1" applyAlignment="1">
      <alignment vertical="center"/>
      <protection/>
    </xf>
    <xf numFmtId="168" fontId="17" fillId="0" borderId="60" xfId="71" applyNumberFormat="1" applyFont="1" applyBorder="1" applyAlignment="1">
      <alignment horizontal="left" vertical="center"/>
      <protection/>
    </xf>
    <xf numFmtId="0" fontId="17" fillId="0" borderId="61" xfId="71" applyNumberFormat="1" applyFont="1" applyBorder="1" applyAlignment="1">
      <alignment horizontal="center" vertical="center"/>
      <protection/>
    </xf>
    <xf numFmtId="49" fontId="17" fillId="0" borderId="61" xfId="71" applyNumberFormat="1" applyFont="1" applyBorder="1" applyAlignment="1">
      <alignment horizontal="center" vertical="center"/>
      <protection/>
    </xf>
    <xf numFmtId="168" fontId="17" fillId="0" borderId="61" xfId="43" applyNumberFormat="1" applyFont="1" applyFill="1" applyBorder="1" applyAlignment="1">
      <alignment vertical="center"/>
    </xf>
    <xf numFmtId="168" fontId="77" fillId="0" borderId="61" xfId="43" applyNumberFormat="1" applyFont="1" applyFill="1" applyBorder="1" applyAlignment="1">
      <alignment vertical="center"/>
    </xf>
    <xf numFmtId="168" fontId="16" fillId="0" borderId="62" xfId="71" applyNumberFormat="1" applyFont="1" applyBorder="1" applyAlignment="1">
      <alignment vertical="center"/>
      <protection/>
    </xf>
    <xf numFmtId="168" fontId="17" fillId="0" borderId="63" xfId="71" applyNumberFormat="1" applyFont="1" applyBorder="1" applyAlignment="1">
      <alignment horizontal="left" vertical="center"/>
      <protection/>
    </xf>
    <xf numFmtId="0" fontId="17" fillId="0" borderId="64" xfId="71" applyNumberFormat="1" applyFont="1" applyBorder="1" applyAlignment="1">
      <alignment horizontal="center" vertical="center"/>
      <protection/>
    </xf>
    <xf numFmtId="49" fontId="17" fillId="0" borderId="64" xfId="71" applyNumberFormat="1" applyFont="1" applyBorder="1" applyAlignment="1">
      <alignment horizontal="center" vertical="center"/>
      <protection/>
    </xf>
    <xf numFmtId="168" fontId="17" fillId="0" borderId="64" xfId="43" applyNumberFormat="1" applyFont="1" applyFill="1" applyBorder="1" applyAlignment="1">
      <alignment vertical="center"/>
    </xf>
    <xf numFmtId="168" fontId="77" fillId="0" borderId="64" xfId="43" applyNumberFormat="1" applyFont="1" applyFill="1" applyBorder="1" applyAlignment="1">
      <alignment vertical="center"/>
    </xf>
    <xf numFmtId="168" fontId="16" fillId="0" borderId="0" xfId="71" applyNumberFormat="1" applyFont="1" applyBorder="1" applyAlignment="1">
      <alignment horizontal="left" vertical="center"/>
      <protection/>
    </xf>
    <xf numFmtId="49" fontId="17" fillId="0" borderId="0" xfId="71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49" fontId="17" fillId="0" borderId="0" xfId="71" applyNumberFormat="1" applyFont="1" applyBorder="1" applyAlignment="1">
      <alignment horizontal="left" vertical="center"/>
      <protection/>
    </xf>
    <xf numFmtId="168" fontId="17" fillId="0" borderId="65" xfId="71" applyNumberFormat="1" applyFont="1" applyBorder="1" applyAlignment="1">
      <alignment horizontal="left" vertical="center"/>
      <protection/>
    </xf>
    <xf numFmtId="0" fontId="17" fillId="0" borderId="66" xfId="71" applyNumberFormat="1" applyFont="1" applyBorder="1" applyAlignment="1">
      <alignment horizontal="center" vertical="center"/>
      <protection/>
    </xf>
    <xf numFmtId="49" fontId="17" fillId="0" borderId="66" xfId="77" applyNumberFormat="1" applyFont="1" applyBorder="1" applyAlignment="1">
      <alignment horizontal="center" vertical="center"/>
    </xf>
    <xf numFmtId="168" fontId="17" fillId="0" borderId="66" xfId="43" applyNumberFormat="1" applyFont="1" applyFill="1" applyBorder="1" applyAlignment="1">
      <alignment vertical="center"/>
    </xf>
    <xf numFmtId="168" fontId="77" fillId="0" borderId="66" xfId="43" applyNumberFormat="1" applyFont="1" applyFill="1" applyBorder="1" applyAlignment="1">
      <alignment vertical="center"/>
    </xf>
    <xf numFmtId="0" fontId="17" fillId="0" borderId="62" xfId="0" applyFont="1" applyBorder="1" applyAlignment="1">
      <alignment horizontal="left" vertical="center"/>
    </xf>
    <xf numFmtId="168" fontId="17" fillId="0" borderId="67" xfId="71" applyNumberFormat="1" applyFont="1" applyBorder="1" applyAlignment="1">
      <alignment vertical="center"/>
      <protection/>
    </xf>
    <xf numFmtId="168" fontId="72" fillId="0" borderId="42" xfId="43" applyNumberFormat="1" applyFont="1" applyBorder="1" applyAlignment="1">
      <alignment horizontal="left"/>
    </xf>
    <xf numFmtId="168" fontId="134" fillId="22" borderId="22" xfId="43" applyNumberFormat="1" applyFont="1" applyFill="1" applyBorder="1" applyAlignment="1">
      <alignment/>
    </xf>
    <xf numFmtId="168" fontId="134" fillId="0" borderId="22" xfId="43" applyNumberFormat="1" applyFont="1" applyBorder="1" applyAlignment="1">
      <alignment/>
    </xf>
    <xf numFmtId="37" fontId="30" fillId="0" borderId="42" xfId="72" applyNumberFormat="1" applyFont="1" applyBorder="1" applyAlignment="1">
      <alignment horizontal="center" vertical="center"/>
      <protection/>
    </xf>
    <xf numFmtId="0" fontId="136" fillId="0" borderId="0" xfId="0" applyFont="1" applyAlignment="1">
      <alignment/>
    </xf>
    <xf numFmtId="168" fontId="136" fillId="0" borderId="0" xfId="43" applyNumberFormat="1" applyFont="1" applyAlignment="1">
      <alignment/>
    </xf>
    <xf numFmtId="168" fontId="20" fillId="0" borderId="25" xfId="43" applyNumberFormat="1" applyFont="1" applyFill="1" applyBorder="1" applyAlignment="1">
      <alignment vertical="center"/>
    </xf>
    <xf numFmtId="168" fontId="135" fillId="0" borderId="56" xfId="43" applyNumberFormat="1" applyFont="1" applyBorder="1" applyAlignment="1">
      <alignment horizontal="center"/>
    </xf>
    <xf numFmtId="0" fontId="21" fillId="0" borderId="0" xfId="71" applyNumberFormat="1" applyFont="1" applyBorder="1" applyAlignment="1">
      <alignment horizontal="center" vertical="center"/>
      <protection/>
    </xf>
    <xf numFmtId="168" fontId="16" fillId="0" borderId="57" xfId="43" applyNumberFormat="1" applyFont="1" applyBorder="1" applyAlignment="1">
      <alignment horizontal="center"/>
    </xf>
    <xf numFmtId="168" fontId="61" fillId="0" borderId="41" xfId="43" applyNumberFormat="1" applyFont="1" applyBorder="1" applyAlignment="1">
      <alignment horizontal="center"/>
    </xf>
    <xf numFmtId="168" fontId="18" fillId="0" borderId="0" xfId="43" applyNumberFormat="1" applyFont="1" applyAlignment="1">
      <alignment horizontal="center"/>
    </xf>
    <xf numFmtId="168" fontId="18" fillId="0" borderId="0" xfId="43" applyNumberFormat="1" applyFont="1" applyBorder="1" applyAlignment="1">
      <alignment horizontal="center"/>
    </xf>
    <xf numFmtId="168" fontId="18" fillId="0" borderId="28" xfId="43" applyNumberFormat="1" applyFont="1" applyBorder="1" applyAlignment="1">
      <alignment horizontal="center"/>
    </xf>
    <xf numFmtId="168" fontId="135" fillId="0" borderId="68" xfId="43" applyNumberFormat="1" applyFont="1" applyBorder="1" applyAlignment="1">
      <alignment horizontal="center"/>
    </xf>
    <xf numFmtId="0" fontId="21" fillId="0" borderId="0" xfId="71" applyNumberFormat="1" applyFont="1" applyAlignment="1">
      <alignment horizontal="center" vertical="center"/>
      <protection/>
    </xf>
    <xf numFmtId="0" fontId="22" fillId="0" borderId="0" xfId="71" applyNumberFormat="1" applyFont="1" applyAlignment="1">
      <alignment horizontal="center" vertical="center"/>
      <protection/>
    </xf>
    <xf numFmtId="168" fontId="16" fillId="0" borderId="0" xfId="43" applyNumberFormat="1" applyFont="1" applyBorder="1" applyAlignment="1">
      <alignment horizontal="center" vertical="center"/>
    </xf>
    <xf numFmtId="168" fontId="16" fillId="0" borderId="0" xfId="43" applyNumberFormat="1" applyFont="1" applyAlignment="1">
      <alignment horizontal="center" vertical="center"/>
    </xf>
    <xf numFmtId="37" fontId="16" fillId="0" borderId="0" xfId="72" applyNumberFormat="1" applyFont="1" applyAlignment="1">
      <alignment horizontal="center" vertical="center"/>
      <protection/>
    </xf>
    <xf numFmtId="0" fontId="36" fillId="0" borderId="0" xfId="71" applyNumberFormat="1" applyFont="1" applyAlignment="1">
      <alignment horizontal="center" vertical="center"/>
      <protection/>
    </xf>
    <xf numFmtId="37" fontId="30" fillId="0" borderId="6" xfId="72" applyNumberFormat="1" applyFont="1" applyBorder="1" applyAlignment="1">
      <alignment horizontal="center" vertical="center" wrapText="1"/>
      <protection/>
    </xf>
    <xf numFmtId="168" fontId="16" fillId="0" borderId="0" xfId="43" applyNumberFormat="1" applyFont="1" applyAlignment="1">
      <alignment horizontal="center" vertical="center"/>
    </xf>
    <xf numFmtId="168" fontId="31" fillId="0" borderId="6" xfId="43" applyNumberFormat="1" applyFont="1" applyBorder="1" applyAlignment="1">
      <alignment horizontal="center" vertical="center" wrapText="1"/>
    </xf>
    <xf numFmtId="37" fontId="31" fillId="0" borderId="6" xfId="72" applyNumberFormat="1" applyFont="1" applyBorder="1" applyAlignment="1">
      <alignment horizontal="center" vertical="center" wrapText="1"/>
      <protection/>
    </xf>
    <xf numFmtId="168" fontId="31" fillId="0" borderId="6" xfId="71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168" fontId="30" fillId="0" borderId="69" xfId="77" applyNumberFormat="1" applyFont="1" applyBorder="1" applyAlignment="1">
      <alignment horizontal="center" vertical="center"/>
    </xf>
    <xf numFmtId="168" fontId="30" fillId="0" borderId="42" xfId="77" applyNumberFormat="1" applyFont="1" applyBorder="1" applyAlignment="1">
      <alignment horizontal="center" vertical="center"/>
    </xf>
    <xf numFmtId="0" fontId="29" fillId="0" borderId="0" xfId="71" applyNumberFormat="1" applyFont="1" applyAlignment="1">
      <alignment horizontal="center" vertical="center"/>
      <protection/>
    </xf>
    <xf numFmtId="0" fontId="36" fillId="0" borderId="0" xfId="71" applyNumberFormat="1" applyFont="1" applyAlignment="1">
      <alignment horizontal="center" vertical="center"/>
      <protection/>
    </xf>
    <xf numFmtId="0" fontId="15" fillId="0" borderId="6" xfId="0" applyFont="1" applyBorder="1" applyAlignment="1">
      <alignment horizontal="center"/>
    </xf>
    <xf numFmtId="49" fontId="15" fillId="0" borderId="6" xfId="70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7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136" fillId="0" borderId="0" xfId="0" applyFont="1" applyAlignment="1">
      <alignment horizontal="left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N CO.," xfId="50"/>
    <cellStyle name="Explanatory Text" xfId="51"/>
    <cellStyle name="Fixed" xfId="52"/>
    <cellStyle name="Followed Hyperlink" xfId="53"/>
    <cellStyle name="Goo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nput [yellow]" xfId="65"/>
    <cellStyle name="Linked Cell" xfId="66"/>
    <cellStyle name="Model" xfId="67"/>
    <cellStyle name="Neutral" xfId="68"/>
    <cellStyle name="Normal - Style1" xfId="69"/>
    <cellStyle name="Normal_BCLCTT" xfId="70"/>
    <cellStyle name="Normal_CDKT" xfId="71"/>
    <cellStyle name="Normal_KQKD1" xfId="72"/>
    <cellStyle name="Normal_KQKD2" xfId="73"/>
    <cellStyle name="Normal_socai-131" xfId="74"/>
    <cellStyle name="Note" xfId="75"/>
    <cellStyle name="Output" xfId="76"/>
    <cellStyle name="Percent" xfId="77"/>
    <cellStyle name="Percent [2]" xfId="78"/>
    <cellStyle name="subhead" xfId="79"/>
    <cellStyle name="Title" xfId="80"/>
    <cellStyle name="Total" xfId="81"/>
    <cellStyle name="Warning Text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一般_BCTC012000Year.VIET(New)" xfId="89"/>
    <cellStyle name="千分位[0]_Book1" xfId="90"/>
    <cellStyle name="千分位_Book1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貨幣 [0]_Book1" xfId="97"/>
    <cellStyle name="貨幣_Book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C&#171;%20chuy&#170;n\C&#199;u%205%20Th&#168;ng%20Long\C&#199;u%20Ch&#238;%20G&#2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H&#187;ng\Sonla\DTOAN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nh%20muc\DMU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a%20HCVT\Le%20Thi%20Minh%20Hoa%2013\BCTC\BCTC%20qu&#221;%20II-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o_le\LE_D%20(D)\Le\BCTC\Nam%202006\BCTC%20Kiem%20toan\Trang%205-10,15-25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L4Poppy"/>
    </sheetNames>
    <sheetDataSet>
      <sheetData sheetId="6">
        <row r="5">
          <cell r="B5" t="str">
            <v>Baäc thôï</v>
          </cell>
          <cell r="C5" t="str">
            <v>Tieàn löông caàu</v>
          </cell>
          <cell r="D5" t="str">
            <v>Tieàn löông ñöôøng</v>
          </cell>
        </row>
        <row r="6">
          <cell r="B6">
            <v>2</v>
          </cell>
          <cell r="C6">
            <v>12552</v>
          </cell>
          <cell r="D6">
            <v>11924</v>
          </cell>
        </row>
        <row r="7">
          <cell r="B7">
            <v>2.1</v>
          </cell>
          <cell r="C7">
            <v>12685</v>
          </cell>
          <cell r="D7">
            <v>12043</v>
          </cell>
        </row>
        <row r="8">
          <cell r="B8">
            <v>2.2</v>
          </cell>
          <cell r="C8">
            <v>12818</v>
          </cell>
          <cell r="D8">
            <v>12162</v>
          </cell>
        </row>
        <row r="9">
          <cell r="B9">
            <v>2.3</v>
          </cell>
          <cell r="C9">
            <v>12950</v>
          </cell>
          <cell r="D9">
            <v>12280</v>
          </cell>
        </row>
        <row r="10">
          <cell r="B10">
            <v>2.4</v>
          </cell>
          <cell r="C10">
            <v>13083</v>
          </cell>
          <cell r="D10">
            <v>12399</v>
          </cell>
        </row>
        <row r="11">
          <cell r="B11">
            <v>2.5</v>
          </cell>
          <cell r="C11">
            <v>13215</v>
          </cell>
          <cell r="D11">
            <v>12517</v>
          </cell>
        </row>
        <row r="12">
          <cell r="B12">
            <v>2.6</v>
          </cell>
          <cell r="C12">
            <v>13348</v>
          </cell>
          <cell r="D12">
            <v>12636</v>
          </cell>
        </row>
        <row r="13">
          <cell r="B13">
            <v>2.7</v>
          </cell>
          <cell r="C13">
            <v>13481</v>
          </cell>
          <cell r="D13">
            <v>12755</v>
          </cell>
        </row>
        <row r="14">
          <cell r="B14">
            <v>2.8</v>
          </cell>
          <cell r="C14">
            <v>13613</v>
          </cell>
          <cell r="D14">
            <v>12873</v>
          </cell>
        </row>
        <row r="15">
          <cell r="B15">
            <v>2.9</v>
          </cell>
          <cell r="C15">
            <v>13746</v>
          </cell>
          <cell r="D15">
            <v>12992</v>
          </cell>
        </row>
        <row r="16">
          <cell r="B16">
            <v>3</v>
          </cell>
          <cell r="C16">
            <v>13878</v>
          </cell>
        </row>
        <row r="17">
          <cell r="B17">
            <v>3.1</v>
          </cell>
          <cell r="C17">
            <v>14025</v>
          </cell>
          <cell r="D17">
            <v>13250</v>
          </cell>
        </row>
        <row r="18">
          <cell r="B18">
            <v>3.2</v>
          </cell>
          <cell r="C18">
            <v>14171</v>
          </cell>
          <cell r="D18">
            <v>13390</v>
          </cell>
        </row>
        <row r="19">
          <cell r="B19">
            <v>3.3</v>
          </cell>
          <cell r="C19">
            <v>14318</v>
          </cell>
          <cell r="D19">
            <v>13529</v>
          </cell>
        </row>
        <row r="20">
          <cell r="B20">
            <v>3.4</v>
          </cell>
          <cell r="C20">
            <v>14464</v>
          </cell>
          <cell r="D20">
            <v>13669</v>
          </cell>
        </row>
        <row r="21">
          <cell r="B21">
            <v>3.5</v>
          </cell>
          <cell r="C21">
            <v>14611</v>
          </cell>
          <cell r="D21">
            <v>13808</v>
          </cell>
        </row>
        <row r="22">
          <cell r="B22">
            <v>3.6</v>
          </cell>
          <cell r="C22">
            <v>14758</v>
          </cell>
          <cell r="D22">
            <v>13948</v>
          </cell>
        </row>
        <row r="23">
          <cell r="B23">
            <v>3.7</v>
          </cell>
          <cell r="C23">
            <v>14904</v>
          </cell>
          <cell r="D23">
            <v>14088</v>
          </cell>
        </row>
        <row r="24">
          <cell r="B24">
            <v>3.8</v>
          </cell>
          <cell r="C24">
            <v>15051</v>
          </cell>
          <cell r="D24">
            <v>14227</v>
          </cell>
        </row>
        <row r="25">
          <cell r="B25">
            <v>3.9</v>
          </cell>
          <cell r="C25">
            <v>15197</v>
          </cell>
          <cell r="D25">
            <v>14367</v>
          </cell>
        </row>
        <row r="26">
          <cell r="B26">
            <v>4</v>
          </cell>
          <cell r="C26">
            <v>15344</v>
          </cell>
          <cell r="D26">
            <v>14506</v>
          </cell>
        </row>
        <row r="27">
          <cell r="B27">
            <v>4.1</v>
          </cell>
          <cell r="C27">
            <v>15658</v>
          </cell>
          <cell r="D27">
            <v>14792</v>
          </cell>
        </row>
        <row r="28">
          <cell r="B28">
            <v>4.2</v>
          </cell>
          <cell r="C28">
            <v>15972</v>
          </cell>
          <cell r="D28">
            <v>15079</v>
          </cell>
        </row>
        <row r="29">
          <cell r="B29">
            <v>4.3</v>
          </cell>
          <cell r="C29">
            <v>16286</v>
          </cell>
          <cell r="D29">
            <v>15365</v>
          </cell>
        </row>
        <row r="30">
          <cell r="B30">
            <v>4.4</v>
          </cell>
          <cell r="C30">
            <v>16600</v>
          </cell>
          <cell r="D30">
            <v>15651</v>
          </cell>
        </row>
        <row r="31">
          <cell r="B31">
            <v>4.5</v>
          </cell>
          <cell r="C31">
            <v>16914</v>
          </cell>
          <cell r="D31">
            <v>15937</v>
          </cell>
        </row>
        <row r="32">
          <cell r="B32">
            <v>4.6</v>
          </cell>
          <cell r="C32">
            <v>17228</v>
          </cell>
          <cell r="D32">
            <v>16223</v>
          </cell>
        </row>
        <row r="33">
          <cell r="B33">
            <v>4.7</v>
          </cell>
          <cell r="C33">
            <v>17542</v>
          </cell>
          <cell r="D33">
            <v>16509</v>
          </cell>
        </row>
        <row r="34">
          <cell r="B34">
            <v>4.8</v>
          </cell>
          <cell r="C34">
            <v>17856</v>
          </cell>
          <cell r="D34">
            <v>16795</v>
          </cell>
        </row>
        <row r="35">
          <cell r="B35">
            <v>4.9</v>
          </cell>
          <cell r="C35">
            <v>18240</v>
          </cell>
          <cell r="D35">
            <v>17081</v>
          </cell>
        </row>
        <row r="36">
          <cell r="B36">
            <v>5</v>
          </cell>
          <cell r="C36">
            <v>18484</v>
          </cell>
          <cell r="D36">
            <v>17368</v>
          </cell>
        </row>
        <row r="37">
          <cell r="B37">
            <v>5.1</v>
          </cell>
          <cell r="C37">
            <v>18875</v>
          </cell>
          <cell r="D37">
            <v>17723</v>
          </cell>
        </row>
        <row r="38">
          <cell r="B38">
            <v>5.2</v>
          </cell>
          <cell r="C38">
            <v>19266</v>
          </cell>
          <cell r="D38">
            <v>18079</v>
          </cell>
        </row>
        <row r="39">
          <cell r="B39">
            <v>5.3</v>
          </cell>
          <cell r="C39">
            <v>19656</v>
          </cell>
          <cell r="D39">
            <v>18435</v>
          </cell>
        </row>
        <row r="40">
          <cell r="B40">
            <v>5.4</v>
          </cell>
          <cell r="C40">
            <v>20047</v>
          </cell>
          <cell r="D40">
            <v>18791</v>
          </cell>
        </row>
        <row r="41">
          <cell r="B41">
            <v>5.5</v>
          </cell>
          <cell r="C41">
            <v>20438</v>
          </cell>
          <cell r="D41">
            <v>19147</v>
          </cell>
        </row>
        <row r="42">
          <cell r="B42">
            <v>5.6</v>
          </cell>
          <cell r="C42">
            <v>20829</v>
          </cell>
          <cell r="D42">
            <v>19503</v>
          </cell>
        </row>
        <row r="43">
          <cell r="B43">
            <v>5.7</v>
          </cell>
          <cell r="C43">
            <v>21220</v>
          </cell>
          <cell r="D43">
            <v>19859</v>
          </cell>
        </row>
        <row r="44">
          <cell r="B44">
            <v>5.8</v>
          </cell>
          <cell r="C44">
            <v>21610</v>
          </cell>
          <cell r="D44">
            <v>20215</v>
          </cell>
        </row>
        <row r="45">
          <cell r="B45">
            <v>5.9</v>
          </cell>
          <cell r="C45">
            <v>22001</v>
          </cell>
          <cell r="D45">
            <v>20571</v>
          </cell>
        </row>
        <row r="46">
          <cell r="B46">
            <v>6</v>
          </cell>
          <cell r="C46">
            <v>22392</v>
          </cell>
          <cell r="D46">
            <v>20927</v>
          </cell>
        </row>
        <row r="47">
          <cell r="B47">
            <v>6.1</v>
          </cell>
          <cell r="C47">
            <v>22867</v>
          </cell>
          <cell r="D47">
            <v>21352</v>
          </cell>
        </row>
        <row r="48">
          <cell r="B48">
            <v>6.2</v>
          </cell>
          <cell r="C48">
            <v>23341</v>
          </cell>
          <cell r="D48">
            <v>21778</v>
          </cell>
        </row>
        <row r="49">
          <cell r="B49">
            <v>6.3</v>
          </cell>
          <cell r="C49">
            <v>23816</v>
          </cell>
          <cell r="D49">
            <v>22204</v>
          </cell>
        </row>
        <row r="50">
          <cell r="B50">
            <v>6.4</v>
          </cell>
          <cell r="C50">
            <v>24290</v>
          </cell>
          <cell r="D50">
            <v>22629</v>
          </cell>
        </row>
        <row r="51">
          <cell r="B51">
            <v>6.5</v>
          </cell>
          <cell r="C51">
            <v>24765</v>
          </cell>
          <cell r="D51">
            <v>23055</v>
          </cell>
        </row>
        <row r="52">
          <cell r="B52">
            <v>6.6</v>
          </cell>
          <cell r="C52">
            <v>25239</v>
          </cell>
          <cell r="D52">
            <v>23481</v>
          </cell>
        </row>
        <row r="53">
          <cell r="B53">
            <v>6.7</v>
          </cell>
          <cell r="C53">
            <v>25714</v>
          </cell>
          <cell r="D53">
            <v>23906</v>
          </cell>
        </row>
        <row r="54">
          <cell r="B54">
            <v>6.8</v>
          </cell>
          <cell r="C54">
            <v>26188</v>
          </cell>
          <cell r="D54">
            <v>24332</v>
          </cell>
        </row>
        <row r="55">
          <cell r="B55">
            <v>6.9</v>
          </cell>
          <cell r="C55">
            <v>26663</v>
          </cell>
          <cell r="D55">
            <v>24758</v>
          </cell>
        </row>
        <row r="56">
          <cell r="B56">
            <v>7</v>
          </cell>
          <cell r="C56">
            <v>27137</v>
          </cell>
          <cell r="D56">
            <v>25183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mtat"/>
      <sheetName val="TS"/>
      <sheetName val="NV"/>
      <sheetName val="NGOAI BANG"/>
      <sheetName val="KQ 4"/>
      <sheetName val="LCTT"/>
      <sheetName val="TM11"/>
      <sheetName val="TM12"/>
      <sheetName val="TM13"/>
      <sheetName val="TM14"/>
      <sheetName val="TM15"/>
      <sheetName val="TM16"/>
      <sheetName val="TM17"/>
      <sheetName val="TM18"/>
      <sheetName val="TM19-21"/>
      <sheetName val="giaitrinh"/>
      <sheetName val="00000000"/>
      <sheetName val="10000000"/>
      <sheetName val="20000000"/>
      <sheetName val="30000000"/>
      <sheetName val="40000000"/>
      <sheetName val="XL4Test5"/>
      <sheetName val="50000000"/>
    </sheetNames>
    <sheetDataSet>
      <sheetData sheetId="1">
        <row r="9">
          <cell r="G9" t="str">
            <v>Số cuối kỳ</v>
          </cell>
        </row>
        <row r="22">
          <cell r="G22">
            <v>197362455</v>
          </cell>
        </row>
        <row r="47">
          <cell r="G47">
            <v>443325314</v>
          </cell>
        </row>
      </sheetData>
      <sheetData sheetId="2">
        <row r="19">
          <cell r="G19">
            <v>850289540</v>
          </cell>
          <cell r="H19">
            <v>4068186671</v>
          </cell>
        </row>
      </sheetData>
      <sheetData sheetId="6">
        <row r="43">
          <cell r="B43">
            <v>0</v>
          </cell>
        </row>
      </sheetData>
      <sheetData sheetId="8">
        <row r="39">
          <cell r="F39">
            <v>222864608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C QUY III"/>
      <sheetName val="SPS NAM 2006"/>
      <sheetName val="TS"/>
      <sheetName val="NV"/>
      <sheetName val="NGOAI BANG"/>
      <sheetName val="KQ1"/>
      <sheetName val="LCTT TT"/>
      <sheetName val="15"/>
      <sheetName val="16"/>
      <sheetName val="17"/>
      <sheetName val="18"/>
      <sheetName val="19"/>
      <sheetName val="20"/>
      <sheetName val="21"/>
      <sheetName val="22"/>
      <sheetName val="23-26"/>
      <sheetName val="00000000"/>
      <sheetName val="10000000"/>
      <sheetName val="20000000"/>
      <sheetName val="30000000"/>
      <sheetName val="40000000"/>
      <sheetName val="XL4Test5"/>
      <sheetName val="50000000"/>
      <sheetName val="6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SheetLayoutView="100" zoomScalePageLayoutView="0" workbookViewId="0" topLeftCell="A32">
      <selection activeCell="H73" sqref="H73"/>
    </sheetView>
  </sheetViews>
  <sheetFormatPr defaultColWidth="8.8515625" defaultRowHeight="12.75" outlineLevelRow="2"/>
  <cols>
    <col min="1" max="1" width="2.7109375" style="88" customWidth="1"/>
    <col min="2" max="2" width="2.7109375" style="2" customWidth="1"/>
    <col min="3" max="3" width="2.7109375" style="3" customWidth="1"/>
    <col min="4" max="4" width="44.140625" style="4" customWidth="1"/>
    <col min="5" max="5" width="6.7109375" style="5" customWidth="1"/>
    <col min="6" max="6" width="5.140625" style="5" customWidth="1"/>
    <col min="7" max="7" width="17.7109375" style="6" customWidth="1"/>
    <col min="8" max="8" width="18.00390625" style="6" customWidth="1"/>
    <col min="9" max="9" width="9.140625" style="7" hidden="1" customWidth="1"/>
    <col min="10" max="10" width="0.2890625" style="7" hidden="1" customWidth="1"/>
    <col min="11" max="11" width="20.28125" style="7" hidden="1" customWidth="1"/>
    <col min="12" max="12" width="0.9921875" style="7" customWidth="1"/>
    <col min="13" max="13" width="18.57421875" style="4" customWidth="1"/>
    <col min="14" max="14" width="18.140625" style="4" customWidth="1"/>
    <col min="15" max="15" width="8.8515625" style="4" customWidth="1"/>
    <col min="16" max="16" width="16.421875" style="4" bestFit="1" customWidth="1"/>
    <col min="17" max="16384" width="8.8515625" style="4" customWidth="1"/>
  </cols>
  <sheetData>
    <row r="1" ht="15">
      <c r="A1" s="1" t="s">
        <v>7</v>
      </c>
    </row>
    <row r="2" spans="1:8" ht="15">
      <c r="A2" s="8" t="s">
        <v>8</v>
      </c>
      <c r="H2" s="9" t="s">
        <v>477</v>
      </c>
    </row>
    <row r="3" spans="1:8" ht="15">
      <c r="A3" s="10" t="s">
        <v>9</v>
      </c>
      <c r="B3" s="11"/>
      <c r="C3" s="12"/>
      <c r="D3" s="13"/>
      <c r="E3" s="14"/>
      <c r="F3" s="14"/>
      <c r="G3" s="15"/>
      <c r="H3" s="16"/>
    </row>
    <row r="4" spans="1:8" ht="3.75" customHeight="1">
      <c r="A4" s="17"/>
      <c r="B4" s="18"/>
      <c r="D4" s="18"/>
      <c r="E4" s="19"/>
      <c r="G4" s="20"/>
      <c r="H4" s="20"/>
    </row>
    <row r="5" spans="1:8" ht="19.5">
      <c r="A5" s="863" t="s">
        <v>10</v>
      </c>
      <c r="B5" s="863"/>
      <c r="C5" s="863"/>
      <c r="D5" s="863"/>
      <c r="E5" s="863"/>
      <c r="F5" s="863"/>
      <c r="G5" s="863"/>
      <c r="H5" s="863"/>
    </row>
    <row r="6" spans="1:8" ht="16.5">
      <c r="A6" s="864" t="s">
        <v>478</v>
      </c>
      <c r="B6" s="864"/>
      <c r="C6" s="864"/>
      <c r="D6" s="864"/>
      <c r="E6" s="864"/>
      <c r="F6" s="864"/>
      <c r="G6" s="864"/>
      <c r="H6" s="864"/>
    </row>
    <row r="7" spans="1:8" ht="16.5">
      <c r="A7" s="21"/>
      <c r="B7" s="21"/>
      <c r="C7" s="21"/>
      <c r="D7" s="21"/>
      <c r="E7" s="21"/>
      <c r="F7" s="21"/>
      <c r="G7" s="21"/>
      <c r="H7" s="21"/>
    </row>
    <row r="8" spans="1:12" ht="13.5" customHeight="1">
      <c r="A8" s="22"/>
      <c r="B8" s="23"/>
      <c r="C8" s="24"/>
      <c r="D8" s="25"/>
      <c r="F8" s="26"/>
      <c r="G8" s="27"/>
      <c r="H8" s="28" t="s">
        <v>11</v>
      </c>
      <c r="I8" s="4"/>
      <c r="J8" s="4"/>
      <c r="K8" s="4"/>
      <c r="L8" s="4"/>
    </row>
    <row r="9" spans="1:12" ht="21.75" customHeight="1">
      <c r="A9" s="29"/>
      <c r="B9" s="30"/>
      <c r="C9" s="31"/>
      <c r="D9" s="32" t="s">
        <v>12</v>
      </c>
      <c r="E9" s="33" t="s">
        <v>13</v>
      </c>
      <c r="F9" s="33" t="s">
        <v>14</v>
      </c>
      <c r="G9" s="34" t="s">
        <v>476</v>
      </c>
      <c r="H9" s="544" t="s">
        <v>15</v>
      </c>
      <c r="I9" s="35"/>
      <c r="J9" s="35"/>
      <c r="K9" s="35"/>
      <c r="L9" s="4"/>
    </row>
    <row r="10" spans="1:13" ht="19.5" customHeight="1">
      <c r="A10" s="36" t="s">
        <v>16</v>
      </c>
      <c r="B10" s="37" t="s">
        <v>17</v>
      </c>
      <c r="C10" s="38"/>
      <c r="D10" s="39"/>
      <c r="E10" s="40">
        <v>100</v>
      </c>
      <c r="F10" s="41"/>
      <c r="G10" s="42">
        <f aca="true" t="shared" si="0" ref="G10:L10">G11+G14+G18+G27+G30</f>
        <v>102658744263</v>
      </c>
      <c r="H10" s="545">
        <f t="shared" si="0"/>
        <v>123395695795</v>
      </c>
      <c r="I10" s="43">
        <f t="shared" si="0"/>
        <v>133264800</v>
      </c>
      <c r="J10" s="43">
        <f t="shared" si="0"/>
        <v>134729000</v>
      </c>
      <c r="K10" s="43">
        <f t="shared" si="0"/>
        <v>0</v>
      </c>
      <c r="L10" s="543">
        <f t="shared" si="0"/>
        <v>134729000</v>
      </c>
      <c r="M10" s="27"/>
    </row>
    <row r="11" spans="1:13" ht="19.5" customHeight="1">
      <c r="A11" s="44"/>
      <c r="B11" s="45" t="s">
        <v>18</v>
      </c>
      <c r="C11" s="46" t="s">
        <v>19</v>
      </c>
      <c r="D11" s="47"/>
      <c r="E11" s="48">
        <v>110</v>
      </c>
      <c r="F11" s="49"/>
      <c r="G11" s="50">
        <f aca="true" t="shared" si="1" ref="G11:L11">SUM(G12:G13)</f>
        <v>1134689409</v>
      </c>
      <c r="H11" s="546">
        <f t="shared" si="1"/>
        <v>5548382807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  <c r="M11" s="27"/>
    </row>
    <row r="12" spans="1:12" ht="19.5" customHeight="1">
      <c r="A12" s="51"/>
      <c r="B12" s="52"/>
      <c r="C12" s="53" t="s">
        <v>20</v>
      </c>
      <c r="D12" s="54" t="s">
        <v>21</v>
      </c>
      <c r="E12" s="55">
        <v>111</v>
      </c>
      <c r="F12" s="56" t="s">
        <v>22</v>
      </c>
      <c r="G12" s="57">
        <v>1134689409</v>
      </c>
      <c r="H12" s="547">
        <v>5548382807</v>
      </c>
      <c r="I12" s="4"/>
      <c r="J12" s="4"/>
      <c r="K12" s="4"/>
      <c r="L12" s="4"/>
    </row>
    <row r="13" spans="1:12" ht="19.5" customHeight="1" hidden="1" outlineLevel="1">
      <c r="A13" s="51"/>
      <c r="B13" s="52"/>
      <c r="C13" s="24" t="s">
        <v>23</v>
      </c>
      <c r="D13" s="54" t="s">
        <v>24</v>
      </c>
      <c r="E13" s="55">
        <v>112</v>
      </c>
      <c r="F13" s="56"/>
      <c r="G13" s="57"/>
      <c r="H13" s="547"/>
      <c r="I13" s="4"/>
      <c r="J13" s="4"/>
      <c r="K13" s="4"/>
      <c r="L13" s="4"/>
    </row>
    <row r="14" spans="1:12" ht="19.5" customHeight="1" hidden="1" outlineLevel="1" collapsed="1">
      <c r="A14" s="44"/>
      <c r="B14" s="45" t="s">
        <v>25</v>
      </c>
      <c r="C14" s="46" t="s">
        <v>419</v>
      </c>
      <c r="D14" s="47"/>
      <c r="E14" s="48">
        <v>120</v>
      </c>
      <c r="F14" s="58"/>
      <c r="G14" s="50">
        <f>SUM(G15:G17)</f>
        <v>0</v>
      </c>
      <c r="H14" s="546">
        <f>SUM(H15:H17)</f>
        <v>0</v>
      </c>
      <c r="I14" s="35"/>
      <c r="J14" s="35"/>
      <c r="K14" s="35"/>
      <c r="L14" s="35"/>
    </row>
    <row r="15" spans="1:12" ht="19.5" customHeight="1" hidden="1" outlineLevel="2">
      <c r="A15" s="514"/>
      <c r="B15" s="60"/>
      <c r="C15" s="24" t="s">
        <v>20</v>
      </c>
      <c r="D15" s="54" t="s">
        <v>420</v>
      </c>
      <c r="E15" s="55">
        <v>121</v>
      </c>
      <c r="F15" s="61" t="s">
        <v>26</v>
      </c>
      <c r="G15" s="57">
        <v>0</v>
      </c>
      <c r="H15" s="547">
        <v>0</v>
      </c>
      <c r="I15" s="4"/>
      <c r="J15" s="4"/>
      <c r="K15" s="4"/>
      <c r="L15" s="4"/>
    </row>
    <row r="16" spans="1:12" ht="19.5" customHeight="1" hidden="1" outlineLevel="2">
      <c r="A16" s="59"/>
      <c r="B16" s="60"/>
      <c r="C16" s="24" t="s">
        <v>23</v>
      </c>
      <c r="D16" s="54" t="s">
        <v>421</v>
      </c>
      <c r="E16" s="55">
        <v>122</v>
      </c>
      <c r="F16" s="61"/>
      <c r="G16" s="57"/>
      <c r="H16" s="547"/>
      <c r="I16" s="4"/>
      <c r="J16" s="4"/>
      <c r="K16" s="4"/>
      <c r="L16" s="4"/>
    </row>
    <row r="17" spans="1:12" ht="19.5" customHeight="1" hidden="1" outlineLevel="2">
      <c r="A17" s="59"/>
      <c r="B17" s="60"/>
      <c r="C17" s="24" t="s">
        <v>30</v>
      </c>
      <c r="D17" s="54" t="s">
        <v>422</v>
      </c>
      <c r="E17" s="55">
        <v>123</v>
      </c>
      <c r="F17" s="56"/>
      <c r="G17" s="57"/>
      <c r="H17" s="547"/>
      <c r="I17" s="4"/>
      <c r="J17" s="4"/>
      <c r="K17" s="4"/>
      <c r="L17" s="4"/>
    </row>
    <row r="18" spans="1:13" ht="19.5" customHeight="1" collapsed="1">
      <c r="A18" s="44"/>
      <c r="B18" s="45" t="s">
        <v>27</v>
      </c>
      <c r="C18" s="46" t="s">
        <v>28</v>
      </c>
      <c r="D18" s="47"/>
      <c r="E18" s="48">
        <v>130</v>
      </c>
      <c r="F18" s="58"/>
      <c r="G18" s="50">
        <f aca="true" t="shared" si="2" ref="G18:L18">SUM(G19:G25)</f>
        <v>68879037145</v>
      </c>
      <c r="H18" s="546">
        <f t="shared" si="2"/>
        <v>70760251056</v>
      </c>
      <c r="I18" s="43">
        <f t="shared" si="2"/>
        <v>133264800</v>
      </c>
      <c r="J18" s="43">
        <f t="shared" si="2"/>
        <v>134729000</v>
      </c>
      <c r="K18" s="43">
        <f t="shared" si="2"/>
        <v>0</v>
      </c>
      <c r="L18" s="43">
        <f t="shared" si="2"/>
        <v>0</v>
      </c>
      <c r="M18" s="27"/>
    </row>
    <row r="19" spans="1:13" ht="19.5" customHeight="1">
      <c r="A19" s="51"/>
      <c r="B19" s="52"/>
      <c r="C19" s="24" t="s">
        <v>20</v>
      </c>
      <c r="D19" s="54" t="s">
        <v>423</v>
      </c>
      <c r="E19" s="55">
        <v>131</v>
      </c>
      <c r="F19" s="56" t="s">
        <v>26</v>
      </c>
      <c r="G19" s="57">
        <v>43694092477</v>
      </c>
      <c r="H19" s="547">
        <v>35239187564</v>
      </c>
      <c r="I19" s="4"/>
      <c r="J19" s="4"/>
      <c r="K19" s="4"/>
      <c r="L19" s="4"/>
      <c r="M19" s="518"/>
    </row>
    <row r="20" spans="1:12" ht="19.5" customHeight="1">
      <c r="A20" s="51"/>
      <c r="B20" s="52"/>
      <c r="C20" s="24" t="s">
        <v>23</v>
      </c>
      <c r="D20" s="54" t="s">
        <v>29</v>
      </c>
      <c r="E20" s="55">
        <v>132</v>
      </c>
      <c r="F20" s="56"/>
      <c r="G20" s="57">
        <v>27690720638</v>
      </c>
      <c r="H20" s="547">
        <v>37768257820</v>
      </c>
      <c r="I20" s="4"/>
      <c r="J20" s="4"/>
      <c r="K20" s="4"/>
      <c r="L20" s="4"/>
    </row>
    <row r="21" spans="1:14" ht="19.5" customHeight="1">
      <c r="A21" s="51"/>
      <c r="B21" s="52"/>
      <c r="C21" s="24" t="s">
        <v>30</v>
      </c>
      <c r="D21" s="54" t="s">
        <v>31</v>
      </c>
      <c r="E21" s="55">
        <v>133</v>
      </c>
      <c r="F21" s="56"/>
      <c r="G21" s="57"/>
      <c r="H21" s="547"/>
      <c r="I21" s="4"/>
      <c r="J21" s="4"/>
      <c r="K21" s="4"/>
      <c r="L21" s="4"/>
      <c r="N21" s="62"/>
    </row>
    <row r="22" spans="1:12" ht="19.5" customHeight="1">
      <c r="A22" s="51"/>
      <c r="B22" s="52"/>
      <c r="C22" s="24" t="s">
        <v>32</v>
      </c>
      <c r="D22" s="54" t="s">
        <v>33</v>
      </c>
      <c r="E22" s="55">
        <v>134</v>
      </c>
      <c r="F22" s="56"/>
      <c r="G22" s="63"/>
      <c r="H22" s="547"/>
      <c r="I22" s="4"/>
      <c r="J22" s="4"/>
      <c r="K22" s="4"/>
      <c r="L22" s="4"/>
    </row>
    <row r="23" spans="1:12" ht="19.5" customHeight="1">
      <c r="A23" s="51"/>
      <c r="B23" s="52"/>
      <c r="C23" s="24" t="s">
        <v>34</v>
      </c>
      <c r="D23" s="54" t="s">
        <v>424</v>
      </c>
      <c r="E23" s="55">
        <v>135</v>
      </c>
      <c r="F23" s="56"/>
      <c r="G23" s="63"/>
      <c r="H23" s="547"/>
      <c r="I23" s="4"/>
      <c r="J23" s="4"/>
      <c r="K23" s="4"/>
      <c r="L23" s="4"/>
    </row>
    <row r="24" spans="1:12" ht="19.5" customHeight="1">
      <c r="A24" s="59"/>
      <c r="B24" s="60"/>
      <c r="C24" s="24" t="s">
        <v>36</v>
      </c>
      <c r="D24" s="54" t="s">
        <v>545</v>
      </c>
      <c r="E24" s="55">
        <v>136</v>
      </c>
      <c r="F24" s="56" t="s">
        <v>35</v>
      </c>
      <c r="G24" s="57">
        <v>56240274</v>
      </c>
      <c r="H24" s="547">
        <v>314821916</v>
      </c>
      <c r="I24" s="4">
        <v>133264800</v>
      </c>
      <c r="J24" s="4">
        <v>134729000</v>
      </c>
      <c r="K24" s="4"/>
      <c r="L24" s="4"/>
    </row>
    <row r="25" spans="1:12" ht="19.5" customHeight="1">
      <c r="A25" s="51"/>
      <c r="B25" s="52"/>
      <c r="C25" s="24" t="s">
        <v>92</v>
      </c>
      <c r="D25" s="54" t="s">
        <v>37</v>
      </c>
      <c r="E25" s="55">
        <v>137</v>
      </c>
      <c r="F25" s="56"/>
      <c r="G25" s="57">
        <v>-2562016244</v>
      </c>
      <c r="H25" s="547">
        <v>-2562016244</v>
      </c>
      <c r="I25" s="4" t="s">
        <v>38</v>
      </c>
      <c r="J25" s="4"/>
      <c r="K25" s="4"/>
      <c r="L25" s="4"/>
    </row>
    <row r="26" spans="1:12" ht="19.5" customHeight="1">
      <c r="A26" s="51"/>
      <c r="B26" s="52"/>
      <c r="C26" s="24" t="s">
        <v>93</v>
      </c>
      <c r="D26" s="54" t="s">
        <v>425</v>
      </c>
      <c r="E26" s="55">
        <v>139</v>
      </c>
      <c r="F26" s="56"/>
      <c r="G26" s="57"/>
      <c r="H26" s="547"/>
      <c r="I26" s="4"/>
      <c r="J26" s="4"/>
      <c r="K26" s="4"/>
      <c r="L26" s="4"/>
    </row>
    <row r="27" spans="1:13" s="66" customFormat="1" ht="19.5" customHeight="1">
      <c r="A27" s="44"/>
      <c r="B27" s="45" t="s">
        <v>39</v>
      </c>
      <c r="C27" s="46" t="s">
        <v>40</v>
      </c>
      <c r="D27" s="47"/>
      <c r="E27" s="48">
        <v>140</v>
      </c>
      <c r="F27" s="56" t="s">
        <v>42</v>
      </c>
      <c r="G27" s="50">
        <f aca="true" t="shared" si="3" ref="G27:L27">SUM(G28:G29)</f>
        <v>31080614042</v>
      </c>
      <c r="H27" s="546">
        <f>SUM(H28:H29)</f>
        <v>38936514071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27"/>
    </row>
    <row r="28" spans="1:12" ht="19.5" customHeight="1">
      <c r="A28" s="51"/>
      <c r="B28" s="52"/>
      <c r="C28" s="24" t="s">
        <v>20</v>
      </c>
      <c r="D28" s="54" t="s">
        <v>41</v>
      </c>
      <c r="E28" s="55">
        <v>141</v>
      </c>
      <c r="F28" s="56"/>
      <c r="G28" s="57">
        <f>26045928338+2081686936+703897780+2350945329</f>
        <v>31182458383</v>
      </c>
      <c r="H28" s="547">
        <v>39038358412</v>
      </c>
      <c r="I28" s="4"/>
      <c r="J28" s="4"/>
      <c r="K28" s="4"/>
      <c r="L28" s="4"/>
    </row>
    <row r="29" spans="1:12" ht="19.5" customHeight="1">
      <c r="A29" s="51"/>
      <c r="B29" s="52"/>
      <c r="C29" s="24" t="s">
        <v>23</v>
      </c>
      <c r="D29" s="65" t="s">
        <v>43</v>
      </c>
      <c r="E29" s="55">
        <v>149</v>
      </c>
      <c r="F29" s="56"/>
      <c r="G29" s="57">
        <v>-101844341</v>
      </c>
      <c r="H29" s="547">
        <v>-101844341</v>
      </c>
      <c r="I29" s="4"/>
      <c r="J29" s="4"/>
      <c r="K29" s="4"/>
      <c r="L29" s="4"/>
    </row>
    <row r="30" spans="1:13" s="66" customFormat="1" ht="19.5" customHeight="1">
      <c r="A30" s="44"/>
      <c r="B30" s="45" t="s">
        <v>44</v>
      </c>
      <c r="C30" s="46" t="s">
        <v>45</v>
      </c>
      <c r="D30" s="47"/>
      <c r="E30" s="48">
        <v>150</v>
      </c>
      <c r="F30" s="58"/>
      <c r="G30" s="50">
        <f aca="true" t="shared" si="4" ref="G30:L30">SUM(G31:G35)</f>
        <v>1564403667</v>
      </c>
      <c r="H30" s="546">
        <f>SUM(H31:H35)</f>
        <v>8150547861</v>
      </c>
      <c r="I30" s="43">
        <f t="shared" si="4"/>
        <v>0</v>
      </c>
      <c r="J30" s="43">
        <f t="shared" si="4"/>
        <v>0</v>
      </c>
      <c r="K30" s="43">
        <f t="shared" si="4"/>
        <v>0</v>
      </c>
      <c r="L30" s="43">
        <f t="shared" si="4"/>
        <v>134729000</v>
      </c>
      <c r="M30" s="27"/>
    </row>
    <row r="31" spans="1:13" ht="19.5" customHeight="1">
      <c r="A31" s="51"/>
      <c r="B31" s="52"/>
      <c r="C31" s="24" t="s">
        <v>20</v>
      </c>
      <c r="D31" s="54" t="s">
        <v>46</v>
      </c>
      <c r="E31" s="55">
        <v>151</v>
      </c>
      <c r="F31" s="56"/>
      <c r="G31" s="57">
        <v>917644724</v>
      </c>
      <c r="H31" s="547">
        <v>100000000</v>
      </c>
      <c r="I31" s="4" t="s">
        <v>38</v>
      </c>
      <c r="J31" s="4"/>
      <c r="K31" s="4"/>
      <c r="L31" s="4"/>
      <c r="M31" s="519"/>
    </row>
    <row r="32" spans="1:12" ht="19.5" customHeight="1">
      <c r="A32" s="51"/>
      <c r="B32" s="52"/>
      <c r="C32" s="24" t="s">
        <v>23</v>
      </c>
      <c r="D32" s="54" t="s">
        <v>47</v>
      </c>
      <c r="E32" s="55">
        <v>152</v>
      </c>
      <c r="F32" s="56"/>
      <c r="G32" s="57">
        <v>0</v>
      </c>
      <c r="H32" s="547">
        <v>7885241011</v>
      </c>
      <c r="I32" s="4" t="s">
        <v>38</v>
      </c>
      <c r="J32" s="4"/>
      <c r="K32" s="4"/>
      <c r="L32" s="4">
        <f>1209000+133520000</f>
        <v>134729000</v>
      </c>
    </row>
    <row r="33" spans="1:12" ht="19.5" customHeight="1">
      <c r="A33" s="51"/>
      <c r="B33" s="52"/>
      <c r="C33" s="24" t="s">
        <v>30</v>
      </c>
      <c r="D33" s="54" t="s">
        <v>48</v>
      </c>
      <c r="E33" s="55">
        <v>153</v>
      </c>
      <c r="F33" s="56"/>
      <c r="G33" s="57"/>
      <c r="H33" s="547"/>
      <c r="I33" s="4"/>
      <c r="J33" s="4"/>
      <c r="K33" s="4"/>
      <c r="L33" s="4"/>
    </row>
    <row r="34" spans="1:12" ht="19.5" customHeight="1" hidden="1" outlineLevel="1">
      <c r="A34" s="51"/>
      <c r="B34" s="52"/>
      <c r="C34" s="24" t="s">
        <v>32</v>
      </c>
      <c r="D34" s="54" t="s">
        <v>426</v>
      </c>
      <c r="E34" s="55">
        <v>154</v>
      </c>
      <c r="F34" s="56"/>
      <c r="G34" s="57"/>
      <c r="H34" s="547"/>
      <c r="I34" s="4"/>
      <c r="J34" s="4"/>
      <c r="K34" s="4"/>
      <c r="L34" s="4"/>
    </row>
    <row r="35" spans="1:12" ht="19.5" customHeight="1" collapsed="1">
      <c r="A35" s="51"/>
      <c r="B35" s="52"/>
      <c r="C35" s="24" t="s">
        <v>34</v>
      </c>
      <c r="D35" s="54" t="s">
        <v>50</v>
      </c>
      <c r="E35" s="55">
        <v>155</v>
      </c>
      <c r="F35" s="56"/>
      <c r="G35" s="57">
        <v>646758943</v>
      </c>
      <c r="H35" s="547">
        <v>165306850</v>
      </c>
      <c r="I35" s="4"/>
      <c r="J35" s="4"/>
      <c r="K35" s="4"/>
      <c r="L35" s="4"/>
    </row>
    <row r="36" spans="1:13" s="66" customFormat="1" ht="19.5" customHeight="1">
      <c r="A36" s="44" t="s">
        <v>51</v>
      </c>
      <c r="B36" s="45" t="s">
        <v>52</v>
      </c>
      <c r="C36" s="46"/>
      <c r="D36" s="47"/>
      <c r="E36" s="48">
        <v>200</v>
      </c>
      <c r="F36" s="58"/>
      <c r="G36" s="50">
        <f>G37+G44+G54+G68</f>
        <v>277858479650</v>
      </c>
      <c r="H36" s="50">
        <f>H37+H44+H54+H68</f>
        <v>253848662017</v>
      </c>
      <c r="I36" s="50" t="e">
        <f>I37+I44+I56+I62+I68</f>
        <v>#VALUE!</v>
      </c>
      <c r="J36" s="50" t="e">
        <f>J37+J44+J56+J62+J68</f>
        <v>#VALUE!</v>
      </c>
      <c r="K36" s="50">
        <f>K37+K44+K56+K62+K68</f>
        <v>0</v>
      </c>
      <c r="L36" s="538">
        <f>L37+L44+L56+L62+L68</f>
        <v>0</v>
      </c>
      <c r="M36" s="27"/>
    </row>
    <row r="37" spans="1:12" ht="19.5" customHeight="1" hidden="1" outlineLevel="1">
      <c r="A37" s="44"/>
      <c r="B37" s="45" t="s">
        <v>18</v>
      </c>
      <c r="C37" s="46" t="s">
        <v>53</v>
      </c>
      <c r="D37" s="47"/>
      <c r="E37" s="48">
        <v>210</v>
      </c>
      <c r="F37" s="58"/>
      <c r="G37" s="50">
        <f>SUM(G38:G43)</f>
        <v>0</v>
      </c>
      <c r="H37" s="546">
        <f>SUM(H38:H43)</f>
        <v>0</v>
      </c>
      <c r="I37" s="35" t="s">
        <v>38</v>
      </c>
      <c r="J37" s="35"/>
      <c r="K37" s="35"/>
      <c r="L37" s="35"/>
    </row>
    <row r="38" spans="1:12" ht="19.5" customHeight="1" hidden="1" outlineLevel="2">
      <c r="A38" s="59"/>
      <c r="B38" s="60"/>
      <c r="C38" s="24" t="s">
        <v>20</v>
      </c>
      <c r="D38" s="54" t="s">
        <v>54</v>
      </c>
      <c r="E38" s="55">
        <v>211</v>
      </c>
      <c r="F38" s="56"/>
      <c r="G38" s="57"/>
      <c r="H38" s="547"/>
      <c r="I38" s="4"/>
      <c r="J38" s="4"/>
      <c r="K38" s="4"/>
      <c r="L38" s="4"/>
    </row>
    <row r="39" spans="1:12" ht="19.5" customHeight="1" hidden="1" outlineLevel="2">
      <c r="A39" s="59"/>
      <c r="B39" s="60"/>
      <c r="C39" s="24" t="s">
        <v>23</v>
      </c>
      <c r="D39" s="54" t="s">
        <v>55</v>
      </c>
      <c r="E39" s="55">
        <v>212</v>
      </c>
      <c r="F39" s="56"/>
      <c r="G39" s="57"/>
      <c r="H39" s="547"/>
      <c r="I39" s="4"/>
      <c r="J39" s="4"/>
      <c r="K39" s="4"/>
      <c r="L39" s="4"/>
    </row>
    <row r="40" spans="1:12" ht="19.5" customHeight="1" hidden="1" outlineLevel="2">
      <c r="A40" s="59"/>
      <c r="B40" s="60"/>
      <c r="C40" s="24" t="s">
        <v>30</v>
      </c>
      <c r="D40" s="54" t="s">
        <v>427</v>
      </c>
      <c r="E40" s="55">
        <v>213</v>
      </c>
      <c r="F40" s="56" t="s">
        <v>56</v>
      </c>
      <c r="G40" s="57"/>
      <c r="H40" s="547"/>
      <c r="I40" s="4"/>
      <c r="J40" s="4"/>
      <c r="K40" s="4"/>
      <c r="L40" s="4"/>
    </row>
    <row r="41" spans="1:12" ht="19.5" customHeight="1" hidden="1" outlineLevel="2">
      <c r="A41" s="59"/>
      <c r="B41" s="60"/>
      <c r="C41" s="24" t="s">
        <v>32</v>
      </c>
      <c r="D41" s="54" t="s">
        <v>430</v>
      </c>
      <c r="E41" s="55">
        <v>214</v>
      </c>
      <c r="F41" s="56"/>
      <c r="G41" s="57"/>
      <c r="H41" s="547"/>
      <c r="I41" s="4"/>
      <c r="J41" s="4"/>
      <c r="K41" s="4"/>
      <c r="L41" s="4"/>
    </row>
    <row r="42" spans="1:12" ht="19.5" customHeight="1" hidden="1" outlineLevel="2">
      <c r="A42" s="59"/>
      <c r="B42" s="60"/>
      <c r="C42" s="24" t="s">
        <v>34</v>
      </c>
      <c r="D42" s="54" t="s">
        <v>57</v>
      </c>
      <c r="E42" s="55">
        <v>215</v>
      </c>
      <c r="F42" s="56" t="s">
        <v>58</v>
      </c>
      <c r="G42" s="57"/>
      <c r="H42" s="547"/>
      <c r="I42" s="4"/>
      <c r="J42" s="4"/>
      <c r="K42" s="4"/>
      <c r="L42" s="4"/>
    </row>
    <row r="43" spans="1:12" ht="19.5" customHeight="1" hidden="1" outlineLevel="2">
      <c r="A43" s="59"/>
      <c r="B43" s="60"/>
      <c r="C43" s="24" t="s">
        <v>429</v>
      </c>
      <c r="D43" s="54" t="s">
        <v>428</v>
      </c>
      <c r="E43" s="55">
        <v>219</v>
      </c>
      <c r="F43" s="56"/>
      <c r="G43" s="57"/>
      <c r="H43" s="547"/>
      <c r="I43" s="4"/>
      <c r="J43" s="4"/>
      <c r="K43" s="4"/>
      <c r="L43" s="4"/>
    </row>
    <row r="44" spans="1:13" ht="19.5" customHeight="1" collapsed="1">
      <c r="A44" s="44"/>
      <c r="B44" s="45" t="s">
        <v>25</v>
      </c>
      <c r="C44" s="46" t="s">
        <v>59</v>
      </c>
      <c r="D44" s="47"/>
      <c r="E44" s="48">
        <v>220</v>
      </c>
      <c r="F44" s="58"/>
      <c r="G44" s="50">
        <f>G45+G48+G51</f>
        <v>110527056011</v>
      </c>
      <c r="H44" s="50">
        <f>H45+H48+H51</f>
        <v>112698478263</v>
      </c>
      <c r="I44" s="43" t="e">
        <f>I45+I48+I51+I55</f>
        <v>#VALUE!</v>
      </c>
      <c r="J44" s="43" t="e">
        <f>J45+J48+J51+J55</f>
        <v>#VALUE!</v>
      </c>
      <c r="K44" s="43">
        <f>K45+K48+K51+K55</f>
        <v>0</v>
      </c>
      <c r="L44" s="43">
        <f>L45+L48+L51+L55</f>
        <v>0</v>
      </c>
      <c r="M44" s="27"/>
    </row>
    <row r="45" spans="1:13" s="66" customFormat="1" ht="19.5" customHeight="1">
      <c r="A45" s="59"/>
      <c r="B45" s="60"/>
      <c r="C45" s="24" t="s">
        <v>20</v>
      </c>
      <c r="D45" s="54" t="s">
        <v>60</v>
      </c>
      <c r="E45" s="55">
        <v>221</v>
      </c>
      <c r="F45" s="56" t="s">
        <v>49</v>
      </c>
      <c r="G45" s="57">
        <f>SUM(G46:G47)</f>
        <v>110484136516</v>
      </c>
      <c r="H45" s="547">
        <f>SUM(H46:H47)</f>
        <v>112652257268</v>
      </c>
      <c r="I45" s="6" t="e">
        <f>I46+I47</f>
        <v>#VALUE!</v>
      </c>
      <c r="J45" s="6" t="e">
        <f>J46+J47</f>
        <v>#VALUE!</v>
      </c>
      <c r="K45" s="6">
        <f>K46+K47</f>
        <v>0</v>
      </c>
      <c r="L45" s="6">
        <f>L46+L47</f>
        <v>0</v>
      </c>
      <c r="M45" s="6"/>
    </row>
    <row r="46" spans="1:12" ht="19.5" customHeight="1">
      <c r="A46" s="51"/>
      <c r="B46" s="52"/>
      <c r="C46" s="24"/>
      <c r="D46" s="54" t="s">
        <v>61</v>
      </c>
      <c r="E46" s="55">
        <v>222</v>
      </c>
      <c r="F46" s="56"/>
      <c r="G46" s="57">
        <v>282983539563</v>
      </c>
      <c r="H46" s="547">
        <v>277828700565</v>
      </c>
      <c r="I46" s="4" t="s">
        <v>38</v>
      </c>
      <c r="J46" s="4" t="s">
        <v>62</v>
      </c>
      <c r="K46" s="4"/>
      <c r="L46" s="4"/>
    </row>
    <row r="47" spans="1:12" ht="19.5" customHeight="1">
      <c r="A47" s="831"/>
      <c r="B47" s="52"/>
      <c r="C47" s="24"/>
      <c r="D47" s="832" t="s">
        <v>431</v>
      </c>
      <c r="E47" s="833">
        <v>223</v>
      </c>
      <c r="F47" s="834"/>
      <c r="G47" s="835">
        <v>-172499403047</v>
      </c>
      <c r="H47" s="836">
        <v>-165176443297</v>
      </c>
      <c r="I47" s="4">
        <v>35566688214</v>
      </c>
      <c r="J47" s="4" t="s">
        <v>63</v>
      </c>
      <c r="K47" s="4"/>
      <c r="L47" s="4"/>
    </row>
    <row r="48" spans="1:12" ht="19.5" customHeight="1" hidden="1" outlineLevel="1">
      <c r="A48" s="825"/>
      <c r="B48" s="52"/>
      <c r="C48" s="24" t="s">
        <v>23</v>
      </c>
      <c r="D48" s="826" t="s">
        <v>64</v>
      </c>
      <c r="E48" s="827">
        <v>224</v>
      </c>
      <c r="F48" s="828" t="s">
        <v>65</v>
      </c>
      <c r="G48" s="829">
        <f>SUM(G49:G50)</f>
        <v>0</v>
      </c>
      <c r="H48" s="830">
        <f>SUM(H49:H50)</f>
        <v>0</v>
      </c>
      <c r="I48" s="4">
        <v>5157308709</v>
      </c>
      <c r="J48" s="4" t="s">
        <v>66</v>
      </c>
      <c r="K48" s="4"/>
      <c r="L48" s="4"/>
    </row>
    <row r="49" spans="1:10" s="66" customFormat="1" ht="19.5" customHeight="1" hidden="1" outlineLevel="1">
      <c r="A49" s="846"/>
      <c r="B49" s="67"/>
      <c r="C49" s="24"/>
      <c r="D49" s="832" t="s">
        <v>61</v>
      </c>
      <c r="E49" s="833">
        <v>225</v>
      </c>
      <c r="F49" s="834"/>
      <c r="G49" s="835"/>
      <c r="H49" s="836"/>
      <c r="I49" s="66">
        <v>136000000</v>
      </c>
      <c r="J49" s="66" t="s">
        <v>67</v>
      </c>
    </row>
    <row r="50" spans="1:12" ht="19.5" customHeight="1" hidden="1" outlineLevel="1">
      <c r="A50" s="847"/>
      <c r="B50" s="839"/>
      <c r="C50" s="840"/>
      <c r="D50" s="841" t="s">
        <v>431</v>
      </c>
      <c r="E50" s="842">
        <v>226</v>
      </c>
      <c r="F50" s="843"/>
      <c r="G50" s="844"/>
      <c r="H50" s="845"/>
      <c r="I50" s="13">
        <v>2153591121</v>
      </c>
      <c r="J50" s="13" t="s">
        <v>68</v>
      </c>
      <c r="K50" s="13"/>
      <c r="L50" s="13"/>
    </row>
    <row r="51" spans="1:13" ht="19.5" customHeight="1" collapsed="1">
      <c r="A51" s="825"/>
      <c r="B51" s="837"/>
      <c r="C51" s="838" t="s">
        <v>30</v>
      </c>
      <c r="D51" s="826" t="s">
        <v>69</v>
      </c>
      <c r="E51" s="827">
        <v>227</v>
      </c>
      <c r="F51" s="828" t="s">
        <v>56</v>
      </c>
      <c r="G51" s="829">
        <f>G52+G53</f>
        <v>42919495</v>
      </c>
      <c r="H51" s="830">
        <f>H52+H53</f>
        <v>46220995</v>
      </c>
      <c r="I51" s="68">
        <f>SUM(I52:I53)</f>
        <v>30273379505</v>
      </c>
      <c r="J51" s="68">
        <f>SUM(J52:J53)</f>
        <v>0</v>
      </c>
      <c r="K51" s="68">
        <f>SUM(K52:K53)</f>
        <v>0</v>
      </c>
      <c r="L51" s="68">
        <f>SUM(L52:L53)</f>
        <v>0</v>
      </c>
      <c r="M51" s="6"/>
    </row>
    <row r="52" spans="1:12" ht="19.5" customHeight="1">
      <c r="A52" s="51"/>
      <c r="B52" s="52"/>
      <c r="C52" s="24"/>
      <c r="D52" s="54" t="s">
        <v>61</v>
      </c>
      <c r="E52" s="55">
        <v>228</v>
      </c>
      <c r="F52" s="56"/>
      <c r="G52" s="57">
        <v>443325314</v>
      </c>
      <c r="H52" s="547">
        <v>443325314</v>
      </c>
      <c r="I52" s="4"/>
      <c r="J52" s="4"/>
      <c r="K52" s="4"/>
      <c r="L52" s="4"/>
    </row>
    <row r="53" spans="1:12" ht="19.5" customHeight="1">
      <c r="A53" s="51"/>
      <c r="B53" s="52"/>
      <c r="C53" s="24"/>
      <c r="D53" s="54" t="s">
        <v>431</v>
      </c>
      <c r="E53" s="55">
        <v>229</v>
      </c>
      <c r="F53" s="56"/>
      <c r="G53" s="824">
        <v>-400405819</v>
      </c>
      <c r="H53" s="547">
        <v>-397104319</v>
      </c>
      <c r="I53" s="4">
        <v>30273379505</v>
      </c>
      <c r="J53" s="4" t="s">
        <v>71</v>
      </c>
      <c r="K53" s="4"/>
      <c r="L53" s="4"/>
    </row>
    <row r="54" spans="1:12" ht="19.5" customHeight="1">
      <c r="A54" s="51"/>
      <c r="B54" s="45" t="s">
        <v>39</v>
      </c>
      <c r="C54" s="77" t="s">
        <v>432</v>
      </c>
      <c r="D54" s="54"/>
      <c r="E54" s="55"/>
      <c r="F54" s="56"/>
      <c r="G54" s="854">
        <f>G55</f>
        <v>166620021162</v>
      </c>
      <c r="H54" s="854">
        <f>H55</f>
        <v>140876261251</v>
      </c>
      <c r="I54" s="4"/>
      <c r="J54" s="4"/>
      <c r="K54" s="4"/>
      <c r="L54" s="4"/>
    </row>
    <row r="55" spans="1:12" s="540" customFormat="1" ht="19.5" customHeight="1">
      <c r="A55" s="822"/>
      <c r="B55" s="823"/>
      <c r="C55" s="817" t="s">
        <v>76</v>
      </c>
      <c r="D55" s="818" t="s">
        <v>72</v>
      </c>
      <c r="E55" s="819">
        <v>230</v>
      </c>
      <c r="F55" s="820" t="s">
        <v>58</v>
      </c>
      <c r="G55" s="821">
        <v>166620021162</v>
      </c>
      <c r="H55" s="821">
        <v>140876261251</v>
      </c>
      <c r="I55" s="527">
        <v>-30273379505</v>
      </c>
      <c r="J55" s="527"/>
      <c r="K55" s="527"/>
      <c r="L55" s="527"/>
    </row>
    <row r="56" spans="1:12" ht="19.5" customHeight="1" hidden="1" outlineLevel="1">
      <c r="A56" s="44"/>
      <c r="B56" s="45" t="s">
        <v>27</v>
      </c>
      <c r="C56" s="46" t="s">
        <v>74</v>
      </c>
      <c r="D56" s="47"/>
      <c r="E56" s="48">
        <v>230</v>
      </c>
      <c r="F56" s="58" t="s">
        <v>75</v>
      </c>
      <c r="G56" s="50"/>
      <c r="H56" s="546"/>
      <c r="I56" s="35"/>
      <c r="J56" s="35"/>
      <c r="K56" s="35"/>
      <c r="L56" s="35"/>
    </row>
    <row r="57" spans="1:12" ht="19.5" customHeight="1" hidden="1" outlineLevel="1">
      <c r="A57" s="51"/>
      <c r="B57" s="76"/>
      <c r="C57" s="77"/>
      <c r="D57" s="54" t="s">
        <v>61</v>
      </c>
      <c r="E57" s="55">
        <v>231</v>
      </c>
      <c r="F57" s="56"/>
      <c r="G57" s="57"/>
      <c r="H57" s="547"/>
      <c r="I57" s="4"/>
      <c r="J57" s="4"/>
      <c r="K57" s="4"/>
      <c r="L57" s="4"/>
    </row>
    <row r="58" spans="1:12" ht="19.5" customHeight="1" hidden="1" outlineLevel="1">
      <c r="A58" s="69"/>
      <c r="B58" s="78"/>
      <c r="C58" s="79"/>
      <c r="D58" s="54" t="s">
        <v>431</v>
      </c>
      <c r="E58" s="73">
        <v>232</v>
      </c>
      <c r="F58" s="74"/>
      <c r="G58" s="75"/>
      <c r="H58" s="548"/>
      <c r="I58" s="4"/>
      <c r="J58" s="4"/>
      <c r="K58" s="4"/>
      <c r="L58" s="4"/>
    </row>
    <row r="59" spans="1:8" s="66" customFormat="1" ht="19.5" customHeight="1" hidden="1" outlineLevel="1">
      <c r="A59" s="69"/>
      <c r="B59" s="78" t="s">
        <v>39</v>
      </c>
      <c r="C59" s="528" t="s">
        <v>432</v>
      </c>
      <c r="E59" s="529">
        <v>240</v>
      </c>
      <c r="F59" s="530"/>
      <c r="G59" s="531"/>
      <c r="H59" s="549"/>
    </row>
    <row r="60" spans="1:12" ht="19.5" customHeight="1" hidden="1" outlineLevel="1">
      <c r="A60" s="69"/>
      <c r="B60" s="78"/>
      <c r="C60" s="71" t="s">
        <v>20</v>
      </c>
      <c r="D60" s="54" t="s">
        <v>433</v>
      </c>
      <c r="E60" s="73">
        <v>241</v>
      </c>
      <c r="F60" s="74"/>
      <c r="G60" s="75"/>
      <c r="H60" s="548"/>
      <c r="I60" s="4"/>
      <c r="J60" s="4"/>
      <c r="K60" s="4"/>
      <c r="L60" s="4"/>
    </row>
    <row r="61" spans="1:12" ht="19.5" customHeight="1" hidden="1" outlineLevel="1">
      <c r="A61" s="69"/>
      <c r="B61" s="78"/>
      <c r="C61" s="71" t="s">
        <v>23</v>
      </c>
      <c r="D61" s="526" t="s">
        <v>72</v>
      </c>
      <c r="E61" s="73">
        <v>242</v>
      </c>
      <c r="F61" s="74"/>
      <c r="G61" s="75"/>
      <c r="H61" s="548"/>
      <c r="I61" s="4"/>
      <c r="J61" s="4"/>
      <c r="K61" s="4"/>
      <c r="L61" s="4"/>
    </row>
    <row r="62" spans="1:13" ht="19.5" customHeight="1" hidden="1" outlineLevel="1">
      <c r="A62" s="44"/>
      <c r="B62" s="45" t="s">
        <v>44</v>
      </c>
      <c r="C62" s="46" t="s">
        <v>434</v>
      </c>
      <c r="D62" s="47"/>
      <c r="E62" s="48">
        <v>250</v>
      </c>
      <c r="F62" s="58"/>
      <c r="G62" s="50">
        <f aca="true" t="shared" si="5" ref="G62:L62">SUM(G63:G67)</f>
        <v>0</v>
      </c>
      <c r="H62" s="546">
        <f>SUM(H63:H67)</f>
        <v>0</v>
      </c>
      <c r="I62" s="43">
        <f t="shared" si="5"/>
        <v>0</v>
      </c>
      <c r="J62" s="43">
        <f t="shared" si="5"/>
        <v>0</v>
      </c>
      <c r="K62" s="43">
        <f t="shared" si="5"/>
        <v>0</v>
      </c>
      <c r="L62" s="43">
        <f t="shared" si="5"/>
        <v>0</v>
      </c>
      <c r="M62" s="27"/>
    </row>
    <row r="63" spans="1:12" ht="19.5" customHeight="1" hidden="1" outlineLevel="1">
      <c r="A63" s="59"/>
      <c r="B63" s="60"/>
      <c r="C63" s="24" t="s">
        <v>20</v>
      </c>
      <c r="D63" s="54" t="s">
        <v>77</v>
      </c>
      <c r="E63" s="55">
        <v>251</v>
      </c>
      <c r="F63" s="56"/>
      <c r="G63" s="57"/>
      <c r="H63" s="547"/>
      <c r="I63" s="4"/>
      <c r="J63" s="4"/>
      <c r="K63" s="4"/>
      <c r="L63" s="4"/>
    </row>
    <row r="64" spans="1:12" ht="19.5" customHeight="1" hidden="1" outlineLevel="1">
      <c r="A64" s="59"/>
      <c r="B64" s="60"/>
      <c r="C64" s="24" t="s">
        <v>23</v>
      </c>
      <c r="D64" s="54" t="s">
        <v>435</v>
      </c>
      <c r="E64" s="55">
        <v>252</v>
      </c>
      <c r="F64" s="56"/>
      <c r="G64" s="57"/>
      <c r="H64" s="547"/>
      <c r="I64" s="4"/>
      <c r="J64" s="4"/>
      <c r="K64" s="4"/>
      <c r="L64" s="4"/>
    </row>
    <row r="65" spans="1:12" ht="19.5" customHeight="1" hidden="1" outlineLevel="1">
      <c r="A65" s="59"/>
      <c r="B65" s="60"/>
      <c r="C65" s="24" t="s">
        <v>30</v>
      </c>
      <c r="D65" s="54" t="s">
        <v>436</v>
      </c>
      <c r="E65" s="55">
        <v>253</v>
      </c>
      <c r="F65" s="56" t="s">
        <v>78</v>
      </c>
      <c r="G65" s="57"/>
      <c r="H65" s="547"/>
      <c r="I65" s="4"/>
      <c r="J65" s="4"/>
      <c r="K65" s="4"/>
      <c r="L65" s="4"/>
    </row>
    <row r="66" spans="1:12" ht="19.5" customHeight="1" hidden="1" outlineLevel="1">
      <c r="A66" s="59"/>
      <c r="B66" s="60"/>
      <c r="C66" s="24" t="s">
        <v>32</v>
      </c>
      <c r="D66" s="54" t="s">
        <v>437</v>
      </c>
      <c r="E66" s="55">
        <v>254</v>
      </c>
      <c r="F66" s="56"/>
      <c r="G66" s="57"/>
      <c r="H66" s="547"/>
      <c r="I66" s="4"/>
      <c r="J66" s="4"/>
      <c r="K66" s="4"/>
      <c r="L66" s="4"/>
    </row>
    <row r="67" spans="1:12" ht="19.5" customHeight="1" hidden="1" outlineLevel="1">
      <c r="A67" s="59"/>
      <c r="B67" s="60"/>
      <c r="C67" s="24" t="s">
        <v>34</v>
      </c>
      <c r="D67" s="54" t="s">
        <v>422</v>
      </c>
      <c r="E67" s="55">
        <v>255</v>
      </c>
      <c r="F67" s="56"/>
      <c r="G67" s="57"/>
      <c r="H67" s="547"/>
      <c r="I67" s="4"/>
      <c r="J67" s="4"/>
      <c r="K67" s="4"/>
      <c r="L67" s="4"/>
    </row>
    <row r="68" spans="1:13" s="541" customFormat="1" ht="19.5" customHeight="1" collapsed="1">
      <c r="A68" s="44"/>
      <c r="B68" s="45" t="s">
        <v>44</v>
      </c>
      <c r="C68" s="46" t="s">
        <v>79</v>
      </c>
      <c r="D68" s="47"/>
      <c r="E68" s="48">
        <v>260</v>
      </c>
      <c r="F68" s="58"/>
      <c r="G68" s="50">
        <f aca="true" t="shared" si="6" ref="G68:L68">SUM(G69:G71)</f>
        <v>711402477</v>
      </c>
      <c r="H68" s="546">
        <f>SUM(H69:H71)</f>
        <v>273922503</v>
      </c>
      <c r="I68" s="43">
        <f t="shared" si="6"/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27"/>
    </row>
    <row r="69" spans="1:13" ht="19.5" customHeight="1">
      <c r="A69" s="59"/>
      <c r="B69" s="67"/>
      <c r="C69" s="24" t="s">
        <v>20</v>
      </c>
      <c r="D69" s="65" t="s">
        <v>80</v>
      </c>
      <c r="E69" s="55">
        <v>261</v>
      </c>
      <c r="F69" s="56" t="s">
        <v>65</v>
      </c>
      <c r="G69" s="57">
        <v>711402477</v>
      </c>
      <c r="H69" s="547">
        <v>273922503</v>
      </c>
      <c r="I69" s="4" t="s">
        <v>38</v>
      </c>
      <c r="J69" s="4"/>
      <c r="K69" s="4"/>
      <c r="L69" s="4"/>
      <c r="M69" s="519"/>
    </row>
    <row r="70" spans="1:12" ht="19.5" customHeight="1">
      <c r="A70" s="59"/>
      <c r="B70" s="60"/>
      <c r="C70" s="24" t="s">
        <v>23</v>
      </c>
      <c r="D70" s="54" t="s">
        <v>82</v>
      </c>
      <c r="E70" s="55">
        <v>262</v>
      </c>
      <c r="F70" s="56"/>
      <c r="G70" s="57"/>
      <c r="H70" s="547"/>
      <c r="I70" s="4"/>
      <c r="J70" s="4"/>
      <c r="K70" s="4"/>
      <c r="L70" s="4"/>
    </row>
    <row r="71" spans="1:12" ht="19.5" customHeight="1">
      <c r="A71" s="59"/>
      <c r="B71" s="60"/>
      <c r="C71" s="24" t="s">
        <v>30</v>
      </c>
      <c r="D71" s="54" t="s">
        <v>83</v>
      </c>
      <c r="E71" s="55">
        <v>268</v>
      </c>
      <c r="F71" s="56"/>
      <c r="G71" s="57"/>
      <c r="H71" s="547"/>
      <c r="I71" s="4"/>
      <c r="J71" s="4"/>
      <c r="K71" s="4"/>
      <c r="L71" s="4"/>
    </row>
    <row r="72" spans="1:13" s="542" customFormat="1" ht="24.75" customHeight="1">
      <c r="A72" s="80" t="s">
        <v>84</v>
      </c>
      <c r="B72" s="81"/>
      <c r="C72" s="82"/>
      <c r="D72" s="83"/>
      <c r="E72" s="84">
        <v>270</v>
      </c>
      <c r="F72" s="85"/>
      <c r="G72" s="86">
        <f aca="true" t="shared" si="7" ref="G72:L72">G36+G10</f>
        <v>380517223913</v>
      </c>
      <c r="H72" s="550">
        <f t="shared" si="7"/>
        <v>377244357812</v>
      </c>
      <c r="I72" s="86" t="e">
        <f t="shared" si="7"/>
        <v>#VALUE!</v>
      </c>
      <c r="J72" s="86" t="e">
        <f t="shared" si="7"/>
        <v>#VALUE!</v>
      </c>
      <c r="K72" s="86">
        <f t="shared" si="7"/>
        <v>0</v>
      </c>
      <c r="L72" s="539">
        <f t="shared" si="7"/>
        <v>134729000</v>
      </c>
      <c r="M72" s="27"/>
    </row>
    <row r="73" spans="4:13" ht="19.5" customHeight="1">
      <c r="D73" s="67"/>
      <c r="E73" s="60"/>
      <c r="F73" s="60"/>
      <c r="G73" s="89">
        <f>G72-NV!G59</f>
        <v>0</v>
      </c>
      <c r="H73" s="90">
        <f>H72-NV!H59</f>
        <v>0</v>
      </c>
      <c r="I73" s="90" t="e">
        <f>I72-'[4]NV'!I47</f>
        <v>#VALUE!</v>
      </c>
      <c r="J73" s="90" t="e">
        <f>J72-'[4]NV'!J47</f>
        <v>#VALUE!</v>
      </c>
      <c r="K73" s="90" t="e">
        <f>K72-'[4]NV'!#REF!</f>
        <v>#REF!</v>
      </c>
      <c r="L73" s="90" t="e">
        <f>L72-'[4]NV'!#REF!</f>
        <v>#REF!</v>
      </c>
      <c r="M73" s="90"/>
    </row>
    <row r="74" spans="4:8" ht="16.5" customHeight="1">
      <c r="D74" s="91"/>
      <c r="E74" s="92"/>
      <c r="G74" s="27"/>
      <c r="H74" s="27"/>
    </row>
    <row r="75" spans="1:12" ht="15">
      <c r="A75" s="66"/>
      <c r="B75" s="52"/>
      <c r="C75" s="24"/>
      <c r="I75" s="4"/>
      <c r="J75" s="4"/>
      <c r="K75" s="4"/>
      <c r="L75" s="4"/>
    </row>
    <row r="76" spans="1:12" ht="15">
      <c r="A76" s="66"/>
      <c r="B76" s="52"/>
      <c r="C76" s="24"/>
      <c r="I76" s="4"/>
      <c r="J76" s="4"/>
      <c r="K76" s="4"/>
      <c r="L76" s="4"/>
    </row>
    <row r="77" spans="1:12" ht="15">
      <c r="A77" s="66"/>
      <c r="B77" s="52"/>
      <c r="C77" s="24"/>
      <c r="I77" s="4"/>
      <c r="J77" s="4"/>
      <c r="K77" s="4"/>
      <c r="L77" s="4"/>
    </row>
    <row r="78" spans="1:12" ht="15">
      <c r="A78" s="66"/>
      <c r="B78" s="52"/>
      <c r="C78" s="24"/>
      <c r="I78" s="4"/>
      <c r="J78" s="4"/>
      <c r="K78" s="4"/>
      <c r="L78" s="4"/>
    </row>
    <row r="79" spans="1:12" ht="15">
      <c r="A79" s="66"/>
      <c r="B79" s="52"/>
      <c r="C79" s="24"/>
      <c r="I79" s="4"/>
      <c r="J79" s="4"/>
      <c r="K79" s="4"/>
      <c r="L79" s="4"/>
    </row>
    <row r="80" spans="1:12" ht="15">
      <c r="A80" s="66"/>
      <c r="B80" s="52"/>
      <c r="C80" s="24"/>
      <c r="I80" s="4"/>
      <c r="J80" s="4"/>
      <c r="K80" s="4"/>
      <c r="L80" s="4"/>
    </row>
    <row r="81" spans="1:12" ht="15">
      <c r="A81" s="66"/>
      <c r="B81" s="52"/>
      <c r="C81" s="24"/>
      <c r="I81" s="4"/>
      <c r="J81" s="4"/>
      <c r="K81" s="4"/>
      <c r="L81" s="4"/>
    </row>
    <row r="82" spans="1:12" ht="15">
      <c r="A82" s="66"/>
      <c r="B82" s="52"/>
      <c r="C82" s="24"/>
      <c r="I82" s="4"/>
      <c r="J82" s="4"/>
      <c r="K82" s="4"/>
      <c r="L82" s="4"/>
    </row>
    <row r="83" spans="1:12" ht="15">
      <c r="A83" s="66"/>
      <c r="B83" s="52"/>
      <c r="C83" s="24"/>
      <c r="I83" s="4"/>
      <c r="J83" s="4"/>
      <c r="K83" s="4"/>
      <c r="L83" s="4"/>
    </row>
    <row r="84" spans="1:12" ht="15">
      <c r="A84" s="66"/>
      <c r="B84" s="52"/>
      <c r="C84" s="24"/>
      <c r="I84" s="4"/>
      <c r="J84" s="4"/>
      <c r="K84" s="4"/>
      <c r="L84" s="4"/>
    </row>
    <row r="85" spans="1:12" ht="15">
      <c r="A85" s="66"/>
      <c r="B85" s="52"/>
      <c r="C85" s="24"/>
      <c r="I85" s="4"/>
      <c r="J85" s="4"/>
      <c r="K85" s="4"/>
      <c r="L85" s="4"/>
    </row>
    <row r="86" spans="1:12" ht="15">
      <c r="A86" s="66"/>
      <c r="B86" s="52"/>
      <c r="C86" s="24"/>
      <c r="I86" s="4"/>
      <c r="J86" s="4"/>
      <c r="K86" s="4"/>
      <c r="L86" s="4"/>
    </row>
    <row r="87" spans="1:12" ht="15">
      <c r="A87" s="66"/>
      <c r="B87" s="52"/>
      <c r="C87" s="24"/>
      <c r="I87" s="4"/>
      <c r="J87" s="4"/>
      <c r="K87" s="4"/>
      <c r="L87" s="4"/>
    </row>
    <row r="88" spans="1:12" ht="15">
      <c r="A88" s="66"/>
      <c r="B88" s="52"/>
      <c r="C88" s="24"/>
      <c r="I88" s="4"/>
      <c r="J88" s="4"/>
      <c r="K88" s="4"/>
      <c r="L88" s="4"/>
    </row>
    <row r="89" spans="1:12" ht="15">
      <c r="A89" s="66"/>
      <c r="B89" s="52"/>
      <c r="C89" s="24"/>
      <c r="I89" s="4"/>
      <c r="J89" s="4"/>
      <c r="K89" s="4"/>
      <c r="L89" s="4"/>
    </row>
    <row r="90" spans="1:12" ht="15">
      <c r="A90" s="66"/>
      <c r="B90" s="52"/>
      <c r="C90" s="24"/>
      <c r="I90" s="4"/>
      <c r="J90" s="4"/>
      <c r="K90" s="4"/>
      <c r="L90" s="4"/>
    </row>
    <row r="91" spans="1:12" ht="15">
      <c r="A91" s="66"/>
      <c r="B91" s="52"/>
      <c r="C91" s="24"/>
      <c r="I91" s="4"/>
      <c r="J91" s="4"/>
      <c r="K91" s="4"/>
      <c r="L91" s="4"/>
    </row>
    <row r="92" spans="1:12" ht="15">
      <c r="A92" s="66"/>
      <c r="B92" s="52"/>
      <c r="C92" s="24"/>
      <c r="I92" s="4"/>
      <c r="J92" s="4"/>
      <c r="K92" s="4"/>
      <c r="L92" s="4"/>
    </row>
    <row r="93" spans="1:12" ht="15">
      <c r="A93" s="66"/>
      <c r="B93" s="52"/>
      <c r="C93" s="24"/>
      <c r="I93" s="4"/>
      <c r="J93" s="4"/>
      <c r="K93" s="4"/>
      <c r="L93" s="4"/>
    </row>
    <row r="94" spans="1:12" ht="15">
      <c r="A94" s="66"/>
      <c r="B94" s="52"/>
      <c r="C94" s="24"/>
      <c r="I94" s="4"/>
      <c r="J94" s="4"/>
      <c r="K94" s="4"/>
      <c r="L94" s="4"/>
    </row>
    <row r="95" spans="1:12" ht="15">
      <c r="A95" s="66"/>
      <c r="B95" s="52"/>
      <c r="C95" s="24"/>
      <c r="I95" s="4"/>
      <c r="J95" s="4"/>
      <c r="K95" s="4"/>
      <c r="L95" s="4"/>
    </row>
    <row r="96" spans="1:12" ht="15">
      <c r="A96" s="66"/>
      <c r="B96" s="52"/>
      <c r="C96" s="24"/>
      <c r="I96" s="4"/>
      <c r="J96" s="4"/>
      <c r="K96" s="4"/>
      <c r="L96" s="4"/>
    </row>
    <row r="97" spans="1:12" ht="12.75" customHeight="1">
      <c r="A97" s="66"/>
      <c r="B97" s="52"/>
      <c r="C97" s="24"/>
      <c r="I97" s="4"/>
      <c r="J97" s="4"/>
      <c r="K97" s="4"/>
      <c r="L97" s="4"/>
    </row>
    <row r="98" spans="1:12" ht="29.25" customHeight="1">
      <c r="A98" s="66"/>
      <c r="B98" s="52"/>
      <c r="C98" s="24"/>
      <c r="I98" s="4"/>
      <c r="J98" s="4"/>
      <c r="K98" s="4"/>
      <c r="L98" s="4"/>
    </row>
    <row r="99" spans="1:12" ht="21.75" customHeight="1">
      <c r="A99" s="66"/>
      <c r="B99" s="52"/>
      <c r="C99" s="24"/>
      <c r="I99" s="4"/>
      <c r="J99" s="4"/>
      <c r="K99" s="4"/>
      <c r="L99" s="4"/>
    </row>
    <row r="100" spans="1:12" ht="15">
      <c r="A100" s="66"/>
      <c r="B100" s="52"/>
      <c r="C100" s="24"/>
      <c r="I100" s="4"/>
      <c r="J100" s="4"/>
      <c r="K100" s="4"/>
      <c r="L100" s="4"/>
    </row>
    <row r="101" spans="1:12" ht="15">
      <c r="A101" s="66"/>
      <c r="B101" s="52"/>
      <c r="C101" s="24"/>
      <c r="I101" s="4"/>
      <c r="J101" s="4"/>
      <c r="K101" s="4"/>
      <c r="L101" s="4"/>
    </row>
    <row r="102" spans="1:12" ht="17.25" customHeight="1">
      <c r="A102" s="66"/>
      <c r="B102" s="52"/>
      <c r="C102" s="24"/>
      <c r="I102" s="4"/>
      <c r="J102" s="4"/>
      <c r="K102" s="4"/>
      <c r="L102" s="4"/>
    </row>
    <row r="103" spans="1:12" ht="26.25" customHeight="1">
      <c r="A103" s="66"/>
      <c r="B103" s="52"/>
      <c r="C103" s="24"/>
      <c r="I103" s="4"/>
      <c r="J103" s="4"/>
      <c r="K103" s="4"/>
      <c r="L103" s="4"/>
    </row>
    <row r="104" spans="1:12" ht="15">
      <c r="A104" s="66"/>
      <c r="B104" s="52"/>
      <c r="C104" s="24"/>
      <c r="I104" s="4"/>
      <c r="J104" s="4"/>
      <c r="K104" s="4"/>
      <c r="L104" s="4"/>
    </row>
    <row r="105" spans="1:12" ht="15">
      <c r="A105" s="66"/>
      <c r="B105" s="52"/>
      <c r="C105" s="24"/>
      <c r="I105" s="4"/>
      <c r="J105" s="4"/>
      <c r="K105" s="4"/>
      <c r="L105" s="4"/>
    </row>
    <row r="106" spans="1:12" ht="15">
      <c r="A106" s="66"/>
      <c r="B106" s="52"/>
      <c r="C106" s="24"/>
      <c r="I106" s="4"/>
      <c r="J106" s="4"/>
      <c r="K106" s="4"/>
      <c r="L106" s="4"/>
    </row>
    <row r="107" spans="1:12" ht="15">
      <c r="A107" s="66"/>
      <c r="B107" s="52"/>
      <c r="C107" s="24"/>
      <c r="I107" s="4"/>
      <c r="J107" s="4"/>
      <c r="K107" s="4"/>
      <c r="L107" s="4"/>
    </row>
    <row r="108" spans="1:12" ht="15">
      <c r="A108" s="66"/>
      <c r="B108" s="52"/>
      <c r="C108" s="24"/>
      <c r="I108" s="4"/>
      <c r="J108" s="4"/>
      <c r="K108" s="4"/>
      <c r="L108" s="4"/>
    </row>
    <row r="109" spans="1:12" ht="15">
      <c r="A109" s="66"/>
      <c r="B109" s="52"/>
      <c r="C109" s="24"/>
      <c r="I109" s="4"/>
      <c r="J109" s="4"/>
      <c r="K109" s="4"/>
      <c r="L109" s="4"/>
    </row>
    <row r="110" spans="1:12" ht="15">
      <c r="A110" s="66"/>
      <c r="B110" s="52"/>
      <c r="C110" s="24"/>
      <c r="I110" s="4"/>
      <c r="J110" s="4"/>
      <c r="K110" s="4"/>
      <c r="L110" s="4"/>
    </row>
    <row r="111" spans="1:12" ht="15">
      <c r="A111" s="66"/>
      <c r="B111" s="52"/>
      <c r="C111" s="24"/>
      <c r="I111" s="4"/>
      <c r="J111" s="4"/>
      <c r="K111" s="4"/>
      <c r="L111" s="4"/>
    </row>
    <row r="112" spans="1:12" ht="15">
      <c r="A112" s="66"/>
      <c r="B112" s="52"/>
      <c r="C112" s="24"/>
      <c r="I112" s="4"/>
      <c r="J112" s="4"/>
      <c r="K112" s="4"/>
      <c r="L112" s="4"/>
    </row>
    <row r="113" spans="1:12" ht="15">
      <c r="A113" s="66"/>
      <c r="B113" s="52"/>
      <c r="C113" s="24"/>
      <c r="I113" s="4"/>
      <c r="J113" s="4"/>
      <c r="K113" s="4"/>
      <c r="L113" s="4"/>
    </row>
    <row r="114" spans="1:12" ht="15">
      <c r="A114" s="66"/>
      <c r="B114" s="52"/>
      <c r="C114" s="24"/>
      <c r="I114" s="4"/>
      <c r="J114" s="4"/>
      <c r="K114" s="4"/>
      <c r="L114" s="4"/>
    </row>
    <row r="115" spans="1:12" ht="15">
      <c r="A115" s="66"/>
      <c r="B115" s="52"/>
      <c r="C115" s="24"/>
      <c r="I115" s="4"/>
      <c r="J115" s="4"/>
      <c r="K115" s="4"/>
      <c r="L115" s="4"/>
    </row>
    <row r="116" spans="1:12" ht="15">
      <c r="A116" s="66"/>
      <c r="B116" s="52"/>
      <c r="C116" s="24"/>
      <c r="I116" s="4"/>
      <c r="J116" s="4"/>
      <c r="K116" s="4"/>
      <c r="L116" s="4"/>
    </row>
    <row r="117" spans="1:12" ht="15">
      <c r="A117" s="66"/>
      <c r="B117" s="52"/>
      <c r="C117" s="24"/>
      <c r="I117" s="4"/>
      <c r="J117" s="4"/>
      <c r="K117" s="4"/>
      <c r="L117" s="4"/>
    </row>
    <row r="118" spans="1:12" ht="15">
      <c r="A118" s="66"/>
      <c r="B118" s="52"/>
      <c r="C118" s="24"/>
      <c r="I118" s="4"/>
      <c r="J118" s="4"/>
      <c r="K118" s="4"/>
      <c r="L118" s="4"/>
    </row>
    <row r="119" spans="1:12" ht="15">
      <c r="A119" s="66"/>
      <c r="B119" s="52"/>
      <c r="C119" s="24"/>
      <c r="I119" s="4"/>
      <c r="J119" s="4"/>
      <c r="K119" s="4"/>
      <c r="L119" s="4"/>
    </row>
    <row r="120" spans="1:12" ht="15">
      <c r="A120" s="66"/>
      <c r="B120" s="52"/>
      <c r="C120" s="24"/>
      <c r="I120" s="4"/>
      <c r="J120" s="4"/>
      <c r="K120" s="4"/>
      <c r="L120" s="4"/>
    </row>
    <row r="121" spans="1:12" ht="15">
      <c r="A121" s="66"/>
      <c r="B121" s="52"/>
      <c r="C121" s="24"/>
      <c r="I121" s="4"/>
      <c r="J121" s="4"/>
      <c r="K121" s="4"/>
      <c r="L121" s="4"/>
    </row>
    <row r="122" spans="1:12" ht="15">
      <c r="A122" s="66"/>
      <c r="B122" s="52"/>
      <c r="C122" s="24"/>
      <c r="I122" s="4"/>
      <c r="J122" s="4"/>
      <c r="K122" s="4"/>
      <c r="L122" s="4"/>
    </row>
    <row r="123" spans="1:12" ht="15">
      <c r="A123" s="66"/>
      <c r="B123" s="52"/>
      <c r="C123" s="24"/>
      <c r="I123" s="4"/>
      <c r="J123" s="4"/>
      <c r="K123" s="4"/>
      <c r="L123" s="4"/>
    </row>
    <row r="124" spans="1:12" ht="15">
      <c r="A124" s="66"/>
      <c r="B124" s="52"/>
      <c r="C124" s="24"/>
      <c r="I124" s="4"/>
      <c r="J124" s="4"/>
      <c r="K124" s="4"/>
      <c r="L124" s="4"/>
    </row>
    <row r="125" spans="1:12" ht="15">
      <c r="A125" s="66"/>
      <c r="B125" s="52"/>
      <c r="C125" s="24"/>
      <c r="I125" s="4"/>
      <c r="J125" s="4"/>
      <c r="K125" s="4"/>
      <c r="L125" s="4"/>
    </row>
    <row r="126" spans="1:12" ht="15">
      <c r="A126" s="66"/>
      <c r="B126" s="52"/>
      <c r="C126" s="24"/>
      <c r="I126" s="4"/>
      <c r="J126" s="4"/>
      <c r="K126" s="4"/>
      <c r="L126" s="4"/>
    </row>
    <row r="127" spans="1:12" ht="15">
      <c r="A127" s="66"/>
      <c r="B127" s="52"/>
      <c r="C127" s="24"/>
      <c r="I127" s="4"/>
      <c r="J127" s="4"/>
      <c r="K127" s="4"/>
      <c r="L127" s="4"/>
    </row>
    <row r="128" spans="1:12" ht="15">
      <c r="A128" s="66"/>
      <c r="B128" s="52"/>
      <c r="C128" s="24"/>
      <c r="I128" s="4"/>
      <c r="J128" s="4"/>
      <c r="K128" s="4"/>
      <c r="L128" s="4"/>
    </row>
    <row r="129" spans="1:12" ht="15">
      <c r="A129" s="66"/>
      <c r="B129" s="52"/>
      <c r="C129" s="24"/>
      <c r="I129" s="4"/>
      <c r="J129" s="4"/>
      <c r="K129" s="4"/>
      <c r="L129" s="4"/>
    </row>
    <row r="130" spans="1:12" ht="15">
      <c r="A130" s="66"/>
      <c r="B130" s="52"/>
      <c r="C130" s="24"/>
      <c r="I130" s="4"/>
      <c r="J130" s="4"/>
      <c r="K130" s="4"/>
      <c r="L130" s="4"/>
    </row>
    <row r="131" spans="1:12" ht="15">
      <c r="A131" s="66"/>
      <c r="B131" s="52"/>
      <c r="C131" s="24"/>
      <c r="I131" s="4"/>
      <c r="J131" s="4"/>
      <c r="K131" s="4"/>
      <c r="L131" s="4"/>
    </row>
    <row r="132" spans="1:12" ht="15">
      <c r="A132" s="66"/>
      <c r="B132" s="52"/>
      <c r="C132" s="24"/>
      <c r="I132" s="4"/>
      <c r="J132" s="4"/>
      <c r="K132" s="4"/>
      <c r="L132" s="4"/>
    </row>
    <row r="133" spans="1:12" ht="15">
      <c r="A133" s="66"/>
      <c r="B133" s="52"/>
      <c r="C133" s="24"/>
      <c r="I133" s="4"/>
      <c r="J133" s="4"/>
      <c r="K133" s="4"/>
      <c r="L133" s="4"/>
    </row>
    <row r="134" spans="1:12" ht="15">
      <c r="A134" s="66"/>
      <c r="B134" s="52"/>
      <c r="C134" s="24"/>
      <c r="I134" s="4"/>
      <c r="J134" s="4"/>
      <c r="K134" s="4"/>
      <c r="L134" s="4"/>
    </row>
    <row r="135" spans="1:12" ht="15">
      <c r="A135" s="66"/>
      <c r="B135" s="52"/>
      <c r="C135" s="24"/>
      <c r="I135" s="4"/>
      <c r="J135" s="4"/>
      <c r="K135" s="4"/>
      <c r="L135" s="4"/>
    </row>
    <row r="136" spans="1:12" ht="15">
      <c r="A136" s="66"/>
      <c r="B136" s="52"/>
      <c r="C136" s="24"/>
      <c r="I136" s="4"/>
      <c r="J136" s="4"/>
      <c r="K136" s="4"/>
      <c r="L136" s="4"/>
    </row>
    <row r="137" spans="1:12" ht="15">
      <c r="A137" s="66"/>
      <c r="B137" s="52"/>
      <c r="C137" s="24"/>
      <c r="I137" s="4"/>
      <c r="J137" s="4"/>
      <c r="K137" s="4"/>
      <c r="L137" s="4"/>
    </row>
    <row r="138" spans="1:12" ht="15">
      <c r="A138" s="66"/>
      <c r="B138" s="52"/>
      <c r="C138" s="24"/>
      <c r="I138" s="4"/>
      <c r="J138" s="4"/>
      <c r="K138" s="4"/>
      <c r="L138" s="4"/>
    </row>
    <row r="139" spans="1:12" ht="15">
      <c r="A139" s="66"/>
      <c r="B139" s="52"/>
      <c r="C139" s="24"/>
      <c r="I139" s="4"/>
      <c r="J139" s="4"/>
      <c r="K139" s="4"/>
      <c r="L139" s="4"/>
    </row>
    <row r="140" spans="1:12" ht="15">
      <c r="A140" s="66"/>
      <c r="B140" s="52"/>
      <c r="C140" s="24"/>
      <c r="I140" s="4"/>
      <c r="J140" s="4"/>
      <c r="K140" s="4"/>
      <c r="L140" s="4"/>
    </row>
    <row r="141" spans="1:12" ht="15">
      <c r="A141" s="66"/>
      <c r="B141" s="52"/>
      <c r="C141" s="24"/>
      <c r="I141" s="4"/>
      <c r="J141" s="4"/>
      <c r="K141" s="4"/>
      <c r="L141" s="4"/>
    </row>
    <row r="142" spans="1:12" ht="15">
      <c r="A142" s="66"/>
      <c r="B142" s="52"/>
      <c r="C142" s="24"/>
      <c r="I142" s="4"/>
      <c r="J142" s="4"/>
      <c r="K142" s="4"/>
      <c r="L142" s="4"/>
    </row>
  </sheetData>
  <sheetProtection/>
  <mergeCells count="2">
    <mergeCell ref="A5:H5"/>
    <mergeCell ref="A6:H6"/>
  </mergeCells>
  <printOptions horizontalCentered="1"/>
  <pageMargins left="0.64" right="0.31" top="0.58" bottom="0.78" header="0.2" footer="0.34"/>
  <pageSetup horizontalDpi="600" verticalDpi="600" orientation="portrait" paperSize="9" scale="90" r:id="rId1"/>
  <headerFooter alignWithMargins="0">
    <oddFooter>&amp;L&amp;"Times New Roman,Italic"
&amp;R&amp;"Times New Roman,Regular"Trang &amp;P&amp;"Arial,Regular"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1">
      <selection activeCell="A27" sqref="A27"/>
    </sheetView>
  </sheetViews>
  <sheetFormatPr defaultColWidth="9.140625" defaultRowHeight="12.75"/>
  <cols>
    <col min="1" max="1" width="12.00390625" style="0" customWidth="1"/>
    <col min="2" max="2" width="12.8515625" style="0" customWidth="1"/>
    <col min="3" max="3" width="8.8515625" style="0" customWidth="1"/>
    <col min="4" max="4" width="7.140625" style="0" customWidth="1"/>
    <col min="5" max="5" width="14.00390625" style="0" customWidth="1"/>
    <col min="6" max="6" width="18.140625" style="383" bestFit="1" customWidth="1"/>
    <col min="7" max="7" width="20.00390625" style="383" bestFit="1" customWidth="1"/>
    <col min="8" max="8" width="15.57421875" style="0" bestFit="1" customWidth="1"/>
    <col min="9" max="9" width="11.28125" style="0" bestFit="1" customWidth="1"/>
    <col min="10" max="10" width="16.7109375" style="373" bestFit="1" customWidth="1"/>
    <col min="11" max="11" width="16.8515625" style="373" customWidth="1"/>
  </cols>
  <sheetData>
    <row r="1" spans="1:4" s="7" customFormat="1" ht="15">
      <c r="A1" s="1" t="s">
        <v>7</v>
      </c>
      <c r="B1" s="2"/>
      <c r="C1" s="3"/>
      <c r="D1" s="4"/>
    </row>
    <row r="2" spans="1:7" s="4" customFormat="1" ht="15">
      <c r="A2" s="8" t="s">
        <v>8</v>
      </c>
      <c r="B2" s="52"/>
      <c r="C2" s="9"/>
      <c r="E2" s="9"/>
      <c r="F2" s="9"/>
      <c r="G2" s="9" t="str">
        <f>TS!H2</f>
        <v>Báo cáo tài chính quý I năm 2015 (Chưa kiểm toán)</v>
      </c>
    </row>
    <row r="3" spans="1:7" s="13" customFormat="1" ht="15">
      <c r="A3" s="10" t="s">
        <v>9</v>
      </c>
      <c r="B3" s="11"/>
      <c r="C3" s="384"/>
      <c r="E3" s="384"/>
      <c r="F3" s="384"/>
      <c r="G3" s="384"/>
    </row>
    <row r="4" spans="1:7" s="115" customFormat="1" ht="3.75" customHeight="1">
      <c r="A4" s="856" t="s">
        <v>215</v>
      </c>
      <c r="B4" s="856"/>
      <c r="C4" s="856"/>
      <c r="D4" s="856"/>
      <c r="E4" s="856"/>
      <c r="F4" s="856"/>
      <c r="G4" s="856"/>
    </row>
    <row r="5" spans="1:11" s="216" customFormat="1" ht="21.75" customHeight="1">
      <c r="A5" s="863"/>
      <c r="B5" s="863"/>
      <c r="C5" s="863"/>
      <c r="D5" s="863"/>
      <c r="E5" s="863"/>
      <c r="F5" s="863"/>
      <c r="G5" s="863"/>
      <c r="H5" s="215"/>
      <c r="I5" s="114"/>
      <c r="J5" s="111"/>
      <c r="K5" s="114"/>
    </row>
    <row r="6" spans="1:11" s="217" customFormat="1" ht="20.25" customHeight="1">
      <c r="A6" s="172"/>
      <c r="B6" s="245"/>
      <c r="D6" s="175"/>
      <c r="F6" s="218"/>
      <c r="G6" s="176" t="s">
        <v>11</v>
      </c>
      <c r="H6" s="219"/>
      <c r="I6" s="13"/>
      <c r="J6" s="212"/>
      <c r="K6" s="212"/>
    </row>
    <row r="7" spans="1:7" s="221" customFormat="1" ht="16.5">
      <c r="A7" s="119" t="s">
        <v>643</v>
      </c>
      <c r="B7" s="119"/>
      <c r="C7" s="119"/>
      <c r="F7" s="337">
        <f>TM9!B9</f>
        <v>42094</v>
      </c>
      <c r="G7" s="337">
        <f>TM9!C9</f>
        <v>42005</v>
      </c>
    </row>
    <row r="8" spans="1:7" s="226" customFormat="1" ht="16.5">
      <c r="A8" s="115" t="s">
        <v>526</v>
      </c>
      <c r="B8" s="115"/>
      <c r="C8" s="115"/>
      <c r="F8" s="224"/>
      <c r="G8" s="224">
        <v>0</v>
      </c>
    </row>
    <row r="9" spans="1:7" s="226" customFormat="1" ht="16.5">
      <c r="A9" s="115" t="s">
        <v>527</v>
      </c>
      <c r="B9" s="115"/>
      <c r="C9" s="115"/>
      <c r="F9" s="224">
        <v>28877000</v>
      </c>
      <c r="G9" s="224">
        <v>5018560</v>
      </c>
    </row>
    <row r="10" spans="1:7" s="226" customFormat="1" ht="16.5">
      <c r="A10" s="115" t="s">
        <v>528</v>
      </c>
      <c r="B10" s="115"/>
      <c r="C10" s="115"/>
      <c r="F10" s="224">
        <v>5962164</v>
      </c>
      <c r="G10" s="224">
        <v>7377614</v>
      </c>
    </row>
    <row r="11" spans="1:7" s="226" customFormat="1" ht="16.5">
      <c r="A11" s="115" t="s">
        <v>413</v>
      </c>
      <c r="B11" s="115"/>
      <c r="C11" s="115"/>
      <c r="F11" s="224">
        <v>0</v>
      </c>
      <c r="G11" s="224">
        <v>0</v>
      </c>
    </row>
    <row r="12" spans="1:7" s="226" customFormat="1" ht="16.5">
      <c r="A12" s="115" t="s">
        <v>529</v>
      </c>
      <c r="B12" s="115"/>
      <c r="C12" s="115"/>
      <c r="F12" s="224">
        <v>30000000</v>
      </c>
      <c r="G12" s="224">
        <v>30000000</v>
      </c>
    </row>
    <row r="13" spans="1:7" s="226" customFormat="1" ht="16.5">
      <c r="A13" s="115" t="s">
        <v>583</v>
      </c>
      <c r="B13" s="115"/>
      <c r="C13" s="115"/>
      <c r="F13" s="224">
        <v>0</v>
      </c>
      <c r="G13" s="224">
        <v>0</v>
      </c>
    </row>
    <row r="14" spans="1:7" s="226" customFormat="1" ht="16.5">
      <c r="A14" s="115" t="s">
        <v>309</v>
      </c>
      <c r="B14" s="115"/>
      <c r="C14" s="115"/>
      <c r="F14" s="380">
        <f>75856000+32727273+361653672</f>
        <v>470236945</v>
      </c>
      <c r="G14" s="380">
        <f>75131000+32727273+9200711115</f>
        <v>9308569388</v>
      </c>
    </row>
    <row r="15" spans="1:7" s="378" customFormat="1" ht="15.75" customHeight="1">
      <c r="A15" s="227" t="s">
        <v>221</v>
      </c>
      <c r="B15" s="227"/>
      <c r="C15" s="227"/>
      <c r="F15" s="234">
        <f>SUM(F8:F14)</f>
        <v>535076109</v>
      </c>
      <c r="G15" s="234">
        <f>SUM(G8:G14)</f>
        <v>9350965562</v>
      </c>
    </row>
    <row r="16" spans="1:7" s="382" customFormat="1" ht="15.75" customHeight="1" hidden="1">
      <c r="A16" s="231"/>
      <c r="B16" s="231"/>
      <c r="C16" s="231"/>
      <c r="F16" s="235">
        <f>F15-'[4]NV'!G19</f>
        <v>-315213431</v>
      </c>
      <c r="G16" s="235">
        <f>G15-'[4]NV'!H19</f>
        <v>5282778891</v>
      </c>
    </row>
    <row r="17" spans="1:7" s="382" customFormat="1" ht="12.75" customHeight="1">
      <c r="A17" s="231"/>
      <c r="B17" s="231"/>
      <c r="C17" s="231"/>
      <c r="F17" s="560">
        <f>F15-NV!G20</f>
        <v>0</v>
      </c>
      <c r="G17" s="560">
        <f>G15-NV!H20</f>
        <v>0</v>
      </c>
    </row>
    <row r="18" spans="1:7" s="614" customFormat="1" ht="16.5">
      <c r="A18" s="612" t="s">
        <v>644</v>
      </c>
      <c r="B18" s="612"/>
      <c r="C18" s="612"/>
      <c r="F18" s="613">
        <f>F7</f>
        <v>42094</v>
      </c>
      <c r="G18" s="613">
        <f>G7</f>
        <v>42005</v>
      </c>
    </row>
    <row r="19" spans="1:6" s="617" customFormat="1" ht="16.5">
      <c r="A19" s="615" t="s">
        <v>532</v>
      </c>
      <c r="B19" s="615"/>
      <c r="C19" s="615"/>
      <c r="D19" s="616"/>
      <c r="E19" s="616"/>
      <c r="F19" s="615"/>
    </row>
    <row r="20" spans="1:6" s="617" customFormat="1" ht="16.5">
      <c r="A20" s="615" t="s">
        <v>310</v>
      </c>
      <c r="B20" s="615"/>
      <c r="C20" s="615"/>
      <c r="D20" s="616"/>
      <c r="E20" s="616"/>
      <c r="F20" s="615"/>
    </row>
    <row r="21" spans="1:6" s="617" customFormat="1" ht="16.5">
      <c r="A21" s="615" t="s">
        <v>533</v>
      </c>
      <c r="B21" s="615"/>
      <c r="C21" s="615"/>
      <c r="D21" s="616"/>
      <c r="E21" s="616"/>
      <c r="F21" s="615"/>
    </row>
    <row r="22" spans="1:6" s="620" customFormat="1" ht="16.5">
      <c r="A22" s="618" t="s">
        <v>221</v>
      </c>
      <c r="B22" s="618"/>
      <c r="C22" s="618"/>
      <c r="D22" s="619">
        <f>SUM(D19:D21)</f>
        <v>0</v>
      </c>
      <c r="E22" s="619">
        <f>SUM(E19:E21)</f>
        <v>0</v>
      </c>
      <c r="F22" s="618"/>
    </row>
    <row r="23" spans="1:6" ht="7.5" customHeight="1">
      <c r="A23" s="115"/>
      <c r="B23" s="332"/>
      <c r="C23" s="332"/>
      <c r="D23" s="332"/>
      <c r="E23" s="332"/>
      <c r="F23" s="385"/>
    </row>
    <row r="24" spans="1:11" s="657" customFormat="1" ht="16.5">
      <c r="A24" s="731" t="s">
        <v>645</v>
      </c>
      <c r="B24" s="731"/>
      <c r="C24" s="732"/>
      <c r="D24" s="732"/>
      <c r="E24" s="733"/>
      <c r="F24" s="734">
        <f>F7</f>
        <v>42094</v>
      </c>
      <c r="G24" s="734">
        <f>G7</f>
        <v>42005</v>
      </c>
      <c r="H24" s="732"/>
      <c r="J24" s="735"/>
      <c r="K24" s="735"/>
    </row>
    <row r="25" spans="1:11" s="657" customFormat="1" ht="16.5">
      <c r="A25" s="745" t="s">
        <v>535</v>
      </c>
      <c r="B25" s="745"/>
      <c r="C25" s="745"/>
      <c r="D25" s="746"/>
      <c r="E25" s="746"/>
      <c r="F25" s="741"/>
      <c r="G25" s="741">
        <f>SUM(G26)</f>
        <v>0</v>
      </c>
      <c r="H25" s="732"/>
      <c r="J25" s="735"/>
      <c r="K25" s="735"/>
    </row>
    <row r="26" spans="1:11" s="657" customFormat="1" ht="16.5">
      <c r="A26" s="745" t="s">
        <v>685</v>
      </c>
      <c r="B26" s="745"/>
      <c r="C26" s="745"/>
      <c r="D26" s="746"/>
      <c r="E26" s="746"/>
      <c r="F26" s="742">
        <v>3690000000</v>
      </c>
      <c r="G26" s="742">
        <v>0</v>
      </c>
      <c r="H26" s="732"/>
      <c r="J26" s="735"/>
      <c r="K26" s="735"/>
    </row>
    <row r="27" spans="1:11" s="617" customFormat="1" ht="16.5">
      <c r="A27" s="745" t="s">
        <v>534</v>
      </c>
      <c r="B27" s="745"/>
      <c r="C27" s="745"/>
      <c r="D27" s="746"/>
      <c r="E27" s="746"/>
      <c r="F27" s="741">
        <f>SUM(F28)</f>
        <v>0</v>
      </c>
      <c r="G27" s="744"/>
      <c r="H27" s="622"/>
      <c r="J27" s="621"/>
      <c r="K27" s="621"/>
    </row>
    <row r="28" spans="1:11" s="617" customFormat="1" ht="16.5">
      <c r="A28" s="745" t="s">
        <v>3</v>
      </c>
      <c r="B28" s="745"/>
      <c r="C28" s="745"/>
      <c r="D28" s="746"/>
      <c r="E28" s="746"/>
      <c r="F28" s="742"/>
      <c r="G28" s="742"/>
      <c r="H28" s="615"/>
      <c r="J28" s="621"/>
      <c r="K28" s="621"/>
    </row>
    <row r="29" spans="1:12" s="617" customFormat="1" ht="16.5">
      <c r="A29" s="745"/>
      <c r="B29" s="745"/>
      <c r="C29" s="745"/>
      <c r="D29" s="746"/>
      <c r="E29" s="746"/>
      <c r="F29" s="742"/>
      <c r="G29" s="743"/>
      <c r="H29" s="615"/>
      <c r="I29" s="615"/>
      <c r="J29" s="623"/>
      <c r="K29" s="623"/>
      <c r="L29" s="615"/>
    </row>
    <row r="30" spans="1:12" s="739" customFormat="1" ht="16.5">
      <c r="A30" s="857" t="s">
        <v>221</v>
      </c>
      <c r="B30" s="857"/>
      <c r="C30" s="857"/>
      <c r="D30" s="747"/>
      <c r="E30" s="747"/>
      <c r="F30" s="773">
        <f>SUM(F25:F28)</f>
        <v>3690000000</v>
      </c>
      <c r="G30" s="773">
        <f>SUM(G25:G28)</f>
        <v>0</v>
      </c>
      <c r="H30" s="736"/>
      <c r="I30" s="737"/>
      <c r="J30" s="738"/>
      <c r="K30" s="738"/>
      <c r="L30" s="737"/>
    </row>
    <row r="31" spans="1:11" s="233" customFormat="1" ht="16.5">
      <c r="A31" s="116"/>
      <c r="B31" s="116"/>
      <c r="C31" s="116"/>
      <c r="D31" s="116"/>
      <c r="E31" s="339"/>
      <c r="F31" s="560">
        <f>F30-NV!G21</f>
        <v>0</v>
      </c>
      <c r="G31" s="560">
        <f>G30-NV!H21</f>
        <v>0</v>
      </c>
      <c r="H31" s="116"/>
      <c r="J31" s="740"/>
      <c r="K31" s="740"/>
    </row>
    <row r="32" spans="1:11" s="226" customFormat="1" ht="16.5">
      <c r="A32" s="119" t="s">
        <v>646</v>
      </c>
      <c r="B32" s="119"/>
      <c r="C32" s="115"/>
      <c r="D32" s="115"/>
      <c r="E32" s="120"/>
      <c r="F32" s="120"/>
      <c r="G32" s="120"/>
      <c r="H32" s="115"/>
      <c r="J32" s="376"/>
      <c r="K32" s="376"/>
    </row>
    <row r="33" spans="1:11" s="226" customFormat="1" ht="16.5">
      <c r="A33" s="115" t="s">
        <v>317</v>
      </c>
      <c r="B33" s="115"/>
      <c r="C33" s="115"/>
      <c r="F33" s="337">
        <f>F7</f>
        <v>42094</v>
      </c>
      <c r="G33" s="337">
        <f>G7</f>
        <v>42005</v>
      </c>
      <c r="H33" s="115"/>
      <c r="J33" s="376"/>
      <c r="K33" s="376"/>
    </row>
    <row r="34" spans="1:11" s="226" customFormat="1" ht="16.5">
      <c r="A34" s="115" t="s">
        <v>584</v>
      </c>
      <c r="B34" s="115"/>
      <c r="C34" s="115"/>
      <c r="F34" s="337"/>
      <c r="G34" s="337"/>
      <c r="H34" s="115"/>
      <c r="J34" s="376"/>
      <c r="K34" s="376"/>
    </row>
    <row r="35" spans="1:11" s="226" customFormat="1" ht="16.5">
      <c r="A35" s="115" t="s">
        <v>585</v>
      </c>
      <c r="B35" s="115"/>
      <c r="C35" s="115"/>
      <c r="F35" s="337"/>
      <c r="G35" s="337"/>
      <c r="H35" s="115"/>
      <c r="J35" s="376"/>
      <c r="K35" s="376"/>
    </row>
    <row r="36" spans="1:11" s="226" customFormat="1" ht="16.5">
      <c r="A36" s="115" t="s">
        <v>318</v>
      </c>
      <c r="B36" s="115"/>
      <c r="C36" s="115"/>
      <c r="F36" s="224"/>
      <c r="G36" s="380"/>
      <c r="H36" s="115"/>
      <c r="J36" s="376"/>
      <c r="K36" s="376"/>
    </row>
    <row r="37" spans="1:11" s="226" customFormat="1" ht="16.5">
      <c r="A37" s="115" t="s">
        <v>319</v>
      </c>
      <c r="B37" s="115"/>
      <c r="C37" s="115"/>
      <c r="F37" s="224"/>
      <c r="G37" s="380"/>
      <c r="H37" s="115"/>
      <c r="J37" s="376"/>
      <c r="K37" s="376"/>
    </row>
    <row r="38" spans="1:11" s="226" customFormat="1" ht="16.5">
      <c r="A38" s="115" t="s">
        <v>320</v>
      </c>
      <c r="B38" s="115"/>
      <c r="C38" s="115"/>
      <c r="F38" s="224"/>
      <c r="G38" s="380"/>
      <c r="H38" s="115"/>
      <c r="J38" s="376"/>
      <c r="K38" s="376"/>
    </row>
    <row r="39" spans="1:11" s="226" customFormat="1" ht="16.5">
      <c r="A39" s="115" t="s">
        <v>321</v>
      </c>
      <c r="B39" s="115"/>
      <c r="C39" s="115"/>
      <c r="F39" s="224"/>
      <c r="G39" s="380"/>
      <c r="H39" s="115"/>
      <c r="J39" s="376"/>
      <c r="K39" s="376"/>
    </row>
    <row r="40" spans="1:11" s="226" customFormat="1" ht="16.5">
      <c r="A40" s="115" t="s">
        <v>322</v>
      </c>
      <c r="B40" s="115"/>
      <c r="C40" s="115"/>
      <c r="F40" s="224"/>
      <c r="G40" s="380"/>
      <c r="H40" s="115"/>
      <c r="J40" s="376"/>
      <c r="K40" s="376"/>
    </row>
    <row r="41" spans="1:11" s="226" customFormat="1" ht="16.5">
      <c r="A41" s="115" t="s">
        <v>323</v>
      </c>
      <c r="B41" s="115"/>
      <c r="C41" s="115"/>
      <c r="F41" s="224"/>
      <c r="G41" s="380"/>
      <c r="H41" s="115"/>
      <c r="J41" s="376"/>
      <c r="K41" s="376"/>
    </row>
    <row r="42" spans="1:11" s="226" customFormat="1" ht="16.5">
      <c r="A42" s="115" t="s">
        <v>536</v>
      </c>
      <c r="B42" s="115"/>
      <c r="C42" s="115"/>
      <c r="F42" s="224"/>
      <c r="G42" s="380"/>
      <c r="H42" s="115"/>
      <c r="J42" s="376"/>
      <c r="K42" s="376"/>
    </row>
    <row r="43" spans="1:11" s="221" customFormat="1" ht="16.5">
      <c r="A43" s="119" t="s">
        <v>324</v>
      </c>
      <c r="B43" s="119"/>
      <c r="C43" s="119"/>
      <c r="F43" s="241"/>
      <c r="G43" s="389"/>
      <c r="H43" s="119"/>
      <c r="J43" s="390"/>
      <c r="K43" s="390"/>
    </row>
    <row r="44" spans="1:11" s="226" customFormat="1" ht="16.5">
      <c r="A44" s="115" t="s">
        <v>325</v>
      </c>
      <c r="B44" s="115"/>
      <c r="C44" s="115"/>
      <c r="F44" s="224"/>
      <c r="G44" s="380"/>
      <c r="H44" s="191"/>
      <c r="J44" s="376"/>
      <c r="K44" s="376"/>
    </row>
    <row r="45" spans="1:11" s="226" customFormat="1" ht="16.5">
      <c r="A45" s="115" t="s">
        <v>586</v>
      </c>
      <c r="B45" s="115"/>
      <c r="C45" s="115"/>
      <c r="F45" s="224"/>
      <c r="G45" s="380"/>
      <c r="H45" s="115"/>
      <c r="J45" s="386"/>
      <c r="K45" s="376"/>
    </row>
    <row r="46" spans="1:11" s="226" customFormat="1" ht="16.5">
      <c r="A46" s="115" t="s">
        <v>537</v>
      </c>
      <c r="B46" s="115"/>
      <c r="C46" s="115"/>
      <c r="F46" s="224"/>
      <c r="G46" s="380"/>
      <c r="H46" s="115"/>
      <c r="J46" s="386"/>
      <c r="K46" s="376"/>
    </row>
    <row r="47" spans="1:256" s="226" customFormat="1" ht="16.5">
      <c r="A47" s="115" t="s">
        <v>538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spans="1:256" s="226" customFormat="1" ht="16.5">
      <c r="A48" s="115" t="s">
        <v>326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spans="1:11" s="226" customFormat="1" ht="16.5">
      <c r="A49" s="115" t="s">
        <v>587</v>
      </c>
      <c r="B49" s="115"/>
      <c r="C49" s="115"/>
      <c r="F49" s="224"/>
      <c r="G49" s="380"/>
      <c r="H49" s="115"/>
      <c r="J49" s="376"/>
      <c r="K49" s="376"/>
    </row>
    <row r="50" spans="1:12" s="361" customFormat="1" ht="13.5" customHeight="1">
      <c r="A50" s="333"/>
      <c r="B50" s="333"/>
      <c r="C50" s="333"/>
      <c r="F50" s="375"/>
      <c r="G50" s="392"/>
      <c r="H50" s="333"/>
      <c r="I50" s="333"/>
      <c r="J50" s="332"/>
      <c r="K50" s="332"/>
      <c r="L50" s="333"/>
    </row>
    <row r="51" spans="1:12" s="361" customFormat="1" ht="25.5" customHeight="1">
      <c r="A51" s="333"/>
      <c r="B51" s="333"/>
      <c r="C51" s="333"/>
      <c r="F51" s="375"/>
      <c r="G51" s="392"/>
      <c r="H51" s="333"/>
      <c r="I51" s="333"/>
      <c r="J51" s="332"/>
      <c r="K51" s="332"/>
      <c r="L51" s="333"/>
    </row>
    <row r="52" ht="22.5" customHeight="1"/>
    <row r="53" spans="1:7" ht="19.5" customHeight="1">
      <c r="A53" s="748"/>
      <c r="B53" s="748"/>
      <c r="C53" s="748"/>
      <c r="D53" s="748"/>
      <c r="E53" s="748"/>
      <c r="F53" s="749"/>
      <c r="G53" s="749"/>
    </row>
  </sheetData>
  <sheetProtection/>
  <mergeCells count="2">
    <mergeCell ref="A4:G5"/>
    <mergeCell ref="A30:C30"/>
  </mergeCells>
  <printOptions/>
  <pageMargins left="0.75" right="0.25" top="0.58" bottom="0.54" header="0.21" footer="0.31"/>
  <pageSetup horizontalDpi="600" verticalDpi="600" orientation="portrait" paperSize="9" r:id="rId1"/>
  <headerFooter alignWithMargins="0">
    <oddFooter>&amp;R&amp;"Times New Roman,Regular"Trang 14&amp;"Arial,Regular"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20" zoomScaleNormal="120" zoomScalePageLayoutView="0" workbookViewId="0" topLeftCell="A27">
      <selection activeCell="G20" sqref="G20"/>
    </sheetView>
  </sheetViews>
  <sheetFormatPr defaultColWidth="9.140625" defaultRowHeight="12.75" outlineLevelRow="1"/>
  <cols>
    <col min="1" max="1" width="21.28125" style="249" customWidth="1"/>
    <col min="2" max="2" width="11.00390625" style="249" bestFit="1" customWidth="1"/>
    <col min="3" max="3" width="9.57421875" style="249" bestFit="1" customWidth="1"/>
    <col min="4" max="4" width="10.421875" style="645" customWidth="1"/>
    <col min="5" max="5" width="10.57421875" style="249" customWidth="1"/>
    <col min="6" max="6" width="10.8515625" style="249" customWidth="1"/>
    <col min="7" max="7" width="9.8515625" style="249" customWidth="1"/>
    <col min="8" max="8" width="11.140625" style="249" customWidth="1"/>
    <col min="9" max="9" width="15.57421875" style="249" customWidth="1"/>
    <col min="10" max="16384" width="9.140625" style="249" customWidth="1"/>
  </cols>
  <sheetData>
    <row r="1" spans="1:4" s="7" customFormat="1" ht="15">
      <c r="A1" s="1" t="s">
        <v>7</v>
      </c>
      <c r="B1" s="2"/>
      <c r="C1" s="3"/>
      <c r="D1" s="624"/>
    </row>
    <row r="2" spans="1:8" s="4" customFormat="1" ht="15">
      <c r="A2" s="8" t="s">
        <v>8</v>
      </c>
      <c r="B2" s="52"/>
      <c r="C2" s="9"/>
      <c r="D2" s="625"/>
      <c r="H2" s="9" t="str">
        <f>TS!H2</f>
        <v>Báo cáo tài chính quý I năm 2015 (Chưa kiểm toán)</v>
      </c>
    </row>
    <row r="3" spans="1:4" s="171" customFormat="1" ht="14.25" customHeight="1">
      <c r="A3" s="10" t="s">
        <v>9</v>
      </c>
      <c r="B3" s="169"/>
      <c r="C3" s="170"/>
      <c r="D3" s="626"/>
    </row>
    <row r="4" spans="1:9" s="216" customFormat="1" ht="21.75" customHeight="1">
      <c r="A4" s="863" t="s">
        <v>215</v>
      </c>
      <c r="B4" s="863"/>
      <c r="C4" s="863"/>
      <c r="D4" s="863"/>
      <c r="E4" s="863"/>
      <c r="F4" s="863"/>
      <c r="G4" s="863"/>
      <c r="H4" s="863"/>
      <c r="I4" s="7"/>
    </row>
    <row r="5" spans="1:9" s="217" customFormat="1" ht="20.25" customHeight="1">
      <c r="A5" s="172"/>
      <c r="B5" s="245"/>
      <c r="D5" s="627"/>
      <c r="E5" s="219"/>
      <c r="F5" s="13"/>
      <c r="G5" s="13"/>
      <c r="H5" s="176" t="s">
        <v>11</v>
      </c>
      <c r="I5" s="13"/>
    </row>
    <row r="6" spans="1:9" s="221" customFormat="1" ht="16.5">
      <c r="A6" s="119" t="s">
        <v>647</v>
      </c>
      <c r="B6" s="119"/>
      <c r="C6" s="119"/>
      <c r="D6" s="612"/>
      <c r="E6" s="119"/>
      <c r="F6" s="119"/>
      <c r="G6" s="119"/>
      <c r="H6" s="119"/>
      <c r="I6" s="119"/>
    </row>
    <row r="7" spans="1:9" s="394" customFormat="1" ht="18">
      <c r="A7" s="119" t="s">
        <v>327</v>
      </c>
      <c r="B7" s="393"/>
      <c r="C7" s="393"/>
      <c r="D7" s="628"/>
      <c r="E7" s="393"/>
      <c r="F7" s="393"/>
      <c r="G7" s="393"/>
      <c r="H7" s="393"/>
      <c r="I7" s="393"/>
    </row>
    <row r="8" spans="1:9" s="394" customFormat="1" ht="8.25" customHeight="1">
      <c r="A8" s="119"/>
      <c r="B8" s="393"/>
      <c r="C8" s="393"/>
      <c r="D8" s="628"/>
      <c r="E8" s="393"/>
      <c r="F8" s="393"/>
      <c r="G8" s="393"/>
      <c r="H8" s="393"/>
      <c r="I8" s="393"/>
    </row>
    <row r="9" spans="1:9" s="397" customFormat="1" ht="38.25" customHeight="1">
      <c r="A9" s="395"/>
      <c r="B9" s="395" t="s">
        <v>328</v>
      </c>
      <c r="C9" s="395" t="s">
        <v>329</v>
      </c>
      <c r="D9" s="629" t="s">
        <v>330</v>
      </c>
      <c r="E9" s="395" t="s">
        <v>331</v>
      </c>
      <c r="F9" s="395" t="s">
        <v>332</v>
      </c>
      <c r="G9" s="395" t="s">
        <v>405</v>
      </c>
      <c r="H9" s="395" t="s">
        <v>333</v>
      </c>
      <c r="I9" s="396"/>
    </row>
    <row r="10" spans="1:9" s="400" customFormat="1" ht="12.75">
      <c r="A10" s="398" t="s">
        <v>334</v>
      </c>
      <c r="B10" s="398">
        <v>1</v>
      </c>
      <c r="C10" s="398">
        <v>2</v>
      </c>
      <c r="D10" s="630">
        <v>4</v>
      </c>
      <c r="E10" s="398">
        <v>5</v>
      </c>
      <c r="F10" s="398">
        <v>6</v>
      </c>
      <c r="G10" s="398">
        <v>7</v>
      </c>
      <c r="H10" s="398">
        <v>8</v>
      </c>
      <c r="I10" s="399"/>
    </row>
    <row r="11" spans="1:9" s="405" customFormat="1" ht="20.25" customHeight="1">
      <c r="A11" s="401" t="s">
        <v>410</v>
      </c>
      <c r="B11" s="402">
        <v>78487720000</v>
      </c>
      <c r="C11" s="402">
        <v>928856500</v>
      </c>
      <c r="D11" s="631">
        <v>12630620426</v>
      </c>
      <c r="E11" s="402">
        <v>1955559286</v>
      </c>
      <c r="F11" s="402">
        <v>19863696607</v>
      </c>
      <c r="G11" s="402">
        <v>1422589588</v>
      </c>
      <c r="H11" s="403">
        <f aca="true" t="shared" si="0" ref="H11:H17">SUM(B11:G11)</f>
        <v>115289042407</v>
      </c>
      <c r="I11" s="404"/>
    </row>
    <row r="12" spans="1:9" s="408" customFormat="1" ht="20.25" customHeight="1">
      <c r="A12" s="406" t="s">
        <v>335</v>
      </c>
      <c r="B12" s="403"/>
      <c r="C12" s="403"/>
      <c r="D12" s="632">
        <v>993184830</v>
      </c>
      <c r="E12" s="403"/>
      <c r="F12" s="403"/>
      <c r="G12" s="403">
        <v>993184830</v>
      </c>
      <c r="H12" s="403">
        <f t="shared" si="0"/>
        <v>1986369660</v>
      </c>
      <c r="I12" s="407"/>
    </row>
    <row r="13" spans="1:9" s="408" customFormat="1" ht="20.25" customHeight="1">
      <c r="A13" s="409" t="s">
        <v>336</v>
      </c>
      <c r="B13" s="403"/>
      <c r="C13" s="403"/>
      <c r="D13" s="632"/>
      <c r="E13" s="403"/>
      <c r="F13" s="403">
        <v>23665265973</v>
      </c>
      <c r="G13" s="403"/>
      <c r="H13" s="403">
        <f t="shared" si="0"/>
        <v>23665265973</v>
      </c>
      <c r="I13" s="410"/>
    </row>
    <row r="14" spans="1:9" s="408" customFormat="1" ht="20.25" customHeight="1">
      <c r="A14" s="411" t="s">
        <v>337</v>
      </c>
      <c r="B14" s="403"/>
      <c r="C14" s="403"/>
      <c r="D14" s="632"/>
      <c r="E14" s="403"/>
      <c r="F14" s="403"/>
      <c r="G14" s="403"/>
      <c r="H14" s="403">
        <f t="shared" si="0"/>
        <v>0</v>
      </c>
      <c r="I14" s="407"/>
    </row>
    <row r="15" spans="1:9" s="408" customFormat="1" ht="20.25" customHeight="1">
      <c r="A15" s="411" t="s">
        <v>338</v>
      </c>
      <c r="B15" s="403"/>
      <c r="C15" s="403"/>
      <c r="D15" s="632"/>
      <c r="E15" s="403"/>
      <c r="F15" s="403">
        <v>11236634120</v>
      </c>
      <c r="G15" s="403"/>
      <c r="H15" s="403">
        <f t="shared" si="0"/>
        <v>11236634120</v>
      </c>
      <c r="I15" s="407"/>
    </row>
    <row r="16" spans="1:9" s="408" customFormat="1" ht="20.25" customHeight="1">
      <c r="A16" s="411" t="s">
        <v>339</v>
      </c>
      <c r="B16" s="403"/>
      <c r="C16" s="403"/>
      <c r="D16" s="632"/>
      <c r="E16" s="403"/>
      <c r="F16" s="403"/>
      <c r="G16" s="403"/>
      <c r="H16" s="403">
        <f t="shared" si="0"/>
        <v>0</v>
      </c>
      <c r="I16" s="407"/>
    </row>
    <row r="17" spans="1:9" s="408" customFormat="1" ht="20.25" customHeight="1">
      <c r="A17" s="411" t="s">
        <v>340</v>
      </c>
      <c r="B17" s="403"/>
      <c r="C17" s="403"/>
      <c r="D17" s="632"/>
      <c r="E17" s="403"/>
      <c r="F17" s="403"/>
      <c r="G17" s="403"/>
      <c r="H17" s="403">
        <f t="shared" si="0"/>
        <v>0</v>
      </c>
      <c r="I17" s="407"/>
    </row>
    <row r="18" spans="1:9" s="408" customFormat="1" ht="12.75">
      <c r="A18" s="406"/>
      <c r="B18" s="403"/>
      <c r="C18" s="403"/>
      <c r="D18" s="632"/>
      <c r="E18" s="403"/>
      <c r="F18" s="403"/>
      <c r="G18" s="403"/>
      <c r="H18" s="403"/>
      <c r="I18" s="407"/>
    </row>
    <row r="19" spans="1:9" s="405" customFormat="1" ht="18.75" customHeight="1">
      <c r="A19" s="412" t="s">
        <v>414</v>
      </c>
      <c r="B19" s="403">
        <f>B11+B12+B13+B14-B15-B16</f>
        <v>78487720000</v>
      </c>
      <c r="C19" s="403">
        <f>C11+C12+C13+C14-C15-C16</f>
        <v>928856500</v>
      </c>
      <c r="D19" s="632">
        <f>D11+D12+D13+D14-D15-D16-D17</f>
        <v>13623805256</v>
      </c>
      <c r="E19" s="403">
        <f>E11+E12+E13+E14-E15-E16</f>
        <v>1955559286</v>
      </c>
      <c r="F19" s="403">
        <f>F11+F12+F13+F14-F15-F16</f>
        <v>32292328460</v>
      </c>
      <c r="G19" s="403">
        <f>G11+G12+G13+G14-G15-G16</f>
        <v>2415774418</v>
      </c>
      <c r="H19" s="403">
        <f aca="true" t="shared" si="1" ref="H19:H27">SUM(B19:G19)</f>
        <v>129704043920</v>
      </c>
      <c r="I19" s="404">
        <f>H19-NV!H38</f>
        <v>0</v>
      </c>
    </row>
    <row r="20" spans="1:9" s="405" customFormat="1" ht="18.75" customHeight="1">
      <c r="A20" s="412" t="s">
        <v>588</v>
      </c>
      <c r="B20" s="403">
        <f>B19</f>
        <v>78487720000</v>
      </c>
      <c r="C20" s="403">
        <f>C19</f>
        <v>928856500</v>
      </c>
      <c r="D20" s="632">
        <f>D19+E19</f>
        <v>15579364542</v>
      </c>
      <c r="E20" s="403">
        <f>E19-E19</f>
        <v>0</v>
      </c>
      <c r="F20" s="403">
        <f>F19</f>
        <v>32292328460</v>
      </c>
      <c r="G20" s="403">
        <f>G19</f>
        <v>2415774418</v>
      </c>
      <c r="H20" s="403">
        <f t="shared" si="1"/>
        <v>129704043920</v>
      </c>
      <c r="I20" s="413"/>
    </row>
    <row r="21" spans="1:9" s="408" customFormat="1" ht="21.75" customHeight="1">
      <c r="A21" s="406" t="s">
        <v>341</v>
      </c>
      <c r="B21" s="403"/>
      <c r="C21" s="403"/>
      <c r="D21" s="632"/>
      <c r="E21" s="403"/>
      <c r="F21" s="403"/>
      <c r="G21" s="403"/>
      <c r="H21" s="403">
        <f t="shared" si="1"/>
        <v>0</v>
      </c>
      <c r="I21" s="410"/>
    </row>
    <row r="22" spans="1:9" s="408" customFormat="1" ht="21.75" customHeight="1">
      <c r="A22" s="411" t="s">
        <v>342</v>
      </c>
      <c r="B22" s="403"/>
      <c r="C22" s="403"/>
      <c r="D22" s="632"/>
      <c r="E22" s="403"/>
      <c r="F22" s="403">
        <v>5139328476</v>
      </c>
      <c r="G22" s="403"/>
      <c r="H22" s="403">
        <f t="shared" si="1"/>
        <v>5139328476</v>
      </c>
      <c r="I22" s="407"/>
    </row>
    <row r="23" spans="1:9" s="408" customFormat="1" ht="21.75" customHeight="1">
      <c r="A23" s="411" t="s">
        <v>337</v>
      </c>
      <c r="B23" s="403"/>
      <c r="C23" s="403"/>
      <c r="D23" s="632"/>
      <c r="E23" s="403"/>
      <c r="F23" s="403"/>
      <c r="G23" s="403"/>
      <c r="H23" s="403">
        <f t="shared" si="1"/>
        <v>0</v>
      </c>
      <c r="I23" s="407"/>
    </row>
    <row r="24" spans="1:9" s="408" customFormat="1" ht="21.75" customHeight="1">
      <c r="A24" s="411" t="s">
        <v>343</v>
      </c>
      <c r="B24" s="403"/>
      <c r="C24" s="403"/>
      <c r="D24" s="632"/>
      <c r="E24" s="403"/>
      <c r="F24" s="403"/>
      <c r="G24" s="403"/>
      <c r="H24" s="403">
        <f t="shared" si="1"/>
        <v>0</v>
      </c>
      <c r="I24" s="407"/>
    </row>
    <row r="25" spans="1:9" s="408" customFormat="1" ht="21.75" customHeight="1">
      <c r="A25" s="414" t="s">
        <v>409</v>
      </c>
      <c r="B25" s="403"/>
      <c r="C25" s="403"/>
      <c r="D25" s="632"/>
      <c r="E25" s="403"/>
      <c r="F25" s="403"/>
      <c r="G25" s="403"/>
      <c r="H25" s="403">
        <f t="shared" si="1"/>
        <v>0</v>
      </c>
      <c r="I25" s="407"/>
    </row>
    <row r="26" spans="1:9" s="408" customFormat="1" ht="21.75" customHeight="1">
      <c r="A26" s="409" t="s">
        <v>255</v>
      </c>
      <c r="B26" s="403"/>
      <c r="C26" s="403"/>
      <c r="D26" s="632"/>
      <c r="E26" s="403"/>
      <c r="F26" s="403"/>
      <c r="G26" s="403"/>
      <c r="H26" s="403">
        <f t="shared" si="1"/>
        <v>0</v>
      </c>
      <c r="I26" s="407"/>
    </row>
    <row r="27" spans="1:9" s="408" customFormat="1" ht="15.75" customHeight="1">
      <c r="A27" s="415" t="s">
        <v>589</v>
      </c>
      <c r="B27" s="416">
        <f aca="true" t="shared" si="2" ref="B27:G27">B20+B21+B22+B23-B24-B25-B26</f>
        <v>78487720000</v>
      </c>
      <c r="C27" s="416">
        <f t="shared" si="2"/>
        <v>928856500</v>
      </c>
      <c r="D27" s="633">
        <f t="shared" si="2"/>
        <v>15579364542</v>
      </c>
      <c r="E27" s="416">
        <f t="shared" si="2"/>
        <v>0</v>
      </c>
      <c r="F27" s="416">
        <f t="shared" si="2"/>
        <v>37431656936</v>
      </c>
      <c r="G27" s="416">
        <f t="shared" si="2"/>
        <v>2415774418</v>
      </c>
      <c r="H27" s="416">
        <f t="shared" si="1"/>
        <v>134843372396</v>
      </c>
      <c r="I27" s="410">
        <f>H20+H21+H22+H23-H24-H27</f>
        <v>0</v>
      </c>
    </row>
    <row r="28" spans="1:9" s="254" customFormat="1" ht="18" customHeight="1">
      <c r="A28" s="156"/>
      <c r="B28" s="671">
        <f>B27-NV!G40</f>
        <v>0</v>
      </c>
      <c r="C28" s="671">
        <f>C27-NV!G43</f>
        <v>0</v>
      </c>
      <c r="D28" s="751">
        <f>D27-NV!G49</f>
        <v>0</v>
      </c>
      <c r="E28" s="671">
        <f>E27</f>
        <v>0</v>
      </c>
      <c r="F28" s="750">
        <f>F27-NV!G52</f>
        <v>0</v>
      </c>
      <c r="G28" s="671">
        <f>G27-NV!G45</f>
        <v>0</v>
      </c>
      <c r="H28" s="671">
        <f>H27-NV!G39</f>
        <v>0</v>
      </c>
      <c r="I28" s="156"/>
    </row>
    <row r="29" spans="1:9" s="419" customFormat="1" ht="18" customHeight="1">
      <c r="A29" s="257" t="s">
        <v>344</v>
      </c>
      <c r="B29" s="417"/>
      <c r="C29" s="417"/>
      <c r="D29" s="634"/>
      <c r="E29" s="418"/>
      <c r="F29" s="418">
        <f>TM9!B9</f>
        <v>42094</v>
      </c>
      <c r="G29" s="418"/>
      <c r="H29" s="418">
        <f>TM9!C9</f>
        <v>42005</v>
      </c>
      <c r="I29" s="417"/>
    </row>
    <row r="30" spans="1:9" s="254" customFormat="1" ht="18" customHeight="1">
      <c r="A30" s="308" t="s">
        <v>345</v>
      </c>
      <c r="B30" s="308"/>
      <c r="C30" s="420"/>
      <c r="D30" s="635"/>
      <c r="E30" s="858">
        <f>NV!G40</f>
        <v>78487720000</v>
      </c>
      <c r="F30" s="858"/>
      <c r="G30" s="858">
        <f>NV!H40</f>
        <v>78487720000</v>
      </c>
      <c r="H30" s="858"/>
      <c r="I30" s="156"/>
    </row>
    <row r="31" spans="1:9" s="254" customFormat="1" ht="18" customHeight="1">
      <c r="A31" s="308" t="s">
        <v>346</v>
      </c>
      <c r="B31" s="308"/>
      <c r="C31" s="308"/>
      <c r="D31" s="636"/>
      <c r="E31" s="860">
        <v>53761570000</v>
      </c>
      <c r="F31" s="860"/>
      <c r="G31" s="860">
        <v>53761570000</v>
      </c>
      <c r="H31" s="860"/>
      <c r="I31" s="156"/>
    </row>
    <row r="32" spans="1:9" s="254" customFormat="1" ht="18" customHeight="1">
      <c r="A32" s="308" t="s">
        <v>347</v>
      </c>
      <c r="B32" s="308"/>
      <c r="C32" s="308"/>
      <c r="D32" s="637"/>
      <c r="E32" s="861">
        <v>24726150000</v>
      </c>
      <c r="F32" s="861"/>
      <c r="G32" s="861">
        <v>24726150000</v>
      </c>
      <c r="H32" s="861"/>
      <c r="I32" s="156"/>
    </row>
    <row r="33" spans="1:9" s="424" customFormat="1" ht="18" customHeight="1">
      <c r="A33" s="255" t="s">
        <v>333</v>
      </c>
      <c r="B33" s="422"/>
      <c r="C33" s="422"/>
      <c r="D33" s="638"/>
      <c r="E33" s="862">
        <f>E31+E32</f>
        <v>78487720000</v>
      </c>
      <c r="F33" s="855"/>
      <c r="G33" s="862">
        <f>G31+G32</f>
        <v>78487720000</v>
      </c>
      <c r="H33" s="855"/>
      <c r="I33" s="422"/>
    </row>
    <row r="34" spans="1:9" s="649" customFormat="1" ht="18" customHeight="1" outlineLevel="1">
      <c r="A34" s="647" t="s">
        <v>348</v>
      </c>
      <c r="B34" s="648"/>
      <c r="C34" s="648"/>
      <c r="D34" s="639"/>
      <c r="E34" s="646"/>
      <c r="F34" s="639"/>
      <c r="G34" s="646"/>
      <c r="H34" s="646"/>
      <c r="I34" s="644"/>
    </row>
    <row r="35" spans="1:9" s="649" customFormat="1" ht="18" customHeight="1" outlineLevel="1">
      <c r="A35" s="647" t="s">
        <v>349</v>
      </c>
      <c r="B35" s="648"/>
      <c r="C35" s="648"/>
      <c r="D35" s="639"/>
      <c r="E35" s="646"/>
      <c r="F35" s="646"/>
      <c r="G35" s="646"/>
      <c r="H35" s="646"/>
      <c r="I35" s="644"/>
    </row>
    <row r="36" spans="1:9" s="419" customFormat="1" ht="26.25" customHeight="1">
      <c r="A36" s="888" t="s">
        <v>4</v>
      </c>
      <c r="B36" s="888"/>
      <c r="C36" s="888"/>
      <c r="D36" s="640"/>
      <c r="E36" s="425"/>
      <c r="F36" s="425">
        <f>F29</f>
        <v>42094</v>
      </c>
      <c r="G36" s="426"/>
      <c r="H36" s="425">
        <f>H29</f>
        <v>42005</v>
      </c>
      <c r="I36" s="417"/>
    </row>
    <row r="37" spans="1:9" s="254" customFormat="1" ht="18" customHeight="1">
      <c r="A37" s="156" t="s">
        <v>350</v>
      </c>
      <c r="B37" s="156"/>
      <c r="C37" s="156"/>
      <c r="D37" s="641"/>
      <c r="E37" s="312"/>
      <c r="F37" s="427"/>
      <c r="G37" s="156"/>
      <c r="H37" s="312"/>
      <c r="I37" s="156"/>
    </row>
    <row r="38" spans="1:9" s="254" customFormat="1" ht="18" customHeight="1">
      <c r="A38" s="156" t="s">
        <v>351</v>
      </c>
      <c r="B38" s="156"/>
      <c r="C38" s="156"/>
      <c r="D38" s="642"/>
      <c r="E38" s="859">
        <f>E33</f>
        <v>78487720000</v>
      </c>
      <c r="F38" s="859"/>
      <c r="G38" s="859">
        <f>G33</f>
        <v>78487720000</v>
      </c>
      <c r="H38" s="859"/>
      <c r="I38" s="156"/>
    </row>
    <row r="39" spans="1:9" s="254" customFormat="1" ht="18" customHeight="1">
      <c r="A39" s="156" t="s">
        <v>352</v>
      </c>
      <c r="B39" s="156"/>
      <c r="C39" s="156"/>
      <c r="D39" s="642"/>
      <c r="E39" s="859"/>
      <c r="F39" s="859"/>
      <c r="G39" s="859"/>
      <c r="H39" s="859"/>
      <c r="I39" s="156"/>
    </row>
    <row r="40" spans="1:9" s="254" customFormat="1" ht="18" customHeight="1">
      <c r="A40" s="156" t="s">
        <v>353</v>
      </c>
      <c r="B40" s="156"/>
      <c r="C40" s="156"/>
      <c r="D40" s="642"/>
      <c r="E40" s="859"/>
      <c r="F40" s="859"/>
      <c r="G40" s="859"/>
      <c r="H40" s="859"/>
      <c r="I40" s="156"/>
    </row>
    <row r="41" spans="1:9" s="254" customFormat="1" ht="18" customHeight="1">
      <c r="A41" s="156" t="s">
        <v>590</v>
      </c>
      <c r="B41" s="156"/>
      <c r="C41" s="156"/>
      <c r="D41" s="642"/>
      <c r="E41" s="859">
        <f>E38+E39-E40</f>
        <v>78487720000</v>
      </c>
      <c r="F41" s="859"/>
      <c r="G41" s="859">
        <f>G38+G39-G40</f>
        <v>78487720000</v>
      </c>
      <c r="H41" s="859"/>
      <c r="I41" s="156"/>
    </row>
    <row r="42" spans="1:9" s="254" customFormat="1" ht="18" customHeight="1">
      <c r="A42" s="165" t="s">
        <v>354</v>
      </c>
      <c r="B42" s="165"/>
      <c r="C42" s="165"/>
      <c r="D42" s="637"/>
      <c r="E42" s="421"/>
      <c r="F42" s="428"/>
      <c r="G42" s="165"/>
      <c r="H42" s="165"/>
      <c r="I42" s="156"/>
    </row>
    <row r="43" spans="1:9" s="429" customFormat="1" ht="18" customHeight="1">
      <c r="A43" s="333"/>
      <c r="B43" s="333"/>
      <c r="C43" s="333"/>
      <c r="D43" s="643"/>
      <c r="E43" s="333"/>
      <c r="F43" s="333"/>
      <c r="G43" s="333"/>
      <c r="H43" s="333"/>
      <c r="I43" s="333"/>
    </row>
    <row r="44" spans="1:9" ht="18" customHeight="1">
      <c r="A44" s="156"/>
      <c r="B44" s="156"/>
      <c r="C44" s="156"/>
      <c r="D44" s="644"/>
      <c r="E44" s="156"/>
      <c r="F44" s="156"/>
      <c r="G44" s="156"/>
      <c r="H44" s="156"/>
      <c r="I44" s="156"/>
    </row>
    <row r="45" spans="1:9" ht="18" customHeight="1">
      <c r="A45" s="156"/>
      <c r="B45" s="156"/>
      <c r="C45" s="156"/>
      <c r="D45" s="644"/>
      <c r="E45" s="156"/>
      <c r="F45" s="156"/>
      <c r="G45" s="156"/>
      <c r="H45" s="156"/>
      <c r="I45" s="156"/>
    </row>
    <row r="46" spans="1:9" ht="18" customHeight="1">
      <c r="A46" s="156"/>
      <c r="B46" s="156"/>
      <c r="C46" s="156"/>
      <c r="D46" s="644"/>
      <c r="E46" s="156"/>
      <c r="F46" s="156"/>
      <c r="G46" s="156"/>
      <c r="H46" s="156"/>
      <c r="I46" s="156"/>
    </row>
    <row r="47" spans="1:9" ht="18" customHeight="1">
      <c r="A47" s="156"/>
      <c r="B47" s="156"/>
      <c r="C47" s="156"/>
      <c r="D47" s="644"/>
      <c r="E47" s="156"/>
      <c r="F47" s="156"/>
      <c r="G47" s="156"/>
      <c r="H47" s="156"/>
      <c r="I47" s="156"/>
    </row>
    <row r="48" spans="1:9" ht="18" customHeight="1">
      <c r="A48" s="156"/>
      <c r="B48" s="156"/>
      <c r="C48" s="156"/>
      <c r="D48" s="644"/>
      <c r="E48" s="156"/>
      <c r="F48" s="156"/>
      <c r="G48" s="156"/>
      <c r="H48" s="156"/>
      <c r="I48" s="156"/>
    </row>
    <row r="49" spans="1:9" ht="18" customHeight="1">
      <c r="A49" s="156"/>
      <c r="B49" s="156"/>
      <c r="C49" s="156"/>
      <c r="D49" s="644"/>
      <c r="E49" s="156"/>
      <c r="F49" s="156"/>
      <c r="G49" s="156"/>
      <c r="H49" s="156"/>
      <c r="I49" s="156"/>
    </row>
    <row r="50" spans="1:9" ht="18" customHeight="1">
      <c r="A50" s="156"/>
      <c r="B50" s="156"/>
      <c r="C50" s="156"/>
      <c r="D50" s="644"/>
      <c r="E50" s="156"/>
      <c r="F50" s="156"/>
      <c r="G50" s="156"/>
      <c r="H50" s="156"/>
      <c r="I50" s="156"/>
    </row>
    <row r="51" ht="18" customHeight="1"/>
  </sheetData>
  <sheetProtection/>
  <mergeCells count="18">
    <mergeCell ref="A36:C36"/>
    <mergeCell ref="E39:F39"/>
    <mergeCell ref="E40:F40"/>
    <mergeCell ref="G40:H40"/>
    <mergeCell ref="E41:F41"/>
    <mergeCell ref="G39:H39"/>
    <mergeCell ref="G41:H41"/>
    <mergeCell ref="G33:H33"/>
    <mergeCell ref="A4:H4"/>
    <mergeCell ref="E30:F30"/>
    <mergeCell ref="E38:F38"/>
    <mergeCell ref="G30:H30"/>
    <mergeCell ref="G38:H38"/>
    <mergeCell ref="E31:F31"/>
    <mergeCell ref="G31:H31"/>
    <mergeCell ref="E32:F32"/>
    <mergeCell ref="G32:H32"/>
    <mergeCell ref="E33:F33"/>
  </mergeCells>
  <printOptions/>
  <pageMargins left="0.74" right="0.2" top="0.2" bottom="0.63" header="0.19" footer="0.23"/>
  <pageSetup horizontalDpi="600" verticalDpi="600" orientation="portrait" paperSize="9" r:id="rId1"/>
  <headerFooter alignWithMargins="0">
    <oddFooter>&amp;R&amp;"Times New Roman,Regular"Trang 15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35" sqref="A34:A35"/>
    </sheetView>
  </sheetViews>
  <sheetFormatPr defaultColWidth="9.140625" defaultRowHeight="12.75" outlineLevelRow="1"/>
  <cols>
    <col min="1" max="1" width="40.421875" style="0" customWidth="1"/>
    <col min="4" max="4" width="16.421875" style="373" customWidth="1"/>
    <col min="5" max="5" width="16.421875" style="0" customWidth="1"/>
    <col min="6" max="6" width="15.28125" style="0" bestFit="1" customWidth="1"/>
  </cols>
  <sheetData>
    <row r="1" spans="1:4" s="7" customFormat="1" ht="15">
      <c r="A1" s="1" t="s">
        <v>7</v>
      </c>
      <c r="B1" s="2"/>
      <c r="C1" s="3"/>
      <c r="D1" s="4"/>
    </row>
    <row r="2" spans="1:10" s="4" customFormat="1" ht="15">
      <c r="A2" s="8" t="s">
        <v>8</v>
      </c>
      <c r="B2" s="52"/>
      <c r="C2" s="9"/>
      <c r="E2" s="9" t="str">
        <f>TS!H2</f>
        <v>Báo cáo tài chính quý I năm 2015 (Chưa kiểm toán)</v>
      </c>
      <c r="F2" s="9"/>
      <c r="G2" s="9"/>
      <c r="J2" s="9"/>
    </row>
    <row r="3" spans="1:5" s="171" customFormat="1" ht="13.5" customHeight="1">
      <c r="A3" s="10" t="s">
        <v>9</v>
      </c>
      <c r="B3" s="169"/>
      <c r="C3" s="170"/>
      <c r="D3" s="12"/>
      <c r="E3" s="212"/>
    </row>
    <row r="4" spans="1:11" s="216" customFormat="1" ht="19.5">
      <c r="A4" s="863" t="s">
        <v>215</v>
      </c>
      <c r="B4" s="863"/>
      <c r="C4" s="863"/>
      <c r="D4" s="863"/>
      <c r="E4" s="863"/>
      <c r="F4" s="213"/>
      <c r="G4" s="214"/>
      <c r="H4" s="215"/>
      <c r="I4" s="114"/>
      <c r="J4" s="92"/>
      <c r="K4" s="7"/>
    </row>
    <row r="5" spans="1:11" s="217" customFormat="1" ht="17.25">
      <c r="A5" s="172"/>
      <c r="B5" s="245"/>
      <c r="D5" s="175"/>
      <c r="E5" s="176" t="s">
        <v>11</v>
      </c>
      <c r="F5" s="218"/>
      <c r="H5" s="219"/>
      <c r="I5" s="13"/>
      <c r="J5" s="13"/>
      <c r="K5" s="13"/>
    </row>
    <row r="6" spans="1:7" s="230" customFormat="1" ht="16.5" customHeight="1">
      <c r="A6" s="440" t="s">
        <v>591</v>
      </c>
      <c r="B6" s="118"/>
      <c r="C6" s="118"/>
      <c r="D6" s="431">
        <f>TM9!B9</f>
        <v>42094</v>
      </c>
      <c r="E6" s="431">
        <f>TM9!C9</f>
        <v>42005</v>
      </c>
      <c r="F6" s="118"/>
      <c r="G6" s="118"/>
    </row>
    <row r="7" spans="1:7" s="226" customFormat="1" ht="16.5" customHeight="1">
      <c r="A7" s="115" t="s">
        <v>592</v>
      </c>
      <c r="B7" s="115"/>
      <c r="C7" s="115"/>
      <c r="D7" s="435"/>
      <c r="E7" s="435"/>
      <c r="F7" s="115"/>
      <c r="G7" s="115"/>
    </row>
    <row r="8" spans="1:7" s="226" customFormat="1" ht="16.5" customHeight="1">
      <c r="A8" s="115" t="s">
        <v>357</v>
      </c>
      <c r="B8" s="115"/>
      <c r="C8" s="115"/>
      <c r="D8" s="199"/>
      <c r="E8" s="199"/>
      <c r="F8" s="115"/>
      <c r="G8" s="115"/>
    </row>
    <row r="9" spans="1:7" s="226" customFormat="1" ht="16.5" customHeight="1">
      <c r="A9" s="115" t="s">
        <v>358</v>
      </c>
      <c r="B9" s="115"/>
      <c r="C9" s="115"/>
      <c r="D9" s="435"/>
      <c r="E9" s="435"/>
      <c r="F9" s="115"/>
      <c r="G9" s="115"/>
    </row>
    <row r="10" spans="1:7" s="226" customFormat="1" ht="16.5" customHeight="1">
      <c r="A10" s="115" t="s">
        <v>359</v>
      </c>
      <c r="B10" s="115"/>
      <c r="C10" s="115"/>
      <c r="D10" s="435"/>
      <c r="E10" s="115"/>
      <c r="F10" s="115"/>
      <c r="G10" s="115"/>
    </row>
    <row r="11" spans="1:7" s="226" customFormat="1" ht="16.5" customHeight="1">
      <c r="A11" s="115" t="s">
        <v>360</v>
      </c>
      <c r="B11" s="115"/>
      <c r="C11" s="115"/>
      <c r="D11" s="435"/>
      <c r="E11" s="115"/>
      <c r="F11" s="115"/>
      <c r="G11" s="115"/>
    </row>
    <row r="12" spans="1:7" s="226" customFormat="1" ht="16.5" customHeight="1">
      <c r="A12" s="115" t="s">
        <v>358</v>
      </c>
      <c r="B12" s="115"/>
      <c r="C12" s="115"/>
      <c r="D12" s="435"/>
      <c r="E12" s="115"/>
      <c r="F12" s="115"/>
      <c r="G12" s="115"/>
    </row>
    <row r="13" spans="1:7" s="226" customFormat="1" ht="16.5" customHeight="1">
      <c r="A13" s="115" t="s">
        <v>359</v>
      </c>
      <c r="B13" s="115"/>
      <c r="C13" s="115"/>
      <c r="D13" s="435"/>
      <c r="E13" s="115"/>
      <c r="F13" s="115"/>
      <c r="G13" s="115"/>
    </row>
    <row r="14" spans="1:7" s="226" customFormat="1" ht="16.5" customHeight="1">
      <c r="A14" s="115" t="s">
        <v>361</v>
      </c>
      <c r="B14" s="115"/>
      <c r="C14" s="115"/>
      <c r="D14" s="436">
        <f>NV!G40/10000</f>
        <v>7848772</v>
      </c>
      <c r="E14" s="436">
        <f>NV!H40/10000</f>
        <v>7848772</v>
      </c>
      <c r="F14" s="115"/>
      <c r="G14" s="115"/>
    </row>
    <row r="15" spans="1:7" s="226" customFormat="1" ht="16.5" customHeight="1">
      <c r="A15" s="115" t="s">
        <v>358</v>
      </c>
      <c r="B15" s="115"/>
      <c r="C15" s="115"/>
      <c r="D15" s="436">
        <f>D14</f>
        <v>7848772</v>
      </c>
      <c r="E15" s="436">
        <f>E14</f>
        <v>7848772</v>
      </c>
      <c r="F15" s="115"/>
      <c r="G15" s="115"/>
    </row>
    <row r="16" spans="1:7" s="226" customFormat="1" ht="16.5" customHeight="1">
      <c r="A16" s="115" t="s">
        <v>359</v>
      </c>
      <c r="B16" s="115"/>
      <c r="C16" s="115"/>
      <c r="D16" s="436">
        <f>D10</f>
        <v>0</v>
      </c>
      <c r="E16" s="436">
        <f>E10</f>
        <v>0</v>
      </c>
      <c r="F16" s="115"/>
      <c r="G16" s="115"/>
    </row>
    <row r="17" spans="1:7" s="226" customFormat="1" ht="16.5" customHeight="1">
      <c r="A17" s="437" t="s">
        <v>362</v>
      </c>
      <c r="B17" s="115"/>
      <c r="C17" s="115"/>
      <c r="D17" s="380"/>
      <c r="E17" s="380"/>
      <c r="F17" s="115"/>
      <c r="G17" s="115"/>
    </row>
    <row r="18" spans="1:7" s="226" customFormat="1" ht="16.5" customHeight="1">
      <c r="A18" s="437"/>
      <c r="B18" s="115"/>
      <c r="C18" s="115"/>
      <c r="D18" s="380"/>
      <c r="E18" s="380"/>
      <c r="F18" s="115"/>
      <c r="G18" s="115"/>
    </row>
    <row r="19" spans="1:7" s="654" customFormat="1" ht="16.5" customHeight="1">
      <c r="A19" s="752" t="s">
        <v>593</v>
      </c>
      <c r="B19" s="652"/>
      <c r="C19" s="652"/>
      <c r="D19" s="653">
        <f>D6</f>
        <v>42094</v>
      </c>
      <c r="E19" s="653">
        <f>E6</f>
        <v>42005</v>
      </c>
      <c r="F19" s="652"/>
      <c r="G19" s="652"/>
    </row>
    <row r="20" spans="1:7" s="657" customFormat="1" ht="16.5" customHeight="1">
      <c r="A20" s="655" t="s">
        <v>539</v>
      </c>
      <c r="B20" s="655"/>
      <c r="C20" s="655"/>
      <c r="D20" s="656">
        <f>SUM(D21:D22)</f>
        <v>0</v>
      </c>
      <c r="E20" s="655"/>
      <c r="F20" s="655"/>
      <c r="G20" s="655"/>
    </row>
    <row r="21" spans="1:7" s="657" customFormat="1" ht="16.5" customHeight="1">
      <c r="A21" s="655" t="s">
        <v>355</v>
      </c>
      <c r="B21" s="655"/>
      <c r="C21" s="655"/>
      <c r="D21" s="656"/>
      <c r="E21" s="655"/>
      <c r="F21" s="655"/>
      <c r="G21" s="655"/>
    </row>
    <row r="22" spans="1:7" s="657" customFormat="1" ht="16.5" customHeight="1">
      <c r="A22" s="655" t="s">
        <v>356</v>
      </c>
      <c r="B22" s="655"/>
      <c r="C22" s="655"/>
      <c r="D22" s="656"/>
      <c r="E22" s="655"/>
      <c r="F22" s="655"/>
      <c r="G22" s="655"/>
    </row>
    <row r="23" spans="1:7" s="657" customFormat="1" ht="16.5" customHeight="1">
      <c r="A23" s="658" t="s">
        <v>540</v>
      </c>
      <c r="B23" s="658"/>
      <c r="C23" s="658"/>
      <c r="D23" s="659"/>
      <c r="E23" s="658"/>
      <c r="F23" s="655"/>
      <c r="G23" s="655"/>
    </row>
    <row r="24" spans="1:7" s="617" customFormat="1" ht="16.5" customHeight="1">
      <c r="A24" s="650"/>
      <c r="B24" s="650"/>
      <c r="C24" s="650"/>
      <c r="D24" s="651"/>
      <c r="E24" s="650"/>
      <c r="F24" s="615"/>
      <c r="G24" s="615"/>
    </row>
    <row r="25" spans="1:7" s="230" customFormat="1" ht="16.5" customHeight="1">
      <c r="A25" s="440" t="s">
        <v>594</v>
      </c>
      <c r="B25" s="118"/>
      <c r="C25" s="118"/>
      <c r="D25" s="753">
        <f>D19</f>
        <v>42094</v>
      </c>
      <c r="E25" s="753">
        <f>E19</f>
        <v>42005</v>
      </c>
      <c r="F25" s="118"/>
      <c r="G25" s="118"/>
    </row>
    <row r="26" spans="1:7" s="226" customFormat="1" ht="16.5" customHeight="1">
      <c r="A26" s="115" t="s">
        <v>541</v>
      </c>
      <c r="B26" s="115"/>
      <c r="C26" s="671">
        <f>D26-NV!G49</f>
        <v>0</v>
      </c>
      <c r="D26" s="436">
        <f>NV!G49</f>
        <v>15579364542</v>
      </c>
      <c r="E26" s="436">
        <f>NV!H49</f>
        <v>15579364542</v>
      </c>
      <c r="F26" s="671">
        <f>E26-NV!H49</f>
        <v>0</v>
      </c>
      <c r="G26" s="115"/>
    </row>
    <row r="27" spans="1:7" s="226" customFormat="1" ht="16.5" customHeight="1">
      <c r="A27" s="115" t="s">
        <v>542</v>
      </c>
      <c r="B27" s="115"/>
      <c r="C27" s="671">
        <f>D27-NV!G45</f>
        <v>0</v>
      </c>
      <c r="D27" s="436">
        <f>NV!G45</f>
        <v>2415774418</v>
      </c>
      <c r="E27" s="436">
        <f>NV!H45</f>
        <v>2415774418</v>
      </c>
      <c r="F27" s="671">
        <f>E27-NV!H45</f>
        <v>0</v>
      </c>
      <c r="G27" s="115"/>
    </row>
    <row r="28" spans="1:7" s="757" customFormat="1" ht="15.75" customHeight="1" hidden="1" outlineLevel="1">
      <c r="A28" s="754" t="s">
        <v>543</v>
      </c>
      <c r="B28" s="755"/>
      <c r="C28" s="755"/>
      <c r="D28" s="756">
        <f>NV!G24</f>
        <v>0</v>
      </c>
      <c r="E28" s="756">
        <f>NV!H24</f>
        <v>0</v>
      </c>
      <c r="F28" s="755"/>
      <c r="G28" s="755"/>
    </row>
    <row r="29" spans="1:7" s="757" customFormat="1" ht="15.75" customHeight="1" hidden="1" outlineLevel="1">
      <c r="A29" s="754" t="s">
        <v>544</v>
      </c>
      <c r="B29" s="755"/>
      <c r="C29" s="755"/>
      <c r="D29" s="758"/>
      <c r="E29" s="758"/>
      <c r="F29" s="755"/>
      <c r="G29" s="755"/>
    </row>
    <row r="30" spans="1:7" s="762" customFormat="1" ht="15.75" customHeight="1" hidden="1" outlineLevel="1">
      <c r="A30" s="759" t="s">
        <v>363</v>
      </c>
      <c r="B30" s="760"/>
      <c r="C30" s="760"/>
      <c r="D30" s="761"/>
      <c r="E30" s="761"/>
      <c r="F30" s="760"/>
      <c r="G30" s="760"/>
    </row>
    <row r="31" spans="1:7" s="434" customFormat="1" ht="16.5" customHeight="1" collapsed="1">
      <c r="A31" s="333"/>
      <c r="B31" s="433"/>
      <c r="C31" s="433"/>
      <c r="D31" s="438"/>
      <c r="E31" s="433"/>
      <c r="F31" s="433"/>
      <c r="G31" s="433"/>
    </row>
    <row r="32" spans="1:7" s="660" customFormat="1" ht="16.5" customHeight="1">
      <c r="A32" s="731" t="s">
        <v>364</v>
      </c>
      <c r="B32" s="628"/>
      <c r="C32" s="628"/>
      <c r="D32" s="661"/>
      <c r="E32" s="628"/>
      <c r="F32" s="628"/>
      <c r="G32" s="628"/>
    </row>
    <row r="33" spans="1:7" s="617" customFormat="1" ht="16.5" customHeight="1">
      <c r="A33" s="731" t="s">
        <v>365</v>
      </c>
      <c r="B33" s="615"/>
      <c r="C33" s="615"/>
      <c r="D33" s="623"/>
      <c r="E33" s="615"/>
      <c r="F33" s="615"/>
      <c r="G33" s="615"/>
    </row>
    <row r="34" spans="1:7" s="226" customFormat="1" ht="16.5" customHeight="1">
      <c r="A34" s="115" t="s">
        <v>366</v>
      </c>
      <c r="B34" s="115"/>
      <c r="C34" s="115"/>
      <c r="D34" s="199"/>
      <c r="E34" s="115"/>
      <c r="F34" s="115"/>
      <c r="G34" s="115"/>
    </row>
    <row r="35" spans="1:7" s="230" customFormat="1" ht="16.5" customHeight="1">
      <c r="A35" s="440" t="s">
        <v>648</v>
      </c>
      <c r="B35" s="118"/>
      <c r="C35" s="118"/>
      <c r="D35" s="431">
        <f>D6</f>
        <v>42094</v>
      </c>
      <c r="E35" s="432">
        <f>E6</f>
        <v>42005</v>
      </c>
      <c r="F35" s="118"/>
      <c r="G35" s="118"/>
    </row>
    <row r="36" spans="1:7" s="226" customFormat="1" ht="16.5" customHeight="1">
      <c r="A36" s="115" t="s">
        <v>367</v>
      </c>
      <c r="B36" s="115"/>
      <c r="C36" s="115"/>
      <c r="D36" s="199"/>
      <c r="E36" s="115"/>
      <c r="F36" s="115"/>
      <c r="G36" s="115"/>
    </row>
    <row r="37" spans="1:7" s="226" customFormat="1" ht="16.5" customHeight="1">
      <c r="A37" s="115" t="s">
        <v>368</v>
      </c>
      <c r="B37" s="115"/>
      <c r="C37" s="115"/>
      <c r="D37" s="199"/>
      <c r="E37" s="115"/>
      <c r="F37" s="115"/>
      <c r="G37" s="115"/>
    </row>
    <row r="38" spans="1:7" s="233" customFormat="1" ht="16.5" customHeight="1">
      <c r="A38" s="116" t="s">
        <v>369</v>
      </c>
      <c r="B38" s="116"/>
      <c r="C38" s="116"/>
      <c r="D38" s="341"/>
      <c r="E38" s="341"/>
      <c r="F38" s="116"/>
      <c r="G38" s="116"/>
    </row>
    <row r="39" spans="1:7" s="221" customFormat="1" ht="16.5" customHeight="1">
      <c r="A39" s="115"/>
      <c r="B39" s="119"/>
      <c r="C39" s="119"/>
      <c r="D39" s="441"/>
      <c r="E39" s="120"/>
      <c r="F39" s="119"/>
      <c r="G39" s="119"/>
    </row>
    <row r="40" spans="1:7" s="442" customFormat="1" ht="16.5" customHeight="1">
      <c r="A40" s="440" t="s">
        <v>649</v>
      </c>
      <c r="B40" s="430"/>
      <c r="C40" s="430"/>
      <c r="D40" s="431">
        <f>D35</f>
        <v>42094</v>
      </c>
      <c r="E40" s="432">
        <f>E35</f>
        <v>42005</v>
      </c>
      <c r="F40" s="430"/>
      <c r="G40" s="430"/>
    </row>
    <row r="41" spans="1:7" s="226" customFormat="1" ht="16.5" customHeight="1">
      <c r="A41" s="119" t="s">
        <v>595</v>
      </c>
      <c r="B41" s="115"/>
      <c r="C41" s="115"/>
      <c r="D41" s="199"/>
      <c r="E41" s="115"/>
      <c r="F41" s="115"/>
      <c r="G41" s="115"/>
    </row>
    <row r="42" spans="1:7" s="226" customFormat="1" ht="16.5" customHeight="1">
      <c r="A42" s="559" t="s">
        <v>604</v>
      </c>
      <c r="B42" s="115"/>
      <c r="C42" s="115"/>
      <c r="D42" s="199"/>
      <c r="E42" s="115"/>
      <c r="F42" s="115"/>
      <c r="G42" s="115"/>
    </row>
    <row r="43" spans="1:7" s="226" customFormat="1" ht="16.5" customHeight="1">
      <c r="A43" s="115" t="s">
        <v>596</v>
      </c>
      <c r="B43" s="115"/>
      <c r="C43" s="115"/>
      <c r="D43" s="199" t="s">
        <v>370</v>
      </c>
      <c r="E43" s="115"/>
      <c r="F43" s="115"/>
      <c r="G43" s="115"/>
    </row>
    <row r="44" spans="1:7" s="226" customFormat="1" ht="16.5" customHeight="1">
      <c r="A44" s="115" t="s">
        <v>371</v>
      </c>
      <c r="B44" s="115"/>
      <c r="C44" s="115"/>
      <c r="D44" s="199"/>
      <c r="E44" s="115"/>
      <c r="F44" s="115"/>
      <c r="G44" s="115"/>
    </row>
    <row r="45" spans="1:7" s="444" customFormat="1" ht="16.5" customHeight="1">
      <c r="A45" s="123" t="s">
        <v>372</v>
      </c>
      <c r="B45" s="123"/>
      <c r="C45" s="123"/>
      <c r="D45" s="443"/>
      <c r="E45" s="123"/>
      <c r="F45" s="123"/>
      <c r="G45" s="123"/>
    </row>
    <row r="46" spans="1:7" s="394" customFormat="1" ht="16.5" customHeight="1">
      <c r="A46" s="119" t="s">
        <v>597</v>
      </c>
      <c r="B46" s="393"/>
      <c r="C46" s="393"/>
      <c r="D46" s="439"/>
      <c r="E46" s="393"/>
      <c r="F46" s="393"/>
      <c r="G46" s="393"/>
    </row>
    <row r="47" spans="1:7" s="221" customFormat="1" ht="16.5" customHeight="1">
      <c r="A47" s="119" t="s">
        <v>598</v>
      </c>
      <c r="B47" s="119"/>
      <c r="C47" s="119"/>
      <c r="D47" s="391"/>
      <c r="E47" s="119"/>
      <c r="F47" s="119"/>
      <c r="G47" s="119"/>
    </row>
    <row r="48" spans="1:7" s="221" customFormat="1" ht="16.5" customHeight="1">
      <c r="A48" s="119" t="s">
        <v>599</v>
      </c>
      <c r="B48" s="119"/>
      <c r="C48" s="119"/>
      <c r="D48" s="391" t="s">
        <v>370</v>
      </c>
      <c r="E48" s="119"/>
      <c r="F48" s="119"/>
      <c r="G48" s="119"/>
    </row>
    <row r="49" spans="1:7" s="221" customFormat="1" ht="16.5" customHeight="1">
      <c r="A49" s="119" t="s">
        <v>600</v>
      </c>
      <c r="B49" s="119"/>
      <c r="C49" s="119"/>
      <c r="D49" s="199">
        <v>363063122</v>
      </c>
      <c r="E49" s="191">
        <f>D49</f>
        <v>363063122</v>
      </c>
      <c r="F49" s="119"/>
      <c r="G49" s="119"/>
    </row>
    <row r="50" spans="1:7" s="765" customFormat="1" ht="16.5" customHeight="1">
      <c r="A50" s="763" t="s">
        <v>601</v>
      </c>
      <c r="B50" s="763"/>
      <c r="C50" s="763"/>
      <c r="D50" s="764"/>
      <c r="E50" s="763"/>
      <c r="F50" s="763"/>
      <c r="G50" s="763"/>
    </row>
    <row r="51" spans="1:7" s="445" customFormat="1" ht="16.5" customHeight="1">
      <c r="A51" s="116"/>
      <c r="B51" s="116"/>
      <c r="C51" s="116"/>
      <c r="D51" s="341"/>
      <c r="E51" s="116"/>
      <c r="F51" s="116"/>
      <c r="G51" s="116"/>
    </row>
    <row r="52" spans="1:7" ht="16.5" customHeight="1">
      <c r="A52" s="333"/>
      <c r="B52" s="333"/>
      <c r="C52" s="333"/>
      <c r="D52" s="332"/>
      <c r="E52" s="333"/>
      <c r="F52" s="333"/>
      <c r="G52" s="333"/>
    </row>
    <row r="53" spans="1:7" ht="16.5" customHeight="1">
      <c r="A53" s="333"/>
      <c r="B53" s="333"/>
      <c r="C53" s="333"/>
      <c r="D53" s="332"/>
      <c r="E53" s="333"/>
      <c r="F53" s="333"/>
      <c r="G53" s="333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mergeCells count="1">
    <mergeCell ref="A4:E4"/>
  </mergeCells>
  <printOptions/>
  <pageMargins left="0.94" right="0.2" top="0.53" bottom="0.4" header="0.29" footer="0.24"/>
  <pageSetup horizontalDpi="600" verticalDpi="600" orientation="portrait" paperSize="9" r:id="rId1"/>
  <headerFooter alignWithMargins="0">
    <oddFooter>&amp;R&amp;"Times New Roman,Regular"Trang 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148">
      <selection activeCell="A119" sqref="A119:C119"/>
    </sheetView>
  </sheetViews>
  <sheetFormatPr defaultColWidth="9.140625" defaultRowHeight="12.75"/>
  <cols>
    <col min="1" max="1" width="53.8515625" style="462" customWidth="1"/>
    <col min="2" max="2" width="21.8515625" style="467" customWidth="1"/>
    <col min="3" max="3" width="19.7109375" style="467" customWidth="1"/>
    <col min="4" max="4" width="12.00390625" style="462" customWidth="1"/>
    <col min="5" max="5" width="18.57421875" style="463" customWidth="1"/>
    <col min="6" max="16384" width="9.140625" style="462" customWidth="1"/>
  </cols>
  <sheetData>
    <row r="1" spans="1:5" s="7" customFormat="1" ht="18" customHeight="1">
      <c r="A1" s="1" t="s">
        <v>7</v>
      </c>
      <c r="B1" s="2"/>
      <c r="C1" s="3"/>
      <c r="E1" s="114"/>
    </row>
    <row r="2" spans="1:6" s="4" customFormat="1" ht="18" customHeight="1">
      <c r="A2" s="8" t="s">
        <v>8</v>
      </c>
      <c r="B2" s="52"/>
      <c r="C2" s="9" t="str">
        <f>TS!H2</f>
        <v>Báo cáo tài chính quý I năm 2015 (Chưa kiểm toán)</v>
      </c>
      <c r="E2" s="112"/>
      <c r="F2" s="9"/>
    </row>
    <row r="3" spans="1:5" s="171" customFormat="1" ht="14.25" customHeight="1">
      <c r="A3" s="10" t="s">
        <v>9</v>
      </c>
      <c r="B3" s="169"/>
      <c r="C3" s="170"/>
      <c r="E3" s="446"/>
    </row>
    <row r="4" spans="1:6" s="216" customFormat="1" ht="21.75" customHeight="1">
      <c r="A4" s="863" t="s">
        <v>215</v>
      </c>
      <c r="B4" s="863"/>
      <c r="C4" s="863"/>
      <c r="D4" s="114"/>
      <c r="E4" s="111"/>
      <c r="F4" s="7"/>
    </row>
    <row r="5" spans="1:6" s="216" customFormat="1" ht="21" customHeight="1">
      <c r="A5" s="25"/>
      <c r="B5" s="447"/>
      <c r="C5" s="448" t="s">
        <v>11</v>
      </c>
      <c r="D5" s="7"/>
      <c r="E5" s="114"/>
      <c r="F5" s="7"/>
    </row>
    <row r="6" spans="1:6" s="454" customFormat="1" ht="11.25" customHeight="1">
      <c r="A6" s="449"/>
      <c r="B6" s="450"/>
      <c r="C6" s="451"/>
      <c r="D6" s="452"/>
      <c r="E6" s="453"/>
      <c r="F6" s="452"/>
    </row>
    <row r="7" spans="1:6" s="456" customFormat="1" ht="18" customHeight="1">
      <c r="A7" s="889" t="s">
        <v>373</v>
      </c>
      <c r="B7" s="889"/>
      <c r="C7" s="889"/>
      <c r="D7" s="8"/>
      <c r="E7" s="455"/>
      <c r="F7" s="8"/>
    </row>
    <row r="8" spans="1:6" s="460" customFormat="1" ht="18" customHeight="1">
      <c r="A8" s="457"/>
      <c r="D8" s="458"/>
      <c r="E8" s="459"/>
      <c r="F8" s="458"/>
    </row>
    <row r="9" spans="1:5" s="259" customFormat="1" ht="18" customHeight="1">
      <c r="A9" s="440" t="s">
        <v>650</v>
      </c>
      <c r="B9" s="776" t="s">
        <v>482</v>
      </c>
      <c r="C9" s="776" t="s">
        <v>660</v>
      </c>
      <c r="E9" s="258"/>
    </row>
    <row r="10" spans="1:5" s="254" customFormat="1" ht="18" customHeight="1">
      <c r="A10" s="115" t="s">
        <v>374</v>
      </c>
      <c r="B10" s="224"/>
      <c r="C10" s="224"/>
      <c r="E10" s="253"/>
    </row>
    <row r="11" spans="1:5" s="254" customFormat="1" ht="18" customHeight="1">
      <c r="A11" s="115" t="s">
        <v>375</v>
      </c>
      <c r="B11" s="224">
        <f>'KQ 4'!E10</f>
        <v>92961293522</v>
      </c>
      <c r="C11" s="224">
        <f>'KQ 4'!F10</f>
        <v>77523701618</v>
      </c>
      <c r="E11" s="253"/>
    </row>
    <row r="12" spans="1:5" s="254" customFormat="1" ht="18" customHeight="1">
      <c r="A12" s="115" t="s">
        <v>376</v>
      </c>
      <c r="B12" s="224"/>
      <c r="C12" s="224"/>
      <c r="E12" s="253"/>
    </row>
    <row r="13" spans="1:5" s="254" customFormat="1" ht="18" customHeight="1">
      <c r="A13" s="115" t="s">
        <v>626</v>
      </c>
      <c r="B13" s="224"/>
      <c r="C13" s="224"/>
      <c r="E13" s="253"/>
    </row>
    <row r="14" spans="1:5" s="254" customFormat="1" ht="18" customHeight="1">
      <c r="A14" s="115" t="s">
        <v>377</v>
      </c>
      <c r="B14" s="224"/>
      <c r="C14" s="224"/>
      <c r="E14" s="253"/>
    </row>
    <row r="15" spans="1:5" s="254" customFormat="1" ht="18" customHeight="1">
      <c r="A15" s="559" t="s">
        <v>627</v>
      </c>
      <c r="B15" s="224"/>
      <c r="C15" s="224"/>
      <c r="E15" s="253"/>
    </row>
    <row r="16" spans="1:5" s="254" customFormat="1" ht="18" customHeight="1">
      <c r="A16" s="770" t="s">
        <v>333</v>
      </c>
      <c r="B16" s="777">
        <f>SUM(B10:B15)</f>
        <v>92961293522</v>
      </c>
      <c r="C16" s="777">
        <f>SUM(C10:C15)</f>
        <v>77523701618</v>
      </c>
      <c r="E16" s="253"/>
    </row>
    <row r="17" spans="1:5" s="254" customFormat="1" ht="18" customHeight="1">
      <c r="A17" s="461"/>
      <c r="B17" s="604">
        <f>B16-'KQ 4'!E10</f>
        <v>0</v>
      </c>
      <c r="C17" s="604">
        <f>C16-'KQ 4'!F10</f>
        <v>0</v>
      </c>
      <c r="E17" s="253"/>
    </row>
    <row r="18" spans="1:5" s="236" customFormat="1" ht="18" customHeight="1">
      <c r="A18" s="778" t="s">
        <v>651</v>
      </c>
      <c r="B18" s="234" t="str">
        <f>B9</f>
        <v>Quý I năm 2015</v>
      </c>
      <c r="C18" s="234" t="str">
        <f>C9</f>
        <v>Quý I năm 2014</v>
      </c>
      <c r="E18" s="779"/>
    </row>
    <row r="19" spans="1:5" s="226" customFormat="1" ht="18" customHeight="1">
      <c r="A19" s="559" t="s">
        <v>374</v>
      </c>
      <c r="B19" s="224"/>
      <c r="C19" s="224"/>
      <c r="E19" s="376"/>
    </row>
    <row r="20" spans="1:5" s="226" customFormat="1" ht="18" customHeight="1">
      <c r="A20" s="559" t="s">
        <v>378</v>
      </c>
      <c r="B20" s="224">
        <v>93333000</v>
      </c>
      <c r="C20" s="224"/>
      <c r="E20" s="376"/>
    </row>
    <row r="21" spans="1:5" s="226" customFormat="1" ht="18" customHeight="1">
      <c r="A21" s="559" t="s">
        <v>379</v>
      </c>
      <c r="B21" s="224">
        <v>0</v>
      </c>
      <c r="C21" s="224">
        <f>'KQ 4'!F11</f>
        <v>0</v>
      </c>
      <c r="E21" s="376"/>
    </row>
    <row r="22" spans="1:5" s="226" customFormat="1" ht="18" customHeight="1">
      <c r="A22" s="115" t="s">
        <v>380</v>
      </c>
      <c r="B22" s="224">
        <v>70408800</v>
      </c>
      <c r="C22" s="224"/>
      <c r="E22" s="376"/>
    </row>
    <row r="23" spans="1:5" s="781" customFormat="1" ht="18" customHeight="1">
      <c r="A23" s="780" t="s">
        <v>333</v>
      </c>
      <c r="B23" s="777">
        <f>SUM(B19:B22)</f>
        <v>163741800</v>
      </c>
      <c r="C23" s="777">
        <f>SUM(C19:C22)</f>
        <v>0</v>
      </c>
      <c r="E23" s="782"/>
    </row>
    <row r="24" spans="1:5" s="781" customFormat="1" ht="18" customHeight="1">
      <c r="A24" s="754"/>
      <c r="B24" s="563">
        <f>B23-'KQ 4'!E11</f>
        <v>0</v>
      </c>
      <c r="C24" s="563">
        <f>C23-'KQ 4'!F11</f>
        <v>0</v>
      </c>
      <c r="E24" s="782"/>
    </row>
    <row r="25" spans="1:5" s="236" customFormat="1" ht="18" customHeight="1">
      <c r="A25" s="440" t="s">
        <v>652</v>
      </c>
      <c r="B25" s="776" t="str">
        <f>B9</f>
        <v>Quý I năm 2015</v>
      </c>
      <c r="C25" s="776" t="str">
        <f>C9</f>
        <v>Quý I năm 2014</v>
      </c>
      <c r="E25" s="779"/>
    </row>
    <row r="26" spans="1:5" s="226" customFormat="1" ht="18" customHeight="1">
      <c r="A26" s="115" t="s">
        <v>381</v>
      </c>
      <c r="B26" s="224">
        <v>1356737104</v>
      </c>
      <c r="C26" s="224">
        <v>1045032977</v>
      </c>
      <c r="E26" s="376"/>
    </row>
    <row r="27" spans="1:5" s="226" customFormat="1" ht="18" customHeight="1">
      <c r="A27" s="115" t="s">
        <v>382</v>
      </c>
      <c r="B27" s="224">
        <f>71291762007-95048532-4</f>
        <v>71196713471</v>
      </c>
      <c r="C27" s="224">
        <f>58610692228-9</f>
        <v>58610692219</v>
      </c>
      <c r="D27" s="471"/>
      <c r="E27" s="468"/>
    </row>
    <row r="28" spans="1:5" s="226" customFormat="1" ht="18" customHeight="1">
      <c r="A28" s="115" t="s">
        <v>383</v>
      </c>
      <c r="B28" s="224"/>
      <c r="C28" s="224"/>
      <c r="E28" s="376"/>
    </row>
    <row r="29" spans="1:5" s="226" customFormat="1" ht="18" customHeight="1">
      <c r="A29" s="559" t="s">
        <v>628</v>
      </c>
      <c r="B29" s="224"/>
      <c r="C29" s="224"/>
      <c r="E29" s="376"/>
    </row>
    <row r="30" spans="1:5" s="226" customFormat="1" ht="18" customHeight="1">
      <c r="A30" s="115" t="s">
        <v>384</v>
      </c>
      <c r="B30" s="224"/>
      <c r="C30" s="224"/>
      <c r="E30" s="376"/>
    </row>
    <row r="31" spans="1:5" s="226" customFormat="1" ht="18" customHeight="1">
      <c r="A31" s="115" t="s">
        <v>602</v>
      </c>
      <c r="B31" s="224"/>
      <c r="C31" s="224"/>
      <c r="E31" s="376"/>
    </row>
    <row r="32" spans="1:5" s="226" customFormat="1" ht="18" customHeight="1">
      <c r="A32" s="115" t="s">
        <v>605</v>
      </c>
      <c r="B32" s="224"/>
      <c r="C32" s="224"/>
      <c r="E32" s="376"/>
    </row>
    <row r="33" spans="1:5" s="226" customFormat="1" ht="18" customHeight="1">
      <c r="A33" s="559" t="s">
        <v>629</v>
      </c>
      <c r="B33" s="224"/>
      <c r="C33" s="224"/>
      <c r="E33" s="376"/>
    </row>
    <row r="34" spans="1:5" s="226" customFormat="1" ht="18" customHeight="1">
      <c r="A34" s="115" t="s">
        <v>385</v>
      </c>
      <c r="B34" s="224">
        <f>'[4]TM11'!B43</f>
        <v>0</v>
      </c>
      <c r="C34" s="224">
        <v>0</v>
      </c>
      <c r="E34" s="376"/>
    </row>
    <row r="35" spans="1:5" s="226" customFormat="1" ht="18" customHeight="1">
      <c r="A35" s="115" t="s">
        <v>603</v>
      </c>
      <c r="B35" s="224"/>
      <c r="C35" s="224"/>
      <c r="E35" s="376"/>
    </row>
    <row r="36" spans="1:5" s="783" customFormat="1" ht="18" customHeight="1">
      <c r="A36" s="780" t="s">
        <v>333</v>
      </c>
      <c r="B36" s="777">
        <f>SUM(B26:B34)</f>
        <v>72553450575</v>
      </c>
      <c r="C36" s="777">
        <f>SUM(C26:C34)</f>
        <v>59655725196</v>
      </c>
      <c r="E36" s="784"/>
    </row>
    <row r="37" spans="1:5" s="786" customFormat="1" ht="18" customHeight="1">
      <c r="A37" s="785"/>
      <c r="B37" s="766">
        <f>B36-'KQ 4'!E13</f>
        <v>0</v>
      </c>
      <c r="C37" s="766">
        <f>C36-'KQ 4'!F13</f>
        <v>0</v>
      </c>
      <c r="E37" s="787"/>
    </row>
    <row r="38" spans="1:5" s="790" customFormat="1" ht="18" customHeight="1">
      <c r="A38" s="788" t="s">
        <v>653</v>
      </c>
      <c r="B38" s="789" t="str">
        <f>B9</f>
        <v>Quý I năm 2015</v>
      </c>
      <c r="C38" s="776" t="str">
        <f>C25</f>
        <v>Quý I năm 2014</v>
      </c>
      <c r="E38" s="791"/>
    </row>
    <row r="39" spans="1:5" s="226" customFormat="1" ht="18" customHeight="1">
      <c r="A39" s="115" t="s">
        <v>386</v>
      </c>
      <c r="B39" s="224">
        <f>'KQ 4'!E15</f>
        <v>5337412</v>
      </c>
      <c r="C39" s="224">
        <f>'KQ 4'!F15</f>
        <v>5390771</v>
      </c>
      <c r="D39" s="471">
        <f>'KQ 4'!F15-'TM17-19'!C39</f>
        <v>0</v>
      </c>
      <c r="E39" s="376"/>
    </row>
    <row r="40" spans="1:5" s="226" customFormat="1" ht="18" customHeight="1">
      <c r="A40" s="115" t="s">
        <v>606</v>
      </c>
      <c r="B40" s="224"/>
      <c r="C40" s="224"/>
      <c r="E40" s="376"/>
    </row>
    <row r="41" spans="1:5" s="226" customFormat="1" ht="18" customHeight="1">
      <c r="A41" s="115" t="s">
        <v>387</v>
      </c>
      <c r="B41" s="224"/>
      <c r="C41" s="224"/>
      <c r="E41" s="376"/>
    </row>
    <row r="42" spans="1:5" s="226" customFormat="1" ht="18" customHeight="1">
      <c r="A42" s="115" t="s">
        <v>607</v>
      </c>
      <c r="B42" s="224"/>
      <c r="C42" s="224"/>
      <c r="E42" s="376"/>
    </row>
    <row r="43" spans="1:5" s="226" customFormat="1" ht="18" customHeight="1">
      <c r="A43" s="115" t="s">
        <v>608</v>
      </c>
      <c r="B43" s="224"/>
      <c r="C43" s="224"/>
      <c r="E43" s="376"/>
    </row>
    <row r="44" spans="1:5" s="226" customFormat="1" ht="18" customHeight="1">
      <c r="A44" s="115" t="s">
        <v>388</v>
      </c>
      <c r="B44" s="224"/>
      <c r="C44" s="224"/>
      <c r="E44" s="376"/>
    </row>
    <row r="45" spans="1:5" s="230" customFormat="1" ht="18" customHeight="1">
      <c r="A45" s="227" t="s">
        <v>333</v>
      </c>
      <c r="B45" s="234">
        <f>SUM(B39:B44)</f>
        <v>5337412</v>
      </c>
      <c r="C45" s="234">
        <f>SUM(C39:C44)</f>
        <v>5390771</v>
      </c>
      <c r="E45" s="792"/>
    </row>
    <row r="46" spans="1:5" s="230" customFormat="1" ht="18" customHeight="1">
      <c r="A46" s="227"/>
      <c r="B46" s="767">
        <f>B45-'KQ 4'!E15</f>
        <v>0</v>
      </c>
      <c r="C46" s="767"/>
      <c r="E46" s="792"/>
    </row>
    <row r="47" spans="1:5" s="790" customFormat="1" ht="18" customHeight="1">
      <c r="A47" s="788" t="s">
        <v>654</v>
      </c>
      <c r="B47" s="789" t="str">
        <f>B38</f>
        <v>Quý I năm 2015</v>
      </c>
      <c r="C47" s="776" t="str">
        <f>C38</f>
        <v>Quý I năm 2014</v>
      </c>
      <c r="E47" s="791"/>
    </row>
    <row r="48" spans="1:5" s="226" customFormat="1" ht="18" customHeight="1">
      <c r="A48" s="115" t="s">
        <v>389</v>
      </c>
      <c r="B48" s="224">
        <f>'KQ 4'!E17</f>
        <v>1352957413</v>
      </c>
      <c r="C48" s="224">
        <f>'KQ 4'!F16</f>
        <v>1426739162</v>
      </c>
      <c r="D48" s="471">
        <f>C48-'KQ 4'!F16</f>
        <v>0</v>
      </c>
      <c r="E48" s="376"/>
    </row>
    <row r="49" spans="1:5" s="226" customFormat="1" ht="18" customHeight="1">
      <c r="A49" s="115" t="s">
        <v>390</v>
      </c>
      <c r="B49" s="224">
        <v>0</v>
      </c>
      <c r="C49" s="224"/>
      <c r="E49" s="376"/>
    </row>
    <row r="50" spans="1:5" s="226" customFormat="1" ht="18" customHeight="1">
      <c r="A50" s="115" t="s">
        <v>609</v>
      </c>
      <c r="B50" s="224"/>
      <c r="C50" s="224"/>
      <c r="E50" s="376"/>
    </row>
    <row r="51" spans="1:5" s="226" customFormat="1" ht="18" customHeight="1">
      <c r="A51" s="115" t="s">
        <v>610</v>
      </c>
      <c r="B51" s="224"/>
      <c r="C51" s="224"/>
      <c r="E51" s="376"/>
    </row>
    <row r="52" spans="1:5" s="226" customFormat="1" ht="18" customHeight="1">
      <c r="A52" s="115" t="s">
        <v>611</v>
      </c>
      <c r="B52" s="224"/>
      <c r="C52" s="224"/>
      <c r="E52" s="376"/>
    </row>
    <row r="53" spans="1:5" s="226" customFormat="1" ht="18" customHeight="1">
      <c r="A53" s="115" t="s">
        <v>391</v>
      </c>
      <c r="B53" s="224"/>
      <c r="C53" s="224"/>
      <c r="E53" s="376"/>
    </row>
    <row r="54" spans="1:5" s="226" customFormat="1" ht="18" customHeight="1">
      <c r="A54" s="115" t="s">
        <v>612</v>
      </c>
      <c r="B54" s="224"/>
      <c r="C54" s="224"/>
      <c r="E54" s="376"/>
    </row>
    <row r="55" spans="1:5" s="230" customFormat="1" ht="18" customHeight="1">
      <c r="A55" s="227" t="s">
        <v>333</v>
      </c>
      <c r="B55" s="234">
        <f>SUM(B48:B54)</f>
        <v>1352957413</v>
      </c>
      <c r="C55" s="234">
        <f>SUM(C48:C54)</f>
        <v>1426739162</v>
      </c>
      <c r="E55" s="792"/>
    </row>
    <row r="56" spans="1:5" s="230" customFormat="1" ht="18" customHeight="1">
      <c r="A56" s="227"/>
      <c r="B56" s="769">
        <f>B55-'KQ 4'!E16</f>
        <v>0</v>
      </c>
      <c r="C56" s="769">
        <f>C55-'KQ 4'!F16</f>
        <v>0</v>
      </c>
      <c r="E56" s="792"/>
    </row>
    <row r="57" spans="1:5" s="790" customFormat="1" ht="18" customHeight="1">
      <c r="A57" s="788" t="s">
        <v>655</v>
      </c>
      <c r="B57" s="789" t="str">
        <f>B47</f>
        <v>Quý I năm 2015</v>
      </c>
      <c r="C57" s="776" t="str">
        <f>C47</f>
        <v>Quý I năm 2014</v>
      </c>
      <c r="E57" s="791"/>
    </row>
    <row r="58" spans="1:5" s="226" customFormat="1" ht="18" customHeight="1">
      <c r="A58" s="115" t="s">
        <v>613</v>
      </c>
      <c r="B58" s="224"/>
      <c r="C58" s="224"/>
      <c r="D58" s="471"/>
      <c r="E58" s="376"/>
    </row>
    <row r="59" spans="1:5" s="226" customFormat="1" ht="18" customHeight="1">
      <c r="A59" s="115" t="s">
        <v>614</v>
      </c>
      <c r="B59" s="224"/>
      <c r="C59" s="224"/>
      <c r="E59" s="376"/>
    </row>
    <row r="60" spans="1:5" s="226" customFormat="1" ht="18" customHeight="1">
      <c r="A60" s="115" t="s">
        <v>615</v>
      </c>
      <c r="B60" s="224"/>
      <c r="C60" s="224"/>
      <c r="E60" s="376"/>
    </row>
    <row r="61" spans="1:5" s="226" customFormat="1" ht="18" customHeight="1">
      <c r="A61" s="115" t="s">
        <v>665</v>
      </c>
      <c r="B61" s="224"/>
      <c r="C61" s="224"/>
      <c r="E61" s="376"/>
    </row>
    <row r="62" spans="1:5" s="226" customFormat="1" ht="18" customHeight="1">
      <c r="A62" s="115" t="s">
        <v>666</v>
      </c>
      <c r="B62" s="224">
        <f>'KQ 4'!E21</f>
        <v>1347792332</v>
      </c>
      <c r="C62" s="224">
        <f>'KQ 4'!F21</f>
        <v>1034762135</v>
      </c>
      <c r="E62" s="376"/>
    </row>
    <row r="63" spans="1:5" s="230" customFormat="1" ht="18" customHeight="1">
      <c r="A63" s="227" t="s">
        <v>333</v>
      </c>
      <c r="B63" s="234">
        <f>SUM(B58:B62)</f>
        <v>1347792332</v>
      </c>
      <c r="C63" s="234">
        <f>SUM(C58:C62)</f>
        <v>1034762135</v>
      </c>
      <c r="E63" s="792"/>
    </row>
    <row r="64" spans="1:5" s="230" customFormat="1" ht="18" customHeight="1">
      <c r="A64" s="793"/>
      <c r="B64" s="768">
        <f>B63-'KQ 4'!E21</f>
        <v>0</v>
      </c>
      <c r="C64" s="768">
        <f>C63-'KQ 4'!F21</f>
        <v>0</v>
      </c>
      <c r="E64" s="792"/>
    </row>
    <row r="65" spans="1:5" s="230" customFormat="1" ht="18" customHeight="1">
      <c r="A65" s="793"/>
      <c r="B65" s="794"/>
      <c r="C65" s="794"/>
      <c r="E65" s="792"/>
    </row>
    <row r="66" spans="1:5" s="230" customFormat="1" ht="18" customHeight="1">
      <c r="A66" s="788" t="s">
        <v>674</v>
      </c>
      <c r="B66" s="789" t="str">
        <f>B57</f>
        <v>Quý I năm 2015</v>
      </c>
      <c r="C66" s="789" t="str">
        <f>C57</f>
        <v>Quý I năm 2014</v>
      </c>
      <c r="E66" s="792"/>
    </row>
    <row r="67" spans="1:5" s="230" customFormat="1" ht="18" customHeight="1">
      <c r="A67" s="115" t="s">
        <v>617</v>
      </c>
      <c r="B67" s="224"/>
      <c r="C67" s="224"/>
      <c r="E67" s="792"/>
    </row>
    <row r="68" spans="1:5" s="230" customFormat="1" ht="18" customHeight="1">
      <c r="A68" s="115" t="s">
        <v>618</v>
      </c>
      <c r="B68" s="224"/>
      <c r="C68" s="224"/>
      <c r="E68" s="792"/>
    </row>
    <row r="69" spans="1:5" s="230" customFormat="1" ht="18" customHeight="1">
      <c r="A69" s="115" t="s">
        <v>619</v>
      </c>
      <c r="B69" s="224"/>
      <c r="C69" s="224"/>
      <c r="E69" s="792"/>
    </row>
    <row r="70" spans="1:5" s="230" customFormat="1" ht="18" customHeight="1">
      <c r="A70" s="115" t="s">
        <v>616</v>
      </c>
      <c r="B70" s="224">
        <f>'KQ 4'!E22</f>
        <v>964041859</v>
      </c>
      <c r="C70" s="224">
        <f>'KQ 4'!F22</f>
        <v>189081743</v>
      </c>
      <c r="E70" s="792"/>
    </row>
    <row r="71" spans="1:5" s="230" customFormat="1" ht="18" customHeight="1">
      <c r="A71" s="227" t="s">
        <v>333</v>
      </c>
      <c r="B71" s="234">
        <f>SUM(B67:B70)</f>
        <v>964041859</v>
      </c>
      <c r="C71" s="234">
        <f>SUM(C67:C70)</f>
        <v>189081743</v>
      </c>
      <c r="E71" s="792"/>
    </row>
    <row r="72" spans="1:5" s="230" customFormat="1" ht="18" customHeight="1">
      <c r="A72" s="793"/>
      <c r="B72" s="768">
        <f>B71-'KQ 4'!E22</f>
        <v>0</v>
      </c>
      <c r="C72" s="768">
        <f>C71-'KQ 4'!F22</f>
        <v>0</v>
      </c>
      <c r="E72" s="792"/>
    </row>
    <row r="73" spans="1:5" s="790" customFormat="1" ht="18" customHeight="1">
      <c r="A73" s="788" t="s">
        <v>656</v>
      </c>
      <c r="B73" s="789"/>
      <c r="C73" s="776"/>
      <c r="E73" s="791"/>
    </row>
    <row r="74" spans="1:5" s="226" customFormat="1" ht="18" customHeight="1">
      <c r="A74" s="119" t="s">
        <v>630</v>
      </c>
      <c r="B74" s="241">
        <f>'KQ 4'!E19</f>
        <v>6945852690</v>
      </c>
      <c r="C74" s="241">
        <f>'KQ 4'!F19</f>
        <v>6773924914</v>
      </c>
      <c r="D74" s="471"/>
      <c r="E74" s="376"/>
    </row>
    <row r="75" spans="1:5" s="226" customFormat="1" ht="18" customHeight="1">
      <c r="A75" s="559" t="s">
        <v>620</v>
      </c>
      <c r="B75" s="800">
        <v>4268865000</v>
      </c>
      <c r="C75" s="800">
        <v>4625189592</v>
      </c>
      <c r="E75" s="376"/>
    </row>
    <row r="76" spans="1:5" s="226" customFormat="1" ht="18" customHeight="1">
      <c r="A76" s="115" t="s">
        <v>622</v>
      </c>
      <c r="B76" s="224">
        <f>B74-B75</f>
        <v>2676987690</v>
      </c>
      <c r="C76" s="224">
        <f>C74-C75</f>
        <v>2148735322</v>
      </c>
      <c r="E76" s="376"/>
    </row>
    <row r="77" spans="1:5" s="226" customFormat="1" ht="18" customHeight="1">
      <c r="A77" s="119" t="s">
        <v>686</v>
      </c>
      <c r="B77" s="241">
        <f>'KQ 4'!E18</f>
        <v>5740842421</v>
      </c>
      <c r="C77" s="241">
        <f>'KQ 4'!F18</f>
        <v>4220231547</v>
      </c>
      <c r="E77" s="376"/>
    </row>
    <row r="78" spans="1:5" s="226" customFormat="1" ht="18" customHeight="1">
      <c r="A78" s="559" t="s">
        <v>621</v>
      </c>
      <c r="B78" s="800">
        <v>5332404235</v>
      </c>
      <c r="C78" s="800">
        <v>3746294933</v>
      </c>
      <c r="E78" s="376"/>
    </row>
    <row r="79" spans="1:5" s="226" customFormat="1" ht="18" customHeight="1">
      <c r="A79" s="115" t="s">
        <v>622</v>
      </c>
      <c r="B79" s="224">
        <f>B77-B78</f>
        <v>408438186</v>
      </c>
      <c r="C79" s="224">
        <f>C77-C78</f>
        <v>473936614</v>
      </c>
      <c r="E79" s="376"/>
    </row>
    <row r="80" spans="1:5" s="226" customFormat="1" ht="18" customHeight="1">
      <c r="A80" s="119" t="s">
        <v>631</v>
      </c>
      <c r="B80" s="224">
        <f>SUM(B81:B83)</f>
        <v>0</v>
      </c>
      <c r="C80" s="224">
        <f>SUM(C81:C83)</f>
        <v>0</v>
      </c>
      <c r="E80" s="376"/>
    </row>
    <row r="81" spans="1:5" s="226" customFormat="1" ht="18" customHeight="1">
      <c r="A81" s="115" t="s">
        <v>624</v>
      </c>
      <c r="B81" s="224"/>
      <c r="C81" s="224"/>
      <c r="E81" s="376"/>
    </row>
    <row r="82" spans="1:5" s="226" customFormat="1" ht="18" customHeight="1">
      <c r="A82" s="115" t="s">
        <v>625</v>
      </c>
      <c r="B82" s="224"/>
      <c r="C82" s="224"/>
      <c r="E82" s="376"/>
    </row>
    <row r="83" spans="1:5" s="226" customFormat="1" ht="18" customHeight="1">
      <c r="A83" s="115" t="s">
        <v>623</v>
      </c>
      <c r="B83" s="224"/>
      <c r="C83" s="224"/>
      <c r="E83" s="376"/>
    </row>
    <row r="84" spans="1:5" s="230" customFormat="1" ht="18" customHeight="1">
      <c r="A84" s="227" t="s">
        <v>333</v>
      </c>
      <c r="B84" s="234">
        <f>B74+B77+B80</f>
        <v>12686695111</v>
      </c>
      <c r="C84" s="234">
        <f>C74+C77+C80</f>
        <v>10994156461</v>
      </c>
      <c r="E84" s="792"/>
    </row>
    <row r="85" spans="1:5" s="230" customFormat="1" ht="25.5" customHeight="1">
      <c r="A85" s="793"/>
      <c r="B85" s="801">
        <f>B84-('KQ 4'!E18+'KQ 4'!E19)</f>
        <v>0</v>
      </c>
      <c r="C85" s="801">
        <f>C84-('KQ 4'!F18+'KQ 4'!F19)</f>
        <v>0</v>
      </c>
      <c r="E85" s="792"/>
    </row>
    <row r="86" spans="1:5" s="236" customFormat="1" ht="18" customHeight="1">
      <c r="A86" s="440" t="s">
        <v>657</v>
      </c>
      <c r="B86" s="776" t="str">
        <f>B98</f>
        <v>Quý I năm 2015</v>
      </c>
      <c r="C86" s="776" t="str">
        <f>C98</f>
        <v>Quý I năm 2014</v>
      </c>
      <c r="E86" s="779"/>
    </row>
    <row r="87" spans="1:5" s="226" customFormat="1" ht="18" customHeight="1">
      <c r="A87" s="115" t="s">
        <v>394</v>
      </c>
      <c r="B87" s="199">
        <v>54886345437</v>
      </c>
      <c r="C87" s="199">
        <f>26656268469+16447009433</f>
        <v>43103277902</v>
      </c>
      <c r="E87" s="376"/>
    </row>
    <row r="88" spans="1:5" s="226" customFormat="1" ht="18" customHeight="1">
      <c r="A88" s="115" t="s">
        <v>395</v>
      </c>
      <c r="B88" s="199">
        <v>9405672300</v>
      </c>
      <c r="C88" s="199">
        <v>9723704668</v>
      </c>
      <c r="E88" s="376"/>
    </row>
    <row r="89" spans="1:5" s="226" customFormat="1" ht="18" customHeight="1">
      <c r="A89" s="115" t="s">
        <v>396</v>
      </c>
      <c r="B89" s="199">
        <v>7326261250</v>
      </c>
      <c r="C89" s="199">
        <v>6583934789</v>
      </c>
      <c r="E89" s="376"/>
    </row>
    <row r="90" spans="1:5" s="226" customFormat="1" ht="18" customHeight="1">
      <c r="A90" s="115" t="s">
        <v>397</v>
      </c>
      <c r="B90" s="199">
        <v>9090404235</v>
      </c>
      <c r="C90" s="199">
        <v>8355232442</v>
      </c>
      <c r="E90" s="376">
        <f>E91+E92</f>
        <v>46901685833</v>
      </c>
    </row>
    <row r="91" spans="1:5" s="226" customFormat="1" ht="18" customHeight="1">
      <c r="A91" s="115" t="s">
        <v>398</v>
      </c>
      <c r="B91" s="224">
        <v>3007582386</v>
      </c>
      <c r="C91" s="224">
        <v>3334203178</v>
      </c>
      <c r="E91" s="376">
        <v>41971521922</v>
      </c>
    </row>
    <row r="92" spans="1:5" s="783" customFormat="1" ht="18" customHeight="1">
      <c r="A92" s="798" t="s">
        <v>221</v>
      </c>
      <c r="B92" s="799">
        <f>SUM(B87:B91)</f>
        <v>83716265608</v>
      </c>
      <c r="C92" s="799">
        <f>SUM(C87:C91)</f>
        <v>71100352979</v>
      </c>
      <c r="E92" s="784">
        <v>4930163911</v>
      </c>
    </row>
    <row r="93" spans="1:5" s="230" customFormat="1" ht="18" customHeight="1">
      <c r="A93" s="793"/>
      <c r="B93" s="801"/>
      <c r="C93" s="801"/>
      <c r="E93" s="792"/>
    </row>
    <row r="94" spans="1:5" s="236" customFormat="1" ht="18" customHeight="1">
      <c r="A94" s="795" t="s">
        <v>658</v>
      </c>
      <c r="B94" s="776" t="str">
        <f>B47</f>
        <v>Quý I năm 2015</v>
      </c>
      <c r="C94" s="776" t="str">
        <f>C47</f>
        <v>Quý I năm 2014</v>
      </c>
      <c r="E94" s="779"/>
    </row>
    <row r="95" spans="1:5" s="233" customFormat="1" ht="36" customHeight="1">
      <c r="A95" s="796" t="s">
        <v>632</v>
      </c>
      <c r="B95" s="797">
        <f>'KQ 4'!E25</f>
        <v>1454208032</v>
      </c>
      <c r="C95" s="797">
        <f>'KQ 4'!F25</f>
        <v>1388497432</v>
      </c>
      <c r="E95" s="740"/>
    </row>
    <row r="96" spans="1:5" s="233" customFormat="1" ht="36" customHeight="1">
      <c r="A96" s="796" t="s">
        <v>633</v>
      </c>
      <c r="B96" s="606"/>
      <c r="C96" s="606"/>
      <c r="E96" s="740"/>
    </row>
    <row r="97" spans="1:5" s="233" customFormat="1" ht="24" customHeight="1">
      <c r="A97" s="571" t="s">
        <v>392</v>
      </c>
      <c r="B97" s="606">
        <f>B95</f>
        <v>1454208032</v>
      </c>
      <c r="C97" s="606">
        <f>C95</f>
        <v>1388497432</v>
      </c>
      <c r="E97" s="740"/>
    </row>
    <row r="98" spans="1:5" s="236" customFormat="1" ht="18" customHeight="1">
      <c r="A98" s="795" t="s">
        <v>659</v>
      </c>
      <c r="B98" s="776" t="str">
        <f>B94</f>
        <v>Quý I năm 2015</v>
      </c>
      <c r="C98" s="776" t="str">
        <f>C94</f>
        <v>Quý I năm 2014</v>
      </c>
      <c r="E98" s="779"/>
    </row>
    <row r="99" spans="1:5" s="233" customFormat="1" ht="36" customHeight="1">
      <c r="A99" s="796" t="s">
        <v>634</v>
      </c>
      <c r="B99" s="606"/>
      <c r="C99" s="606"/>
      <c r="E99" s="740"/>
    </row>
    <row r="100" spans="1:5" s="233" customFormat="1" ht="36" customHeight="1">
      <c r="A100" s="796" t="s">
        <v>635</v>
      </c>
      <c r="B100" s="606"/>
      <c r="C100" s="606"/>
      <c r="E100" s="740"/>
    </row>
    <row r="101" spans="1:5" s="233" customFormat="1" ht="36" customHeight="1">
      <c r="A101" s="796" t="s">
        <v>636</v>
      </c>
      <c r="B101" s="606"/>
      <c r="C101" s="606"/>
      <c r="E101" s="740"/>
    </row>
    <row r="102" spans="1:5" s="233" customFormat="1" ht="36" customHeight="1">
      <c r="A102" s="796" t="s">
        <v>637</v>
      </c>
      <c r="B102" s="606"/>
      <c r="C102" s="606"/>
      <c r="E102" s="740"/>
    </row>
    <row r="103" spans="1:5" s="233" customFormat="1" ht="36" customHeight="1">
      <c r="A103" s="796" t="s">
        <v>638</v>
      </c>
      <c r="B103" s="606"/>
      <c r="C103" s="606"/>
      <c r="E103" s="740"/>
    </row>
    <row r="104" spans="1:5" s="233" customFormat="1" ht="24.75" customHeight="1">
      <c r="A104" s="571" t="s">
        <v>393</v>
      </c>
      <c r="B104" s="606"/>
      <c r="C104" s="606"/>
      <c r="E104" s="740"/>
    </row>
    <row r="105" spans="1:5" s="233" customFormat="1" ht="18" customHeight="1">
      <c r="A105" s="231"/>
      <c r="B105" s="606"/>
      <c r="C105" s="606"/>
      <c r="E105" s="740"/>
    </row>
    <row r="106" spans="1:5" s="802" customFormat="1" ht="18" customHeight="1">
      <c r="A106" s="890" t="s">
        <v>399</v>
      </c>
      <c r="B106" s="890"/>
      <c r="C106" s="890"/>
      <c r="E106" s="803"/>
    </row>
    <row r="107" spans="1:5" s="119" customFormat="1" ht="33.75" customHeight="1">
      <c r="A107" s="804" t="s">
        <v>661</v>
      </c>
      <c r="B107" s="805" t="str">
        <f>B86</f>
        <v>Quý I năm 2015</v>
      </c>
      <c r="C107" s="805" t="str">
        <f>C86</f>
        <v>Quý I năm 2014</v>
      </c>
      <c r="E107" s="391"/>
    </row>
    <row r="108" spans="1:5" s="115" customFormat="1" ht="30.75" customHeight="1">
      <c r="A108" s="559" t="s">
        <v>662</v>
      </c>
      <c r="B108" s="806"/>
      <c r="C108" s="224"/>
      <c r="E108" s="199"/>
    </row>
    <row r="109" spans="1:5" s="115" customFormat="1" ht="24" customHeight="1">
      <c r="A109" s="115" t="s">
        <v>400</v>
      </c>
      <c r="B109" s="160"/>
      <c r="C109" s="224"/>
      <c r="E109" s="199"/>
    </row>
    <row r="110" spans="1:5" s="115" customFormat="1" ht="24" customHeight="1">
      <c r="A110" s="115" t="s">
        <v>401</v>
      </c>
      <c r="B110" s="224"/>
      <c r="C110" s="224"/>
      <c r="E110" s="199"/>
    </row>
    <row r="111" spans="1:5" s="115" customFormat="1" ht="24" customHeight="1">
      <c r="A111" s="115" t="s">
        <v>663</v>
      </c>
      <c r="B111" s="224"/>
      <c r="C111" s="224"/>
      <c r="E111" s="199"/>
    </row>
    <row r="112" spans="1:5" s="115" customFormat="1" ht="38.25" customHeight="1">
      <c r="A112" s="804" t="s">
        <v>664</v>
      </c>
      <c r="B112" s="224"/>
      <c r="C112" s="224"/>
      <c r="E112" s="199"/>
    </row>
    <row r="113" spans="1:5" s="119" customFormat="1" ht="24" customHeight="1">
      <c r="A113" s="119" t="s">
        <v>667</v>
      </c>
      <c r="B113" s="222"/>
      <c r="C113" s="222"/>
      <c r="E113" s="391"/>
    </row>
    <row r="114" spans="1:5" s="119" customFormat="1" ht="24" customHeight="1">
      <c r="A114" s="119" t="s">
        <v>668</v>
      </c>
      <c r="B114" s="222"/>
      <c r="C114" s="222"/>
      <c r="E114" s="391"/>
    </row>
    <row r="115" spans="1:5" s="119" customFormat="1" ht="24" customHeight="1">
      <c r="A115" s="119" t="s">
        <v>669</v>
      </c>
      <c r="B115" s="222"/>
      <c r="C115" s="222"/>
      <c r="E115" s="391"/>
    </row>
    <row r="116" spans="1:5" s="119" customFormat="1" ht="24" customHeight="1">
      <c r="A116" s="119" t="s">
        <v>670</v>
      </c>
      <c r="B116" s="222"/>
      <c r="C116" s="222"/>
      <c r="E116" s="391"/>
    </row>
    <row r="117" spans="1:5" s="119" customFormat="1" ht="24" customHeight="1">
      <c r="A117" s="119" t="s">
        <v>5</v>
      </c>
      <c r="B117" s="222"/>
      <c r="C117" s="222"/>
      <c r="E117" s="391"/>
    </row>
    <row r="118" spans="1:5" s="119" customFormat="1" ht="24" customHeight="1">
      <c r="A118" s="119" t="s">
        <v>671</v>
      </c>
      <c r="B118" s="222"/>
      <c r="C118" s="222"/>
      <c r="E118" s="391"/>
    </row>
    <row r="119" spans="1:5" s="852" customFormat="1" ht="63" customHeight="1">
      <c r="A119" s="892" t="s">
        <v>6</v>
      </c>
      <c r="B119" s="892"/>
      <c r="C119" s="892"/>
      <c r="E119" s="853"/>
    </row>
    <row r="120" spans="1:5" s="852" customFormat="1" ht="32.25" customHeight="1">
      <c r="A120" s="892" t="s">
        <v>690</v>
      </c>
      <c r="B120" s="892"/>
      <c r="C120" s="892"/>
      <c r="E120" s="853"/>
    </row>
    <row r="121" spans="1:5" s="852" customFormat="1" ht="21" customHeight="1">
      <c r="A121" s="892" t="s">
        <v>687</v>
      </c>
      <c r="B121" s="892"/>
      <c r="C121" s="892"/>
      <c r="E121" s="853"/>
    </row>
    <row r="122" spans="1:5" s="852" customFormat="1" ht="21" customHeight="1">
      <c r="A122" s="892" t="s">
        <v>0</v>
      </c>
      <c r="B122" s="892"/>
      <c r="C122" s="892"/>
      <c r="E122" s="853"/>
    </row>
    <row r="123" spans="1:5" s="852" customFormat="1" ht="21" customHeight="1">
      <c r="A123" s="892" t="s">
        <v>1</v>
      </c>
      <c r="B123" s="892"/>
      <c r="C123" s="892"/>
      <c r="E123" s="853"/>
    </row>
    <row r="124" spans="1:5" s="852" customFormat="1" ht="34.5" customHeight="1">
      <c r="A124" s="892" t="s">
        <v>2</v>
      </c>
      <c r="B124" s="892"/>
      <c r="C124" s="892"/>
      <c r="E124" s="853"/>
    </row>
    <row r="125" spans="1:5" s="852" customFormat="1" ht="21" customHeight="1">
      <c r="A125" s="892" t="s">
        <v>688</v>
      </c>
      <c r="B125" s="892"/>
      <c r="C125" s="892"/>
      <c r="E125" s="853"/>
    </row>
    <row r="126" spans="1:5" s="852" customFormat="1" ht="33" customHeight="1">
      <c r="A126" s="892" t="s">
        <v>689</v>
      </c>
      <c r="B126" s="892"/>
      <c r="C126" s="892"/>
      <c r="E126" s="853"/>
    </row>
    <row r="127" spans="1:5" s="119" customFormat="1" ht="24" customHeight="1">
      <c r="A127" s="119" t="s">
        <v>672</v>
      </c>
      <c r="B127" s="222"/>
      <c r="C127" s="222"/>
      <c r="E127" s="391"/>
    </row>
    <row r="128" spans="1:5" s="119" customFormat="1" ht="24" customHeight="1">
      <c r="A128" s="119" t="s">
        <v>673</v>
      </c>
      <c r="B128" s="222"/>
      <c r="C128" s="222"/>
      <c r="E128" s="391"/>
    </row>
    <row r="129" spans="1:5" s="465" customFormat="1" ht="18" customHeight="1">
      <c r="A129" s="171"/>
      <c r="B129" s="464"/>
      <c r="C129" s="464"/>
      <c r="E129" s="466"/>
    </row>
    <row r="130" spans="1:3" ht="18" customHeight="1">
      <c r="A130" s="115"/>
      <c r="B130" s="160"/>
      <c r="C130" s="160"/>
    </row>
    <row r="131" spans="1:3" ht="18" customHeight="1">
      <c r="A131" s="115"/>
      <c r="B131" s="891" t="s">
        <v>479</v>
      </c>
      <c r="C131" s="891"/>
    </row>
    <row r="132" spans="1:5" s="119" customFormat="1" ht="18" customHeight="1">
      <c r="A132" s="120" t="s">
        <v>407</v>
      </c>
      <c r="B132" s="874" t="s">
        <v>411</v>
      </c>
      <c r="C132" s="874"/>
      <c r="E132" s="391"/>
    </row>
    <row r="133" spans="1:3" ht="18" customHeight="1">
      <c r="A133" s="117"/>
      <c r="B133" s="160"/>
      <c r="C133" s="160"/>
    </row>
    <row r="134" spans="1:3" ht="18" customHeight="1">
      <c r="A134" s="117"/>
      <c r="B134" s="160"/>
      <c r="C134" s="160"/>
    </row>
    <row r="135" spans="1:3" ht="18" customHeight="1">
      <c r="A135" s="117"/>
      <c r="B135" s="160"/>
      <c r="C135" s="160"/>
    </row>
    <row r="136" spans="1:3" ht="18" customHeight="1">
      <c r="A136" s="117"/>
      <c r="B136" s="160"/>
      <c r="C136" s="160"/>
    </row>
    <row r="137" spans="1:5" s="488" customFormat="1" ht="18" customHeight="1">
      <c r="A137" s="487" t="s">
        <v>402</v>
      </c>
      <c r="B137" s="881" t="s">
        <v>404</v>
      </c>
      <c r="C137" s="881"/>
      <c r="E137" s="494"/>
    </row>
    <row r="138" spans="1:3" ht="18" customHeight="1">
      <c r="A138" s="115"/>
      <c r="B138" s="160"/>
      <c r="C138" s="160"/>
    </row>
    <row r="139" spans="1:3" ht="18" customHeight="1">
      <c r="A139" s="115"/>
      <c r="B139" s="160"/>
      <c r="C139" s="160"/>
    </row>
    <row r="140" spans="1:3" ht="18" customHeight="1">
      <c r="A140" s="115"/>
      <c r="B140" s="160"/>
      <c r="C140" s="160"/>
    </row>
    <row r="141" spans="1:3" ht="18" customHeight="1">
      <c r="A141" s="115"/>
      <c r="B141" s="160"/>
      <c r="C141" s="160"/>
    </row>
    <row r="142" spans="1:3" ht="18" customHeight="1">
      <c r="A142" s="115"/>
      <c r="B142" s="160"/>
      <c r="C142" s="160"/>
    </row>
    <row r="143" spans="1:3" ht="18" customHeight="1">
      <c r="A143" s="115"/>
      <c r="B143" s="160"/>
      <c r="C143" s="160"/>
    </row>
    <row r="144" spans="1:3" ht="18" customHeight="1">
      <c r="A144" s="115"/>
      <c r="B144" s="160"/>
      <c r="C144" s="160"/>
    </row>
    <row r="145" spans="1:3" ht="18" customHeight="1">
      <c r="A145" s="115"/>
      <c r="B145" s="160"/>
      <c r="C145" s="160"/>
    </row>
    <row r="146" spans="1:3" ht="18" customHeight="1">
      <c r="A146" s="115"/>
      <c r="B146" s="160"/>
      <c r="C146" s="160"/>
    </row>
    <row r="147" spans="1:3" ht="18" customHeight="1">
      <c r="A147" s="115"/>
      <c r="B147" s="160"/>
      <c r="C147" s="160"/>
    </row>
    <row r="148" spans="1:3" ht="18" customHeight="1">
      <c r="A148" s="115"/>
      <c r="B148" s="160"/>
      <c r="C148" s="160"/>
    </row>
    <row r="149" spans="1:3" ht="18" customHeight="1">
      <c r="A149" s="115"/>
      <c r="B149" s="160"/>
      <c r="C149" s="160"/>
    </row>
    <row r="150" spans="1:3" ht="18" customHeight="1">
      <c r="A150" s="115"/>
      <c r="B150" s="160"/>
      <c r="C150" s="160"/>
    </row>
    <row r="151" spans="1:3" ht="18" customHeight="1">
      <c r="A151" s="115"/>
      <c r="B151" s="160"/>
      <c r="C151" s="160"/>
    </row>
    <row r="152" spans="1:3" ht="18" customHeight="1">
      <c r="A152" s="115"/>
      <c r="B152" s="160"/>
      <c r="C152" s="160"/>
    </row>
    <row r="153" spans="1:3" ht="18" customHeight="1">
      <c r="A153" s="115"/>
      <c r="B153" s="160"/>
      <c r="C153" s="160"/>
    </row>
    <row r="154" spans="1:3" ht="18" customHeight="1">
      <c r="A154" s="115"/>
      <c r="B154" s="160"/>
      <c r="C154" s="160"/>
    </row>
    <row r="155" spans="1:5" s="810" customFormat="1" ht="18" customHeight="1">
      <c r="A155" s="808"/>
      <c r="B155" s="809"/>
      <c r="C155" s="809"/>
      <c r="E155" s="811"/>
    </row>
    <row r="156" spans="1:5" s="813" customFormat="1" ht="18" customHeight="1">
      <c r="A156" s="116"/>
      <c r="B156" s="812"/>
      <c r="C156" s="812"/>
      <c r="E156" s="814"/>
    </row>
    <row r="157" spans="1:5" s="813" customFormat="1" ht="18" customHeight="1">
      <c r="A157" s="116"/>
      <c r="B157" s="812"/>
      <c r="C157" s="812"/>
      <c r="E157" s="814"/>
    </row>
    <row r="158" spans="1:5" s="813" customFormat="1" ht="18" customHeight="1">
      <c r="A158" s="116"/>
      <c r="B158" s="812"/>
      <c r="C158" s="812"/>
      <c r="E158" s="814"/>
    </row>
    <row r="159" spans="1:5" s="813" customFormat="1" ht="18" customHeight="1">
      <c r="A159" s="116"/>
      <c r="B159" s="812"/>
      <c r="C159" s="812"/>
      <c r="E159" s="814"/>
    </row>
    <row r="160" spans="1:5" s="813" customFormat="1" ht="18" customHeight="1">
      <c r="A160" s="116"/>
      <c r="B160" s="812"/>
      <c r="C160" s="812"/>
      <c r="E160" s="814"/>
    </row>
    <row r="161" spans="1:5" s="813" customFormat="1" ht="18" customHeight="1">
      <c r="A161" s="116"/>
      <c r="B161" s="812"/>
      <c r="C161" s="812"/>
      <c r="E161" s="814"/>
    </row>
    <row r="162" spans="1:5" s="813" customFormat="1" ht="18" customHeight="1">
      <c r="A162" s="116"/>
      <c r="B162" s="812"/>
      <c r="C162" s="812"/>
      <c r="E162" s="814"/>
    </row>
    <row r="163" spans="1:5" s="813" customFormat="1" ht="18" customHeight="1">
      <c r="A163" s="116"/>
      <c r="B163" s="812"/>
      <c r="C163" s="812"/>
      <c r="E163" s="814"/>
    </row>
    <row r="164" spans="2:5" s="813" customFormat="1" ht="18" customHeight="1">
      <c r="B164" s="815"/>
      <c r="C164" s="815"/>
      <c r="E164" s="814"/>
    </row>
    <row r="165" spans="2:5" s="813" customFormat="1" ht="18" customHeight="1">
      <c r="B165" s="815"/>
      <c r="C165" s="815"/>
      <c r="E165" s="814"/>
    </row>
    <row r="166" spans="2:5" s="813" customFormat="1" ht="18" customHeight="1">
      <c r="B166" s="815"/>
      <c r="C166" s="815"/>
      <c r="E166" s="814"/>
    </row>
    <row r="167" spans="2:5" s="813" customFormat="1" ht="18" customHeight="1">
      <c r="B167" s="815"/>
      <c r="C167" s="815"/>
      <c r="E167" s="814"/>
    </row>
    <row r="168" spans="2:5" s="813" customFormat="1" ht="18" customHeight="1">
      <c r="B168" s="815"/>
      <c r="C168" s="815"/>
      <c r="E168" s="814"/>
    </row>
    <row r="169" spans="1:5" s="813" customFormat="1" ht="18" customHeight="1">
      <c r="A169" s="810"/>
      <c r="B169" s="816"/>
      <c r="C169" s="816"/>
      <c r="E169" s="814"/>
    </row>
    <row r="170" spans="2:5" s="116" customFormat="1" ht="18" customHeight="1">
      <c r="B170" s="812"/>
      <c r="C170" s="812"/>
      <c r="E170" s="341"/>
    </row>
    <row r="171" spans="2:5" s="813" customFormat="1" ht="18" customHeight="1">
      <c r="B171" s="815"/>
      <c r="C171" s="815"/>
      <c r="E171" s="814"/>
    </row>
    <row r="172" spans="2:5" s="813" customFormat="1" ht="18" customHeight="1">
      <c r="B172" s="815"/>
      <c r="C172" s="815"/>
      <c r="E172" s="814"/>
    </row>
    <row r="173" spans="2:5" s="813" customFormat="1" ht="18" customHeight="1">
      <c r="B173" s="815"/>
      <c r="C173" s="815"/>
      <c r="E173" s="814"/>
    </row>
    <row r="174" spans="2:5" s="813" customFormat="1" ht="18" customHeight="1">
      <c r="B174" s="815"/>
      <c r="C174" s="815"/>
      <c r="E174" s="814"/>
    </row>
    <row r="175" spans="2:5" s="813" customFormat="1" ht="18" customHeight="1">
      <c r="B175" s="815"/>
      <c r="C175" s="815"/>
      <c r="E175" s="814"/>
    </row>
    <row r="176" spans="2:5" s="813" customFormat="1" ht="18" customHeight="1">
      <c r="B176" s="815"/>
      <c r="C176" s="815"/>
      <c r="E176" s="814"/>
    </row>
    <row r="177" spans="2:5" s="813" customFormat="1" ht="18" customHeight="1">
      <c r="B177" s="815"/>
      <c r="C177" s="815"/>
      <c r="E177" s="814"/>
    </row>
    <row r="178" spans="2:5" s="813" customFormat="1" ht="18" customHeight="1">
      <c r="B178" s="815"/>
      <c r="C178" s="815"/>
      <c r="E178" s="814"/>
    </row>
    <row r="179" spans="2:5" s="813" customFormat="1" ht="18" customHeight="1">
      <c r="B179" s="815"/>
      <c r="C179" s="815"/>
      <c r="E179" s="814"/>
    </row>
    <row r="180" spans="2:5" s="813" customFormat="1" ht="18" customHeight="1">
      <c r="B180" s="815"/>
      <c r="C180" s="815"/>
      <c r="E180" s="814"/>
    </row>
    <row r="181" spans="2:5" s="813" customFormat="1" ht="18" customHeight="1">
      <c r="B181" s="815"/>
      <c r="C181" s="815"/>
      <c r="E181" s="814"/>
    </row>
    <row r="182" spans="2:5" s="813" customFormat="1" ht="18" customHeight="1">
      <c r="B182" s="815"/>
      <c r="C182" s="815"/>
      <c r="E182" s="814"/>
    </row>
    <row r="183" spans="2:5" s="813" customFormat="1" ht="18" customHeight="1">
      <c r="B183" s="815"/>
      <c r="C183" s="815"/>
      <c r="E183" s="814"/>
    </row>
    <row r="184" spans="2:5" s="813" customFormat="1" ht="18" customHeight="1">
      <c r="B184" s="815"/>
      <c r="C184" s="815"/>
      <c r="E184" s="814"/>
    </row>
    <row r="185" spans="2:5" s="813" customFormat="1" ht="18" customHeight="1">
      <c r="B185" s="815"/>
      <c r="C185" s="815"/>
      <c r="E185" s="814"/>
    </row>
    <row r="186" spans="2:5" s="813" customFormat="1" ht="18" customHeight="1">
      <c r="B186" s="815"/>
      <c r="C186" s="815"/>
      <c r="E186" s="814"/>
    </row>
    <row r="187" spans="2:5" s="813" customFormat="1" ht="18" customHeight="1">
      <c r="B187" s="815"/>
      <c r="C187" s="815"/>
      <c r="E187" s="814"/>
    </row>
    <row r="188" spans="2:5" s="813" customFormat="1" ht="18" customHeight="1">
      <c r="B188" s="815"/>
      <c r="C188" s="815"/>
      <c r="E188" s="814"/>
    </row>
    <row r="189" spans="2:5" s="813" customFormat="1" ht="18" customHeight="1">
      <c r="B189" s="815"/>
      <c r="C189" s="815"/>
      <c r="E189" s="814"/>
    </row>
    <row r="190" spans="2:5" s="813" customFormat="1" ht="18" customHeight="1">
      <c r="B190" s="815"/>
      <c r="C190" s="815"/>
      <c r="E190" s="814"/>
    </row>
    <row r="191" spans="2:5" s="813" customFormat="1" ht="18" customHeight="1">
      <c r="B191" s="815"/>
      <c r="C191" s="815"/>
      <c r="E191" s="814"/>
    </row>
    <row r="192" spans="2:5" s="813" customFormat="1" ht="18" customHeight="1">
      <c r="B192" s="815"/>
      <c r="C192" s="815"/>
      <c r="E192" s="814"/>
    </row>
    <row r="193" spans="2:5" s="813" customFormat="1" ht="18" customHeight="1">
      <c r="B193" s="815"/>
      <c r="C193" s="815"/>
      <c r="E193" s="814"/>
    </row>
    <row r="194" spans="2:5" s="813" customFormat="1" ht="18" customHeight="1">
      <c r="B194" s="815"/>
      <c r="C194" s="815"/>
      <c r="E194" s="814"/>
    </row>
    <row r="195" spans="2:5" s="813" customFormat="1" ht="18" customHeight="1">
      <c r="B195" s="815"/>
      <c r="C195" s="815"/>
      <c r="E195" s="814"/>
    </row>
    <row r="196" spans="2:5" s="813" customFormat="1" ht="18" customHeight="1">
      <c r="B196" s="815"/>
      <c r="C196" s="815"/>
      <c r="E196" s="814"/>
    </row>
    <row r="197" spans="2:5" s="813" customFormat="1" ht="18" customHeight="1">
      <c r="B197" s="815"/>
      <c r="C197" s="815"/>
      <c r="E197" s="814"/>
    </row>
    <row r="198" spans="2:5" s="813" customFormat="1" ht="18" customHeight="1">
      <c r="B198" s="815"/>
      <c r="C198" s="815"/>
      <c r="E198" s="814"/>
    </row>
    <row r="199" spans="2:5" s="813" customFormat="1" ht="18" customHeight="1">
      <c r="B199" s="815"/>
      <c r="C199" s="815"/>
      <c r="E199" s="814"/>
    </row>
    <row r="200" spans="2:5" s="813" customFormat="1" ht="18" customHeight="1">
      <c r="B200" s="815"/>
      <c r="C200" s="815"/>
      <c r="E200" s="814"/>
    </row>
    <row r="201" spans="2:5" s="813" customFormat="1" ht="15">
      <c r="B201" s="815"/>
      <c r="C201" s="815"/>
      <c r="E201" s="814"/>
    </row>
    <row r="202" spans="2:5" s="813" customFormat="1" ht="15">
      <c r="B202" s="815"/>
      <c r="C202" s="815"/>
      <c r="E202" s="814"/>
    </row>
    <row r="203" spans="2:5" s="813" customFormat="1" ht="15">
      <c r="B203" s="815"/>
      <c r="C203" s="815"/>
      <c r="E203" s="814"/>
    </row>
    <row r="204" spans="2:5" s="813" customFormat="1" ht="15">
      <c r="B204" s="815"/>
      <c r="C204" s="815"/>
      <c r="E204" s="814"/>
    </row>
    <row r="205" spans="2:5" s="813" customFormat="1" ht="15">
      <c r="B205" s="815"/>
      <c r="C205" s="815"/>
      <c r="E205" s="814"/>
    </row>
    <row r="206" spans="2:5" s="813" customFormat="1" ht="15">
      <c r="B206" s="815"/>
      <c r="C206" s="815"/>
      <c r="E206" s="814"/>
    </row>
    <row r="207" spans="2:5" s="813" customFormat="1" ht="15">
      <c r="B207" s="815"/>
      <c r="C207" s="815"/>
      <c r="E207" s="814"/>
    </row>
    <row r="208" spans="2:5" s="813" customFormat="1" ht="15">
      <c r="B208" s="815"/>
      <c r="C208" s="815"/>
      <c r="E208" s="814"/>
    </row>
    <row r="209" spans="2:5" s="813" customFormat="1" ht="15">
      <c r="B209" s="815"/>
      <c r="C209" s="815"/>
      <c r="E209" s="814"/>
    </row>
    <row r="210" spans="2:5" s="813" customFormat="1" ht="15">
      <c r="B210" s="815"/>
      <c r="C210" s="815"/>
      <c r="E210" s="814"/>
    </row>
    <row r="211" spans="2:5" s="813" customFormat="1" ht="15">
      <c r="B211" s="815"/>
      <c r="C211" s="815"/>
      <c r="E211" s="814"/>
    </row>
    <row r="212" spans="2:5" s="813" customFormat="1" ht="15">
      <c r="B212" s="815"/>
      <c r="C212" s="815"/>
      <c r="E212" s="814"/>
    </row>
    <row r="213" spans="2:5" s="813" customFormat="1" ht="15">
      <c r="B213" s="815"/>
      <c r="C213" s="815"/>
      <c r="E213" s="814"/>
    </row>
    <row r="214" spans="2:5" s="813" customFormat="1" ht="15">
      <c r="B214" s="815"/>
      <c r="C214" s="815"/>
      <c r="E214" s="814"/>
    </row>
    <row r="215" spans="2:5" s="813" customFormat="1" ht="15">
      <c r="B215" s="815"/>
      <c r="C215" s="815"/>
      <c r="E215" s="814"/>
    </row>
    <row r="216" spans="2:5" s="813" customFormat="1" ht="15">
      <c r="B216" s="815"/>
      <c r="C216" s="815"/>
      <c r="E216" s="814"/>
    </row>
    <row r="217" spans="2:5" s="813" customFormat="1" ht="15">
      <c r="B217" s="815"/>
      <c r="C217" s="815"/>
      <c r="E217" s="814"/>
    </row>
    <row r="218" spans="2:5" s="813" customFormat="1" ht="15">
      <c r="B218" s="815"/>
      <c r="C218" s="815"/>
      <c r="E218" s="814"/>
    </row>
    <row r="219" spans="2:5" s="813" customFormat="1" ht="15">
      <c r="B219" s="815"/>
      <c r="C219" s="815"/>
      <c r="E219" s="814"/>
    </row>
    <row r="220" spans="2:5" s="813" customFormat="1" ht="15">
      <c r="B220" s="815"/>
      <c r="C220" s="815"/>
      <c r="E220" s="814"/>
    </row>
    <row r="221" spans="2:5" s="813" customFormat="1" ht="15">
      <c r="B221" s="815"/>
      <c r="C221" s="815"/>
      <c r="E221" s="814"/>
    </row>
    <row r="222" spans="2:5" s="813" customFormat="1" ht="15">
      <c r="B222" s="815"/>
      <c r="C222" s="815"/>
      <c r="E222" s="814"/>
    </row>
    <row r="223" spans="2:5" s="813" customFormat="1" ht="15">
      <c r="B223" s="815"/>
      <c r="C223" s="815"/>
      <c r="E223" s="814"/>
    </row>
    <row r="224" spans="2:5" s="813" customFormat="1" ht="15">
      <c r="B224" s="815"/>
      <c r="C224" s="815"/>
      <c r="E224" s="814"/>
    </row>
    <row r="225" spans="2:5" s="813" customFormat="1" ht="15">
      <c r="B225" s="815"/>
      <c r="C225" s="815"/>
      <c r="E225" s="814"/>
    </row>
    <row r="226" spans="2:5" s="813" customFormat="1" ht="15">
      <c r="B226" s="815"/>
      <c r="C226" s="815"/>
      <c r="E226" s="814"/>
    </row>
    <row r="227" spans="2:5" s="813" customFormat="1" ht="15">
      <c r="B227" s="815"/>
      <c r="C227" s="815"/>
      <c r="E227" s="814"/>
    </row>
    <row r="228" spans="2:5" s="813" customFormat="1" ht="15">
      <c r="B228" s="815"/>
      <c r="C228" s="815"/>
      <c r="E228" s="814"/>
    </row>
    <row r="229" spans="2:5" s="813" customFormat="1" ht="15">
      <c r="B229" s="815"/>
      <c r="C229" s="815"/>
      <c r="E229" s="814"/>
    </row>
    <row r="230" spans="2:5" s="813" customFormat="1" ht="15">
      <c r="B230" s="815"/>
      <c r="C230" s="815"/>
      <c r="E230" s="814"/>
    </row>
    <row r="231" spans="2:5" s="813" customFormat="1" ht="15">
      <c r="B231" s="815"/>
      <c r="C231" s="815"/>
      <c r="E231" s="814"/>
    </row>
    <row r="232" spans="2:5" s="813" customFormat="1" ht="15">
      <c r="B232" s="815"/>
      <c r="C232" s="815"/>
      <c r="E232" s="814"/>
    </row>
    <row r="233" spans="2:5" s="813" customFormat="1" ht="15">
      <c r="B233" s="815"/>
      <c r="C233" s="815"/>
      <c r="E233" s="814"/>
    </row>
    <row r="234" spans="2:5" s="813" customFormat="1" ht="15">
      <c r="B234" s="815"/>
      <c r="C234" s="815"/>
      <c r="E234" s="814"/>
    </row>
    <row r="235" spans="2:5" s="813" customFormat="1" ht="15">
      <c r="B235" s="815"/>
      <c r="C235" s="815"/>
      <c r="E235" s="814"/>
    </row>
    <row r="236" spans="2:5" s="813" customFormat="1" ht="15">
      <c r="B236" s="815"/>
      <c r="C236" s="815"/>
      <c r="E236" s="814"/>
    </row>
    <row r="237" spans="2:5" s="813" customFormat="1" ht="15">
      <c r="B237" s="815"/>
      <c r="C237" s="815"/>
      <c r="E237" s="814"/>
    </row>
    <row r="238" spans="2:5" s="813" customFormat="1" ht="15">
      <c r="B238" s="815"/>
      <c r="C238" s="815"/>
      <c r="E238" s="814"/>
    </row>
    <row r="239" spans="2:5" s="813" customFormat="1" ht="15">
      <c r="B239" s="815"/>
      <c r="C239" s="815"/>
      <c r="E239" s="814"/>
    </row>
    <row r="240" spans="2:5" s="813" customFormat="1" ht="15">
      <c r="B240" s="815"/>
      <c r="C240" s="815"/>
      <c r="E240" s="814"/>
    </row>
    <row r="241" spans="2:5" s="813" customFormat="1" ht="15">
      <c r="B241" s="815"/>
      <c r="C241" s="815"/>
      <c r="E241" s="814"/>
    </row>
    <row r="242" spans="2:5" s="813" customFormat="1" ht="15">
      <c r="B242" s="815"/>
      <c r="C242" s="815"/>
      <c r="E242" s="814"/>
    </row>
    <row r="243" spans="2:5" s="813" customFormat="1" ht="15">
      <c r="B243" s="815"/>
      <c r="C243" s="815"/>
      <c r="E243" s="814"/>
    </row>
    <row r="244" spans="2:5" s="813" customFormat="1" ht="15">
      <c r="B244" s="815"/>
      <c r="C244" s="815"/>
      <c r="E244" s="814"/>
    </row>
    <row r="245" spans="2:5" s="813" customFormat="1" ht="15">
      <c r="B245" s="815"/>
      <c r="C245" s="815"/>
      <c r="E245" s="814"/>
    </row>
    <row r="246" spans="2:5" s="813" customFormat="1" ht="15">
      <c r="B246" s="815"/>
      <c r="C246" s="815"/>
      <c r="E246" s="814"/>
    </row>
    <row r="247" spans="2:5" s="813" customFormat="1" ht="15">
      <c r="B247" s="815"/>
      <c r="C247" s="815"/>
      <c r="E247" s="814"/>
    </row>
    <row r="248" spans="2:5" s="813" customFormat="1" ht="15">
      <c r="B248" s="815"/>
      <c r="C248" s="815"/>
      <c r="E248" s="814"/>
    </row>
    <row r="249" spans="2:5" s="813" customFormat="1" ht="15">
      <c r="B249" s="815"/>
      <c r="C249" s="815"/>
      <c r="E249" s="814"/>
    </row>
    <row r="250" spans="2:5" s="813" customFormat="1" ht="15">
      <c r="B250" s="815"/>
      <c r="C250" s="815"/>
      <c r="E250" s="814"/>
    </row>
    <row r="251" spans="2:5" s="813" customFormat="1" ht="15">
      <c r="B251" s="815"/>
      <c r="C251" s="815"/>
      <c r="E251" s="814"/>
    </row>
    <row r="252" spans="2:5" s="813" customFormat="1" ht="15">
      <c r="B252" s="815"/>
      <c r="C252" s="815"/>
      <c r="E252" s="814"/>
    </row>
    <row r="253" spans="2:5" s="813" customFormat="1" ht="15">
      <c r="B253" s="815"/>
      <c r="C253" s="815"/>
      <c r="E253" s="814"/>
    </row>
    <row r="254" spans="2:5" s="813" customFormat="1" ht="15">
      <c r="B254" s="815"/>
      <c r="C254" s="815"/>
      <c r="E254" s="814"/>
    </row>
    <row r="255" spans="2:5" s="813" customFormat="1" ht="15">
      <c r="B255" s="815"/>
      <c r="C255" s="815"/>
      <c r="E255" s="814"/>
    </row>
    <row r="256" spans="2:5" s="813" customFormat="1" ht="15">
      <c r="B256" s="815"/>
      <c r="C256" s="815"/>
      <c r="E256" s="814"/>
    </row>
    <row r="257" spans="2:5" s="813" customFormat="1" ht="15">
      <c r="B257" s="815"/>
      <c r="C257" s="815"/>
      <c r="E257" s="814"/>
    </row>
    <row r="258" spans="2:5" s="813" customFormat="1" ht="15">
      <c r="B258" s="815"/>
      <c r="C258" s="815"/>
      <c r="E258" s="814"/>
    </row>
    <row r="259" spans="2:5" s="813" customFormat="1" ht="15">
      <c r="B259" s="815"/>
      <c r="C259" s="815"/>
      <c r="E259" s="814"/>
    </row>
    <row r="260" spans="2:5" s="813" customFormat="1" ht="15">
      <c r="B260" s="815"/>
      <c r="C260" s="815"/>
      <c r="E260" s="814"/>
    </row>
    <row r="261" spans="2:5" s="813" customFormat="1" ht="15">
      <c r="B261" s="815"/>
      <c r="C261" s="815"/>
      <c r="E261" s="814"/>
    </row>
    <row r="262" spans="2:5" s="813" customFormat="1" ht="15">
      <c r="B262" s="815"/>
      <c r="C262" s="815"/>
      <c r="E262" s="814"/>
    </row>
  </sheetData>
  <sheetProtection/>
  <mergeCells count="14">
    <mergeCell ref="A123:C123"/>
    <mergeCell ref="A125:C125"/>
    <mergeCell ref="A124:C124"/>
    <mergeCell ref="A126:C126"/>
    <mergeCell ref="B137:C137"/>
    <mergeCell ref="A4:C4"/>
    <mergeCell ref="A7:C7"/>
    <mergeCell ref="A106:C106"/>
    <mergeCell ref="B132:C132"/>
    <mergeCell ref="B131:C131"/>
    <mergeCell ref="A119:C119"/>
    <mergeCell ref="A120:C120"/>
    <mergeCell ref="A121:C121"/>
    <mergeCell ref="A122:C122"/>
  </mergeCells>
  <printOptions/>
  <pageMargins left="0.63" right="0.1968503937007874" top="0.4330708661417323" bottom="0.61" header="0.2362204724409449" footer="0.24"/>
  <pageSetup horizontalDpi="600" verticalDpi="600" orientation="portrait" paperSize="9" r:id="rId1"/>
  <headerFooter alignWithMargins="0">
    <oddFooter>&amp;R&amp;"Times New Roman,Regular"Trang &amp;P+16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SheetLayoutView="90" zoomScalePageLayoutView="0" workbookViewId="0" topLeftCell="A34">
      <selection activeCell="F32" sqref="F32"/>
    </sheetView>
  </sheetViews>
  <sheetFormatPr defaultColWidth="8.8515625" defaultRowHeight="12.75" outlineLevelRow="1"/>
  <cols>
    <col min="1" max="1" width="2.7109375" style="88" customWidth="1"/>
    <col min="2" max="2" width="2.7109375" style="2" customWidth="1"/>
    <col min="3" max="3" width="3.140625" style="3" customWidth="1"/>
    <col min="4" max="4" width="42.140625" style="4" customWidth="1"/>
    <col min="5" max="5" width="6.7109375" style="5" customWidth="1"/>
    <col min="6" max="6" width="5.57421875" style="92" customWidth="1"/>
    <col min="7" max="7" width="21.140625" style="112" customWidth="1"/>
    <col min="8" max="8" width="18.28125" style="112" customWidth="1"/>
    <col min="9" max="9" width="9.140625" style="7" customWidth="1"/>
    <col min="10" max="10" width="0.2890625" style="7" customWidth="1"/>
    <col min="11" max="11" width="35.140625" style="7" customWidth="1"/>
    <col min="12" max="16384" width="8.8515625" style="7" customWidth="1"/>
  </cols>
  <sheetData>
    <row r="1" spans="1:8" ht="15">
      <c r="A1" s="1" t="s">
        <v>7</v>
      </c>
      <c r="F1" s="5"/>
      <c r="G1" s="6"/>
      <c r="H1" s="6"/>
    </row>
    <row r="2" spans="1:8" ht="15">
      <c r="A2" s="8" t="s">
        <v>8</v>
      </c>
      <c r="F2" s="5"/>
      <c r="G2" s="6"/>
      <c r="H2" s="9" t="str">
        <f>TS!H2</f>
        <v>Báo cáo tài chính quý I năm 2015 (Chưa kiểm toán)</v>
      </c>
    </row>
    <row r="3" spans="1:8" ht="15">
      <c r="A3" s="10" t="s">
        <v>9</v>
      </c>
      <c r="B3" s="11"/>
      <c r="C3" s="12"/>
      <c r="D3" s="13"/>
      <c r="E3" s="14"/>
      <c r="F3" s="14"/>
      <c r="G3" s="15"/>
      <c r="H3" s="16"/>
    </row>
    <row r="4" spans="1:8" ht="3.75" customHeight="1">
      <c r="A4" s="17"/>
      <c r="B4" s="18"/>
      <c r="D4" s="18"/>
      <c r="E4" s="19"/>
      <c r="F4" s="5"/>
      <c r="G4" s="20"/>
      <c r="H4" s="20"/>
    </row>
    <row r="5" spans="1:8" ht="19.5">
      <c r="A5" s="863" t="s">
        <v>10</v>
      </c>
      <c r="B5" s="863"/>
      <c r="C5" s="863"/>
      <c r="D5" s="863"/>
      <c r="E5" s="863"/>
      <c r="F5" s="863"/>
      <c r="G5" s="863"/>
      <c r="H5" s="863"/>
    </row>
    <row r="6" spans="1:8" ht="16.5">
      <c r="A6" s="864" t="str">
        <f>TS!A6</f>
        <v>Tại ngày 31 tháng 03 năm 2015</v>
      </c>
      <c r="B6" s="864"/>
      <c r="C6" s="864"/>
      <c r="D6" s="864"/>
      <c r="E6" s="864"/>
      <c r="F6" s="864"/>
      <c r="G6" s="864"/>
      <c r="H6" s="864"/>
    </row>
    <row r="7" spans="1:8" s="4" customFormat="1" ht="12.75" customHeight="1">
      <c r="A7" s="22"/>
      <c r="B7" s="23"/>
      <c r="C7" s="24"/>
      <c r="D7" s="25"/>
      <c r="E7" s="5"/>
      <c r="F7" s="93"/>
      <c r="G7" s="94"/>
      <c r="H7" s="95" t="s">
        <v>11</v>
      </c>
    </row>
    <row r="8" spans="1:8" s="35" customFormat="1" ht="19.5" customHeight="1">
      <c r="A8" s="29"/>
      <c r="B8" s="30"/>
      <c r="C8" s="31"/>
      <c r="D8" s="32" t="s">
        <v>85</v>
      </c>
      <c r="E8" s="33" t="s">
        <v>13</v>
      </c>
      <c r="F8" s="33" t="s">
        <v>14</v>
      </c>
      <c r="G8" s="34" t="str">
        <f>'[4]TS'!G9</f>
        <v>Số cuối kỳ</v>
      </c>
      <c r="H8" s="34" t="s">
        <v>15</v>
      </c>
    </row>
    <row r="9" spans="1:8" s="35" customFormat="1" ht="19.5" customHeight="1">
      <c r="A9" s="36" t="s">
        <v>455</v>
      </c>
      <c r="B9" s="37" t="s">
        <v>86</v>
      </c>
      <c r="C9" s="38"/>
      <c r="D9" s="39"/>
      <c r="E9" s="40">
        <v>300</v>
      </c>
      <c r="F9" s="96"/>
      <c r="G9" s="97">
        <f>G10+G25</f>
        <v>245673851517</v>
      </c>
      <c r="H9" s="97">
        <f>H10+H25</f>
        <v>247540313892</v>
      </c>
    </row>
    <row r="10" spans="1:8" s="35" customFormat="1" ht="19.5" customHeight="1">
      <c r="A10" s="44"/>
      <c r="B10" s="45" t="s">
        <v>18</v>
      </c>
      <c r="C10" s="46" t="s">
        <v>87</v>
      </c>
      <c r="D10" s="47"/>
      <c r="E10" s="48">
        <v>310</v>
      </c>
      <c r="F10" s="49"/>
      <c r="G10" s="98">
        <f>SUM(G11:G24)</f>
        <v>124558564240</v>
      </c>
      <c r="H10" s="98">
        <f>SUM(H11:H24)</f>
        <v>153240948345</v>
      </c>
    </row>
    <row r="11" spans="1:8" s="4" customFormat="1" ht="19.5" customHeight="1">
      <c r="A11" s="51"/>
      <c r="B11" s="52"/>
      <c r="C11" s="53" t="s">
        <v>20</v>
      </c>
      <c r="D11" s="54" t="s">
        <v>438</v>
      </c>
      <c r="E11" s="55">
        <v>311</v>
      </c>
      <c r="F11" s="56" t="s">
        <v>70</v>
      </c>
      <c r="G11" s="99">
        <v>75501574171</v>
      </c>
      <c r="H11" s="99">
        <v>78324396105</v>
      </c>
    </row>
    <row r="12" spans="1:11" s="4" customFormat="1" ht="19.5" customHeight="1">
      <c r="A12" s="51"/>
      <c r="B12" s="52"/>
      <c r="C12" s="24" t="s">
        <v>23</v>
      </c>
      <c r="D12" s="54" t="s">
        <v>439</v>
      </c>
      <c r="E12" s="55">
        <v>312</v>
      </c>
      <c r="F12" s="56" t="s">
        <v>73</v>
      </c>
      <c r="G12" s="99">
        <v>34101210626</v>
      </c>
      <c r="H12" s="99">
        <v>53573099872</v>
      </c>
      <c r="K12" s="4">
        <f>SUM(G12:G24)-SUM(H12:H24)</f>
        <v>-25859562171</v>
      </c>
    </row>
    <row r="13" spans="1:11" s="4" customFormat="1" ht="19.5" customHeight="1">
      <c r="A13" s="51"/>
      <c r="B13" s="52"/>
      <c r="C13" s="53" t="s">
        <v>30</v>
      </c>
      <c r="D13" s="54" t="s">
        <v>88</v>
      </c>
      <c r="E13" s="55">
        <v>313</v>
      </c>
      <c r="F13" s="56"/>
      <c r="G13" s="99">
        <v>337279012</v>
      </c>
      <c r="H13" s="99">
        <v>282399669</v>
      </c>
      <c r="K13" s="4">
        <f>TM13!E37-TM13!B37</f>
        <v>1454208032</v>
      </c>
    </row>
    <row r="14" spans="1:12" s="4" customFormat="1" ht="19.5" customHeight="1">
      <c r="A14" s="51"/>
      <c r="B14" s="52"/>
      <c r="C14" s="24" t="s">
        <v>32</v>
      </c>
      <c r="D14" s="54" t="s">
        <v>89</v>
      </c>
      <c r="E14" s="55">
        <v>314</v>
      </c>
      <c r="F14" s="56" t="s">
        <v>75</v>
      </c>
      <c r="G14" s="100">
        <v>3061084388</v>
      </c>
      <c r="H14" s="100">
        <v>1887773272</v>
      </c>
      <c r="K14" s="4">
        <f>TM13!F47-TM13!G47</f>
        <v>360199812</v>
      </c>
      <c r="L14" s="4" t="s">
        <v>301</v>
      </c>
    </row>
    <row r="15" spans="1:12" s="4" customFormat="1" ht="19.5" customHeight="1">
      <c r="A15" s="51"/>
      <c r="B15" s="52"/>
      <c r="C15" s="24" t="s">
        <v>34</v>
      </c>
      <c r="D15" s="54" t="s">
        <v>91</v>
      </c>
      <c r="E15" s="55">
        <v>315</v>
      </c>
      <c r="F15" s="56"/>
      <c r="G15" s="99">
        <v>4406496347</v>
      </c>
      <c r="H15" s="99">
        <v>6879060090</v>
      </c>
      <c r="K15" s="4">
        <f>TM14!F13</f>
        <v>0</v>
      </c>
      <c r="L15" s="4" t="s">
        <v>301</v>
      </c>
    </row>
    <row r="16" spans="1:11" s="4" customFormat="1" ht="19.5" customHeight="1">
      <c r="A16" s="51"/>
      <c r="B16" s="52"/>
      <c r="C16" s="24" t="s">
        <v>36</v>
      </c>
      <c r="D16" s="54" t="s">
        <v>440</v>
      </c>
      <c r="E16" s="55">
        <v>316</v>
      </c>
      <c r="F16" s="56" t="s">
        <v>78</v>
      </c>
      <c r="G16" s="99">
        <v>1473654080</v>
      </c>
      <c r="H16" s="99">
        <v>1113454268</v>
      </c>
      <c r="K16" s="4">
        <f>K12-K13-K14-K15</f>
        <v>-27673970015</v>
      </c>
    </row>
    <row r="17" spans="1:8" s="4" customFormat="1" ht="19.5" customHeight="1">
      <c r="A17" s="51"/>
      <c r="B17" s="52"/>
      <c r="C17" s="24" t="s">
        <v>92</v>
      </c>
      <c r="D17" s="54" t="s">
        <v>441</v>
      </c>
      <c r="E17" s="55">
        <v>317</v>
      </c>
      <c r="F17" s="56"/>
      <c r="G17" s="99"/>
      <c r="H17" s="99"/>
    </row>
    <row r="18" spans="1:8" s="4" customFormat="1" ht="19.5" customHeight="1">
      <c r="A18" s="51"/>
      <c r="B18" s="52"/>
      <c r="C18" s="24" t="s">
        <v>93</v>
      </c>
      <c r="D18" s="54" t="s">
        <v>94</v>
      </c>
      <c r="E18" s="55">
        <v>318</v>
      </c>
      <c r="F18" s="56"/>
      <c r="G18" s="99"/>
      <c r="H18" s="99"/>
    </row>
    <row r="19" spans="1:8" s="4" customFormat="1" ht="19.5" customHeight="1">
      <c r="A19" s="51"/>
      <c r="B19" s="52"/>
      <c r="C19" s="24" t="s">
        <v>95</v>
      </c>
      <c r="D19" s="54" t="s">
        <v>442</v>
      </c>
      <c r="E19" s="55">
        <v>319</v>
      </c>
      <c r="F19" s="56"/>
      <c r="G19" s="99"/>
      <c r="H19" s="99"/>
    </row>
    <row r="20" spans="1:8" s="4" customFormat="1" ht="19.5" customHeight="1">
      <c r="A20" s="51"/>
      <c r="B20" s="52"/>
      <c r="C20" s="24" t="s">
        <v>97</v>
      </c>
      <c r="D20" s="54" t="s">
        <v>443</v>
      </c>
      <c r="E20" s="55">
        <v>320</v>
      </c>
      <c r="F20" s="56" t="s">
        <v>81</v>
      </c>
      <c r="G20" s="99">
        <f>535076109</f>
        <v>535076109</v>
      </c>
      <c r="H20" s="99">
        <v>9350965562</v>
      </c>
    </row>
    <row r="21" spans="1:8" s="4" customFormat="1" ht="19.5" customHeight="1">
      <c r="A21" s="51"/>
      <c r="B21" s="52"/>
      <c r="C21" s="24" t="s">
        <v>113</v>
      </c>
      <c r="D21" s="54" t="s">
        <v>98</v>
      </c>
      <c r="E21" s="55">
        <v>321</v>
      </c>
      <c r="F21" s="56" t="s">
        <v>90</v>
      </c>
      <c r="G21" s="99">
        <v>3690000000</v>
      </c>
      <c r="H21" s="99"/>
    </row>
    <row r="22" spans="1:8" s="4" customFormat="1" ht="19.5" customHeight="1">
      <c r="A22" s="51"/>
      <c r="B22" s="52"/>
      <c r="C22" s="24" t="s">
        <v>141</v>
      </c>
      <c r="D22" s="54" t="s">
        <v>444</v>
      </c>
      <c r="E22" s="55">
        <v>322</v>
      </c>
      <c r="F22" s="56"/>
      <c r="G22" s="99">
        <v>1452189507</v>
      </c>
      <c r="H22" s="99">
        <v>1829799507</v>
      </c>
    </row>
    <row r="23" spans="1:8" s="4" customFormat="1" ht="19.5" customHeight="1" hidden="1" outlineLevel="1">
      <c r="A23" s="51"/>
      <c r="B23" s="52"/>
      <c r="C23" s="24" t="s">
        <v>143</v>
      </c>
      <c r="D23" s="54" t="s">
        <v>445</v>
      </c>
      <c r="E23" s="55">
        <v>323</v>
      </c>
      <c r="F23" s="56"/>
      <c r="G23" s="99"/>
      <c r="H23" s="99"/>
    </row>
    <row r="24" spans="1:8" s="4" customFormat="1" ht="19.5" customHeight="1" hidden="1" outlineLevel="1">
      <c r="A24" s="51"/>
      <c r="B24" s="52"/>
      <c r="C24" s="24" t="s">
        <v>145</v>
      </c>
      <c r="D24" s="54" t="s">
        <v>426</v>
      </c>
      <c r="E24" s="55">
        <v>324</v>
      </c>
      <c r="F24" s="56"/>
      <c r="G24" s="99"/>
      <c r="H24" s="99"/>
    </row>
    <row r="25" spans="1:8" s="35" customFormat="1" ht="19.5" customHeight="1" collapsed="1">
      <c r="A25" s="44"/>
      <c r="B25" s="45" t="s">
        <v>25</v>
      </c>
      <c r="C25" s="46" t="s">
        <v>99</v>
      </c>
      <c r="D25" s="47"/>
      <c r="E25" s="48">
        <v>330</v>
      </c>
      <c r="F25" s="49"/>
      <c r="G25" s="98">
        <f>SUM(G26:G37)</f>
        <v>121115287277</v>
      </c>
      <c r="H25" s="98">
        <f>SUM(H26:H37)</f>
        <v>94299365547</v>
      </c>
    </row>
    <row r="26" spans="1:8" s="4" customFormat="1" ht="19.5" customHeight="1">
      <c r="A26" s="51"/>
      <c r="B26" s="52"/>
      <c r="C26" s="24" t="s">
        <v>76</v>
      </c>
      <c r="D26" s="54" t="s">
        <v>446</v>
      </c>
      <c r="E26" s="55">
        <v>331</v>
      </c>
      <c r="F26" s="56"/>
      <c r="G26" s="99"/>
      <c r="H26" s="99"/>
    </row>
    <row r="27" spans="1:8" s="4" customFormat="1" ht="19.5" customHeight="1">
      <c r="A27" s="51"/>
      <c r="B27" s="52"/>
      <c r="C27" s="24" t="s">
        <v>23</v>
      </c>
      <c r="D27" s="54" t="s">
        <v>447</v>
      </c>
      <c r="E27" s="55">
        <v>332</v>
      </c>
      <c r="F27" s="56"/>
      <c r="G27" s="99"/>
      <c r="H27" s="99"/>
    </row>
    <row r="28" spans="1:8" s="4" customFormat="1" ht="19.5" customHeight="1">
      <c r="A28" s="51"/>
      <c r="B28" s="52"/>
      <c r="C28" s="24" t="s">
        <v>30</v>
      </c>
      <c r="D28" s="54" t="s">
        <v>448</v>
      </c>
      <c r="E28" s="55">
        <v>333</v>
      </c>
      <c r="F28" s="56"/>
      <c r="G28" s="99"/>
      <c r="H28" s="99"/>
    </row>
    <row r="29" spans="1:8" s="4" customFormat="1" ht="19.5" customHeight="1">
      <c r="A29" s="51"/>
      <c r="B29" s="52"/>
      <c r="C29" s="24" t="s">
        <v>32</v>
      </c>
      <c r="D29" s="54" t="s">
        <v>449</v>
      </c>
      <c r="E29" s="55">
        <v>334</v>
      </c>
      <c r="F29" s="56"/>
      <c r="G29" s="99"/>
      <c r="H29" s="99"/>
    </row>
    <row r="30" spans="1:8" s="4" customFormat="1" ht="19.5" customHeight="1">
      <c r="A30" s="51"/>
      <c r="B30" s="52"/>
      <c r="C30" s="24" t="s">
        <v>34</v>
      </c>
      <c r="D30" s="54" t="s">
        <v>450</v>
      </c>
      <c r="E30" s="55">
        <v>335</v>
      </c>
      <c r="F30" s="56"/>
      <c r="G30" s="99"/>
      <c r="H30" s="99"/>
    </row>
    <row r="31" spans="1:8" s="4" customFormat="1" ht="19.5" customHeight="1">
      <c r="A31" s="51"/>
      <c r="B31" s="52"/>
      <c r="C31" s="24" t="s">
        <v>36</v>
      </c>
      <c r="D31" s="54" t="s">
        <v>100</v>
      </c>
      <c r="E31" s="55">
        <v>336</v>
      </c>
      <c r="F31" s="56"/>
      <c r="G31" s="99"/>
      <c r="H31" s="99"/>
    </row>
    <row r="32" spans="1:11" s="4" customFormat="1" ht="19.5" customHeight="1">
      <c r="A32" s="51"/>
      <c r="B32" s="52"/>
      <c r="C32" s="24" t="s">
        <v>92</v>
      </c>
      <c r="D32" s="54" t="s">
        <v>451</v>
      </c>
      <c r="E32" s="55">
        <v>337</v>
      </c>
      <c r="F32" s="56" t="s">
        <v>70</v>
      </c>
      <c r="G32" s="101">
        <v>121115287277</v>
      </c>
      <c r="H32" s="101">
        <v>94299365547</v>
      </c>
      <c r="K32" s="4">
        <f>G11+G32</f>
        <v>196616861448</v>
      </c>
    </row>
    <row r="33" spans="1:8" s="4" customFormat="1" ht="19.5" customHeight="1" hidden="1" outlineLevel="1">
      <c r="A33" s="51"/>
      <c r="B33" s="52"/>
      <c r="C33" s="24" t="s">
        <v>93</v>
      </c>
      <c r="D33" s="54" t="s">
        <v>452</v>
      </c>
      <c r="E33" s="55">
        <v>338</v>
      </c>
      <c r="F33" s="56"/>
      <c r="G33" s="101"/>
      <c r="H33" s="101"/>
    </row>
    <row r="34" spans="1:8" s="4" customFormat="1" ht="19.5" customHeight="1" collapsed="1">
      <c r="A34" s="51"/>
      <c r="B34" s="52"/>
      <c r="C34" s="24" t="s">
        <v>95</v>
      </c>
      <c r="D34" s="54" t="s">
        <v>101</v>
      </c>
      <c r="E34" s="55">
        <v>339</v>
      </c>
      <c r="F34" s="56"/>
      <c r="G34" s="99"/>
      <c r="H34" s="99"/>
    </row>
    <row r="35" spans="1:11" s="4" customFormat="1" ht="19.5" customHeight="1">
      <c r="A35" s="51"/>
      <c r="B35" s="52"/>
      <c r="C35" s="24" t="s">
        <v>97</v>
      </c>
      <c r="D35" s="54" t="s">
        <v>102</v>
      </c>
      <c r="E35" s="55">
        <v>340</v>
      </c>
      <c r="F35" s="56"/>
      <c r="G35" s="99"/>
      <c r="H35" s="99"/>
      <c r="K35" s="4">
        <f>H35-G35</f>
        <v>0</v>
      </c>
    </row>
    <row r="36" spans="1:8" s="4" customFormat="1" ht="19.5" customHeight="1">
      <c r="A36" s="51"/>
      <c r="B36" s="52"/>
      <c r="C36" s="24" t="s">
        <v>113</v>
      </c>
      <c r="D36" s="54" t="s">
        <v>453</v>
      </c>
      <c r="E36" s="55">
        <v>341</v>
      </c>
      <c r="F36" s="56"/>
      <c r="G36" s="99"/>
      <c r="H36" s="99"/>
    </row>
    <row r="37" spans="1:8" s="4" customFormat="1" ht="19.5" customHeight="1" hidden="1" outlineLevel="1">
      <c r="A37" s="51"/>
      <c r="B37" s="52"/>
      <c r="C37" s="24" t="s">
        <v>141</v>
      </c>
      <c r="D37" s="54" t="s">
        <v>454</v>
      </c>
      <c r="E37" s="55">
        <v>342</v>
      </c>
      <c r="F37" s="56"/>
      <c r="G37" s="99"/>
      <c r="H37" s="99"/>
    </row>
    <row r="38" spans="1:8" s="64" customFormat="1" ht="19.5" customHeight="1" collapsed="1">
      <c r="A38" s="102" t="s">
        <v>456</v>
      </c>
      <c r="B38" s="45" t="s">
        <v>103</v>
      </c>
      <c r="C38" s="46"/>
      <c r="D38" s="47"/>
      <c r="E38" s="48">
        <v>400</v>
      </c>
      <c r="F38" s="49"/>
      <c r="G38" s="98">
        <f>G39+G56</f>
        <v>134843372396</v>
      </c>
      <c r="H38" s="98">
        <f>H39+H56</f>
        <v>129704043920</v>
      </c>
    </row>
    <row r="39" spans="1:8" s="35" customFormat="1" ht="19.5" customHeight="1">
      <c r="A39" s="44"/>
      <c r="B39" s="45" t="s">
        <v>18</v>
      </c>
      <c r="C39" s="46" t="s">
        <v>104</v>
      </c>
      <c r="D39" s="47"/>
      <c r="E39" s="48">
        <v>410</v>
      </c>
      <c r="F39" s="49" t="s">
        <v>96</v>
      </c>
      <c r="G39" s="98">
        <f>G40+G43+G45+G49+G52</f>
        <v>134843372396</v>
      </c>
      <c r="H39" s="98">
        <f>H40+H43+H45+H49+H51+H52</f>
        <v>129704043920</v>
      </c>
    </row>
    <row r="40" spans="1:8" s="4" customFormat="1" ht="19.5" customHeight="1">
      <c r="A40" s="51"/>
      <c r="B40" s="52"/>
      <c r="C40" s="24" t="s">
        <v>20</v>
      </c>
      <c r="D40" s="54" t="s">
        <v>457</v>
      </c>
      <c r="E40" s="55">
        <v>411</v>
      </c>
      <c r="F40" s="56"/>
      <c r="G40" s="101">
        <f>G41+G42</f>
        <v>78487720000</v>
      </c>
      <c r="H40" s="101">
        <v>78487720000</v>
      </c>
    </row>
    <row r="41" spans="1:8" s="4" customFormat="1" ht="19.5" customHeight="1">
      <c r="A41" s="51"/>
      <c r="B41" s="52"/>
      <c r="C41" s="24"/>
      <c r="D41" s="54" t="s">
        <v>458</v>
      </c>
      <c r="E41" s="55" t="s">
        <v>460</v>
      </c>
      <c r="F41" s="56"/>
      <c r="G41" s="101">
        <v>78487720000</v>
      </c>
      <c r="H41" s="101">
        <f>H40</f>
        <v>78487720000</v>
      </c>
    </row>
    <row r="42" spans="1:8" s="4" customFormat="1" ht="19.5" customHeight="1">
      <c r="A42" s="51"/>
      <c r="B42" s="52"/>
      <c r="C42" s="24"/>
      <c r="D42" s="54" t="s">
        <v>459</v>
      </c>
      <c r="E42" s="55" t="s">
        <v>461</v>
      </c>
      <c r="F42" s="56"/>
      <c r="G42" s="101"/>
      <c r="H42" s="101">
        <v>0</v>
      </c>
    </row>
    <row r="43" spans="1:8" s="4" customFormat="1" ht="19.5" customHeight="1">
      <c r="A43" s="51"/>
      <c r="B43" s="52"/>
      <c r="C43" s="24" t="s">
        <v>23</v>
      </c>
      <c r="D43" s="54" t="s">
        <v>105</v>
      </c>
      <c r="E43" s="55">
        <v>412</v>
      </c>
      <c r="F43" s="56"/>
      <c r="G43" s="101">
        <v>928856500</v>
      </c>
      <c r="H43" s="101">
        <v>928856500</v>
      </c>
    </row>
    <row r="44" spans="1:8" s="4" customFormat="1" ht="19.5" customHeight="1" hidden="1" outlineLevel="1">
      <c r="A44" s="51"/>
      <c r="B44" s="52"/>
      <c r="C44" s="24" t="s">
        <v>30</v>
      </c>
      <c r="D44" s="54" t="s">
        <v>462</v>
      </c>
      <c r="E44" s="55">
        <v>413</v>
      </c>
      <c r="F44" s="56"/>
      <c r="G44" s="101"/>
      <c r="H44" s="101"/>
    </row>
    <row r="45" spans="1:8" s="4" customFormat="1" ht="19.5" customHeight="1" collapsed="1">
      <c r="A45" s="51"/>
      <c r="B45" s="52"/>
      <c r="C45" s="24" t="s">
        <v>32</v>
      </c>
      <c r="D45" s="54" t="s">
        <v>106</v>
      </c>
      <c r="E45" s="55">
        <v>414</v>
      </c>
      <c r="F45" s="56"/>
      <c r="G45" s="101">
        <v>2415774418</v>
      </c>
      <c r="H45" s="101">
        <v>2415774418</v>
      </c>
    </row>
    <row r="46" spans="1:8" s="4" customFormat="1" ht="19.5" customHeight="1" hidden="1" outlineLevel="1">
      <c r="A46" s="51"/>
      <c r="B46" s="52"/>
      <c r="C46" s="24" t="s">
        <v>34</v>
      </c>
      <c r="D46" s="54" t="s">
        <v>107</v>
      </c>
      <c r="E46" s="55">
        <v>415</v>
      </c>
      <c r="F46" s="56"/>
      <c r="G46" s="101"/>
      <c r="H46" s="101"/>
    </row>
    <row r="47" spans="1:8" s="4" customFormat="1" ht="19.5" customHeight="1" hidden="1" outlineLevel="1">
      <c r="A47" s="51"/>
      <c r="B47" s="52"/>
      <c r="C47" s="24" t="s">
        <v>36</v>
      </c>
      <c r="D47" s="54" t="s">
        <v>108</v>
      </c>
      <c r="E47" s="55">
        <v>416</v>
      </c>
      <c r="F47" s="56"/>
      <c r="G47" s="101"/>
      <c r="H47" s="101"/>
    </row>
    <row r="48" spans="1:8" s="4" customFormat="1" ht="19.5" customHeight="1" hidden="1" outlineLevel="1">
      <c r="A48" s="51"/>
      <c r="B48" s="52"/>
      <c r="C48" s="24" t="s">
        <v>92</v>
      </c>
      <c r="D48" s="54" t="s">
        <v>109</v>
      </c>
      <c r="E48" s="55">
        <v>417</v>
      </c>
      <c r="F48" s="56"/>
      <c r="G48" s="101"/>
      <c r="H48" s="101"/>
    </row>
    <row r="49" spans="1:8" s="4" customFormat="1" ht="19.5" customHeight="1" collapsed="1">
      <c r="A49" s="51"/>
      <c r="B49" s="52"/>
      <c r="C49" s="24" t="s">
        <v>93</v>
      </c>
      <c r="D49" s="54" t="s">
        <v>110</v>
      </c>
      <c r="E49" s="55">
        <v>418</v>
      </c>
      <c r="F49" s="56"/>
      <c r="G49" s="101">
        <v>15579364542</v>
      </c>
      <c r="H49" s="101">
        <f>13623805256+1955559286</f>
        <v>15579364542</v>
      </c>
    </row>
    <row r="50" spans="1:8" s="4" customFormat="1" ht="19.5" customHeight="1" hidden="1" outlineLevel="1">
      <c r="A50" s="51"/>
      <c r="B50" s="52"/>
      <c r="C50" s="24" t="s">
        <v>95</v>
      </c>
      <c r="D50" s="54" t="s">
        <v>463</v>
      </c>
      <c r="E50" s="55">
        <v>419</v>
      </c>
      <c r="F50" s="56"/>
      <c r="G50" s="101"/>
      <c r="H50" s="101"/>
    </row>
    <row r="51" spans="1:8" s="4" customFormat="1" ht="19.5" customHeight="1" hidden="1" outlineLevel="1">
      <c r="A51" s="51"/>
      <c r="B51" s="52"/>
      <c r="C51" s="24" t="s">
        <v>97</v>
      </c>
      <c r="D51" s="54" t="s">
        <v>111</v>
      </c>
      <c r="E51" s="55">
        <v>420</v>
      </c>
      <c r="F51" s="56"/>
      <c r="G51" s="101"/>
      <c r="H51" s="101"/>
    </row>
    <row r="52" spans="1:8" s="4" customFormat="1" ht="19.5" customHeight="1" collapsed="1">
      <c r="A52" s="51"/>
      <c r="B52" s="52"/>
      <c r="C52" s="24" t="s">
        <v>113</v>
      </c>
      <c r="D52" s="54" t="s">
        <v>112</v>
      </c>
      <c r="E52" s="55">
        <v>421</v>
      </c>
      <c r="F52" s="56"/>
      <c r="G52" s="103">
        <f>G53+G54</f>
        <v>37431656936</v>
      </c>
      <c r="H52" s="103">
        <f>H53+H54</f>
        <v>32292328460</v>
      </c>
    </row>
    <row r="53" spans="1:8" s="4" customFormat="1" ht="19.5" customHeight="1">
      <c r="A53" s="51"/>
      <c r="B53" s="52"/>
      <c r="C53" s="24"/>
      <c r="D53" s="54" t="s">
        <v>464</v>
      </c>
      <c r="E53" s="55" t="s">
        <v>466</v>
      </c>
      <c r="F53" s="56"/>
      <c r="G53" s="103">
        <v>32292328460</v>
      </c>
      <c r="H53" s="104">
        <v>32292328460</v>
      </c>
    </row>
    <row r="54" spans="1:8" s="4" customFormat="1" ht="19.5" customHeight="1">
      <c r="A54" s="51"/>
      <c r="B54" s="52"/>
      <c r="C54" s="24"/>
      <c r="D54" s="54" t="s">
        <v>465</v>
      </c>
      <c r="E54" s="55" t="s">
        <v>467</v>
      </c>
      <c r="F54" s="56"/>
      <c r="G54" s="104">
        <v>5139328476</v>
      </c>
      <c r="H54" s="104"/>
    </row>
    <row r="55" spans="1:8" s="4" customFormat="1" ht="19.5" customHeight="1" hidden="1" outlineLevel="1">
      <c r="A55" s="69"/>
      <c r="B55" s="70"/>
      <c r="C55" s="71" t="s">
        <v>113</v>
      </c>
      <c r="D55" s="72" t="s">
        <v>114</v>
      </c>
      <c r="E55" s="73">
        <v>422</v>
      </c>
      <c r="F55" s="74"/>
      <c r="G55" s="105"/>
      <c r="H55" s="105"/>
    </row>
    <row r="56" spans="1:8" s="106" customFormat="1" ht="19.5" customHeight="1" hidden="1" outlineLevel="1" collapsed="1">
      <c r="A56" s="44"/>
      <c r="B56" s="45" t="s">
        <v>25</v>
      </c>
      <c r="C56" s="46" t="s">
        <v>115</v>
      </c>
      <c r="D56" s="47"/>
      <c r="E56" s="48">
        <v>430</v>
      </c>
      <c r="F56" s="49"/>
      <c r="G56" s="98">
        <f>SUM(G57:G58)</f>
        <v>0</v>
      </c>
      <c r="H56" s="98">
        <f>SUM(H57:H58)</f>
        <v>0</v>
      </c>
    </row>
    <row r="57" spans="1:8" s="4" customFormat="1" ht="19.5" customHeight="1" hidden="1" outlineLevel="1">
      <c r="A57" s="59"/>
      <c r="B57" s="60"/>
      <c r="C57" s="24" t="s">
        <v>20</v>
      </c>
      <c r="D57" s="54" t="s">
        <v>116</v>
      </c>
      <c r="E57" s="55">
        <v>431</v>
      </c>
      <c r="F57" s="61"/>
      <c r="G57" s="99"/>
      <c r="H57" s="99"/>
    </row>
    <row r="58" spans="1:8" s="4" customFormat="1" ht="19.5" customHeight="1" hidden="1" outlineLevel="1">
      <c r="A58" s="51"/>
      <c r="B58" s="52"/>
      <c r="C58" s="24" t="s">
        <v>23</v>
      </c>
      <c r="D58" s="54" t="s">
        <v>118</v>
      </c>
      <c r="E58" s="55">
        <v>432</v>
      </c>
      <c r="F58" s="56" t="s">
        <v>117</v>
      </c>
      <c r="G58" s="99"/>
      <c r="H58" s="99"/>
    </row>
    <row r="59" spans="1:8" s="87" customFormat="1" ht="22.5" customHeight="1" collapsed="1" thickBot="1">
      <c r="A59" s="80" t="s">
        <v>119</v>
      </c>
      <c r="B59" s="81"/>
      <c r="C59" s="82"/>
      <c r="D59" s="83"/>
      <c r="E59" s="84">
        <v>440</v>
      </c>
      <c r="F59" s="107"/>
      <c r="G59" s="108">
        <f>G38+G9</f>
        <v>380517223913</v>
      </c>
      <c r="H59" s="108">
        <f>H38+H9</f>
        <v>377244357812</v>
      </c>
    </row>
    <row r="60" spans="6:8" ht="15.75" thickTop="1">
      <c r="F60" s="109"/>
      <c r="G60" s="109">
        <f>G59-TS!G72</f>
        <v>0</v>
      </c>
      <c r="H60" s="110">
        <f>H59-TS!H72</f>
        <v>0</v>
      </c>
    </row>
    <row r="62" spans="4:8" ht="15">
      <c r="D62" s="92"/>
      <c r="F62" s="865"/>
      <c r="G62" s="865"/>
      <c r="H62" s="865"/>
    </row>
  </sheetData>
  <sheetProtection/>
  <mergeCells count="3">
    <mergeCell ref="F62:H62"/>
    <mergeCell ref="A5:H5"/>
    <mergeCell ref="A6:H6"/>
  </mergeCells>
  <printOptions horizontalCentered="1"/>
  <pageMargins left="0.82" right="0.196850393700787" top="0.45" bottom="0.74" header="0.2" footer="0.43"/>
  <pageSetup horizontalDpi="600" verticalDpi="600" orientation="portrait" paperSize="9" scale="90" r:id="rId1"/>
  <headerFooter alignWithMargins="0">
    <oddFooter>&amp;R&amp;"Times New Roman,Regular"Trang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57421875" style="168" customWidth="1"/>
    <col min="2" max="2" width="26.28125" style="124" customWidth="1"/>
    <col min="3" max="3" width="5.7109375" style="124" customWidth="1"/>
    <col min="4" max="4" width="5.140625" style="124" customWidth="1"/>
    <col min="5" max="5" width="13.8515625" style="124" customWidth="1"/>
    <col min="6" max="6" width="13.00390625" style="124" customWidth="1"/>
    <col min="7" max="7" width="13.8515625" style="114" bestFit="1" customWidth="1"/>
    <col min="8" max="8" width="14.140625" style="114" customWidth="1"/>
    <col min="9" max="9" width="14.57421875" style="124" bestFit="1" customWidth="1"/>
    <col min="10" max="10" width="14.140625" style="124" customWidth="1"/>
    <col min="11" max="11" width="21.8515625" style="124" customWidth="1"/>
    <col min="12" max="12" width="15.7109375" style="124" customWidth="1"/>
    <col min="13" max="14" width="9.140625" style="508" customWidth="1"/>
    <col min="15" max="15" width="15.421875" style="124" bestFit="1" customWidth="1"/>
    <col min="16" max="16384" width="9.140625" style="124" customWidth="1"/>
  </cols>
  <sheetData>
    <row r="1" spans="1:14" s="7" customFormat="1" ht="15">
      <c r="A1" s="1" t="s">
        <v>7</v>
      </c>
      <c r="B1" s="2"/>
      <c r="C1" s="3"/>
      <c r="D1" s="4"/>
      <c r="E1" s="4"/>
      <c r="F1" s="4"/>
      <c r="G1" s="5"/>
      <c r="M1" s="505"/>
      <c r="N1" s="505"/>
    </row>
    <row r="2" spans="1:14" s="7" customFormat="1" ht="15">
      <c r="A2" s="8" t="s">
        <v>8</v>
      </c>
      <c r="B2" s="2"/>
      <c r="C2" s="3"/>
      <c r="D2" s="4"/>
      <c r="E2" s="4"/>
      <c r="F2" s="4"/>
      <c r="H2" s="9" t="str">
        <f>TS!H2</f>
        <v>Báo cáo tài chính quý I năm 2015 (Chưa kiểm toán)</v>
      </c>
      <c r="M2" s="505"/>
      <c r="N2" s="505"/>
    </row>
    <row r="3" spans="1:14" s="13" customFormat="1" ht="15">
      <c r="A3" s="10" t="s">
        <v>9</v>
      </c>
      <c r="B3" s="11"/>
      <c r="C3" s="12"/>
      <c r="H3" s="16"/>
      <c r="M3" s="506"/>
      <c r="N3" s="506"/>
    </row>
    <row r="4" spans="1:14" s="115" customFormat="1" ht="3.75" customHeight="1">
      <c r="A4" s="113"/>
      <c r="B4" s="17"/>
      <c r="C4" s="18"/>
      <c r="D4" s="3"/>
      <c r="E4" s="3"/>
      <c r="F4" s="3"/>
      <c r="G4" s="18"/>
      <c r="H4" s="114"/>
      <c r="M4" s="507"/>
      <c r="N4" s="507"/>
    </row>
    <row r="5" spans="1:14" s="7" customFormat="1" ht="20.25" customHeight="1">
      <c r="A5" s="863" t="s">
        <v>121</v>
      </c>
      <c r="B5" s="863"/>
      <c r="C5" s="863"/>
      <c r="D5" s="863"/>
      <c r="E5" s="863"/>
      <c r="F5" s="863"/>
      <c r="G5" s="863"/>
      <c r="H5" s="863"/>
      <c r="M5" s="505"/>
      <c r="N5" s="505"/>
    </row>
    <row r="6" spans="1:14" s="7" customFormat="1" ht="20.25" customHeight="1">
      <c r="A6" s="868" t="s">
        <v>480</v>
      </c>
      <c r="B6" s="868"/>
      <c r="C6" s="868"/>
      <c r="D6" s="868"/>
      <c r="E6" s="868"/>
      <c r="F6" s="868"/>
      <c r="G6" s="868"/>
      <c r="H6" s="868"/>
      <c r="M6" s="505"/>
      <c r="N6" s="505"/>
    </row>
    <row r="7" spans="1:8" ht="17.25" customHeight="1">
      <c r="A7" s="77"/>
      <c r="D7" s="26"/>
      <c r="E7" s="26"/>
      <c r="F7" s="26"/>
      <c r="G7" s="125"/>
      <c r="H7" s="126" t="s">
        <v>122</v>
      </c>
    </row>
    <row r="8" spans="1:14" s="128" customFormat="1" ht="31.5" customHeight="1">
      <c r="A8" s="869"/>
      <c r="B8" s="872" t="s">
        <v>123</v>
      </c>
      <c r="C8" s="873" t="s">
        <v>13</v>
      </c>
      <c r="D8" s="871" t="s">
        <v>14</v>
      </c>
      <c r="E8" s="871" t="s">
        <v>481</v>
      </c>
      <c r="F8" s="871"/>
      <c r="G8" s="871" t="s">
        <v>124</v>
      </c>
      <c r="H8" s="871"/>
      <c r="M8" s="509"/>
      <c r="N8" s="509"/>
    </row>
    <row r="9" spans="1:14" s="128" customFormat="1" ht="31.5" customHeight="1">
      <c r="A9" s="869"/>
      <c r="B9" s="872"/>
      <c r="C9" s="873"/>
      <c r="D9" s="871"/>
      <c r="E9" s="127" t="s">
        <v>125</v>
      </c>
      <c r="F9" s="127" t="s">
        <v>126</v>
      </c>
      <c r="G9" s="127" t="s">
        <v>125</v>
      </c>
      <c r="H9" s="127" t="s">
        <v>126</v>
      </c>
      <c r="M9" s="509"/>
      <c r="N9" s="509"/>
    </row>
    <row r="10" spans="1:18" s="133" customFormat="1" ht="27" customHeight="1">
      <c r="A10" s="129" t="s">
        <v>20</v>
      </c>
      <c r="B10" s="130" t="s">
        <v>127</v>
      </c>
      <c r="C10" s="131" t="s">
        <v>128</v>
      </c>
      <c r="D10" s="132" t="s">
        <v>675</v>
      </c>
      <c r="E10" s="501">
        <v>92961293522</v>
      </c>
      <c r="F10" s="496">
        <v>77523701618</v>
      </c>
      <c r="G10" s="501">
        <f>E10</f>
        <v>92961293522</v>
      </c>
      <c r="H10" s="496">
        <v>77523701618</v>
      </c>
      <c r="I10" s="478">
        <f>E10/F10*100-100</f>
        <v>19.913383367668786</v>
      </c>
      <c r="J10" s="483">
        <v>131438145397</v>
      </c>
      <c r="K10" s="483">
        <f>E10+J10</f>
        <v>224399438919</v>
      </c>
      <c r="M10" s="510"/>
      <c r="N10" s="510"/>
      <c r="O10" s="501">
        <v>81907397946</v>
      </c>
      <c r="P10" s="496">
        <v>74636282697</v>
      </c>
      <c r="Q10" s="501">
        <v>230770716879</v>
      </c>
      <c r="R10" s="496">
        <v>206074428094</v>
      </c>
    </row>
    <row r="11" spans="1:18" s="133" customFormat="1" ht="27" customHeight="1">
      <c r="A11" s="134" t="s">
        <v>23</v>
      </c>
      <c r="B11" s="135" t="s">
        <v>129</v>
      </c>
      <c r="C11" s="136" t="s">
        <v>130</v>
      </c>
      <c r="D11" s="851" t="s">
        <v>676</v>
      </c>
      <c r="E11" s="502">
        <v>163741800</v>
      </c>
      <c r="F11" s="497">
        <v>0</v>
      </c>
      <c r="G11" s="848">
        <f>E11</f>
        <v>163741800</v>
      </c>
      <c r="H11" s="497"/>
      <c r="I11" s="478" t="e">
        <f aca="true" t="shared" si="0" ref="I11:I29">E11/F11*100-100</f>
        <v>#DIV/0!</v>
      </c>
      <c r="J11" s="483" t="s">
        <v>403</v>
      </c>
      <c r="K11" s="483" t="e">
        <f aca="true" t="shared" si="1" ref="K11:K29">E11+J11</f>
        <v>#VALUE!</v>
      </c>
      <c r="M11" s="510"/>
      <c r="N11" s="510"/>
      <c r="O11" s="502"/>
      <c r="P11" s="497" t="s">
        <v>403</v>
      </c>
      <c r="Q11" s="138">
        <v>24500000</v>
      </c>
      <c r="R11" s="500" t="s">
        <v>403</v>
      </c>
    </row>
    <row r="12" spans="1:18" s="133" customFormat="1" ht="27" customHeight="1">
      <c r="A12" s="139" t="s">
        <v>30</v>
      </c>
      <c r="B12" s="140" t="s">
        <v>163</v>
      </c>
      <c r="C12" s="141">
        <v>10</v>
      </c>
      <c r="D12" s="142"/>
      <c r="E12" s="503">
        <f>E10-E11</f>
        <v>92797551722</v>
      </c>
      <c r="F12" s="498">
        <f>F10-F11</f>
        <v>77523701618</v>
      </c>
      <c r="G12" s="143">
        <f>G10-G11</f>
        <v>92797551722</v>
      </c>
      <c r="H12" s="498">
        <f>H10-H11</f>
        <v>77523701618</v>
      </c>
      <c r="I12" s="478">
        <f t="shared" si="0"/>
        <v>19.702168221097452</v>
      </c>
      <c r="J12" s="483">
        <v>131438145397</v>
      </c>
      <c r="K12" s="483">
        <f t="shared" si="1"/>
        <v>224235697119</v>
      </c>
      <c r="M12" s="510">
        <f>G12/H12*100</f>
        <v>119.70216822109745</v>
      </c>
      <c r="N12" s="510"/>
      <c r="O12" s="503">
        <v>81907397946</v>
      </c>
      <c r="P12" s="498">
        <v>74636282697</v>
      </c>
      <c r="Q12" s="143">
        <v>230746216879</v>
      </c>
      <c r="R12" s="498">
        <v>206074428094</v>
      </c>
    </row>
    <row r="13" spans="1:18" s="133" customFormat="1" ht="27" customHeight="1">
      <c r="A13" s="134" t="s">
        <v>32</v>
      </c>
      <c r="B13" s="135" t="s">
        <v>131</v>
      </c>
      <c r="C13" s="136">
        <v>11</v>
      </c>
      <c r="D13" s="144" t="s">
        <v>150</v>
      </c>
      <c r="E13" s="502">
        <v>72553450575</v>
      </c>
      <c r="F13" s="497">
        <v>59655725196</v>
      </c>
      <c r="G13" s="502">
        <f>E13</f>
        <v>72553450575</v>
      </c>
      <c r="H13" s="497">
        <v>59655725196</v>
      </c>
      <c r="I13" s="478">
        <f t="shared" si="0"/>
        <v>21.620264168483885</v>
      </c>
      <c r="J13" s="483">
        <v>99807493916</v>
      </c>
      <c r="K13" s="483">
        <f t="shared" si="1"/>
        <v>172360944491</v>
      </c>
      <c r="M13" s="510">
        <f>G13/$G$12*100</f>
        <v>78.18466029400577</v>
      </c>
      <c r="N13" s="510">
        <f>H13/$H$12*100</f>
        <v>76.95159538428015</v>
      </c>
      <c r="O13" s="502">
        <v>63324611671</v>
      </c>
      <c r="P13" s="497">
        <v>57752346296</v>
      </c>
      <c r="Q13" s="502">
        <v>175734495589</v>
      </c>
      <c r="R13" s="497">
        <v>157559840212</v>
      </c>
    </row>
    <row r="14" spans="1:18" s="133" customFormat="1" ht="27" customHeight="1">
      <c r="A14" s="139" t="s">
        <v>34</v>
      </c>
      <c r="B14" s="140" t="s">
        <v>164</v>
      </c>
      <c r="C14" s="141" t="s">
        <v>132</v>
      </c>
      <c r="D14" s="145"/>
      <c r="E14" s="503">
        <f>E12-E13</f>
        <v>20244101147</v>
      </c>
      <c r="F14" s="498">
        <f>F12-F13</f>
        <v>17867976422</v>
      </c>
      <c r="G14" s="149">
        <f>G12-G13</f>
        <v>20244101147</v>
      </c>
      <c r="H14" s="498">
        <f>H12-H13</f>
        <v>17867976422</v>
      </c>
      <c r="I14" s="478">
        <f t="shared" si="0"/>
        <v>13.298230694296137</v>
      </c>
      <c r="J14" s="483">
        <v>31630651481</v>
      </c>
      <c r="K14" s="483">
        <f t="shared" si="1"/>
        <v>51874752628</v>
      </c>
      <c r="M14" s="510">
        <f aca="true" t="shared" si="2" ref="M14:M27">G14/$G$12*100</f>
        <v>21.815339705994234</v>
      </c>
      <c r="N14" s="510">
        <f aca="true" t="shared" si="3" ref="N14:N27">H14/$H$12*100</f>
        <v>23.048404615719857</v>
      </c>
      <c r="O14" s="503">
        <v>18582786275</v>
      </c>
      <c r="P14" s="498">
        <v>16883936401</v>
      </c>
      <c r="Q14" s="149">
        <v>55011721290</v>
      </c>
      <c r="R14" s="498">
        <v>48514587882</v>
      </c>
    </row>
    <row r="15" spans="1:18" s="133" customFormat="1" ht="22.5" customHeight="1">
      <c r="A15" s="134" t="s">
        <v>36</v>
      </c>
      <c r="B15" s="135" t="s">
        <v>133</v>
      </c>
      <c r="C15" s="136" t="s">
        <v>134</v>
      </c>
      <c r="D15" s="144" t="s">
        <v>677</v>
      </c>
      <c r="E15" s="502">
        <v>5337412</v>
      </c>
      <c r="F15" s="497">
        <v>5390771</v>
      </c>
      <c r="G15" s="502">
        <f>E15</f>
        <v>5337412</v>
      </c>
      <c r="H15" s="497">
        <v>5390771</v>
      </c>
      <c r="I15" s="478">
        <f t="shared" si="0"/>
        <v>-0.9898213075643554</v>
      </c>
      <c r="J15" s="483">
        <v>21999439</v>
      </c>
      <c r="K15" s="483">
        <f t="shared" si="1"/>
        <v>27336851</v>
      </c>
      <c r="M15" s="510">
        <f t="shared" si="2"/>
        <v>0.005751673294129194</v>
      </c>
      <c r="N15" s="510">
        <f t="shared" si="3"/>
        <v>0.006953706914774478</v>
      </c>
      <c r="O15" s="502">
        <v>4514431</v>
      </c>
      <c r="P15" s="497">
        <v>5641757</v>
      </c>
      <c r="Q15" s="502">
        <v>16114623</v>
      </c>
      <c r="R15" s="497">
        <v>27641196</v>
      </c>
    </row>
    <row r="16" spans="1:18" s="133" customFormat="1" ht="22.5" customHeight="1">
      <c r="A16" s="134" t="s">
        <v>92</v>
      </c>
      <c r="B16" s="135" t="s">
        <v>135</v>
      </c>
      <c r="C16" s="146">
        <v>22</v>
      </c>
      <c r="D16" s="144" t="s">
        <v>678</v>
      </c>
      <c r="E16" s="502">
        <v>1352957413</v>
      </c>
      <c r="F16" s="497">
        <v>1426739162</v>
      </c>
      <c r="G16" s="502">
        <f>E16</f>
        <v>1352957413</v>
      </c>
      <c r="H16" s="497">
        <v>1426739162</v>
      </c>
      <c r="I16" s="478">
        <f t="shared" si="0"/>
        <v>-5.171355140807449</v>
      </c>
      <c r="J16" s="495">
        <f>E16/F16*100</f>
        <v>94.82864485919255</v>
      </c>
      <c r="K16" s="495">
        <f>J16-100</f>
        <v>-5.171355140807449</v>
      </c>
      <c r="L16" s="516">
        <f>G16+TM13!G47-TM13!F47</f>
        <v>992757601</v>
      </c>
      <c r="M16" s="510">
        <f t="shared" si="2"/>
        <v>1.4579667112912067</v>
      </c>
      <c r="N16" s="510">
        <f t="shared" si="3"/>
        <v>1.8403909155812674</v>
      </c>
      <c r="O16" s="502">
        <v>1825305293</v>
      </c>
      <c r="P16" s="497">
        <v>3349770091</v>
      </c>
      <c r="Q16" s="502">
        <v>6644208994</v>
      </c>
      <c r="R16" s="497">
        <v>11630093627</v>
      </c>
    </row>
    <row r="17" spans="1:18" s="133" customFormat="1" ht="22.5" customHeight="1">
      <c r="A17" s="139"/>
      <c r="B17" s="147" t="s">
        <v>136</v>
      </c>
      <c r="C17" s="146">
        <v>23</v>
      </c>
      <c r="D17" s="148"/>
      <c r="E17" s="502">
        <f>E16</f>
        <v>1352957413</v>
      </c>
      <c r="F17" s="497">
        <f>F16</f>
        <v>1426739162</v>
      </c>
      <c r="G17" s="502">
        <f>G16</f>
        <v>1352957413</v>
      </c>
      <c r="H17" s="497">
        <f>H16</f>
        <v>1426739162</v>
      </c>
      <c r="I17" s="478">
        <f t="shared" si="0"/>
        <v>-5.171355140807449</v>
      </c>
      <c r="J17" s="483">
        <v>8280323536</v>
      </c>
      <c r="K17" s="483">
        <f t="shared" si="1"/>
        <v>9633280949</v>
      </c>
      <c r="M17" s="510">
        <f t="shared" si="2"/>
        <v>1.4579667112912067</v>
      </c>
      <c r="N17" s="510">
        <f t="shared" si="3"/>
        <v>1.8403909155812674</v>
      </c>
      <c r="O17" s="502">
        <v>1825305293</v>
      </c>
      <c r="P17" s="497">
        <v>3349770091</v>
      </c>
      <c r="Q17" s="502">
        <v>6644208994</v>
      </c>
      <c r="R17" s="497">
        <v>11630093627</v>
      </c>
    </row>
    <row r="18" spans="1:18" s="133" customFormat="1" ht="22.5" customHeight="1">
      <c r="A18" s="134" t="s">
        <v>93</v>
      </c>
      <c r="B18" s="135" t="s">
        <v>137</v>
      </c>
      <c r="C18" s="136">
        <v>24</v>
      </c>
      <c r="D18" s="875" t="s">
        <v>679</v>
      </c>
      <c r="E18" s="502">
        <v>5740842421</v>
      </c>
      <c r="F18" s="497">
        <v>4220231547</v>
      </c>
      <c r="G18" s="502">
        <f>E18</f>
        <v>5740842421</v>
      </c>
      <c r="H18" s="497">
        <v>4220231547</v>
      </c>
      <c r="I18" s="478">
        <f t="shared" si="0"/>
        <v>36.031456024751606</v>
      </c>
      <c r="J18" s="483">
        <v>6415732190</v>
      </c>
      <c r="K18" s="483">
        <f t="shared" si="1"/>
        <v>12156574611</v>
      </c>
      <c r="M18" s="510">
        <f t="shared" si="2"/>
        <v>6.186415820751646</v>
      </c>
      <c r="N18" s="510">
        <f t="shared" si="3"/>
        <v>5.443795199299561</v>
      </c>
      <c r="O18" s="502">
        <v>5179296047</v>
      </c>
      <c r="P18" s="497">
        <v>3546885820</v>
      </c>
      <c r="Q18" s="502">
        <v>13601384255</v>
      </c>
      <c r="R18" s="497">
        <v>9962618010</v>
      </c>
    </row>
    <row r="19" spans="1:18" s="133" customFormat="1" ht="22.5" customHeight="1">
      <c r="A19" s="134" t="s">
        <v>95</v>
      </c>
      <c r="B19" s="135" t="s">
        <v>138</v>
      </c>
      <c r="C19" s="136">
        <v>25</v>
      </c>
      <c r="D19" s="876"/>
      <c r="E19" s="502">
        <v>6945852690</v>
      </c>
      <c r="F19" s="497">
        <v>6773924914</v>
      </c>
      <c r="G19" s="502">
        <f>E19</f>
        <v>6945852690</v>
      </c>
      <c r="H19" s="497">
        <v>6773924914</v>
      </c>
      <c r="I19" s="478">
        <f t="shared" si="0"/>
        <v>2.5380821042859196</v>
      </c>
      <c r="J19" s="483">
        <v>8157733897</v>
      </c>
      <c r="K19" s="483">
        <f t="shared" si="1"/>
        <v>15103586587</v>
      </c>
      <c r="M19" s="510">
        <f t="shared" si="2"/>
        <v>7.484952524187458</v>
      </c>
      <c r="N19" s="510">
        <f t="shared" si="3"/>
        <v>8.73787599485211</v>
      </c>
      <c r="O19" s="502">
        <v>6011432272</v>
      </c>
      <c r="P19" s="497">
        <v>4400911369</v>
      </c>
      <c r="Q19" s="502">
        <v>17426287938</v>
      </c>
      <c r="R19" s="497">
        <v>12558645266</v>
      </c>
    </row>
    <row r="20" spans="1:18" s="133" customFormat="1" ht="27" customHeight="1">
      <c r="A20" s="139" t="s">
        <v>97</v>
      </c>
      <c r="B20" s="140" t="s">
        <v>139</v>
      </c>
      <c r="C20" s="141">
        <v>30</v>
      </c>
      <c r="D20" s="145"/>
      <c r="E20" s="503">
        <f>E14+E15-E16-E18-E19</f>
        <v>6209786035</v>
      </c>
      <c r="F20" s="498">
        <f>F14+F15-F16-F18-F19</f>
        <v>5452471570</v>
      </c>
      <c r="G20" s="143">
        <f>G14+G15-G16-G18-G19</f>
        <v>6209786035</v>
      </c>
      <c r="H20" s="498">
        <f>H14+H15-H16-H18-H19</f>
        <v>5452471570</v>
      </c>
      <c r="I20" s="478">
        <f t="shared" si="0"/>
        <v>13.88937943604904</v>
      </c>
      <c r="J20" s="483">
        <v>8798861297</v>
      </c>
      <c r="K20" s="483">
        <f t="shared" si="1"/>
        <v>15008647332</v>
      </c>
      <c r="M20" s="510">
        <f t="shared" si="2"/>
        <v>6.691756323058051</v>
      </c>
      <c r="N20" s="510">
        <f t="shared" si="3"/>
        <v>7.033296212901689</v>
      </c>
      <c r="O20" s="503">
        <v>5571267094</v>
      </c>
      <c r="P20" s="498">
        <v>5592010878</v>
      </c>
      <c r="Q20" s="143">
        <v>17355954726</v>
      </c>
      <c r="R20" s="498">
        <v>14390872175</v>
      </c>
    </row>
    <row r="21" spans="1:18" s="133" customFormat="1" ht="24" customHeight="1">
      <c r="A21" s="134" t="s">
        <v>113</v>
      </c>
      <c r="B21" s="135" t="s">
        <v>140</v>
      </c>
      <c r="C21" s="136">
        <v>31</v>
      </c>
      <c r="D21" s="144" t="s">
        <v>680</v>
      </c>
      <c r="E21" s="502">
        <v>1347792332</v>
      </c>
      <c r="F21" s="497">
        <v>1034762135</v>
      </c>
      <c r="G21" s="502">
        <f>E21</f>
        <v>1347792332</v>
      </c>
      <c r="H21" s="497">
        <v>1034762135</v>
      </c>
      <c r="I21" s="478">
        <f t="shared" si="0"/>
        <v>30.251415896659182</v>
      </c>
      <c r="J21" s="483">
        <v>639617350</v>
      </c>
      <c r="K21" s="483">
        <f t="shared" si="1"/>
        <v>1987409682</v>
      </c>
      <c r="M21" s="510">
        <f t="shared" si="2"/>
        <v>1.4524007444050615</v>
      </c>
      <c r="N21" s="510">
        <f t="shared" si="3"/>
        <v>1.3347687396285806</v>
      </c>
      <c r="O21" s="502">
        <v>560720927</v>
      </c>
      <c r="P21" s="497">
        <v>388239623</v>
      </c>
      <c r="Q21" s="502">
        <v>1331706699</v>
      </c>
      <c r="R21" s="497">
        <v>1027856973</v>
      </c>
    </row>
    <row r="22" spans="1:18" s="133" customFormat="1" ht="24" customHeight="1">
      <c r="A22" s="134" t="s">
        <v>141</v>
      </c>
      <c r="B22" s="135" t="s">
        <v>142</v>
      </c>
      <c r="C22" s="136">
        <v>32</v>
      </c>
      <c r="D22" s="144" t="s">
        <v>681</v>
      </c>
      <c r="E22" s="502">
        <v>964041859</v>
      </c>
      <c r="F22" s="497">
        <v>189081743</v>
      </c>
      <c r="G22" s="502">
        <f>E22</f>
        <v>964041859</v>
      </c>
      <c r="H22" s="497">
        <v>189081743</v>
      </c>
      <c r="I22" s="478">
        <f t="shared" si="0"/>
        <v>409.8545442327555</v>
      </c>
      <c r="J22" s="483">
        <v>483407461</v>
      </c>
      <c r="K22" s="483">
        <f t="shared" si="1"/>
        <v>1447449320</v>
      </c>
      <c r="M22" s="510">
        <f t="shared" si="2"/>
        <v>1.0388656177999678</v>
      </c>
      <c r="N22" s="510">
        <f t="shared" si="3"/>
        <v>0.24390185072909065</v>
      </c>
      <c r="O22" s="502">
        <v>77556380</v>
      </c>
      <c r="P22" s="497">
        <v>296188487</v>
      </c>
      <c r="Q22" s="502">
        <v>584111009</v>
      </c>
      <c r="R22" s="497">
        <v>779595948</v>
      </c>
    </row>
    <row r="23" spans="1:18" s="133" customFormat="1" ht="27" customHeight="1">
      <c r="A23" s="139" t="s">
        <v>143</v>
      </c>
      <c r="B23" s="140" t="s">
        <v>144</v>
      </c>
      <c r="C23" s="141">
        <v>40</v>
      </c>
      <c r="D23" s="145"/>
      <c r="E23" s="503">
        <f>E21-E22</f>
        <v>383750473</v>
      </c>
      <c r="F23" s="498">
        <f>F21-F22</f>
        <v>845680392</v>
      </c>
      <c r="G23" s="143">
        <f>G21-G22</f>
        <v>383750473</v>
      </c>
      <c r="H23" s="498">
        <f>H21-H22</f>
        <v>845680392</v>
      </c>
      <c r="I23" s="478">
        <f t="shared" si="0"/>
        <v>-54.62228087227545</v>
      </c>
      <c r="J23" s="483">
        <v>156209889</v>
      </c>
      <c r="K23" s="483">
        <f t="shared" si="1"/>
        <v>539960362</v>
      </c>
      <c r="M23" s="510">
        <f t="shared" si="2"/>
        <v>0.41353512660509373</v>
      </c>
      <c r="N23" s="510">
        <f t="shared" si="3"/>
        <v>1.09086688889949</v>
      </c>
      <c r="O23" s="503">
        <v>483164547</v>
      </c>
      <c r="P23" s="498">
        <v>92051136</v>
      </c>
      <c r="Q23" s="143">
        <v>747595690</v>
      </c>
      <c r="R23" s="498">
        <v>248261025</v>
      </c>
    </row>
    <row r="24" spans="1:18" s="133" customFormat="1" ht="27" customHeight="1">
      <c r="A24" s="139" t="s">
        <v>145</v>
      </c>
      <c r="B24" s="140" t="s">
        <v>146</v>
      </c>
      <c r="C24" s="141">
        <v>50</v>
      </c>
      <c r="D24" s="145"/>
      <c r="E24" s="503">
        <f>E20+E23</f>
        <v>6593536508</v>
      </c>
      <c r="F24" s="498">
        <f>F20+F23</f>
        <v>6298151962</v>
      </c>
      <c r="G24" s="149">
        <f>G20+G23</f>
        <v>6593536508</v>
      </c>
      <c r="H24" s="498">
        <f>H20+H23</f>
        <v>6298151962</v>
      </c>
      <c r="I24" s="478">
        <f t="shared" si="0"/>
        <v>4.690019354601276</v>
      </c>
      <c r="J24" s="483">
        <v>8955071186</v>
      </c>
      <c r="K24" s="483">
        <f t="shared" si="1"/>
        <v>15548607694</v>
      </c>
      <c r="M24" s="510">
        <f t="shared" si="2"/>
        <v>7.105291449663144</v>
      </c>
      <c r="N24" s="510">
        <f t="shared" si="3"/>
        <v>8.12416310180118</v>
      </c>
      <c r="O24" s="503">
        <v>6054431641</v>
      </c>
      <c r="P24" s="498">
        <v>5684062014</v>
      </c>
      <c r="Q24" s="149">
        <v>18103550416</v>
      </c>
      <c r="R24" s="498">
        <v>14639133200</v>
      </c>
    </row>
    <row r="25" spans="1:18" s="133" customFormat="1" ht="23.25" customHeight="1">
      <c r="A25" s="134" t="s">
        <v>147</v>
      </c>
      <c r="B25" s="135" t="s">
        <v>148</v>
      </c>
      <c r="C25" s="136" t="s">
        <v>149</v>
      </c>
      <c r="D25" s="137" t="s">
        <v>682</v>
      </c>
      <c r="E25" s="502">
        <v>1454208032</v>
      </c>
      <c r="F25" s="497">
        <v>1388497432</v>
      </c>
      <c r="G25" s="502">
        <f>E25</f>
        <v>1454208032</v>
      </c>
      <c r="H25" s="497">
        <v>1388497432</v>
      </c>
      <c r="I25" s="478">
        <f t="shared" si="0"/>
        <v>4.732497049371574</v>
      </c>
      <c r="J25" s="483">
        <v>2238767797</v>
      </c>
      <c r="K25" s="483">
        <f t="shared" si="1"/>
        <v>3692975829</v>
      </c>
      <c r="L25" s="133">
        <f>E25-F25</f>
        <v>65710600</v>
      </c>
      <c r="M25" s="510">
        <f t="shared" si="2"/>
        <v>1.5670758603163053</v>
      </c>
      <c r="N25" s="510">
        <f t="shared" si="3"/>
        <v>1.791061834020589</v>
      </c>
      <c r="O25" s="502">
        <v>1524089309</v>
      </c>
      <c r="P25" s="497">
        <v>1421015504</v>
      </c>
      <c r="Q25" s="502">
        <v>4542969003</v>
      </c>
      <c r="R25" s="497">
        <v>3659783301</v>
      </c>
    </row>
    <row r="26" spans="1:18" s="133" customFormat="1" ht="23.25" customHeight="1">
      <c r="A26" s="134" t="s">
        <v>151</v>
      </c>
      <c r="B26" s="135" t="s">
        <v>152</v>
      </c>
      <c r="C26" s="136" t="s">
        <v>153</v>
      </c>
      <c r="D26" s="137" t="s">
        <v>683</v>
      </c>
      <c r="E26" s="502"/>
      <c r="F26" s="497"/>
      <c r="G26" s="138"/>
      <c r="H26" s="497"/>
      <c r="I26" s="478" t="e">
        <f t="shared" si="0"/>
        <v>#DIV/0!</v>
      </c>
      <c r="J26" s="483"/>
      <c r="K26" s="483">
        <f t="shared" si="1"/>
        <v>0</v>
      </c>
      <c r="M26" s="510">
        <f t="shared" si="2"/>
        <v>0</v>
      </c>
      <c r="N26" s="510">
        <f t="shared" si="3"/>
        <v>0</v>
      </c>
      <c r="O26" s="502"/>
      <c r="P26" s="497"/>
      <c r="Q26" s="138"/>
      <c r="R26" s="502" t="s">
        <v>403</v>
      </c>
    </row>
    <row r="27" spans="1:18" s="150" customFormat="1" ht="27" customHeight="1">
      <c r="A27" s="139" t="s">
        <v>154</v>
      </c>
      <c r="B27" s="140" t="s">
        <v>155</v>
      </c>
      <c r="C27" s="141" t="s">
        <v>156</v>
      </c>
      <c r="D27" s="145"/>
      <c r="E27" s="503">
        <f>E24-E25</f>
        <v>5139328476</v>
      </c>
      <c r="F27" s="498">
        <f>F24-F25</f>
        <v>4909654530</v>
      </c>
      <c r="G27" s="149">
        <f>G24-G25</f>
        <v>5139328476</v>
      </c>
      <c r="H27" s="498">
        <f>H24-H25</f>
        <v>4909654530</v>
      </c>
      <c r="I27" s="478">
        <f t="shared" si="0"/>
        <v>4.678006254749661</v>
      </c>
      <c r="J27" s="483">
        <v>6716303389</v>
      </c>
      <c r="K27" s="483">
        <f t="shared" si="1"/>
        <v>11855631865</v>
      </c>
      <c r="L27" s="517">
        <f>G25+TM13!B37-TM13!E37</f>
        <v>0</v>
      </c>
      <c r="M27" s="510">
        <f t="shared" si="2"/>
        <v>5.538215589346839</v>
      </c>
      <c r="N27" s="510">
        <f t="shared" si="3"/>
        <v>6.33310126778059</v>
      </c>
      <c r="O27" s="503">
        <v>4530342332</v>
      </c>
      <c r="P27" s="498">
        <v>4263046510</v>
      </c>
      <c r="Q27" s="149">
        <v>13560581413</v>
      </c>
      <c r="R27" s="498">
        <v>10979349899</v>
      </c>
    </row>
    <row r="28" spans="1:18" s="150" customFormat="1" ht="27" customHeight="1">
      <c r="A28" s="537" t="s">
        <v>157</v>
      </c>
      <c r="B28" s="135" t="s">
        <v>158</v>
      </c>
      <c r="C28" s="532" t="s">
        <v>159</v>
      </c>
      <c r="D28" s="533"/>
      <c r="E28" s="534"/>
      <c r="F28" s="536"/>
      <c r="G28" s="535"/>
      <c r="H28" s="536"/>
      <c r="I28" s="478"/>
      <c r="J28" s="483"/>
      <c r="K28" s="483"/>
      <c r="L28" s="517"/>
      <c r="M28" s="510"/>
      <c r="N28" s="510"/>
      <c r="O28" s="534"/>
      <c r="P28" s="536"/>
      <c r="Q28" s="535"/>
      <c r="R28" s="536"/>
    </row>
    <row r="29" spans="1:18" s="155" customFormat="1" ht="24" customHeight="1">
      <c r="A29" s="151" t="s">
        <v>468</v>
      </c>
      <c r="B29" s="152" t="s">
        <v>469</v>
      </c>
      <c r="C29" s="153" t="s">
        <v>470</v>
      </c>
      <c r="D29" s="154"/>
      <c r="E29" s="499">
        <f>E27/E43</f>
        <v>654.793957067424</v>
      </c>
      <c r="F29" s="499">
        <f>F27/F43</f>
        <v>625.5315519421382</v>
      </c>
      <c r="G29" s="499">
        <f>G27/G43</f>
        <v>654.793957067424</v>
      </c>
      <c r="H29" s="499">
        <f>H27/H43</f>
        <v>625.5315519421382</v>
      </c>
      <c r="I29" s="478">
        <f t="shared" si="0"/>
        <v>4.678006254749661</v>
      </c>
      <c r="J29" s="483">
        <v>928.4</v>
      </c>
      <c r="K29" s="483">
        <f t="shared" si="1"/>
        <v>1583.193957067424</v>
      </c>
      <c r="M29" s="511"/>
      <c r="N29" s="511"/>
      <c r="O29" s="499">
        <v>577.2</v>
      </c>
      <c r="P29" s="499">
        <v>589.3</v>
      </c>
      <c r="Q29" s="499">
        <v>1727.7</v>
      </c>
      <c r="R29" s="499">
        <v>1517.7</v>
      </c>
    </row>
    <row r="30" spans="1:8" ht="19.5" customHeight="1">
      <c r="A30" s="156"/>
      <c r="B30" s="157"/>
      <c r="C30" s="158"/>
      <c r="D30" s="109"/>
      <c r="E30" s="109"/>
      <c r="F30" s="159"/>
      <c r="G30" s="160"/>
      <c r="H30" s="121" t="s">
        <v>479</v>
      </c>
    </row>
    <row r="31" spans="1:8" ht="19.5" customHeight="1">
      <c r="A31" s="156"/>
      <c r="B31" s="120" t="s">
        <v>406</v>
      </c>
      <c r="C31" s="874" t="s">
        <v>160</v>
      </c>
      <c r="D31" s="874"/>
      <c r="E31" s="874"/>
      <c r="F31" s="874"/>
      <c r="G31" s="874" t="s">
        <v>411</v>
      </c>
      <c r="H31" s="874"/>
    </row>
    <row r="32" spans="1:14" s="163" customFormat="1" ht="19.5" customHeight="1">
      <c r="A32" s="122"/>
      <c r="B32" s="161"/>
      <c r="C32" s="162"/>
      <c r="D32" s="111"/>
      <c r="E32" s="111"/>
      <c r="F32" s="111"/>
      <c r="G32" s="111"/>
      <c r="H32" s="111"/>
      <c r="M32" s="512"/>
      <c r="N32" s="512"/>
    </row>
    <row r="33" spans="1:14" s="163" customFormat="1" ht="19.5" customHeight="1">
      <c r="A33" s="122"/>
      <c r="B33" s="161"/>
      <c r="C33" s="162"/>
      <c r="D33" s="111"/>
      <c r="E33" s="111"/>
      <c r="F33" s="111"/>
      <c r="G33" s="111"/>
      <c r="H33" s="111"/>
      <c r="M33" s="512"/>
      <c r="N33" s="512"/>
    </row>
    <row r="34" spans="1:2" ht="15">
      <c r="A34" s="156"/>
      <c r="B34" s="163"/>
    </row>
    <row r="35" spans="1:14" s="163" customFormat="1" ht="14.25">
      <c r="A35" s="164"/>
      <c r="D35" s="870"/>
      <c r="E35" s="870"/>
      <c r="F35" s="870"/>
      <c r="G35" s="870"/>
      <c r="H35" s="870"/>
      <c r="M35" s="512"/>
      <c r="N35" s="512"/>
    </row>
    <row r="36" spans="1:14" s="491" customFormat="1" ht="15">
      <c r="A36" s="489"/>
      <c r="B36" s="490" t="s">
        <v>161</v>
      </c>
      <c r="C36" s="867" t="s">
        <v>162</v>
      </c>
      <c r="D36" s="867"/>
      <c r="E36" s="867"/>
      <c r="F36" s="867"/>
      <c r="G36" s="866" t="s">
        <v>404</v>
      </c>
      <c r="H36" s="866"/>
      <c r="M36" s="513"/>
      <c r="N36" s="513"/>
    </row>
    <row r="37" spans="1:8" ht="24.75" customHeight="1">
      <c r="A37" s="156"/>
      <c r="B37" s="92"/>
      <c r="D37" s="111"/>
      <c r="E37" s="111"/>
      <c r="F37" s="111"/>
      <c r="G37" s="111"/>
      <c r="H37" s="111"/>
    </row>
    <row r="38" spans="1:8" ht="22.5" customHeight="1">
      <c r="A38" s="165"/>
      <c r="B38" s="166"/>
      <c r="C38" s="166"/>
      <c r="D38" s="166"/>
      <c r="H38" s="167"/>
    </row>
    <row r="39" spans="1:7" ht="15">
      <c r="A39" s="156"/>
      <c r="E39" s="472">
        <f>E10+E15+E21</f>
        <v>94314423266</v>
      </c>
      <c r="F39" s="472">
        <f>F10+F15+F21</f>
        <v>78563854524</v>
      </c>
      <c r="G39" s="472">
        <f>G10+G15+G21</f>
        <v>94314423266</v>
      </c>
    </row>
    <row r="40" spans="1:5" ht="15">
      <c r="A40" s="156"/>
      <c r="E40" s="472">
        <f>E13+E18+E19+E22</f>
        <v>86204187545</v>
      </c>
    </row>
    <row r="41" ht="15">
      <c r="A41" s="156"/>
    </row>
    <row r="42" spans="1:6" ht="15">
      <c r="A42" s="156"/>
      <c r="F42" s="473"/>
    </row>
    <row r="43" spans="1:8" ht="15">
      <c r="A43" s="156"/>
      <c r="E43" s="474">
        <v>7848772</v>
      </c>
      <c r="F43" s="475">
        <v>7848772</v>
      </c>
      <c r="G43" s="474">
        <f>E43</f>
        <v>7848772</v>
      </c>
      <c r="H43" s="475">
        <v>7848772</v>
      </c>
    </row>
    <row r="44" ht="15">
      <c r="A44" s="156"/>
    </row>
    <row r="45" ht="15">
      <c r="A45" s="156"/>
    </row>
    <row r="46" ht="15">
      <c r="A46" s="156"/>
    </row>
    <row r="47" ht="15">
      <c r="A47" s="156"/>
    </row>
    <row r="48" ht="15">
      <c r="A48" s="156"/>
    </row>
    <row r="49" ht="15">
      <c r="A49" s="156"/>
    </row>
    <row r="50" ht="15">
      <c r="A50" s="156"/>
    </row>
    <row r="51" ht="15">
      <c r="A51" s="156"/>
    </row>
    <row r="52" ht="15">
      <c r="A52" s="156"/>
    </row>
    <row r="53" ht="15">
      <c r="A53" s="156"/>
    </row>
    <row r="54" ht="15">
      <c r="A54" s="156"/>
    </row>
    <row r="55" ht="15">
      <c r="A55" s="156"/>
    </row>
    <row r="66" ht="15">
      <c r="E66" s="124">
        <v>7234212</v>
      </c>
    </row>
    <row r="67" ht="15">
      <c r="E67" s="470">
        <f>E27/E66</f>
        <v>710.4199429046315</v>
      </c>
    </row>
  </sheetData>
  <sheetProtection/>
  <mergeCells count="14">
    <mergeCell ref="D8:D9"/>
    <mergeCell ref="G31:H31"/>
    <mergeCell ref="C31:F31"/>
    <mergeCell ref="D18:D19"/>
    <mergeCell ref="G36:H36"/>
    <mergeCell ref="C36:F36"/>
    <mergeCell ref="A6:H6"/>
    <mergeCell ref="A5:H5"/>
    <mergeCell ref="A8:A9"/>
    <mergeCell ref="D35:H35"/>
    <mergeCell ref="E8:F8"/>
    <mergeCell ref="G8:H8"/>
    <mergeCell ref="B8:B9"/>
    <mergeCell ref="C8:C9"/>
  </mergeCells>
  <printOptions/>
  <pageMargins left="0.6" right="0" top="0.3937007874015748" bottom="0.57" header="0.2362204724409449" footer="0.36"/>
  <pageSetup horizontalDpi="600" verticalDpi="600" orientation="portrait" paperSize="9" r:id="rId1"/>
  <headerFooter alignWithMargins="0">
    <oddFooter>&amp;R&amp;"Times New Roman,Regular"Trang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="115" zoomScaleNormal="115" zoomScalePageLayoutView="0" workbookViewId="0" topLeftCell="A25">
      <selection activeCell="D31" sqref="D31:E32"/>
    </sheetView>
  </sheetViews>
  <sheetFormatPr defaultColWidth="9.140625" defaultRowHeight="12.75"/>
  <cols>
    <col min="1" max="1" width="53.421875" style="115" customWidth="1"/>
    <col min="2" max="2" width="6.7109375" style="211" customWidth="1"/>
    <col min="3" max="3" width="3.8515625" style="117" customWidth="1"/>
    <col min="4" max="4" width="16.140625" style="115" customWidth="1"/>
    <col min="5" max="5" width="15.421875" style="115" customWidth="1"/>
    <col min="6" max="6" width="17.8515625" style="115" customWidth="1"/>
    <col min="7" max="7" width="20.140625" style="115" customWidth="1"/>
    <col min="8" max="16384" width="9.140625" style="115" customWidth="1"/>
  </cols>
  <sheetData>
    <row r="1" spans="1:5" s="7" customFormat="1" ht="15">
      <c r="A1" s="1" t="s">
        <v>7</v>
      </c>
      <c r="B1" s="2"/>
      <c r="C1" s="3"/>
      <c r="D1" s="4"/>
      <c r="E1" s="5"/>
    </row>
    <row r="2" spans="1:5" s="4" customFormat="1" ht="15">
      <c r="A2" s="8" t="s">
        <v>8</v>
      </c>
      <c r="B2" s="66"/>
      <c r="C2" s="24"/>
      <c r="E2" s="492" t="str">
        <f>TS!H2</f>
        <v>Báo cáo tài chính quý I năm 2015 (Chưa kiểm toán)</v>
      </c>
    </row>
    <row r="3" spans="1:5" s="171" customFormat="1" ht="17.25" customHeight="1">
      <c r="A3" s="10" t="s">
        <v>9</v>
      </c>
      <c r="B3" s="169"/>
      <c r="C3" s="170"/>
      <c r="D3" s="12"/>
      <c r="E3" s="170"/>
    </row>
    <row r="4" spans="1:5" s="117" customFormat="1" ht="19.5">
      <c r="A4" s="863" t="s">
        <v>165</v>
      </c>
      <c r="B4" s="863"/>
      <c r="C4" s="863"/>
      <c r="D4" s="863"/>
      <c r="E4" s="863"/>
    </row>
    <row r="5" spans="1:5" s="117" customFormat="1" ht="17.25">
      <c r="A5" s="877" t="s">
        <v>166</v>
      </c>
      <c r="B5" s="877"/>
      <c r="C5" s="877"/>
      <c r="D5" s="877"/>
      <c r="E5" s="877"/>
    </row>
    <row r="6" spans="1:5" s="117" customFormat="1" ht="16.5">
      <c r="A6" s="878" t="s">
        <v>482</v>
      </c>
      <c r="B6" s="878"/>
      <c r="C6" s="878"/>
      <c r="D6" s="878"/>
      <c r="E6" s="878"/>
    </row>
    <row r="7" spans="1:5" s="171" customFormat="1" ht="14.25" customHeight="1">
      <c r="A7" s="172"/>
      <c r="B7" s="173"/>
      <c r="C7" s="174"/>
      <c r="D7" s="175"/>
      <c r="E7" s="176" t="s">
        <v>11</v>
      </c>
    </row>
    <row r="8" spans="1:5" s="177" customFormat="1" ht="16.5" customHeight="1">
      <c r="A8" s="880" t="s">
        <v>120</v>
      </c>
      <c r="B8" s="880" t="s">
        <v>167</v>
      </c>
      <c r="C8" s="880" t="s">
        <v>168</v>
      </c>
      <c r="D8" s="879" t="s">
        <v>169</v>
      </c>
      <c r="E8" s="879"/>
    </row>
    <row r="9" spans="1:5" s="177" customFormat="1" ht="16.5" customHeight="1">
      <c r="A9" s="880"/>
      <c r="B9" s="880"/>
      <c r="C9" s="880"/>
      <c r="D9" s="178" t="s">
        <v>125</v>
      </c>
      <c r="E9" s="178" t="s">
        <v>126</v>
      </c>
    </row>
    <row r="10" spans="1:5" s="123" customFormat="1" ht="16.5" customHeight="1">
      <c r="A10" s="179" t="s">
        <v>483</v>
      </c>
      <c r="B10" s="180"/>
      <c r="C10" s="181"/>
      <c r="D10" s="182"/>
      <c r="E10" s="182"/>
    </row>
    <row r="11" spans="1:8" ht="16.5" customHeight="1">
      <c r="A11" s="183" t="s">
        <v>170</v>
      </c>
      <c r="B11" s="184" t="s">
        <v>128</v>
      </c>
      <c r="C11" s="185"/>
      <c r="D11" s="476">
        <v>94604579663</v>
      </c>
      <c r="E11" s="476">
        <v>78144442705</v>
      </c>
      <c r="F11" s="191"/>
      <c r="H11" s="476">
        <v>239312608919</v>
      </c>
    </row>
    <row r="12" spans="1:8" ht="16.5" customHeight="1">
      <c r="A12" s="183" t="s">
        <v>171</v>
      </c>
      <c r="B12" s="184" t="s">
        <v>130</v>
      </c>
      <c r="C12" s="185"/>
      <c r="D12" s="849">
        <v>-85225363784</v>
      </c>
      <c r="E12" s="849">
        <v>-49606050397</v>
      </c>
      <c r="F12" s="186"/>
      <c r="H12" s="480">
        <v>-148211319297</v>
      </c>
    </row>
    <row r="13" spans="1:8" ht="16.5" customHeight="1">
      <c r="A13" s="183" t="s">
        <v>172</v>
      </c>
      <c r="B13" s="184" t="s">
        <v>173</v>
      </c>
      <c r="C13" s="185"/>
      <c r="D13" s="849">
        <v>-10351649643</v>
      </c>
      <c r="E13" s="849">
        <v>-9955594620</v>
      </c>
      <c r="F13" s="186"/>
      <c r="H13" s="480">
        <v>-18843689981</v>
      </c>
    </row>
    <row r="14" spans="1:8" ht="16.5" customHeight="1">
      <c r="A14" s="187" t="s">
        <v>471</v>
      </c>
      <c r="B14" s="184" t="s">
        <v>174</v>
      </c>
      <c r="C14" s="185"/>
      <c r="D14" s="849">
        <v>-992757601</v>
      </c>
      <c r="E14" s="849">
        <v>-1437976462</v>
      </c>
      <c r="F14" s="186"/>
      <c r="G14" s="115" t="s">
        <v>175</v>
      </c>
      <c r="H14" s="480">
        <v>-6229857000</v>
      </c>
    </row>
    <row r="15" spans="1:8" ht="16.5" customHeight="1">
      <c r="A15" s="183" t="s">
        <v>472</v>
      </c>
      <c r="B15" s="184" t="s">
        <v>176</v>
      </c>
      <c r="C15" s="185"/>
      <c r="D15" s="849">
        <v>-1875920445</v>
      </c>
      <c r="E15" s="849">
        <v>-2120701423</v>
      </c>
      <c r="F15" s="186"/>
      <c r="G15" s="115" t="s">
        <v>177</v>
      </c>
      <c r="H15" s="480">
        <v>-4566271174</v>
      </c>
    </row>
    <row r="16" spans="1:8" ht="16.5" customHeight="1">
      <c r="A16" s="187" t="s">
        <v>178</v>
      </c>
      <c r="B16" s="184" t="s">
        <v>179</v>
      </c>
      <c r="C16" s="185"/>
      <c r="D16" s="476">
        <f>7499208092+262884431+284260000+841200+61496421+5676800+13580725+8050000</f>
        <v>8135997669</v>
      </c>
      <c r="E16" s="476">
        <f>949489174-6440000</f>
        <v>943049174</v>
      </c>
      <c r="F16" s="186"/>
      <c r="G16" s="115" t="s">
        <v>180</v>
      </c>
      <c r="H16" s="476">
        <v>1750420046</v>
      </c>
    </row>
    <row r="17" spans="1:8" ht="16.5" customHeight="1">
      <c r="A17" s="187" t="s">
        <v>181</v>
      </c>
      <c r="B17" s="184" t="s">
        <v>182</v>
      </c>
      <c r="C17" s="185"/>
      <c r="D17" s="849">
        <v>-3863763422</v>
      </c>
      <c r="E17" s="849">
        <v>-2918789152</v>
      </c>
      <c r="F17" s="186"/>
      <c r="G17" s="115" t="s">
        <v>183</v>
      </c>
      <c r="H17" s="480">
        <v>-17961389276</v>
      </c>
    </row>
    <row r="18" spans="1:8" ht="16.5" customHeight="1">
      <c r="A18" s="553" t="s">
        <v>184</v>
      </c>
      <c r="B18" s="188" t="s">
        <v>132</v>
      </c>
      <c r="C18" s="189"/>
      <c r="D18" s="558">
        <f>SUM(D11:D17)</f>
        <v>431122437</v>
      </c>
      <c r="E18" s="558">
        <f>SUM(E11:E17)</f>
        <v>13048379825</v>
      </c>
      <c r="F18" s="191"/>
      <c r="H18" s="190">
        <v>45250502237</v>
      </c>
    </row>
    <row r="19" spans="1:8" s="118" customFormat="1" ht="16.5" customHeight="1">
      <c r="A19" s="192" t="s">
        <v>484</v>
      </c>
      <c r="B19" s="184"/>
      <c r="C19" s="185"/>
      <c r="D19" s="186"/>
      <c r="E19" s="186"/>
      <c r="H19" s="186"/>
    </row>
    <row r="20" spans="1:8" ht="16.5" customHeight="1">
      <c r="A20" s="193" t="s">
        <v>185</v>
      </c>
      <c r="B20" s="184" t="s">
        <v>134</v>
      </c>
      <c r="C20" s="185"/>
      <c r="D20" s="850">
        <v>-28843253043</v>
      </c>
      <c r="E20" s="850">
        <v>-3641611185</v>
      </c>
      <c r="H20" s="479">
        <v>-5109113220</v>
      </c>
    </row>
    <row r="21" spans="1:8" ht="16.5" customHeight="1">
      <c r="A21" s="194" t="s">
        <v>186</v>
      </c>
      <c r="B21" s="184" t="s">
        <v>187</v>
      </c>
      <c r="C21" s="185"/>
      <c r="D21" s="521">
        <v>0</v>
      </c>
      <c r="E21" s="557">
        <v>6440000</v>
      </c>
      <c r="H21" s="186">
        <v>14000000</v>
      </c>
    </row>
    <row r="22" spans="1:8" ht="16.5" customHeight="1">
      <c r="A22" s="187" t="s">
        <v>188</v>
      </c>
      <c r="B22" s="184" t="s">
        <v>189</v>
      </c>
      <c r="C22" s="185"/>
      <c r="D22" s="479"/>
      <c r="E22" s="479"/>
      <c r="H22" s="186"/>
    </row>
    <row r="23" spans="1:8" ht="16.5" customHeight="1">
      <c r="A23" s="183" t="s">
        <v>190</v>
      </c>
      <c r="B23" s="184" t="s">
        <v>191</v>
      </c>
      <c r="C23" s="185"/>
      <c r="D23" s="477"/>
      <c r="E23" s="477"/>
      <c r="H23" s="186"/>
    </row>
    <row r="24" spans="1:8" ht="16.5" customHeight="1">
      <c r="A24" s="183" t="s">
        <v>192</v>
      </c>
      <c r="B24" s="184" t="s">
        <v>193</v>
      </c>
      <c r="C24" s="185"/>
      <c r="D24" s="186"/>
      <c r="E24" s="186"/>
      <c r="H24" s="186"/>
    </row>
    <row r="25" spans="1:8" ht="16.5" customHeight="1">
      <c r="A25" s="187" t="s">
        <v>194</v>
      </c>
      <c r="B25" s="184" t="s">
        <v>195</v>
      </c>
      <c r="C25" s="185"/>
      <c r="D25" s="186"/>
      <c r="E25" s="186"/>
      <c r="H25" s="186"/>
    </row>
    <row r="26" spans="1:8" ht="16.5" customHeight="1">
      <c r="A26" s="187" t="s">
        <v>196</v>
      </c>
      <c r="B26" s="184" t="s">
        <v>197</v>
      </c>
      <c r="C26" s="185"/>
      <c r="D26" s="477">
        <v>5337412</v>
      </c>
      <c r="E26" s="477">
        <v>5390771</v>
      </c>
      <c r="H26" s="477">
        <v>16114623</v>
      </c>
    </row>
    <row r="27" spans="1:8" s="116" customFormat="1" ht="16.5" customHeight="1">
      <c r="A27" s="293" t="s">
        <v>198</v>
      </c>
      <c r="B27" s="188" t="s">
        <v>199</v>
      </c>
      <c r="C27" s="189"/>
      <c r="D27" s="558">
        <f>SUM(D20:D26)</f>
        <v>-28837915631</v>
      </c>
      <c r="E27" s="558">
        <f>SUM(E20:E26)</f>
        <v>-3629780414</v>
      </c>
      <c r="H27" s="190">
        <v>-5078998597</v>
      </c>
    </row>
    <row r="28" spans="1:8" s="118" customFormat="1" ht="16.5" customHeight="1">
      <c r="A28" s="192" t="s">
        <v>485</v>
      </c>
      <c r="B28" s="184"/>
      <c r="C28" s="185"/>
      <c r="D28" s="186"/>
      <c r="E28" s="186"/>
      <c r="H28" s="186"/>
    </row>
    <row r="29" spans="1:8" s="198" customFormat="1" ht="16.5" customHeight="1">
      <c r="A29" s="195" t="s">
        <v>200</v>
      </c>
      <c r="B29" s="196" t="s">
        <v>201</v>
      </c>
      <c r="C29" s="197"/>
      <c r="D29" s="186"/>
      <c r="E29" s="186"/>
      <c r="H29" s="186"/>
    </row>
    <row r="30" spans="1:8" s="198" customFormat="1" ht="25.5" customHeight="1">
      <c r="A30" s="194" t="s">
        <v>486</v>
      </c>
      <c r="B30" s="196" t="s">
        <v>202</v>
      </c>
      <c r="C30" s="197"/>
      <c r="D30" s="186"/>
      <c r="E30" s="186"/>
      <c r="H30" s="186"/>
    </row>
    <row r="31" spans="1:8" ht="16.5" customHeight="1">
      <c r="A31" s="183" t="s">
        <v>473</v>
      </c>
      <c r="B31" s="184" t="s">
        <v>203</v>
      </c>
      <c r="C31" s="185"/>
      <c r="D31" s="849">
        <v>110414899871</v>
      </c>
      <c r="E31" s="849">
        <v>70495252295</v>
      </c>
      <c r="F31" s="200">
        <f>NV!H11+NV!H32</f>
        <v>172623761652</v>
      </c>
      <c r="G31" s="200">
        <f>F31+D31+D32</f>
        <v>196616861448</v>
      </c>
      <c r="H31" s="481">
        <v>198696986442</v>
      </c>
    </row>
    <row r="32" spans="1:8" ht="16.5" customHeight="1">
      <c r="A32" s="183" t="s">
        <v>474</v>
      </c>
      <c r="B32" s="184" t="s">
        <v>204</v>
      </c>
      <c r="C32" s="185"/>
      <c r="D32" s="849">
        <v>-86421800075</v>
      </c>
      <c r="E32" s="849">
        <v>-73318898906</v>
      </c>
      <c r="F32" s="191">
        <f>NV!G11+NV!G32</f>
        <v>196616861448</v>
      </c>
      <c r="G32" s="191">
        <f>F32-G31</f>
        <v>0</v>
      </c>
      <c r="H32" s="481">
        <v>-233807737845</v>
      </c>
    </row>
    <row r="33" spans="1:8" ht="16.5" customHeight="1">
      <c r="A33" s="183" t="s">
        <v>475</v>
      </c>
      <c r="B33" s="184" t="s">
        <v>205</v>
      </c>
      <c r="C33" s="185"/>
      <c r="D33" s="482"/>
      <c r="E33" s="482"/>
      <c r="F33" s="199"/>
      <c r="G33" s="191"/>
      <c r="H33" s="186"/>
    </row>
    <row r="34" spans="1:8" ht="16.5" customHeight="1">
      <c r="A34" s="187" t="s">
        <v>206</v>
      </c>
      <c r="B34" s="184" t="s">
        <v>207</v>
      </c>
      <c r="C34" s="185"/>
      <c r="D34" s="482">
        <v>0</v>
      </c>
      <c r="E34" s="482">
        <v>0</v>
      </c>
      <c r="F34" s="191">
        <f>F10</f>
        <v>0</v>
      </c>
      <c r="H34" s="186">
        <v>-6061734920</v>
      </c>
    </row>
    <row r="35" spans="1:8" ht="16.5" customHeight="1">
      <c r="A35" s="293" t="s">
        <v>208</v>
      </c>
      <c r="B35" s="188" t="s">
        <v>209</v>
      </c>
      <c r="C35" s="185"/>
      <c r="D35" s="558">
        <f>SUM(D29:D34)</f>
        <v>23993099796</v>
      </c>
      <c r="E35" s="558">
        <f>SUM(E29:E34)</f>
        <v>-2823646611</v>
      </c>
      <c r="F35" s="191">
        <f>D11+D16+D23+D26</f>
        <v>102745914744</v>
      </c>
      <c r="H35" s="190">
        <v>-41172486323</v>
      </c>
    </row>
    <row r="36" spans="1:8" s="119" customFormat="1" ht="16.5" customHeight="1">
      <c r="A36" s="192" t="s">
        <v>487</v>
      </c>
      <c r="B36" s="188" t="s">
        <v>210</v>
      </c>
      <c r="C36" s="189"/>
      <c r="D36" s="190">
        <f>D18+D27+D35</f>
        <v>-4413693398</v>
      </c>
      <c r="E36" s="190">
        <f>E18+E27+E35</f>
        <v>6594952800</v>
      </c>
      <c r="F36" s="554"/>
      <c r="H36" s="190">
        <v>-1000982683</v>
      </c>
    </row>
    <row r="37" spans="1:8" s="119" customFormat="1" ht="16.5" customHeight="1">
      <c r="A37" s="192" t="s">
        <v>211</v>
      </c>
      <c r="B37" s="188" t="s">
        <v>156</v>
      </c>
      <c r="C37" s="189"/>
      <c r="D37" s="555">
        <v>5548382807</v>
      </c>
      <c r="E37" s="555">
        <v>3493182743</v>
      </c>
      <c r="F37" s="556">
        <f>D37-TS!H12</f>
        <v>0</v>
      </c>
      <c r="G37" s="331">
        <f>D37-1167101603</f>
        <v>4381281204</v>
      </c>
      <c r="H37" s="190">
        <v>2004691927</v>
      </c>
    </row>
    <row r="38" spans="1:8" ht="16.5" customHeight="1">
      <c r="A38" s="183" t="s">
        <v>212</v>
      </c>
      <c r="B38" s="184" t="s">
        <v>213</v>
      </c>
      <c r="C38" s="185"/>
      <c r="D38" s="186"/>
      <c r="E38" s="186"/>
      <c r="F38" s="201"/>
      <c r="H38" s="186"/>
    </row>
    <row r="39" spans="1:8" s="123" customFormat="1" ht="16.5" customHeight="1">
      <c r="A39" s="192" t="s">
        <v>488</v>
      </c>
      <c r="B39" s="188" t="s">
        <v>159</v>
      </c>
      <c r="C39" s="189">
        <v>29</v>
      </c>
      <c r="D39" s="469">
        <f>D36+D37+D38</f>
        <v>1134689409</v>
      </c>
      <c r="E39" s="469">
        <f>E36+E37+E38</f>
        <v>10088135543</v>
      </c>
      <c r="F39" s="201">
        <f>D39-TS!G11</f>
        <v>0</v>
      </c>
      <c r="H39" s="469">
        <v>1003709244</v>
      </c>
    </row>
    <row r="40" spans="1:5" s="116" customFormat="1" ht="3.75" customHeight="1">
      <c r="A40" s="202"/>
      <c r="B40" s="203"/>
      <c r="C40" s="204"/>
      <c r="D40" s="205"/>
      <c r="E40" s="205"/>
    </row>
    <row r="41" spans="1:6" s="116" customFormat="1" ht="16.5" customHeight="1">
      <c r="A41" s="206"/>
      <c r="B41" s="207"/>
      <c r="C41" s="208"/>
      <c r="D41" s="209">
        <f>D39-TS!G12</f>
        <v>0</v>
      </c>
      <c r="F41" s="209">
        <f>E39-TS!H12</f>
        <v>4539752736</v>
      </c>
    </row>
    <row r="42" spans="2:5" s="116" customFormat="1" ht="16.5" customHeight="1">
      <c r="B42" s="210"/>
      <c r="C42" s="159"/>
      <c r="D42" s="160"/>
      <c r="E42" s="121" t="s">
        <v>479</v>
      </c>
    </row>
    <row r="43" spans="1:5" ht="16.5" customHeight="1">
      <c r="A43" s="874" t="s">
        <v>408</v>
      </c>
      <c r="B43" s="874"/>
      <c r="D43" s="874" t="s">
        <v>411</v>
      </c>
      <c r="E43" s="874"/>
    </row>
    <row r="44" ht="16.5" customHeight="1">
      <c r="B44" s="115"/>
    </row>
    <row r="45" ht="16.5" customHeight="1">
      <c r="B45" s="115"/>
    </row>
    <row r="46" spans="1:2" ht="16.5" customHeight="1">
      <c r="A46" s="119"/>
      <c r="B46" s="115"/>
    </row>
    <row r="47" spans="1:5" s="488" customFormat="1" ht="16.5" customHeight="1">
      <c r="A47" s="881" t="s">
        <v>214</v>
      </c>
      <c r="B47" s="881"/>
      <c r="C47" s="493"/>
      <c r="D47" s="881" t="s">
        <v>404</v>
      </c>
      <c r="E47" s="881"/>
    </row>
    <row r="48" ht="15">
      <c r="D48" s="484">
        <f>D37-TS!H11</f>
        <v>0</v>
      </c>
    </row>
    <row r="49" ht="15">
      <c r="D49" s="484"/>
    </row>
    <row r="50" spans="1:7" ht="15">
      <c r="A50" s="504"/>
      <c r="D50" s="485">
        <f>D11+D16+D26+D23+D21</f>
        <v>102745914744</v>
      </c>
      <c r="F50" s="485"/>
      <c r="G50" s="191"/>
    </row>
    <row r="51" spans="4:7" ht="15">
      <c r="D51" s="807"/>
      <c r="G51" s="191">
        <f>D51-F51</f>
        <v>0</v>
      </c>
    </row>
    <row r="52" spans="4:7" ht="15">
      <c r="D52" s="486"/>
      <c r="E52" s="522"/>
      <c r="F52" s="485"/>
      <c r="G52" s="191">
        <f>D52-F52</f>
        <v>0</v>
      </c>
    </row>
    <row r="53" ht="15">
      <c r="D53" s="485"/>
    </row>
    <row r="54" ht="15">
      <c r="D54" s="485"/>
    </row>
    <row r="55" ht="15">
      <c r="D55" s="485"/>
    </row>
    <row r="56" ht="15">
      <c r="D56" s="485"/>
    </row>
    <row r="57" ht="15">
      <c r="D57" s="504"/>
    </row>
    <row r="58" ht="15">
      <c r="D58" s="523"/>
    </row>
    <row r="59" ht="15">
      <c r="D59" s="504"/>
    </row>
    <row r="60" ht="15">
      <c r="D60" s="504"/>
    </row>
  </sheetData>
  <sheetProtection/>
  <mergeCells count="11">
    <mergeCell ref="A43:B43"/>
    <mergeCell ref="A47:B47"/>
    <mergeCell ref="D47:E47"/>
    <mergeCell ref="D43:E43"/>
    <mergeCell ref="A4:E4"/>
    <mergeCell ref="A5:E5"/>
    <mergeCell ref="A6:E6"/>
    <mergeCell ref="D8:E8"/>
    <mergeCell ref="A8:A9"/>
    <mergeCell ref="B8:B9"/>
    <mergeCell ref="C8:C9"/>
  </mergeCells>
  <printOptions/>
  <pageMargins left="0.7" right="0.17" top="0.46" bottom="0.53" header="0.23" footer="0.35"/>
  <pageSetup horizontalDpi="600" verticalDpi="600" orientation="portrait" paperSize="9" r:id="rId1"/>
  <headerFooter alignWithMargins="0">
    <oddFooter>&amp;R&amp;"Times New Roman,Regular"Trang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6">
      <selection activeCell="A34" sqref="A34"/>
    </sheetView>
  </sheetViews>
  <sheetFormatPr defaultColWidth="9.140625" defaultRowHeight="12.75" outlineLevelRow="1"/>
  <cols>
    <col min="1" max="1" width="48.28125" style="220" customWidth="1"/>
    <col min="2" max="2" width="22.8515625" style="243" customWidth="1"/>
    <col min="3" max="3" width="20.140625" style="243" customWidth="1"/>
    <col min="4" max="4" width="4.7109375" style="220" customWidth="1"/>
    <col min="5" max="7" width="9.140625" style="220" customWidth="1"/>
    <col min="8" max="8" width="19.140625" style="220" customWidth="1"/>
    <col min="9" max="16384" width="9.140625" style="220" customWidth="1"/>
  </cols>
  <sheetData>
    <row r="1" spans="1:4" s="7" customFormat="1" ht="15">
      <c r="A1" s="1" t="s">
        <v>7</v>
      </c>
      <c r="B1" s="2"/>
      <c r="C1" s="3"/>
      <c r="D1" s="4"/>
    </row>
    <row r="2" spans="1:3" s="4" customFormat="1" ht="15">
      <c r="A2" s="8" t="s">
        <v>8</v>
      </c>
      <c r="B2" s="52"/>
      <c r="C2" s="9" t="str">
        <f>TS!H2</f>
        <v>Báo cáo tài chính quý I năm 2015 (Chưa kiểm toán)</v>
      </c>
    </row>
    <row r="3" spans="1:5" s="171" customFormat="1" ht="14.25" customHeight="1">
      <c r="A3" s="10" t="s">
        <v>9</v>
      </c>
      <c r="B3" s="169"/>
      <c r="C3" s="170"/>
      <c r="D3" s="12"/>
      <c r="E3" s="212"/>
    </row>
    <row r="4" spans="1:10" s="216" customFormat="1" ht="19.5">
      <c r="A4" s="863" t="s">
        <v>215</v>
      </c>
      <c r="B4" s="863"/>
      <c r="C4" s="863"/>
      <c r="D4" s="213"/>
      <c r="E4" s="213"/>
      <c r="F4" s="214"/>
      <c r="G4" s="215"/>
      <c r="H4" s="114"/>
      <c r="I4" s="92"/>
      <c r="J4" s="7"/>
    </row>
    <row r="5" spans="1:10" s="217" customFormat="1" ht="14.25" customHeight="1">
      <c r="A5" s="172"/>
      <c r="C5" s="176" t="s">
        <v>11</v>
      </c>
      <c r="D5" s="175"/>
      <c r="E5" s="218"/>
      <c r="G5" s="219"/>
      <c r="H5" s="13"/>
      <c r="I5" s="13"/>
      <c r="J5" s="13"/>
    </row>
    <row r="6" spans="1:3" ht="7.5" customHeight="1">
      <c r="A6" s="115"/>
      <c r="B6" s="160"/>
      <c r="C6" s="160"/>
    </row>
    <row r="7" spans="1:3" s="221" customFormat="1" ht="16.5">
      <c r="A7" s="882" t="s">
        <v>216</v>
      </c>
      <c r="B7" s="882"/>
      <c r="C7" s="882"/>
    </row>
    <row r="8" spans="1:3" s="221" customFormat="1" ht="7.5" customHeight="1">
      <c r="A8" s="119"/>
      <c r="B8" s="222"/>
      <c r="C8" s="222"/>
    </row>
    <row r="9" spans="1:3" s="221" customFormat="1" ht="17.25" customHeight="1">
      <c r="A9" s="119" t="s">
        <v>217</v>
      </c>
      <c r="B9" s="223">
        <v>42094</v>
      </c>
      <c r="C9" s="223">
        <v>42005</v>
      </c>
    </row>
    <row r="10" spans="1:4" s="226" customFormat="1" ht="17.25" customHeight="1">
      <c r="A10" s="115" t="s">
        <v>218</v>
      </c>
      <c r="B10" s="224">
        <v>58506374</v>
      </c>
      <c r="C10" s="224">
        <v>10250925</v>
      </c>
      <c r="D10" s="225"/>
    </row>
    <row r="11" spans="1:6" s="226" customFormat="1" ht="17.25" customHeight="1">
      <c r="A11" s="115" t="s">
        <v>219</v>
      </c>
      <c r="B11" s="224">
        <v>1076183035</v>
      </c>
      <c r="C11" s="224">
        <v>5538131882</v>
      </c>
      <c r="D11" s="225"/>
      <c r="F11" s="471">
        <f>B13-TS!G11</f>
        <v>0</v>
      </c>
    </row>
    <row r="12" spans="1:4" s="226" customFormat="1" ht="17.25" customHeight="1">
      <c r="A12" s="115" t="s">
        <v>220</v>
      </c>
      <c r="B12" s="224"/>
      <c r="C12" s="224"/>
      <c r="D12" s="225"/>
    </row>
    <row r="13" spans="1:4" s="230" customFormat="1" ht="17.25" customHeight="1">
      <c r="A13" s="227" t="s">
        <v>221</v>
      </c>
      <c r="B13" s="228">
        <f>SUM(B10:B12)</f>
        <v>1134689409</v>
      </c>
      <c r="C13" s="228">
        <f>C10+C11+C12</f>
        <v>5548382807</v>
      </c>
      <c r="D13" s="229"/>
    </row>
    <row r="14" spans="1:4" s="233" customFormat="1" ht="14.25" customHeight="1">
      <c r="A14" s="231"/>
      <c r="B14" s="771">
        <f>B13-TS!G12</f>
        <v>0</v>
      </c>
      <c r="C14" s="771">
        <f>C13-TS!H12</f>
        <v>0</v>
      </c>
      <c r="D14" s="232"/>
    </row>
    <row r="15" spans="1:3" s="221" customFormat="1" ht="17.25" customHeight="1">
      <c r="A15" s="119" t="s">
        <v>489</v>
      </c>
      <c r="B15" s="223">
        <f>B9</f>
        <v>42094</v>
      </c>
      <c r="C15" s="223">
        <f>C9</f>
        <v>42005</v>
      </c>
    </row>
    <row r="16" spans="1:3" s="226" customFormat="1" ht="31.5" customHeight="1">
      <c r="A16" s="559" t="s">
        <v>490</v>
      </c>
      <c r="B16" s="224">
        <v>5769870568</v>
      </c>
      <c r="C16" s="224">
        <v>18736321933</v>
      </c>
    </row>
    <row r="17" spans="1:3" s="226" customFormat="1" ht="17.25" customHeight="1">
      <c r="A17" s="115" t="s">
        <v>491</v>
      </c>
      <c r="B17" s="224">
        <f>43694092477-B16</f>
        <v>37924221909</v>
      </c>
      <c r="C17" s="224">
        <f>35239187564-C16</f>
        <v>16502865631</v>
      </c>
    </row>
    <row r="18" spans="1:3" s="226" customFormat="1" ht="17.25" customHeight="1">
      <c r="A18" s="115" t="s">
        <v>492</v>
      </c>
      <c r="B18" s="224"/>
      <c r="C18" s="224"/>
    </row>
    <row r="19" spans="1:3" s="230" customFormat="1" ht="17.25" customHeight="1">
      <c r="A19" s="227" t="s">
        <v>221</v>
      </c>
      <c r="B19" s="234">
        <f>SUM(B16:B18)</f>
        <v>43694092477</v>
      </c>
      <c r="C19" s="234">
        <f>SUM(C16:C18)</f>
        <v>35239187564</v>
      </c>
    </row>
    <row r="20" spans="1:3" s="233" customFormat="1" ht="13.5" customHeight="1">
      <c r="A20" s="231"/>
      <c r="B20" s="560">
        <f>B19-TS!G19</f>
        <v>0</v>
      </c>
      <c r="C20" s="560">
        <f>C19-TS!H19</f>
        <v>0</v>
      </c>
    </row>
    <row r="21" spans="1:3" s="221" customFormat="1" ht="17.25" customHeight="1">
      <c r="A21" s="119" t="s">
        <v>493</v>
      </c>
      <c r="B21" s="223">
        <f>B15</f>
        <v>42094</v>
      </c>
      <c r="C21" s="223">
        <f>C15</f>
        <v>42005</v>
      </c>
    </row>
    <row r="22" spans="1:3" s="226" customFormat="1" ht="17.25" customHeight="1">
      <c r="A22" s="115" t="s">
        <v>222</v>
      </c>
      <c r="B22" s="224"/>
      <c r="C22" s="224"/>
    </row>
    <row r="23" spans="1:3" s="226" customFormat="1" ht="17.25" customHeight="1">
      <c r="A23" s="115" t="s">
        <v>223</v>
      </c>
      <c r="B23" s="224"/>
      <c r="C23" s="224"/>
    </row>
    <row r="24" spans="1:3" s="226" customFormat="1" ht="17.25" customHeight="1">
      <c r="A24" s="115" t="s">
        <v>224</v>
      </c>
      <c r="B24" s="224"/>
      <c r="C24" s="224"/>
    </row>
    <row r="25" spans="1:3" s="226" customFormat="1" ht="17.25" customHeight="1">
      <c r="A25" s="115" t="s">
        <v>684</v>
      </c>
      <c r="B25" s="224">
        <f>TS!G24</f>
        <v>56240274</v>
      </c>
      <c r="C25" s="224">
        <f>TS!H24</f>
        <v>314821916</v>
      </c>
    </row>
    <row r="26" spans="1:3" s="230" customFormat="1" ht="15" customHeight="1">
      <c r="A26" s="227" t="s">
        <v>221</v>
      </c>
      <c r="B26" s="234">
        <f>SUM(B22:B25)</f>
        <v>56240274</v>
      </c>
      <c r="C26" s="234">
        <f>SUM(C22:C25)</f>
        <v>314821916</v>
      </c>
    </row>
    <row r="27" spans="1:3" s="233" customFormat="1" ht="15" customHeight="1" hidden="1">
      <c r="A27" s="231"/>
      <c r="B27" s="235">
        <f>B26-'[4]TS'!G22</f>
        <v>-141122181</v>
      </c>
      <c r="C27" s="235">
        <v>0</v>
      </c>
    </row>
    <row r="28" spans="1:3" s="233" customFormat="1" ht="17.25" customHeight="1">
      <c r="A28" s="231"/>
      <c r="B28" s="560">
        <f>B26-TS!G24</f>
        <v>0</v>
      </c>
      <c r="C28" s="560">
        <v>0</v>
      </c>
    </row>
    <row r="29" spans="1:3" s="233" customFormat="1" ht="17.25" customHeight="1" hidden="1" outlineLevel="1">
      <c r="A29" s="570" t="s">
        <v>500</v>
      </c>
      <c r="B29" s="560"/>
      <c r="C29" s="560"/>
    </row>
    <row r="30" spans="1:3" s="233" customFormat="1" ht="17.25" customHeight="1" hidden="1" outlineLevel="1">
      <c r="A30" s="571" t="s">
        <v>499</v>
      </c>
      <c r="B30" s="664">
        <f>-TS!G25</f>
        <v>2562016244</v>
      </c>
      <c r="C30" s="664">
        <f>-TS!H25</f>
        <v>2562016244</v>
      </c>
    </row>
    <row r="31" spans="1:3" s="233" customFormat="1" ht="17.25" customHeight="1" hidden="1" outlineLevel="1">
      <c r="A31" s="571" t="s">
        <v>498</v>
      </c>
      <c r="B31" s="560"/>
      <c r="C31" s="560"/>
    </row>
    <row r="32" spans="1:3" s="233" customFormat="1" ht="17.25" customHeight="1" collapsed="1">
      <c r="A32" s="571"/>
      <c r="B32" s="560">
        <f>B30+TS!G25</f>
        <v>0</v>
      </c>
      <c r="C32" s="560">
        <f>C30+TS!H25</f>
        <v>0</v>
      </c>
    </row>
    <row r="33" spans="1:3" s="221" customFormat="1" ht="17.25" customHeight="1">
      <c r="A33" s="119" t="s">
        <v>546</v>
      </c>
      <c r="B33" s="223">
        <f>B21</f>
        <v>42094</v>
      </c>
      <c r="C33" s="223">
        <f>C21</f>
        <v>42005</v>
      </c>
    </row>
    <row r="34" spans="1:3" s="226" customFormat="1" ht="17.25" customHeight="1">
      <c r="A34" s="115" t="s">
        <v>494</v>
      </c>
      <c r="B34" s="199"/>
      <c r="C34" s="224">
        <v>8516336786</v>
      </c>
    </row>
    <row r="35" spans="1:3" s="226" customFormat="1" ht="17.25" customHeight="1">
      <c r="A35" s="115" t="s">
        <v>225</v>
      </c>
      <c r="B35" s="199">
        <v>26045928338</v>
      </c>
      <c r="C35" s="199">
        <v>25115236870</v>
      </c>
    </row>
    <row r="36" spans="1:3" s="226" customFormat="1" ht="17.25" customHeight="1">
      <c r="A36" s="115" t="s">
        <v>226</v>
      </c>
      <c r="B36" s="199">
        <v>2081686936</v>
      </c>
      <c r="C36" s="199">
        <v>2184798669</v>
      </c>
    </row>
    <row r="37" spans="1:3" s="226" customFormat="1" ht="17.25" customHeight="1">
      <c r="A37" s="115" t="s">
        <v>227</v>
      </c>
      <c r="B37" s="199">
        <v>703897780</v>
      </c>
      <c r="C37" s="199">
        <v>570544822</v>
      </c>
    </row>
    <row r="38" spans="1:3" s="226" customFormat="1" ht="17.25" customHeight="1">
      <c r="A38" s="115" t="s">
        <v>228</v>
      </c>
      <c r="B38" s="199">
        <v>2350945329</v>
      </c>
      <c r="C38" s="199">
        <v>2651441265</v>
      </c>
    </row>
    <row r="39" spans="1:3" s="226" customFormat="1" ht="17.25" customHeight="1">
      <c r="A39" s="115" t="s">
        <v>229</v>
      </c>
      <c r="B39" s="199">
        <v>0</v>
      </c>
      <c r="C39" s="199">
        <v>0</v>
      </c>
    </row>
    <row r="40" spans="1:3" s="226" customFormat="1" ht="17.25" customHeight="1">
      <c r="A40" s="115" t="s">
        <v>495</v>
      </c>
      <c r="B40" s="224"/>
      <c r="C40" s="224"/>
    </row>
    <row r="41" spans="1:3" s="226" customFormat="1" ht="17.25" customHeight="1">
      <c r="A41" s="115" t="s">
        <v>496</v>
      </c>
      <c r="B41" s="224"/>
      <c r="C41" s="224"/>
    </row>
    <row r="42" spans="1:3" s="226" customFormat="1" ht="17.25" customHeight="1">
      <c r="A42" s="115" t="s">
        <v>497</v>
      </c>
      <c r="B42" s="224"/>
      <c r="C42" s="224"/>
    </row>
    <row r="43" spans="1:3" s="236" customFormat="1" ht="17.25" customHeight="1">
      <c r="A43" s="227" t="s">
        <v>230</v>
      </c>
      <c r="B43" s="228">
        <f>SUM(B34:B40)</f>
        <v>31182458383</v>
      </c>
      <c r="C43" s="228">
        <f>SUM(C34:C40)</f>
        <v>39038358412</v>
      </c>
    </row>
    <row r="44" spans="2:3" s="237" customFormat="1" ht="15" customHeight="1">
      <c r="B44" s="663">
        <f>B43-TS!G28</f>
        <v>0</v>
      </c>
      <c r="C44" s="663">
        <f>C43-TS!H28</f>
        <v>0</v>
      </c>
    </row>
    <row r="45" spans="1:3" s="226" customFormat="1" ht="30.75">
      <c r="A45" s="238" t="s">
        <v>231</v>
      </c>
      <c r="B45" s="160"/>
      <c r="C45" s="160"/>
    </row>
    <row r="46" spans="1:3" s="226" customFormat="1" ht="30.75">
      <c r="A46" s="239" t="s">
        <v>232</v>
      </c>
      <c r="B46" s="160"/>
      <c r="C46" s="160"/>
    </row>
    <row r="47" spans="1:3" s="226" customFormat="1" ht="21.75" customHeight="1">
      <c r="A47" s="239" t="s">
        <v>233</v>
      </c>
      <c r="B47" s="224">
        <f>--TS!G29</f>
        <v>-101844341</v>
      </c>
      <c r="C47" s="224">
        <f>TS!H29</f>
        <v>-101844341</v>
      </c>
    </row>
    <row r="48" spans="1:6" s="226" customFormat="1" ht="31.5" customHeight="1">
      <c r="A48" s="240" t="s">
        <v>234</v>
      </c>
      <c r="B48" s="241">
        <f>B43+B47</f>
        <v>31080614042</v>
      </c>
      <c r="C48" s="241">
        <f>C43+C47</f>
        <v>38936514071</v>
      </c>
      <c r="E48" s="471">
        <f>B48-TS!G27</f>
        <v>0</v>
      </c>
      <c r="F48" s="471">
        <f>C48-TS!H27</f>
        <v>0</v>
      </c>
    </row>
    <row r="49" spans="1:3" s="562" customFormat="1" ht="18" customHeight="1" hidden="1" outlineLevel="1">
      <c r="A49" s="552" t="s">
        <v>235</v>
      </c>
      <c r="B49" s="561">
        <f>B33</f>
        <v>42094</v>
      </c>
      <c r="C49" s="561">
        <f>C33</f>
        <v>42005</v>
      </c>
    </row>
    <row r="50" spans="1:4" s="565" customFormat="1" ht="18" customHeight="1" hidden="1" outlineLevel="1">
      <c r="A50" s="551" t="s">
        <v>415</v>
      </c>
      <c r="B50" s="563"/>
      <c r="C50" s="563">
        <v>7499208092</v>
      </c>
      <c r="D50" s="564"/>
    </row>
    <row r="51" spans="1:4" s="565" customFormat="1" ht="18" customHeight="1" hidden="1" outlineLevel="1">
      <c r="A51" s="551" t="s">
        <v>418</v>
      </c>
      <c r="B51" s="563"/>
      <c r="C51" s="563">
        <v>386032919</v>
      </c>
      <c r="D51" s="564"/>
    </row>
    <row r="52" spans="1:4" s="569" customFormat="1" ht="18" customHeight="1" hidden="1" outlineLevel="1">
      <c r="A52" s="566" t="s">
        <v>221</v>
      </c>
      <c r="B52" s="567">
        <f>SUM(B50:B51)</f>
        <v>0</v>
      </c>
      <c r="C52" s="567">
        <f>SUM(C50:C51)</f>
        <v>7885241011</v>
      </c>
      <c r="D52" s="568"/>
    </row>
    <row r="53" spans="2:3" ht="14.25" hidden="1" outlineLevel="1">
      <c r="B53" s="242">
        <f>B52-TS!G32</f>
        <v>0</v>
      </c>
      <c r="C53" s="242">
        <f>C52-TS!H32</f>
        <v>0</v>
      </c>
    </row>
    <row r="54" spans="2:3" ht="14.25" collapsed="1">
      <c r="B54" s="662">
        <f>B48-TS!G27</f>
        <v>0</v>
      </c>
      <c r="C54" s="662">
        <f>C48-TS!H27</f>
        <v>0</v>
      </c>
    </row>
    <row r="56" ht="14.25">
      <c r="C56" s="242"/>
    </row>
    <row r="59" ht="15">
      <c r="A59" s="115" t="s">
        <v>236</v>
      </c>
    </row>
  </sheetData>
  <sheetProtection/>
  <mergeCells count="2">
    <mergeCell ref="A4:C4"/>
    <mergeCell ref="A7:C7"/>
  </mergeCells>
  <printOptions/>
  <pageMargins left="0.85" right="0.17" top="0.46" bottom="0.45" header="0.21" footer="0.27"/>
  <pageSetup horizontalDpi="600" verticalDpi="600" orientation="portrait" paperSize="9" r:id="rId1"/>
  <headerFooter alignWithMargins="0">
    <oddFooter>&amp;R&amp;"Times New Roman,Regular"Trang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2">
      <selection activeCell="A22" sqref="A22:IV22"/>
    </sheetView>
  </sheetViews>
  <sheetFormatPr defaultColWidth="9.140625" defaultRowHeight="12.75" outlineLevelRow="1"/>
  <cols>
    <col min="1" max="1" width="24.00390625" style="249" customWidth="1"/>
    <col min="2" max="2" width="13.00390625" style="249" customWidth="1"/>
    <col min="3" max="3" width="13.7109375" style="249" customWidth="1"/>
    <col min="4" max="4" width="13.00390625" style="249" customWidth="1"/>
    <col min="5" max="5" width="12.140625" style="249" customWidth="1"/>
    <col min="6" max="6" width="6.140625" style="249" customWidth="1"/>
    <col min="7" max="7" width="13.7109375" style="249" customWidth="1"/>
    <col min="8" max="8" width="15.00390625" style="249" customWidth="1"/>
    <col min="9" max="9" width="12.57421875" style="248" customWidth="1"/>
    <col min="10" max="10" width="12.00390625" style="249" customWidth="1"/>
    <col min="11" max="12" width="11.8515625" style="249" customWidth="1"/>
    <col min="13" max="13" width="12.7109375" style="249" customWidth="1"/>
    <col min="14" max="14" width="13.140625" style="249" customWidth="1"/>
    <col min="15" max="15" width="14.8515625" style="249" bestFit="1" customWidth="1"/>
    <col min="16" max="16" width="13.8515625" style="248" bestFit="1" customWidth="1"/>
    <col min="17" max="18" width="12.8515625" style="248" bestFit="1" customWidth="1"/>
    <col min="19" max="16384" width="9.140625" style="249" customWidth="1"/>
  </cols>
  <sheetData>
    <row r="1" spans="1:4" s="7" customFormat="1" ht="15">
      <c r="A1" s="1" t="s">
        <v>7</v>
      </c>
      <c r="B1" s="2"/>
      <c r="C1" s="3"/>
      <c r="D1" s="4"/>
    </row>
    <row r="2" spans="1:7" s="4" customFormat="1" ht="15">
      <c r="A2" s="8" t="s">
        <v>8</v>
      </c>
      <c r="B2" s="52"/>
      <c r="C2" s="9"/>
      <c r="G2" s="9" t="str">
        <f>TS!H2</f>
        <v>Báo cáo tài chính quý I năm 2015 (Chưa kiểm toán)</v>
      </c>
    </row>
    <row r="3" spans="1:5" s="171" customFormat="1" ht="13.5" customHeight="1">
      <c r="A3" s="10" t="s">
        <v>9</v>
      </c>
      <c r="B3" s="169"/>
      <c r="C3" s="170"/>
      <c r="D3" s="12"/>
      <c r="E3" s="212"/>
    </row>
    <row r="4" spans="1:18" s="216" customFormat="1" ht="19.5">
      <c r="A4" s="863" t="s">
        <v>215</v>
      </c>
      <c r="B4" s="863"/>
      <c r="C4" s="863"/>
      <c r="D4" s="863"/>
      <c r="E4" s="863"/>
      <c r="F4" s="863"/>
      <c r="G4" s="863"/>
      <c r="H4" s="215"/>
      <c r="I4" s="114"/>
      <c r="J4" s="92"/>
      <c r="K4" s="7"/>
      <c r="P4" s="244"/>
      <c r="Q4" s="244"/>
      <c r="R4" s="244"/>
    </row>
    <row r="5" spans="1:18" s="217" customFormat="1" ht="17.25">
      <c r="A5" s="172"/>
      <c r="B5" s="245"/>
      <c r="D5" s="175"/>
      <c r="E5" s="246"/>
      <c r="F5" s="246"/>
      <c r="G5" s="176" t="s">
        <v>11</v>
      </c>
      <c r="H5" s="219"/>
      <c r="I5" s="212"/>
      <c r="J5" s="13"/>
      <c r="K5" s="13"/>
      <c r="P5" s="247"/>
      <c r="Q5" s="247"/>
      <c r="R5" s="247"/>
    </row>
    <row r="6" spans="1:8" ht="7.5" customHeight="1">
      <c r="A6" s="156"/>
      <c r="B6" s="156"/>
      <c r="C6" s="156"/>
      <c r="D6" s="156"/>
      <c r="E6" s="156"/>
      <c r="F6" s="156"/>
      <c r="G6" s="156"/>
      <c r="H6" s="156"/>
    </row>
    <row r="7" spans="1:8" ht="7.5" customHeight="1">
      <c r="A7" s="156"/>
      <c r="B7" s="156"/>
      <c r="C7" s="156"/>
      <c r="D7" s="156"/>
      <c r="E7" s="156"/>
      <c r="F7" s="156"/>
      <c r="G7" s="156"/>
      <c r="H7" s="156"/>
    </row>
    <row r="8" spans="1:18" s="578" customFormat="1" ht="18" customHeight="1" hidden="1" outlineLevel="1">
      <c r="A8" s="572" t="s">
        <v>237</v>
      </c>
      <c r="B8" s="573"/>
      <c r="C8" s="573"/>
      <c r="D8" s="574"/>
      <c r="E8" s="561">
        <f>TM9!B9</f>
        <v>42094</v>
      </c>
      <c r="F8" s="575"/>
      <c r="G8" s="561">
        <f>TM9!C9</f>
        <v>42005</v>
      </c>
      <c r="H8" s="576"/>
      <c r="I8" s="577"/>
      <c r="P8" s="577"/>
      <c r="Q8" s="577"/>
      <c r="R8" s="577"/>
    </row>
    <row r="9" spans="1:18" s="582" customFormat="1" ht="18" customHeight="1" hidden="1" outlineLevel="1">
      <c r="A9" s="579" t="s">
        <v>238</v>
      </c>
      <c r="B9" s="579"/>
      <c r="C9" s="580"/>
      <c r="D9" s="580"/>
      <c r="E9" s="579"/>
      <c r="F9" s="579"/>
      <c r="G9" s="579"/>
      <c r="H9" s="579"/>
      <c r="I9" s="581"/>
      <c r="P9" s="581"/>
      <c r="Q9" s="581"/>
      <c r="R9" s="581"/>
    </row>
    <row r="10" spans="1:18" s="582" customFormat="1" ht="18" customHeight="1" hidden="1" outlineLevel="1">
      <c r="A10" s="579" t="s">
        <v>239</v>
      </c>
      <c r="B10" s="579"/>
      <c r="C10" s="580"/>
      <c r="D10" s="580"/>
      <c r="E10" s="579"/>
      <c r="F10" s="579"/>
      <c r="G10" s="579"/>
      <c r="H10" s="579"/>
      <c r="I10" s="581"/>
      <c r="P10" s="581"/>
      <c r="Q10" s="581"/>
      <c r="R10" s="581"/>
    </row>
    <row r="11" spans="1:18" s="587" customFormat="1" ht="18" customHeight="1" hidden="1" outlineLevel="1">
      <c r="A11" s="583" t="s">
        <v>221</v>
      </c>
      <c r="B11" s="583"/>
      <c r="C11" s="584"/>
      <c r="D11" s="584"/>
      <c r="E11" s="584">
        <f>SUM(E9:E10)</f>
        <v>0</v>
      </c>
      <c r="F11" s="584"/>
      <c r="G11" s="584">
        <f>SUM(G9:G10)</f>
        <v>0</v>
      </c>
      <c r="H11" s="585"/>
      <c r="I11" s="586"/>
      <c r="P11" s="586"/>
      <c r="Q11" s="586"/>
      <c r="R11" s="586"/>
    </row>
    <row r="12" spans="1:18" s="590" customFormat="1" ht="9" customHeight="1" hidden="1" outlineLevel="1">
      <c r="A12" s="574"/>
      <c r="B12" s="574"/>
      <c r="C12" s="588"/>
      <c r="D12" s="588"/>
      <c r="E12" s="588"/>
      <c r="F12" s="588"/>
      <c r="G12" s="588"/>
      <c r="H12" s="573"/>
      <c r="I12" s="589"/>
      <c r="P12" s="589"/>
      <c r="Q12" s="589"/>
      <c r="R12" s="589"/>
    </row>
    <row r="13" spans="1:18" s="578" customFormat="1" ht="18" customHeight="1" hidden="1" outlineLevel="1">
      <c r="A13" s="572" t="s">
        <v>240</v>
      </c>
      <c r="B13" s="573"/>
      <c r="C13" s="573"/>
      <c r="D13" s="574"/>
      <c r="E13" s="561">
        <f>E8</f>
        <v>42094</v>
      </c>
      <c r="F13" s="575"/>
      <c r="G13" s="561">
        <f>G8</f>
        <v>42005</v>
      </c>
      <c r="H13" s="576"/>
      <c r="I13" s="577"/>
      <c r="P13" s="577"/>
      <c r="Q13" s="577"/>
      <c r="R13" s="577"/>
    </row>
    <row r="14" spans="1:18" s="582" customFormat="1" ht="18" customHeight="1" hidden="1" outlineLevel="1">
      <c r="A14" s="579" t="s">
        <v>241</v>
      </c>
      <c r="B14" s="579"/>
      <c r="C14" s="580"/>
      <c r="D14" s="580"/>
      <c r="E14" s="580"/>
      <c r="F14" s="580"/>
      <c r="G14" s="580">
        <f>'[5]TS'!H37</f>
        <v>0</v>
      </c>
      <c r="H14" s="579"/>
      <c r="I14" s="581"/>
      <c r="P14" s="581"/>
      <c r="Q14" s="581"/>
      <c r="R14" s="581"/>
    </row>
    <row r="15" spans="1:18" s="582" customFormat="1" ht="18" customHeight="1" hidden="1" outlineLevel="1">
      <c r="A15" s="579" t="s">
        <v>242</v>
      </c>
      <c r="B15" s="579"/>
      <c r="C15" s="580"/>
      <c r="D15" s="580"/>
      <c r="E15" s="580"/>
      <c r="F15" s="580"/>
      <c r="G15" s="580"/>
      <c r="H15" s="579"/>
      <c r="I15" s="581"/>
      <c r="P15" s="581"/>
      <c r="Q15" s="581"/>
      <c r="R15" s="581"/>
    </row>
    <row r="16" spans="1:18" s="582" customFormat="1" ht="18" customHeight="1" hidden="1" outlineLevel="1">
      <c r="A16" s="579" t="s">
        <v>243</v>
      </c>
      <c r="B16" s="579"/>
      <c r="C16" s="580"/>
      <c r="D16" s="580"/>
      <c r="E16" s="579"/>
      <c r="F16" s="579"/>
      <c r="G16" s="579"/>
      <c r="H16" s="579"/>
      <c r="I16" s="581"/>
      <c r="P16" s="581"/>
      <c r="Q16" s="581"/>
      <c r="R16" s="581"/>
    </row>
    <row r="17" spans="1:18" s="582" customFormat="1" ht="18" customHeight="1" hidden="1" outlineLevel="1">
      <c r="A17" s="579" t="s">
        <v>244</v>
      </c>
      <c r="B17" s="579"/>
      <c r="C17" s="580"/>
      <c r="D17" s="580"/>
      <c r="E17" s="579"/>
      <c r="F17" s="579"/>
      <c r="G17" s="579"/>
      <c r="H17" s="579"/>
      <c r="I17" s="581"/>
      <c r="P17" s="581"/>
      <c r="Q17" s="581"/>
      <c r="R17" s="581"/>
    </row>
    <row r="18" spans="1:18" s="587" customFormat="1" ht="18" customHeight="1" hidden="1" outlineLevel="1">
      <c r="A18" s="583" t="s">
        <v>221</v>
      </c>
      <c r="B18" s="583"/>
      <c r="C18" s="584"/>
      <c r="D18" s="584"/>
      <c r="E18" s="584">
        <f>SUM(E14:E17)</f>
        <v>0</v>
      </c>
      <c r="F18" s="584"/>
      <c r="G18" s="584">
        <f>SUM(G14:G17)</f>
        <v>0</v>
      </c>
      <c r="H18" s="585"/>
      <c r="I18" s="586"/>
      <c r="P18" s="586"/>
      <c r="Q18" s="586"/>
      <c r="R18" s="586"/>
    </row>
    <row r="19" spans="1:18" s="254" customFormat="1" ht="11.25" customHeight="1" collapsed="1">
      <c r="A19" s="261"/>
      <c r="B19" s="261"/>
      <c r="C19" s="156"/>
      <c r="D19" s="156"/>
      <c r="E19" s="156"/>
      <c r="F19" s="156"/>
      <c r="G19" s="156"/>
      <c r="H19" s="156"/>
      <c r="I19" s="253"/>
      <c r="P19" s="253"/>
      <c r="Q19" s="253"/>
      <c r="R19" s="253"/>
    </row>
    <row r="20" spans="1:18" s="251" customFormat="1" ht="19.5" customHeight="1">
      <c r="A20" s="164" t="s">
        <v>551</v>
      </c>
      <c r="B20" s="164"/>
      <c r="C20" s="164"/>
      <c r="D20" s="164"/>
      <c r="E20" s="164"/>
      <c r="F20" s="164"/>
      <c r="G20" s="164"/>
      <c r="H20" s="164"/>
      <c r="I20" s="250"/>
      <c r="P20" s="250"/>
      <c r="Q20" s="250"/>
      <c r="R20" s="250"/>
    </row>
    <row r="21" spans="1:18" s="254" customFormat="1" ht="7.5" customHeight="1">
      <c r="A21" s="156"/>
      <c r="B21" s="156"/>
      <c r="C21" s="156"/>
      <c r="D21" s="156"/>
      <c r="E21" s="156"/>
      <c r="F21" s="156"/>
      <c r="G21" s="156"/>
      <c r="H21" s="156"/>
      <c r="I21" s="253"/>
      <c r="P21" s="253"/>
      <c r="Q21" s="253"/>
      <c r="R21" s="253"/>
    </row>
    <row r="22" spans="1:18" s="268" customFormat="1" ht="43.5" customHeight="1">
      <c r="A22" s="262" t="s">
        <v>245</v>
      </c>
      <c r="B22" s="262" t="s">
        <v>501</v>
      </c>
      <c r="C22" s="262" t="s">
        <v>246</v>
      </c>
      <c r="D22" s="262" t="s">
        <v>502</v>
      </c>
      <c r="E22" s="262" t="s">
        <v>248</v>
      </c>
      <c r="F22" s="262" t="s">
        <v>249</v>
      </c>
      <c r="G22" s="263" t="s">
        <v>221</v>
      </c>
      <c r="H22" s="264"/>
      <c r="I22" s="265"/>
      <c r="J22" s="265"/>
      <c r="K22" s="265"/>
      <c r="L22" s="265"/>
      <c r="M22" s="266"/>
      <c r="N22" s="267"/>
      <c r="P22" s="269"/>
      <c r="Q22" s="269"/>
      <c r="R22" s="269"/>
    </row>
    <row r="23" spans="1:18" s="254" customFormat="1" ht="21.75" customHeight="1">
      <c r="A23" s="270" t="s">
        <v>250</v>
      </c>
      <c r="B23" s="271"/>
      <c r="C23" s="272"/>
      <c r="D23" s="272"/>
      <c r="E23" s="272"/>
      <c r="F23" s="272"/>
      <c r="G23" s="273"/>
      <c r="H23" s="274"/>
      <c r="I23" s="275"/>
      <c r="J23" s="276"/>
      <c r="K23" s="276"/>
      <c r="L23" s="276"/>
      <c r="M23" s="277"/>
      <c r="N23" s="278"/>
      <c r="P23" s="253"/>
      <c r="Q23" s="253"/>
      <c r="R23" s="253"/>
    </row>
    <row r="24" spans="1:18" s="285" customFormat="1" ht="21.75" customHeight="1">
      <c r="A24" s="279" t="s">
        <v>547</v>
      </c>
      <c r="B24" s="280">
        <v>43099083549</v>
      </c>
      <c r="C24" s="280">
        <v>221604718236</v>
      </c>
      <c r="D24" s="280">
        <v>8384394084</v>
      </c>
      <c r="E24" s="280">
        <v>4740504696</v>
      </c>
      <c r="F24" s="280">
        <v>0</v>
      </c>
      <c r="G24" s="281">
        <f aca="true" t="shared" si="0" ref="G24:G40">SUM(B24:F24)</f>
        <v>277828700565</v>
      </c>
      <c r="H24" s="282">
        <f>G24-TS!H46</f>
        <v>0</v>
      </c>
      <c r="I24" s="283"/>
      <c r="J24" s="283"/>
      <c r="K24" s="283"/>
      <c r="L24" s="283"/>
      <c r="M24" s="283"/>
      <c r="N24" s="284"/>
      <c r="P24" s="286"/>
      <c r="Q24" s="286"/>
      <c r="R24" s="286"/>
    </row>
    <row r="25" spans="1:18" s="254" customFormat="1" ht="21.75" customHeight="1">
      <c r="A25" s="183" t="s">
        <v>251</v>
      </c>
      <c r="B25" s="524"/>
      <c r="C25" s="524">
        <v>1969204544</v>
      </c>
      <c r="D25" s="524"/>
      <c r="E25" s="524">
        <v>77657000</v>
      </c>
      <c r="F25" s="287"/>
      <c r="G25" s="288">
        <f t="shared" si="0"/>
        <v>2046861544</v>
      </c>
      <c r="H25" s="289"/>
      <c r="I25" s="276"/>
      <c r="J25" s="276"/>
      <c r="K25" s="276"/>
      <c r="L25" s="276"/>
      <c r="M25" s="277"/>
      <c r="N25" s="278"/>
      <c r="O25" s="290">
        <f>SUM(M25:M27)</f>
        <v>0</v>
      </c>
      <c r="P25" s="253"/>
      <c r="Q25" s="253"/>
      <c r="R25" s="253"/>
    </row>
    <row r="26" spans="1:18" s="254" customFormat="1" ht="21.75" customHeight="1">
      <c r="A26" s="183" t="s">
        <v>252</v>
      </c>
      <c r="B26" s="524"/>
      <c r="C26" s="524">
        <v>3107977454</v>
      </c>
      <c r="D26" s="524"/>
      <c r="E26" s="524"/>
      <c r="F26" s="287"/>
      <c r="G26" s="288">
        <f t="shared" si="0"/>
        <v>3107977454</v>
      </c>
      <c r="H26" s="291"/>
      <c r="I26" s="276"/>
      <c r="J26" s="276"/>
      <c r="K26" s="276"/>
      <c r="L26" s="276"/>
      <c r="M26" s="277"/>
      <c r="N26" s="278"/>
      <c r="O26" s="253">
        <f>O25-947877728</f>
        <v>-947877728</v>
      </c>
      <c r="P26" s="253"/>
      <c r="Q26" s="253"/>
      <c r="R26" s="253"/>
    </row>
    <row r="27" spans="1:18" s="254" customFormat="1" ht="21.75" customHeight="1">
      <c r="A27" s="183" t="s">
        <v>253</v>
      </c>
      <c r="B27" s="524"/>
      <c r="C27" s="524"/>
      <c r="D27" s="524"/>
      <c r="E27" s="524"/>
      <c r="F27" s="287"/>
      <c r="G27" s="288">
        <f t="shared" si="0"/>
        <v>0</v>
      </c>
      <c r="H27" s="291"/>
      <c r="I27" s="276"/>
      <c r="J27" s="276"/>
      <c r="K27" s="276"/>
      <c r="L27" s="276"/>
      <c r="M27" s="277"/>
      <c r="N27" s="278"/>
      <c r="P27" s="253"/>
      <c r="Q27" s="253"/>
      <c r="R27" s="253"/>
    </row>
    <row r="28" spans="1:18" s="254" customFormat="1" ht="21.75" customHeight="1">
      <c r="A28" s="183" t="s">
        <v>262</v>
      </c>
      <c r="B28" s="524"/>
      <c r="C28" s="524"/>
      <c r="D28" s="524"/>
      <c r="E28" s="524"/>
      <c r="F28" s="287"/>
      <c r="G28" s="288">
        <f t="shared" si="0"/>
        <v>0</v>
      </c>
      <c r="H28" s="292"/>
      <c r="I28" s="276"/>
      <c r="J28" s="276"/>
      <c r="K28" s="276"/>
      <c r="L28" s="276"/>
      <c r="M28" s="277"/>
      <c r="N28" s="278"/>
      <c r="O28" s="290">
        <f>SUM(M28:M30)+39920854</f>
        <v>39920854</v>
      </c>
      <c r="P28" s="253"/>
      <c r="Q28" s="253"/>
      <c r="R28" s="253"/>
    </row>
    <row r="29" spans="1:18" s="254" customFormat="1" ht="21.75" customHeight="1">
      <c r="A29" s="183" t="s">
        <v>254</v>
      </c>
      <c r="B29" s="524"/>
      <c r="C29" s="524"/>
      <c r="D29" s="524"/>
      <c r="E29" s="524"/>
      <c r="F29" s="287"/>
      <c r="G29" s="288">
        <f t="shared" si="0"/>
        <v>0</v>
      </c>
      <c r="H29" s="292"/>
      <c r="I29" s="276"/>
      <c r="J29" s="276"/>
      <c r="K29" s="276"/>
      <c r="L29" s="276"/>
      <c r="M29" s="277"/>
      <c r="N29" s="278"/>
      <c r="P29" s="253"/>
      <c r="Q29" s="253"/>
      <c r="R29" s="253"/>
    </row>
    <row r="30" spans="1:18" s="254" customFormat="1" ht="21.75" customHeight="1">
      <c r="A30" s="183" t="s">
        <v>255</v>
      </c>
      <c r="B30" s="524"/>
      <c r="C30" s="524"/>
      <c r="D30" s="524"/>
      <c r="E30" s="524"/>
      <c r="F30" s="287"/>
      <c r="G30" s="288">
        <f t="shared" si="0"/>
        <v>0</v>
      </c>
      <c r="H30" s="289">
        <f>G24+G25+G26+G27-G29-G30</f>
        <v>282983539563</v>
      </c>
      <c r="I30" s="276"/>
      <c r="J30" s="276"/>
      <c r="K30" s="276"/>
      <c r="L30" s="276"/>
      <c r="M30" s="277"/>
      <c r="N30" s="278"/>
      <c r="P30" s="253"/>
      <c r="Q30" s="253"/>
      <c r="R30" s="253"/>
    </row>
    <row r="31" spans="1:18" s="251" customFormat="1" ht="21.75" customHeight="1">
      <c r="A31" s="293" t="s">
        <v>548</v>
      </c>
      <c r="B31" s="280">
        <f>B24+B25+B26+B27-B28-B29-B30</f>
        <v>43099083549</v>
      </c>
      <c r="C31" s="280">
        <f>C24+C25+C26+C27-C28-C29-C30</f>
        <v>226681900234</v>
      </c>
      <c r="D31" s="280">
        <f>D24+D25+D26+D27-D28-D29-D30</f>
        <v>8384394084</v>
      </c>
      <c r="E31" s="280">
        <f>E24+E25+E26+E27-E28-E29-E30</f>
        <v>4818161696</v>
      </c>
      <c r="F31" s="280">
        <f>F24+F25+F26+F27-F28-F29-F30</f>
        <v>0</v>
      </c>
      <c r="G31" s="281">
        <f t="shared" si="0"/>
        <v>282983539563</v>
      </c>
      <c r="H31" s="282">
        <f>G31-TS!G46</f>
        <v>0</v>
      </c>
      <c r="I31" s="283"/>
      <c r="J31" s="283"/>
      <c r="K31" s="283"/>
      <c r="L31" s="283"/>
      <c r="M31" s="294"/>
      <c r="N31" s="295"/>
      <c r="O31" s="296">
        <f>M31-19210604405</f>
        <v>-19210604405</v>
      </c>
      <c r="P31" s="250"/>
      <c r="Q31" s="250"/>
      <c r="R31" s="250"/>
    </row>
    <row r="32" spans="1:18" s="251" customFormat="1" ht="21.75" customHeight="1">
      <c r="A32" s="192" t="s">
        <v>256</v>
      </c>
      <c r="B32" s="287"/>
      <c r="C32" s="287"/>
      <c r="D32" s="287"/>
      <c r="E32" s="287"/>
      <c r="F32" s="287"/>
      <c r="G32" s="281">
        <f t="shared" si="0"/>
        <v>0</v>
      </c>
      <c r="H32" s="297"/>
      <c r="I32" s="276"/>
      <c r="J32" s="276"/>
      <c r="K32" s="276"/>
      <c r="L32" s="276"/>
      <c r="M32" s="294"/>
      <c r="N32" s="295"/>
      <c r="P32" s="250"/>
      <c r="Q32" s="250"/>
      <c r="R32" s="250"/>
    </row>
    <row r="33" spans="1:18" s="285" customFormat="1" ht="21.75" customHeight="1">
      <c r="A33" s="279" t="str">
        <f>A24</f>
        <v>Ngày 01/01/2015</v>
      </c>
      <c r="B33" s="298">
        <v>29463420808</v>
      </c>
      <c r="C33" s="298">
        <v>129789509105</v>
      </c>
      <c r="D33" s="298">
        <v>3973178617</v>
      </c>
      <c r="E33" s="298">
        <v>1950334767</v>
      </c>
      <c r="F33" s="298">
        <v>0</v>
      </c>
      <c r="G33" s="281">
        <f t="shared" si="0"/>
        <v>165176443297</v>
      </c>
      <c r="H33" s="282">
        <f>G33+TS!H47</f>
        <v>0</v>
      </c>
      <c r="I33" s="283">
        <f>G33+'[4]TM13'!F39</f>
        <v>165399307905</v>
      </c>
      <c r="J33" s="283"/>
      <c r="K33" s="283"/>
      <c r="L33" s="283"/>
      <c r="M33" s="283"/>
      <c r="N33" s="284"/>
      <c r="O33" s="299"/>
      <c r="P33" s="300" t="s">
        <v>257</v>
      </c>
      <c r="Q33" s="300" t="s">
        <v>258</v>
      </c>
      <c r="R33" s="286" t="s">
        <v>259</v>
      </c>
    </row>
    <row r="34" spans="1:18" s="254" customFormat="1" ht="21.75" customHeight="1">
      <c r="A34" s="183" t="s">
        <v>260</v>
      </c>
      <c r="B34" s="525">
        <v>535751220</v>
      </c>
      <c r="C34" s="525">
        <v>6272115631</v>
      </c>
      <c r="D34" s="525">
        <v>249115785</v>
      </c>
      <c r="E34" s="525">
        <v>265977114</v>
      </c>
      <c r="F34" s="301"/>
      <c r="G34" s="288">
        <f t="shared" si="0"/>
        <v>7322959750</v>
      </c>
      <c r="H34" s="291"/>
      <c r="I34" s="276">
        <f>I33-G33</f>
        <v>222864608</v>
      </c>
      <c r="J34" s="302"/>
      <c r="K34" s="276"/>
      <c r="L34" s="276"/>
      <c r="M34" s="277"/>
      <c r="N34" s="278"/>
      <c r="O34" s="253" t="s">
        <v>261</v>
      </c>
      <c r="P34" s="253">
        <f>5669000+2169095+7014285+1</f>
        <v>14852381</v>
      </c>
      <c r="Q34" s="253">
        <f>5669000</f>
        <v>5669000</v>
      </c>
      <c r="R34" s="253"/>
    </row>
    <row r="35" spans="1:18" s="254" customFormat="1" ht="21.75" customHeight="1">
      <c r="A35" s="183" t="s">
        <v>253</v>
      </c>
      <c r="B35" s="525"/>
      <c r="C35" s="525"/>
      <c r="D35" s="525"/>
      <c r="E35" s="525"/>
      <c r="F35" s="301"/>
      <c r="G35" s="288">
        <f t="shared" si="0"/>
        <v>0</v>
      </c>
      <c r="H35" s="291"/>
      <c r="I35" s="276"/>
      <c r="J35" s="302"/>
      <c r="K35" s="276"/>
      <c r="L35" s="276"/>
      <c r="M35" s="277"/>
      <c r="N35" s="278"/>
      <c r="O35" s="253"/>
      <c r="P35" s="253"/>
      <c r="Q35" s="253"/>
      <c r="R35" s="253"/>
    </row>
    <row r="36" spans="1:18" s="254" customFormat="1" ht="21.75" customHeight="1">
      <c r="A36" s="183" t="s">
        <v>262</v>
      </c>
      <c r="B36" s="524"/>
      <c r="C36" s="524"/>
      <c r="D36" s="524"/>
      <c r="E36" s="524"/>
      <c r="F36" s="303"/>
      <c r="G36" s="288">
        <f t="shared" si="0"/>
        <v>0</v>
      </c>
      <c r="H36" s="291"/>
      <c r="I36" s="276"/>
      <c r="J36" s="302"/>
      <c r="K36" s="276"/>
      <c r="L36" s="276"/>
      <c r="M36" s="277"/>
      <c r="N36" s="278"/>
      <c r="O36" s="290" t="s">
        <v>263</v>
      </c>
      <c r="P36" s="253"/>
      <c r="Q36" s="253"/>
      <c r="R36" s="253">
        <v>2099358</v>
      </c>
    </row>
    <row r="37" spans="1:18" s="254" customFormat="1" ht="21.75" customHeight="1">
      <c r="A37" s="183" t="s">
        <v>254</v>
      </c>
      <c r="B37" s="524"/>
      <c r="C37" s="524"/>
      <c r="D37" s="524"/>
      <c r="E37" s="524"/>
      <c r="F37" s="287"/>
      <c r="G37" s="288">
        <f t="shared" si="0"/>
        <v>0</v>
      </c>
      <c r="H37" s="291"/>
      <c r="I37" s="276"/>
      <c r="J37" s="302"/>
      <c r="K37" s="276"/>
      <c r="L37" s="276"/>
      <c r="M37" s="277"/>
      <c r="N37" s="278"/>
      <c r="O37" s="254" t="s">
        <v>264</v>
      </c>
      <c r="P37" s="253"/>
      <c r="Q37" s="253"/>
      <c r="R37" s="253">
        <v>5266931</v>
      </c>
    </row>
    <row r="38" spans="1:18" s="254" customFormat="1" ht="21.75" customHeight="1">
      <c r="A38" s="183" t="s">
        <v>255</v>
      </c>
      <c r="B38" s="303"/>
      <c r="C38" s="303"/>
      <c r="D38" s="303"/>
      <c r="E38" s="303"/>
      <c r="F38" s="287"/>
      <c r="G38" s="288">
        <f t="shared" si="0"/>
        <v>0</v>
      </c>
      <c r="H38" s="292"/>
      <c r="I38" s="276"/>
      <c r="J38" s="302"/>
      <c r="K38" s="276"/>
      <c r="L38" s="276"/>
      <c r="M38" s="277"/>
      <c r="N38" s="304"/>
      <c r="O38" s="290" t="s">
        <v>265</v>
      </c>
      <c r="P38" s="253">
        <f>6665113+952160</f>
        <v>7617273</v>
      </c>
      <c r="Q38" s="253">
        <v>6665113</v>
      </c>
      <c r="R38" s="253"/>
    </row>
    <row r="39" spans="1:18" s="285" customFormat="1" ht="21.75" customHeight="1">
      <c r="A39" s="293" t="str">
        <f>A31</f>
        <v>Ngày 31/03/2015</v>
      </c>
      <c r="B39" s="280">
        <f>B33+B34+B35-B36-B37-B38</f>
        <v>29999172028</v>
      </c>
      <c r="C39" s="280">
        <f>C33+C34+C35-C36-C37-C38</f>
        <v>136061624736</v>
      </c>
      <c r="D39" s="280">
        <f>D33+D34+D35-D36-D37-D38</f>
        <v>4222294402</v>
      </c>
      <c r="E39" s="280">
        <f>E33+E34+E35-E36-E37-E38</f>
        <v>2216311881</v>
      </c>
      <c r="F39" s="280">
        <f>F33+F34-F36-F37-F38</f>
        <v>0</v>
      </c>
      <c r="G39" s="281">
        <f t="shared" si="0"/>
        <v>172499403047</v>
      </c>
      <c r="H39" s="291">
        <f>G39+TS!G47</f>
        <v>0</v>
      </c>
      <c r="I39" s="283">
        <f>G39+TM11!F45</f>
        <v>172899808866</v>
      </c>
      <c r="J39" s="283"/>
      <c r="K39" s="283"/>
      <c r="L39" s="283"/>
      <c r="M39" s="294"/>
      <c r="N39" s="295"/>
      <c r="O39" s="285" t="s">
        <v>266</v>
      </c>
      <c r="P39" s="286">
        <f>3548160+2903040</f>
        <v>6451200</v>
      </c>
      <c r="Q39" s="286">
        <v>3548160</v>
      </c>
      <c r="R39" s="286">
        <v>1438200</v>
      </c>
    </row>
    <row r="40" spans="1:18" s="251" customFormat="1" ht="21.75" customHeight="1">
      <c r="A40" s="192" t="s">
        <v>267</v>
      </c>
      <c r="B40" s="287"/>
      <c r="C40" s="287"/>
      <c r="D40" s="287"/>
      <c r="E40" s="287"/>
      <c r="F40" s="287"/>
      <c r="G40" s="281">
        <f t="shared" si="0"/>
        <v>0</v>
      </c>
      <c r="H40" s="305"/>
      <c r="I40" s="276">
        <f>I39-G39</f>
        <v>400405819</v>
      </c>
      <c r="J40" s="276"/>
      <c r="K40" s="276"/>
      <c r="L40" s="276"/>
      <c r="M40" s="294"/>
      <c r="N40" s="295"/>
      <c r="O40" s="251" t="s">
        <v>268</v>
      </c>
      <c r="P40" s="250"/>
      <c r="Q40" s="250"/>
      <c r="R40" s="250">
        <v>-1424369</v>
      </c>
    </row>
    <row r="41" spans="1:18" s="254" customFormat="1" ht="21.75" customHeight="1">
      <c r="A41" s="183" t="s">
        <v>549</v>
      </c>
      <c r="B41" s="287">
        <f>B24-B33</f>
        <v>13635662741</v>
      </c>
      <c r="C41" s="287">
        <f>C24-C33</f>
        <v>91815209131</v>
      </c>
      <c r="D41" s="287">
        <f>D24-D33</f>
        <v>4411215467</v>
      </c>
      <c r="E41" s="287">
        <f>E24-E33</f>
        <v>2790169929</v>
      </c>
      <c r="F41" s="287">
        <v>0</v>
      </c>
      <c r="G41" s="288">
        <f>B41+C41+D41+E41</f>
        <v>112652257268</v>
      </c>
      <c r="H41" s="772">
        <f>G41-TS!H45</f>
        <v>0</v>
      </c>
      <c r="I41" s="276"/>
      <c r="J41" s="276"/>
      <c r="K41" s="276"/>
      <c r="L41" s="276"/>
      <c r="M41" s="283"/>
      <c r="N41" s="284"/>
      <c r="O41" s="254" t="s">
        <v>269</v>
      </c>
      <c r="P41" s="253">
        <v>11000000</v>
      </c>
      <c r="Q41" s="253">
        <v>11000000</v>
      </c>
      <c r="R41" s="253"/>
    </row>
    <row r="42" spans="1:18" s="254" customFormat="1" ht="21.75" customHeight="1">
      <c r="A42" s="306" t="s">
        <v>550</v>
      </c>
      <c r="B42" s="307">
        <f aca="true" t="shared" si="1" ref="B42:G42">B31-B39</f>
        <v>13099911521</v>
      </c>
      <c r="C42" s="307">
        <f t="shared" si="1"/>
        <v>90620275498</v>
      </c>
      <c r="D42" s="307">
        <f t="shared" si="1"/>
        <v>4162099682</v>
      </c>
      <c r="E42" s="307">
        <f t="shared" si="1"/>
        <v>2601849815</v>
      </c>
      <c r="F42" s="307">
        <f t="shared" si="1"/>
        <v>0</v>
      </c>
      <c r="G42" s="307">
        <f t="shared" si="1"/>
        <v>110484136516</v>
      </c>
      <c r="H42" s="772">
        <f>G42-TS!G45</f>
        <v>0</v>
      </c>
      <c r="I42" s="276"/>
      <c r="J42" s="276"/>
      <c r="K42" s="276"/>
      <c r="L42" s="276"/>
      <c r="M42" s="283"/>
      <c r="N42" s="284"/>
      <c r="P42" s="253">
        <f>SUM(P34:P41)</f>
        <v>39920854</v>
      </c>
      <c r="Q42" s="253">
        <f>SUM(Q34:Q41)</f>
        <v>26882273</v>
      </c>
      <c r="R42" s="253">
        <f>SUM(R34:R41)</f>
        <v>7380120</v>
      </c>
    </row>
    <row r="43" spans="1:18" s="254" customFormat="1" ht="19.5" customHeight="1">
      <c r="A43" s="156"/>
      <c r="B43" s="156"/>
      <c r="C43" s="156"/>
      <c r="D43" s="156"/>
      <c r="E43" s="156"/>
      <c r="F43" s="156"/>
      <c r="G43" s="156"/>
      <c r="H43" s="308"/>
      <c r="I43" s="309"/>
      <c r="J43" s="310"/>
      <c r="K43" s="310"/>
      <c r="L43" s="310"/>
      <c r="M43" s="310"/>
      <c r="N43" s="310"/>
      <c r="P43" s="253"/>
      <c r="Q43" s="253"/>
      <c r="R43" s="253"/>
    </row>
    <row r="44" spans="1:18" s="254" customFormat="1" ht="19.5" customHeight="1">
      <c r="A44" s="311" t="s">
        <v>270</v>
      </c>
      <c r="B44" s="311"/>
      <c r="C44" s="156"/>
      <c r="D44" s="156"/>
      <c r="E44" s="156"/>
      <c r="F44" s="156"/>
      <c r="G44" s="312"/>
      <c r="H44" s="308"/>
      <c r="I44" s="309"/>
      <c r="J44" s="310"/>
      <c r="K44" s="310"/>
      <c r="L44" s="310"/>
      <c r="M44" s="310"/>
      <c r="N44" s="310"/>
      <c r="O44" s="254">
        <v>254641500</v>
      </c>
      <c r="P44" s="253">
        <v>266041500</v>
      </c>
      <c r="Q44" s="253">
        <f>P44-O44</f>
        <v>11400000</v>
      </c>
      <c r="R44" s="253"/>
    </row>
    <row r="45" spans="1:18" s="254" customFormat="1" ht="19.5" customHeight="1">
      <c r="A45" s="311" t="s">
        <v>271</v>
      </c>
      <c r="B45" s="311"/>
      <c r="C45" s="156"/>
      <c r="D45" s="156"/>
      <c r="E45" s="156"/>
      <c r="F45" s="156"/>
      <c r="G45" s="313"/>
      <c r="H45" s="308"/>
      <c r="I45" s="309"/>
      <c r="J45" s="310"/>
      <c r="K45" s="310"/>
      <c r="L45" s="310"/>
      <c r="M45" s="310"/>
      <c r="N45" s="310"/>
      <c r="P45" s="253">
        <v>2614351</v>
      </c>
      <c r="Q45" s="253">
        <f>P45-O45</f>
        <v>2614351</v>
      </c>
      <c r="R45" s="253"/>
    </row>
    <row r="46" spans="1:18" s="254" customFormat="1" ht="19.5" customHeight="1">
      <c r="A46" s="311" t="s">
        <v>272</v>
      </c>
      <c r="B46" s="311"/>
      <c r="C46" s="156"/>
      <c r="D46" s="156"/>
      <c r="E46" s="156"/>
      <c r="F46" s="156"/>
      <c r="G46" s="314"/>
      <c r="H46" s="308"/>
      <c r="I46" s="309"/>
      <c r="J46" s="310"/>
      <c r="K46" s="310"/>
      <c r="L46" s="310"/>
      <c r="M46" s="310"/>
      <c r="N46" s="310"/>
      <c r="P46" s="253">
        <v>5689394</v>
      </c>
      <c r="Q46" s="253">
        <f>P46-O46</f>
        <v>5689394</v>
      </c>
      <c r="R46" s="253"/>
    </row>
    <row r="47" spans="1:18" s="254" customFormat="1" ht="19.5" customHeight="1">
      <c r="A47" s="311" t="s">
        <v>503</v>
      </c>
      <c r="B47" s="311"/>
      <c r="C47" s="156"/>
      <c r="D47" s="156"/>
      <c r="E47" s="156"/>
      <c r="F47" s="156"/>
      <c r="G47" s="314"/>
      <c r="H47" s="308"/>
      <c r="I47" s="309"/>
      <c r="J47" s="310"/>
      <c r="K47" s="310"/>
      <c r="L47" s="310"/>
      <c r="M47" s="310"/>
      <c r="N47" s="310"/>
      <c r="P47" s="253"/>
      <c r="Q47" s="250">
        <f>SUM(Q44:Q46)</f>
        <v>19703745</v>
      </c>
      <c r="R47" s="253"/>
    </row>
    <row r="48" spans="1:17" ht="19.5" customHeight="1">
      <c r="A48" s="315" t="s">
        <v>273</v>
      </c>
      <c r="B48" s="165"/>
      <c r="C48" s="165"/>
      <c r="D48" s="165"/>
      <c r="E48" s="165"/>
      <c r="F48" s="165"/>
      <c r="G48" s="165"/>
      <c r="H48" s="156"/>
      <c r="Q48" s="253">
        <f>P48-O48</f>
        <v>0</v>
      </c>
    </row>
    <row r="49" spans="1:17" ht="14.25">
      <c r="A49" s="156"/>
      <c r="B49" s="156"/>
      <c r="C49" s="156"/>
      <c r="D49" s="156"/>
      <c r="E49" s="156"/>
      <c r="F49" s="156"/>
      <c r="G49" s="156"/>
      <c r="H49" s="156"/>
      <c r="O49" s="249">
        <v>5018750</v>
      </c>
      <c r="P49" s="248">
        <v>8318750</v>
      </c>
      <c r="Q49" s="253">
        <f>P49-O49</f>
        <v>3300000</v>
      </c>
    </row>
    <row r="50" spans="16:17" ht="14.25">
      <c r="P50" s="248">
        <v>3080400</v>
      </c>
      <c r="Q50" s="253">
        <f>P50-O50</f>
        <v>3080400</v>
      </c>
    </row>
    <row r="51" spans="15:17" ht="14.25">
      <c r="O51" s="249">
        <v>10640874</v>
      </c>
      <c r="P51" s="248">
        <v>13301093</v>
      </c>
      <c r="Q51" s="253">
        <f>P51-O51</f>
        <v>2660219</v>
      </c>
    </row>
    <row r="52" ht="14.25">
      <c r="Q52" s="250">
        <f>SUM(Q49:Q51)</f>
        <v>9040619</v>
      </c>
    </row>
    <row r="53" ht="14.25">
      <c r="Q53" s="253">
        <f>P53-O53</f>
        <v>0</v>
      </c>
    </row>
    <row r="54" spans="16:17" ht="14.25">
      <c r="P54" s="248">
        <v>5040952</v>
      </c>
      <c r="Q54" s="250">
        <f>P54-O54</f>
        <v>5040952</v>
      </c>
    </row>
    <row r="55" ht="12.75">
      <c r="Q55" s="248">
        <f>Q47+Q52+Q54</f>
        <v>33785316</v>
      </c>
    </row>
  </sheetData>
  <sheetProtection/>
  <mergeCells count="1">
    <mergeCell ref="A4:G4"/>
  </mergeCells>
  <printOptions/>
  <pageMargins left="0.68" right="0.2" top="0.38" bottom="0.63" header="0.21" footer="0.36"/>
  <pageSetup horizontalDpi="600" verticalDpi="600" orientation="portrait" paperSize="9" r:id="rId1"/>
  <headerFooter alignWithMargins="0">
    <oddFooter>&amp;R&amp;"Times New Roman,Regular"Trang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2">
      <selection activeCell="F55" sqref="F55"/>
    </sheetView>
  </sheetViews>
  <sheetFormatPr defaultColWidth="9.140625" defaultRowHeight="12.75" outlineLevelRow="1"/>
  <cols>
    <col min="1" max="1" width="28.421875" style="0" customWidth="1"/>
    <col min="4" max="4" width="12.00390625" style="0" customWidth="1"/>
    <col min="5" max="5" width="16.7109375" style="0" customWidth="1"/>
    <col min="6" max="6" width="15.57421875" style="0" customWidth="1"/>
    <col min="7" max="7" width="16.421875" style="0" bestFit="1" customWidth="1"/>
  </cols>
  <sheetData>
    <row r="1" spans="1:4" s="7" customFormat="1" ht="15">
      <c r="A1" s="1" t="s">
        <v>7</v>
      </c>
      <c r="B1" s="2"/>
      <c r="C1" s="3"/>
      <c r="D1" s="4"/>
    </row>
    <row r="2" spans="1:6" s="4" customFormat="1" ht="15">
      <c r="A2" s="8" t="s">
        <v>8</v>
      </c>
      <c r="B2" s="52"/>
      <c r="C2" s="9"/>
      <c r="F2" s="9" t="str">
        <f>TS!H2</f>
        <v>Báo cáo tài chính quý I năm 2015 (Chưa kiểm toán)</v>
      </c>
    </row>
    <row r="3" spans="1:5" s="171" customFormat="1" ht="11.25" customHeight="1">
      <c r="A3" s="10" t="s">
        <v>9</v>
      </c>
      <c r="B3" s="169"/>
      <c r="C3" s="170"/>
      <c r="D3" s="12"/>
      <c r="E3" s="212"/>
    </row>
    <row r="4" spans="1:9" s="216" customFormat="1" ht="19.5">
      <c r="A4" s="863" t="s">
        <v>215</v>
      </c>
      <c r="B4" s="863"/>
      <c r="C4" s="863"/>
      <c r="D4" s="863"/>
      <c r="E4" s="863"/>
      <c r="F4" s="863"/>
      <c r="G4" s="114"/>
      <c r="H4" s="92"/>
      <c r="I4" s="7"/>
    </row>
    <row r="5" spans="1:9" s="217" customFormat="1" ht="17.25" customHeight="1">
      <c r="A5" s="173"/>
      <c r="B5" s="245"/>
      <c r="D5" s="175"/>
      <c r="E5" s="246"/>
      <c r="F5" s="176" t="s">
        <v>11</v>
      </c>
      <c r="G5" s="13"/>
      <c r="H5" s="13"/>
      <c r="I5" s="13"/>
    </row>
    <row r="6" spans="1:7" s="221" customFormat="1" ht="18" customHeight="1" hidden="1" outlineLevel="1">
      <c r="A6" s="119" t="s">
        <v>274</v>
      </c>
      <c r="B6" s="119"/>
      <c r="C6" s="119"/>
      <c r="D6" s="119"/>
      <c r="E6" s="119"/>
      <c r="F6" s="119"/>
      <c r="G6" s="119"/>
    </row>
    <row r="7" spans="1:7" s="226" customFormat="1" ht="51" hidden="1" outlineLevel="1">
      <c r="A7" s="262" t="s">
        <v>245</v>
      </c>
      <c r="B7" s="262" t="s">
        <v>246</v>
      </c>
      <c r="C7" s="262" t="s">
        <v>247</v>
      </c>
      <c r="D7" s="262" t="s">
        <v>248</v>
      </c>
      <c r="E7" s="316" t="s">
        <v>249</v>
      </c>
      <c r="F7" s="262" t="s">
        <v>221</v>
      </c>
      <c r="G7" s="115"/>
    </row>
    <row r="8" spans="1:7" s="226" customFormat="1" ht="16.5" customHeight="1" hidden="1" outlineLevel="1">
      <c r="A8" s="317" t="s">
        <v>275</v>
      </c>
      <c r="B8" s="318"/>
      <c r="C8" s="318"/>
      <c r="D8" s="318"/>
      <c r="E8" s="319"/>
      <c r="F8" s="317"/>
      <c r="G8" s="115"/>
    </row>
    <row r="9" spans="1:7" s="226" customFormat="1" ht="16.5" customHeight="1" hidden="1" outlineLevel="1">
      <c r="A9" s="320" t="str">
        <f>TM10!A24</f>
        <v>Ngày 01/01/2015</v>
      </c>
      <c r="B9" s="321"/>
      <c r="C9" s="321"/>
      <c r="D9" s="321"/>
      <c r="E9" s="322"/>
      <c r="F9" s="190"/>
      <c r="G9" s="115"/>
    </row>
    <row r="10" spans="1:7" s="226" customFormat="1" ht="16.5" customHeight="1" hidden="1" outlineLevel="1">
      <c r="A10" s="321" t="s">
        <v>276</v>
      </c>
      <c r="B10" s="321"/>
      <c r="C10" s="321"/>
      <c r="D10" s="321"/>
      <c r="E10" s="322"/>
      <c r="F10" s="186"/>
      <c r="G10" s="115"/>
    </row>
    <row r="11" spans="1:7" s="226" customFormat="1" ht="16.5" customHeight="1" hidden="1" outlineLevel="1">
      <c r="A11" s="321" t="s">
        <v>277</v>
      </c>
      <c r="B11" s="321"/>
      <c r="C11" s="321"/>
      <c r="D11" s="321"/>
      <c r="E11" s="322"/>
      <c r="F11" s="186"/>
      <c r="G11" s="115"/>
    </row>
    <row r="12" spans="1:7" s="226" customFormat="1" ht="16.5" customHeight="1" hidden="1" outlineLevel="1">
      <c r="A12" s="321" t="s">
        <v>278</v>
      </c>
      <c r="B12" s="321"/>
      <c r="C12" s="321"/>
      <c r="D12" s="321"/>
      <c r="E12" s="322"/>
      <c r="F12" s="186"/>
      <c r="G12" s="115"/>
    </row>
    <row r="13" spans="1:7" s="226" customFormat="1" ht="16.5" customHeight="1" hidden="1" outlineLevel="1">
      <c r="A13" s="321" t="s">
        <v>279</v>
      </c>
      <c r="B13" s="321"/>
      <c r="C13" s="321"/>
      <c r="D13" s="321"/>
      <c r="E13" s="322"/>
      <c r="F13" s="186"/>
      <c r="G13" s="115"/>
    </row>
    <row r="14" spans="1:7" s="226" customFormat="1" ht="16.5" customHeight="1" hidden="1" outlineLevel="1">
      <c r="A14" s="321" t="s">
        <v>255</v>
      </c>
      <c r="B14" s="321"/>
      <c r="C14" s="321"/>
      <c r="D14" s="321"/>
      <c r="E14" s="322"/>
      <c r="F14" s="186"/>
      <c r="G14" s="115"/>
    </row>
    <row r="15" spans="1:7" s="226" customFormat="1" ht="16.5" customHeight="1" hidden="1" outlineLevel="1">
      <c r="A15" s="323" t="str">
        <f>TM10!A31</f>
        <v>Ngày 31/03/2015</v>
      </c>
      <c r="B15" s="321"/>
      <c r="C15" s="321"/>
      <c r="D15" s="321"/>
      <c r="E15" s="322"/>
      <c r="F15" s="186"/>
      <c r="G15" s="115"/>
    </row>
    <row r="16" spans="1:7" s="226" customFormat="1" ht="16.5" customHeight="1" hidden="1" outlineLevel="1">
      <c r="A16" s="324" t="s">
        <v>256</v>
      </c>
      <c r="B16" s="321"/>
      <c r="C16" s="321"/>
      <c r="D16" s="321"/>
      <c r="E16" s="322"/>
      <c r="F16" s="190"/>
      <c r="G16" s="115"/>
    </row>
    <row r="17" spans="1:7" s="226" customFormat="1" ht="16.5" customHeight="1" hidden="1" outlineLevel="1">
      <c r="A17" s="320" t="str">
        <f>A9</f>
        <v>Ngày 01/01/2015</v>
      </c>
      <c r="B17" s="321"/>
      <c r="C17" s="321"/>
      <c r="D17" s="321"/>
      <c r="E17" s="322"/>
      <c r="F17" s="186"/>
      <c r="G17" s="115"/>
    </row>
    <row r="18" spans="1:7" s="226" customFormat="1" ht="16.5" customHeight="1" hidden="1" outlineLevel="1">
      <c r="A18" s="321" t="s">
        <v>260</v>
      </c>
      <c r="B18" s="321"/>
      <c r="C18" s="321"/>
      <c r="D18" s="321"/>
      <c r="E18" s="322"/>
      <c r="F18" s="190"/>
      <c r="G18" s="115"/>
    </row>
    <row r="19" spans="1:7" s="226" customFormat="1" ht="16.5" customHeight="1" hidden="1" outlineLevel="1">
      <c r="A19" s="321" t="s">
        <v>277</v>
      </c>
      <c r="B19" s="321"/>
      <c r="C19" s="321"/>
      <c r="D19" s="321"/>
      <c r="E19" s="322"/>
      <c r="F19" s="186"/>
      <c r="G19" s="115"/>
    </row>
    <row r="20" spans="1:7" s="226" customFormat="1" ht="16.5" customHeight="1" hidden="1" outlineLevel="1">
      <c r="A20" s="321" t="s">
        <v>278</v>
      </c>
      <c r="B20" s="321"/>
      <c r="C20" s="321"/>
      <c r="D20" s="321"/>
      <c r="E20" s="322"/>
      <c r="F20" s="186"/>
      <c r="G20" s="115"/>
    </row>
    <row r="21" spans="1:7" s="226" customFormat="1" ht="16.5" customHeight="1" hidden="1" outlineLevel="1">
      <c r="A21" s="321" t="s">
        <v>279</v>
      </c>
      <c r="B21" s="321"/>
      <c r="C21" s="321"/>
      <c r="D21" s="321"/>
      <c r="E21" s="322"/>
      <c r="F21" s="186"/>
      <c r="G21" s="115"/>
    </row>
    <row r="22" spans="1:7" s="226" customFormat="1" ht="16.5" customHeight="1" hidden="1" outlineLevel="1">
      <c r="A22" s="321" t="s">
        <v>255</v>
      </c>
      <c r="B22" s="321"/>
      <c r="C22" s="321"/>
      <c r="D22" s="321"/>
      <c r="E22" s="322"/>
      <c r="F22" s="186"/>
      <c r="G22" s="115"/>
    </row>
    <row r="23" spans="1:7" s="226" customFormat="1" ht="16.5" customHeight="1" hidden="1" outlineLevel="1">
      <c r="A23" s="323" t="str">
        <f>A15</f>
        <v>Ngày 31/03/2015</v>
      </c>
      <c r="B23" s="321"/>
      <c r="C23" s="321"/>
      <c r="D23" s="321"/>
      <c r="E23" s="322"/>
      <c r="F23" s="190"/>
      <c r="G23" s="115"/>
    </row>
    <row r="24" spans="1:7" s="226" customFormat="1" ht="16.5" customHeight="1" hidden="1" outlineLevel="1">
      <c r="A24" s="324" t="s">
        <v>280</v>
      </c>
      <c r="B24" s="321"/>
      <c r="C24" s="321"/>
      <c r="D24" s="321"/>
      <c r="E24" s="322"/>
      <c r="F24" s="186"/>
      <c r="G24" s="115"/>
    </row>
    <row r="25" spans="1:7" s="226" customFormat="1" ht="16.5" customHeight="1" hidden="1" outlineLevel="1">
      <c r="A25" s="321" t="str">
        <f>TM10!A41</f>
        <v> - Tại ngày 01/01/2015</v>
      </c>
      <c r="B25" s="321"/>
      <c r="C25" s="321"/>
      <c r="D25" s="321"/>
      <c r="E25" s="322"/>
      <c r="F25" s="186"/>
      <c r="G25" s="115"/>
    </row>
    <row r="26" spans="1:7" s="226" customFormat="1" ht="16.5" customHeight="1" hidden="1" outlineLevel="1">
      <c r="A26" s="325" t="str">
        <f>TM10!A42</f>
        <v> - Tại ngày 31/03/2015</v>
      </c>
      <c r="B26" s="325"/>
      <c r="C26" s="325"/>
      <c r="D26" s="325"/>
      <c r="E26" s="326"/>
      <c r="F26" s="327"/>
      <c r="G26" s="115"/>
    </row>
    <row r="27" spans="1:7" s="221" customFormat="1" ht="21.75" customHeight="1" collapsed="1">
      <c r="A27" s="119" t="s">
        <v>552</v>
      </c>
      <c r="B27" s="119"/>
      <c r="C27" s="119"/>
      <c r="D27" s="119"/>
      <c r="E27" s="119"/>
      <c r="F27" s="119"/>
      <c r="G27" s="119"/>
    </row>
    <row r="28" spans="1:7" s="221" customFormat="1" ht="21.75" customHeight="1">
      <c r="A28" s="119"/>
      <c r="B28" s="119"/>
      <c r="C28" s="119"/>
      <c r="D28" s="119"/>
      <c r="E28" s="119"/>
      <c r="F28" s="119"/>
      <c r="G28" s="119"/>
    </row>
    <row r="29" spans="1:7" s="329" customFormat="1" ht="43.5" customHeight="1">
      <c r="A29" s="262" t="s">
        <v>245</v>
      </c>
      <c r="B29" s="262" t="s">
        <v>281</v>
      </c>
      <c r="C29" s="262" t="s">
        <v>282</v>
      </c>
      <c r="D29" s="262" t="s">
        <v>283</v>
      </c>
      <c r="E29" s="262" t="s">
        <v>284</v>
      </c>
      <c r="F29" s="262" t="s">
        <v>221</v>
      </c>
      <c r="G29" s="328"/>
    </row>
    <row r="30" spans="1:7" s="221" customFormat="1" ht="21.75" customHeight="1">
      <c r="A30" s="317" t="s">
        <v>285</v>
      </c>
      <c r="B30" s="317"/>
      <c r="C30" s="317"/>
      <c r="D30" s="317"/>
      <c r="E30" s="317"/>
      <c r="F30" s="317"/>
      <c r="G30" s="119"/>
    </row>
    <row r="31" spans="1:7" s="221" customFormat="1" ht="21.75" customHeight="1">
      <c r="A31" s="320" t="str">
        <f>A9</f>
        <v>Ngày 01/01/2015</v>
      </c>
      <c r="B31" s="330"/>
      <c r="C31" s="330"/>
      <c r="D31" s="330">
        <v>108037314</v>
      </c>
      <c r="E31" s="330">
        <v>335288000</v>
      </c>
      <c r="F31" s="190">
        <f aca="true" t="shared" si="0" ref="F31:F36">SUM(B31:E31)</f>
        <v>443325314</v>
      </c>
      <c r="G31" s="331"/>
    </row>
    <row r="32" spans="1:7" s="226" customFormat="1" ht="21.75" customHeight="1">
      <c r="A32" s="321" t="s">
        <v>251</v>
      </c>
      <c r="B32" s="186"/>
      <c r="C32" s="186"/>
      <c r="D32" s="186"/>
      <c r="E32" s="479"/>
      <c r="F32" s="186">
        <f t="shared" si="0"/>
        <v>0</v>
      </c>
      <c r="G32" s="115"/>
    </row>
    <row r="33" spans="1:7" s="226" customFormat="1" ht="21.75" customHeight="1">
      <c r="A33" s="321" t="s">
        <v>286</v>
      </c>
      <c r="B33" s="186"/>
      <c r="C33" s="186"/>
      <c r="D33" s="186"/>
      <c r="E33" s="479"/>
      <c r="F33" s="186">
        <f t="shared" si="0"/>
        <v>0</v>
      </c>
      <c r="G33" s="115"/>
    </row>
    <row r="34" spans="1:7" s="226" customFormat="1" ht="21.75" customHeight="1">
      <c r="A34" s="321" t="s">
        <v>287</v>
      </c>
      <c r="B34" s="186"/>
      <c r="C34" s="186"/>
      <c r="D34" s="186"/>
      <c r="E34" s="479"/>
      <c r="F34" s="186">
        <f t="shared" si="0"/>
        <v>0</v>
      </c>
      <c r="G34" s="115"/>
    </row>
    <row r="35" spans="1:7" s="226" customFormat="1" ht="21.75" customHeight="1">
      <c r="A35" s="321" t="s">
        <v>278</v>
      </c>
      <c r="B35" s="186"/>
      <c r="C35" s="186"/>
      <c r="D35" s="186"/>
      <c r="E35" s="479"/>
      <c r="F35" s="186">
        <f t="shared" si="0"/>
        <v>0</v>
      </c>
      <c r="G35" s="115"/>
    </row>
    <row r="36" spans="1:7" s="226" customFormat="1" ht="21.75" customHeight="1">
      <c r="A36" s="321" t="s">
        <v>254</v>
      </c>
      <c r="B36" s="186"/>
      <c r="C36" s="186"/>
      <c r="D36" s="186"/>
      <c r="E36" s="479"/>
      <c r="F36" s="186">
        <f t="shared" si="0"/>
        <v>0</v>
      </c>
      <c r="G36" s="115"/>
    </row>
    <row r="37" spans="1:7" s="226" customFormat="1" ht="21.75" customHeight="1">
      <c r="A37" s="321" t="s">
        <v>255</v>
      </c>
      <c r="B37" s="186"/>
      <c r="C37" s="186"/>
      <c r="D37" s="186"/>
      <c r="E37" s="479"/>
      <c r="F37" s="186"/>
      <c r="G37" s="115"/>
    </row>
    <row r="38" spans="1:7" s="221" customFormat="1" ht="21.75" customHeight="1">
      <c r="A38" s="323" t="str">
        <f>A15</f>
        <v>Ngày 31/03/2015</v>
      </c>
      <c r="B38" s="190">
        <f>B31+B32+B33+B34+B35-B36-B37</f>
        <v>0</v>
      </c>
      <c r="C38" s="190">
        <f>C31+C32+C33+C34+C35-C36</f>
        <v>0</v>
      </c>
      <c r="D38" s="190">
        <f>D31+D32+D33+D34+D35-D36</f>
        <v>108037314</v>
      </c>
      <c r="E38" s="190">
        <f>E31+E32+E33+E34+E35-E36</f>
        <v>335288000</v>
      </c>
      <c r="F38" s="190">
        <f>SUM(B38:E38)</f>
        <v>443325314</v>
      </c>
      <c r="G38" s="331">
        <f>F38-'[4]TS'!G47</f>
        <v>0</v>
      </c>
    </row>
    <row r="39" spans="1:7" s="221" customFormat="1" ht="21.75" customHeight="1">
      <c r="A39" s="324" t="s">
        <v>256</v>
      </c>
      <c r="B39" s="192"/>
      <c r="C39" s="192"/>
      <c r="D39" s="192"/>
      <c r="E39" s="192"/>
      <c r="F39" s="186"/>
      <c r="G39" s="119"/>
    </row>
    <row r="40" spans="1:7" s="226" customFormat="1" ht="21.75" customHeight="1">
      <c r="A40" s="320" t="str">
        <f>A31</f>
        <v>Ngày 01/01/2015</v>
      </c>
      <c r="B40" s="190"/>
      <c r="C40" s="190"/>
      <c r="D40" s="190">
        <v>108037314</v>
      </c>
      <c r="E40" s="190">
        <v>289067005</v>
      </c>
      <c r="F40" s="190">
        <f>SUM(B40:E40)</f>
        <v>397104319</v>
      </c>
      <c r="G40" s="191">
        <f>F40+TS!H53</f>
        <v>0</v>
      </c>
    </row>
    <row r="41" spans="1:7" s="226" customFormat="1" ht="21.75" customHeight="1">
      <c r="A41" s="321" t="s">
        <v>260</v>
      </c>
      <c r="B41" s="186"/>
      <c r="C41" s="186"/>
      <c r="D41" s="186"/>
      <c r="E41" s="479">
        <v>3301500</v>
      </c>
      <c r="F41" s="186">
        <f>SUM(B41:E41)</f>
        <v>3301500</v>
      </c>
      <c r="G41" s="115">
        <f>392351983-390767871</f>
        <v>1584112</v>
      </c>
    </row>
    <row r="42" spans="1:7" s="226" customFormat="1" ht="21.75" customHeight="1">
      <c r="A42" s="321" t="s">
        <v>278</v>
      </c>
      <c r="B42" s="186"/>
      <c r="C42" s="186"/>
      <c r="D42" s="186"/>
      <c r="E42" s="186"/>
      <c r="F42" s="186"/>
      <c r="G42" s="115"/>
    </row>
    <row r="43" spans="1:7" s="226" customFormat="1" ht="21.75" customHeight="1">
      <c r="A43" s="321" t="s">
        <v>254</v>
      </c>
      <c r="B43" s="186"/>
      <c r="C43" s="186"/>
      <c r="D43" s="186"/>
      <c r="E43" s="186"/>
      <c r="F43" s="186">
        <f>SUM(B43:E43)</f>
        <v>0</v>
      </c>
      <c r="G43" s="115"/>
    </row>
    <row r="44" spans="1:7" s="226" customFormat="1" ht="21.75" customHeight="1">
      <c r="A44" s="321" t="s">
        <v>255</v>
      </c>
      <c r="B44" s="186"/>
      <c r="C44" s="186"/>
      <c r="D44" s="186"/>
      <c r="E44" s="186"/>
      <c r="F44" s="186">
        <f>SUM(B44:E44)</f>
        <v>0</v>
      </c>
      <c r="G44" s="115"/>
    </row>
    <row r="45" spans="1:7" s="226" customFormat="1" ht="21.75" customHeight="1">
      <c r="A45" s="323" t="str">
        <f>A38</f>
        <v>Ngày 31/03/2015</v>
      </c>
      <c r="B45" s="190">
        <f>B40+B41-B43-B44</f>
        <v>0</v>
      </c>
      <c r="C45" s="190">
        <f>C40+C41-C43-C44</f>
        <v>0</v>
      </c>
      <c r="D45" s="190">
        <f>D40+D41-D43-D44</f>
        <v>108037314</v>
      </c>
      <c r="E45" s="190">
        <f>E40+E41-E43-E44</f>
        <v>292368505</v>
      </c>
      <c r="F45" s="190">
        <f>SUM(B45:E45)</f>
        <v>400405819</v>
      </c>
      <c r="G45" s="191">
        <f>F45+TS!G53</f>
        <v>0</v>
      </c>
    </row>
    <row r="46" spans="1:7" s="226" customFormat="1" ht="21.75" customHeight="1">
      <c r="A46" s="324" t="s">
        <v>288</v>
      </c>
      <c r="B46" s="192"/>
      <c r="C46" s="192"/>
      <c r="D46" s="192"/>
      <c r="E46" s="192"/>
      <c r="F46" s="186"/>
      <c r="G46" s="115"/>
    </row>
    <row r="47" spans="1:7" s="226" customFormat="1" ht="21.75" customHeight="1">
      <c r="A47" s="321" t="str">
        <f>A25</f>
        <v> - Tại ngày 01/01/2015</v>
      </c>
      <c r="B47" s="186"/>
      <c r="C47" s="186">
        <v>0</v>
      </c>
      <c r="D47" s="186">
        <v>0</v>
      </c>
      <c r="E47" s="186">
        <f>E31-E40</f>
        <v>46220995</v>
      </c>
      <c r="F47" s="186">
        <f>SUM(B47:E47)</f>
        <v>46220995</v>
      </c>
      <c r="G47" s="671">
        <f>F47-TS!H51</f>
        <v>0</v>
      </c>
    </row>
    <row r="48" spans="1:7" s="226" customFormat="1" ht="21.75" customHeight="1">
      <c r="A48" s="325" t="str">
        <f>A26</f>
        <v> - Tại ngày 31/03/2015</v>
      </c>
      <c r="B48" s="327">
        <f>B38-B45</f>
        <v>0</v>
      </c>
      <c r="C48" s="327">
        <f>C38-C45</f>
        <v>0</v>
      </c>
      <c r="D48" s="327">
        <f>D38-D45</f>
        <v>0</v>
      </c>
      <c r="E48" s="327">
        <f>E38-E45</f>
        <v>42919495</v>
      </c>
      <c r="F48" s="327">
        <f>SUM(B48:E48)</f>
        <v>42919495</v>
      </c>
      <c r="G48" s="671">
        <f>F48-TS!G51</f>
        <v>0</v>
      </c>
    </row>
    <row r="49" ht="20.25" customHeight="1"/>
    <row r="50" spans="1:6" s="338" customFormat="1" ht="20.25" customHeight="1">
      <c r="A50" s="334" t="s">
        <v>553</v>
      </c>
      <c r="B50" s="335"/>
      <c r="C50" s="336"/>
      <c r="E50" s="337">
        <f>TM9!B9</f>
        <v>42094</v>
      </c>
      <c r="F50" s="337">
        <f>TM9!C9</f>
        <v>42005</v>
      </c>
    </row>
    <row r="51" spans="1:6" s="342" customFormat="1" ht="20.25" customHeight="1">
      <c r="A51" s="339" t="s">
        <v>290</v>
      </c>
      <c r="B51" s="340"/>
      <c r="C51" s="340"/>
      <c r="E51" s="515"/>
      <c r="F51" s="341"/>
    </row>
    <row r="52" spans="1:6" s="342" customFormat="1" ht="20.25" customHeight="1">
      <c r="A52" s="339" t="s">
        <v>554</v>
      </c>
      <c r="B52" s="340"/>
      <c r="C52" s="340"/>
      <c r="E52" s="520">
        <v>160027387053</v>
      </c>
      <c r="F52" s="520">
        <v>138948195251</v>
      </c>
    </row>
    <row r="53" spans="1:6" s="342" customFormat="1" ht="20.25" customHeight="1">
      <c r="A53" s="339" t="s">
        <v>555</v>
      </c>
      <c r="B53" s="340"/>
      <c r="C53" s="340"/>
      <c r="E53" s="520">
        <v>1814212000</v>
      </c>
      <c r="F53" s="520">
        <v>1814212000</v>
      </c>
    </row>
    <row r="54" spans="1:6" s="342" customFormat="1" ht="20.25" customHeight="1">
      <c r="A54" s="339" t="s">
        <v>416</v>
      </c>
      <c r="B54" s="340"/>
      <c r="C54" s="340"/>
      <c r="E54" s="520">
        <f>298040000+18552679+4461829430</f>
        <v>4778422109</v>
      </c>
      <c r="F54" s="520">
        <v>113854000</v>
      </c>
    </row>
    <row r="55" spans="1:6" s="342" customFormat="1" ht="20.25" customHeight="1">
      <c r="A55" s="339" t="s">
        <v>556</v>
      </c>
      <c r="B55" s="340"/>
      <c r="C55" s="340"/>
      <c r="E55" s="520"/>
      <c r="F55" s="520"/>
    </row>
    <row r="56" spans="1:6" s="342" customFormat="1" ht="20.25" customHeight="1">
      <c r="A56" s="339"/>
      <c r="B56" s="340"/>
      <c r="C56" s="340"/>
      <c r="E56" s="520"/>
      <c r="F56" s="520"/>
    </row>
    <row r="57" spans="1:6" s="347" customFormat="1" ht="20.25" customHeight="1">
      <c r="A57" s="344" t="s">
        <v>291</v>
      </c>
      <c r="B57" s="345"/>
      <c r="C57" s="345"/>
      <c r="E57" s="256">
        <f>SUM(E52:E54)</f>
        <v>166620021162</v>
      </c>
      <c r="F57" s="256">
        <f>SUM(F52:F54)</f>
        <v>140876261251</v>
      </c>
    </row>
    <row r="58" spans="5:6" ht="12.75">
      <c r="E58" s="667">
        <f>E57-TS!G55</f>
        <v>0</v>
      </c>
      <c r="F58" s="667">
        <f>F57-TS!H55</f>
        <v>0</v>
      </c>
    </row>
    <row r="61" ht="18.75">
      <c r="A61" s="665"/>
    </row>
    <row r="62" ht="18.75">
      <c r="A62" s="666"/>
    </row>
  </sheetData>
  <sheetProtection/>
  <mergeCells count="1">
    <mergeCell ref="A4:F4"/>
  </mergeCells>
  <printOptions/>
  <pageMargins left="0.87" right="0.17" top="0.38" bottom="0.24" header="0.19" footer="0.17"/>
  <pageSetup horizontalDpi="600" verticalDpi="600" orientation="portrait" paperSize="9" r:id="rId1"/>
  <headerFooter alignWithMargins="0">
    <oddFooter>&amp;R&amp;"Times New Roman,Regular"Trang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0">
      <selection activeCell="D43" sqref="D43"/>
    </sheetView>
  </sheetViews>
  <sheetFormatPr defaultColWidth="9.140625" defaultRowHeight="12.75" outlineLevelRow="1"/>
  <cols>
    <col min="1" max="1" width="31.421875" style="0" customWidth="1"/>
    <col min="2" max="2" width="11.421875" style="373" customWidth="1"/>
    <col min="3" max="3" width="10.7109375" style="373" customWidth="1"/>
    <col min="4" max="4" width="18.421875" style="373" customWidth="1"/>
    <col min="5" max="5" width="20.00390625" style="373" customWidth="1"/>
  </cols>
  <sheetData>
    <row r="1" spans="1:4" s="7" customFormat="1" ht="15">
      <c r="A1" s="1" t="s">
        <v>7</v>
      </c>
      <c r="B1" s="2"/>
      <c r="C1" s="3"/>
      <c r="D1" s="4"/>
    </row>
    <row r="2" spans="1:6" s="4" customFormat="1" ht="15">
      <c r="A2" s="8" t="s">
        <v>8</v>
      </c>
      <c r="B2" s="52"/>
      <c r="C2" s="9"/>
      <c r="E2" s="9" t="str">
        <f>TS!H2</f>
        <v>Báo cáo tài chính quý I năm 2015 (Chưa kiểm toán)</v>
      </c>
      <c r="F2" s="9"/>
    </row>
    <row r="3" spans="1:5" s="171" customFormat="1" ht="13.5" customHeight="1">
      <c r="A3" s="10" t="s">
        <v>9</v>
      </c>
      <c r="B3" s="169"/>
      <c r="C3" s="170"/>
      <c r="D3" s="12"/>
      <c r="E3" s="212"/>
    </row>
    <row r="4" spans="1:11" s="216" customFormat="1" ht="19.5">
      <c r="A4" s="863" t="s">
        <v>215</v>
      </c>
      <c r="B4" s="863"/>
      <c r="C4" s="863"/>
      <c r="D4" s="863"/>
      <c r="E4" s="863"/>
      <c r="F4" s="213"/>
      <c r="G4" s="214"/>
      <c r="H4" s="215"/>
      <c r="I4" s="114"/>
      <c r="J4" s="92"/>
      <c r="K4" s="7"/>
    </row>
    <row r="5" spans="1:11" s="217" customFormat="1" ht="17.25">
      <c r="A5" s="172"/>
      <c r="B5" s="245"/>
      <c r="D5" s="175"/>
      <c r="E5" s="176" t="s">
        <v>11</v>
      </c>
      <c r="F5" s="218"/>
      <c r="H5" s="219"/>
      <c r="I5" s="13"/>
      <c r="J5" s="13"/>
      <c r="K5" s="13"/>
    </row>
    <row r="6" spans="1:6" ht="7.5" customHeight="1">
      <c r="A6" s="115"/>
      <c r="B6" s="332"/>
      <c r="C6" s="332"/>
      <c r="D6" s="332"/>
      <c r="E6" s="332"/>
      <c r="F6" s="333"/>
    </row>
    <row r="7" spans="1:6" s="338" customFormat="1" ht="17.25" hidden="1" outlineLevel="1">
      <c r="A7" s="334" t="s">
        <v>289</v>
      </c>
      <c r="B7" s="335"/>
      <c r="C7" s="336"/>
      <c r="D7" s="337">
        <f>TM9!B9</f>
        <v>42094</v>
      </c>
      <c r="E7" s="337">
        <f>TM10!G8</f>
        <v>42005</v>
      </c>
      <c r="F7" s="334"/>
    </row>
    <row r="8" spans="1:6" s="342" customFormat="1" ht="17.25" hidden="1" outlineLevel="1">
      <c r="A8" s="339" t="s">
        <v>290</v>
      </c>
      <c r="B8" s="340"/>
      <c r="C8" s="340"/>
      <c r="D8" s="515"/>
      <c r="E8" s="341"/>
      <c r="F8" s="339"/>
    </row>
    <row r="9" spans="1:6" s="342" customFormat="1" ht="17.25" hidden="1" outlineLevel="1">
      <c r="A9" s="339" t="s">
        <v>412</v>
      </c>
      <c r="B9" s="340"/>
      <c r="C9" s="340"/>
      <c r="D9" s="520">
        <v>138948195251</v>
      </c>
      <c r="E9" s="343">
        <v>1789084184</v>
      </c>
      <c r="F9" s="339"/>
    </row>
    <row r="10" spans="1:6" s="342" customFormat="1" ht="17.25" hidden="1" outlineLevel="1">
      <c r="A10" s="339" t="s">
        <v>417</v>
      </c>
      <c r="B10" s="340"/>
      <c r="C10" s="340"/>
      <c r="D10" s="520">
        <v>1928066000</v>
      </c>
      <c r="E10" s="343">
        <v>12641722823</v>
      </c>
      <c r="F10" s="339"/>
    </row>
    <row r="11" spans="1:6" s="342" customFormat="1" ht="17.25" hidden="1" outlineLevel="1">
      <c r="A11" s="339" t="s">
        <v>416</v>
      </c>
      <c r="B11" s="340"/>
      <c r="C11" s="340"/>
      <c r="D11" s="520"/>
      <c r="E11" s="343"/>
      <c r="F11" s="339"/>
    </row>
    <row r="12" spans="1:6" s="347" customFormat="1" ht="16.5" customHeight="1" hidden="1" outlineLevel="1">
      <c r="A12" s="344" t="s">
        <v>291</v>
      </c>
      <c r="B12" s="345"/>
      <c r="C12" s="345"/>
      <c r="D12" s="256">
        <f>SUM(D9:D11)</f>
        <v>140876261251</v>
      </c>
      <c r="E12" s="256">
        <f>SUM(E9:E11)</f>
        <v>14430807007</v>
      </c>
      <c r="F12" s="346"/>
    </row>
    <row r="13" spans="1:6" s="338" customFormat="1" ht="16.5" customHeight="1" hidden="1" outlineLevel="1">
      <c r="A13" s="371"/>
      <c r="B13" s="335"/>
      <c r="C13" s="335"/>
      <c r="D13" s="668">
        <f>D12-TS!G55</f>
        <v>-25743759911</v>
      </c>
      <c r="E13" s="668">
        <f>E12-TS!H55</f>
        <v>-126445454244</v>
      </c>
      <c r="F13" s="334"/>
    </row>
    <row r="14" spans="1:6" s="350" customFormat="1" ht="17.25" collapsed="1">
      <c r="A14" s="348" t="s">
        <v>557</v>
      </c>
      <c r="B14" s="349"/>
      <c r="C14" s="349"/>
      <c r="F14" s="348"/>
    </row>
    <row r="15" spans="1:6" s="350" customFormat="1" ht="17.25">
      <c r="A15" s="348"/>
      <c r="B15" s="349"/>
      <c r="C15" s="349"/>
      <c r="F15" s="348"/>
    </row>
    <row r="16" spans="1:6" s="355" customFormat="1" ht="36" customHeight="1">
      <c r="A16" s="351" t="s">
        <v>245</v>
      </c>
      <c r="B16" s="352">
        <f>TM9!C9</f>
        <v>42005</v>
      </c>
      <c r="C16" s="353" t="s">
        <v>292</v>
      </c>
      <c r="D16" s="353" t="s">
        <v>293</v>
      </c>
      <c r="E16" s="352">
        <f>TM9!B9</f>
        <v>42094</v>
      </c>
      <c r="F16" s="354"/>
    </row>
    <row r="17" spans="1:6" s="350" customFormat="1" ht="18" customHeight="1">
      <c r="A17" s="356" t="s">
        <v>294</v>
      </c>
      <c r="B17" s="357">
        <f>SUM(B18:B20)</f>
        <v>0</v>
      </c>
      <c r="C17" s="357">
        <f>SUM(C18:C20)</f>
        <v>0</v>
      </c>
      <c r="D17" s="357">
        <f>SUM(D18:D20)</f>
        <v>0</v>
      </c>
      <c r="E17" s="357">
        <f>B17+C17-D17</f>
        <v>0</v>
      </c>
      <c r="F17" s="348"/>
    </row>
    <row r="18" spans="1:6" s="361" customFormat="1" ht="18" customHeight="1">
      <c r="A18" s="358" t="s">
        <v>295</v>
      </c>
      <c r="B18" s="359"/>
      <c r="C18" s="359"/>
      <c r="D18" s="359"/>
      <c r="E18" s="360">
        <f>B18+C18-D18</f>
        <v>0</v>
      </c>
      <c r="F18" s="333"/>
    </row>
    <row r="19" spans="1:6" s="361" customFormat="1" ht="18" customHeight="1">
      <c r="A19" s="358" t="s">
        <v>296</v>
      </c>
      <c r="B19" s="359"/>
      <c r="C19" s="359"/>
      <c r="D19" s="359"/>
      <c r="E19" s="360">
        <f>B19+C19-D19</f>
        <v>0</v>
      </c>
      <c r="F19" s="333"/>
    </row>
    <row r="20" spans="1:6" s="361" customFormat="1" ht="18" customHeight="1">
      <c r="A20" s="358" t="s">
        <v>297</v>
      </c>
      <c r="B20" s="359"/>
      <c r="C20" s="359"/>
      <c r="D20" s="359"/>
      <c r="E20" s="360">
        <f>B20+C20-D20</f>
        <v>0</v>
      </c>
      <c r="F20" s="333"/>
    </row>
    <row r="21" spans="1:6" s="361" customFormat="1" ht="18" customHeight="1">
      <c r="A21" s="358" t="s">
        <v>298</v>
      </c>
      <c r="B21" s="359"/>
      <c r="C21" s="359"/>
      <c r="D21" s="359"/>
      <c r="E21" s="360"/>
      <c r="F21" s="333"/>
    </row>
    <row r="22" spans="1:6" s="350" customFormat="1" ht="18" customHeight="1">
      <c r="A22" s="362" t="s">
        <v>256</v>
      </c>
      <c r="B22" s="360">
        <f>SUM(B23:B25)</f>
        <v>0</v>
      </c>
      <c r="C22" s="360">
        <f>SUM(C23:C25)</f>
        <v>0</v>
      </c>
      <c r="D22" s="360">
        <f>SUM(D23:D25)</f>
        <v>0</v>
      </c>
      <c r="E22" s="360">
        <f>B22+C22-D22</f>
        <v>0</v>
      </c>
      <c r="F22" s="348"/>
    </row>
    <row r="23" spans="1:6" s="361" customFormat="1" ht="18" customHeight="1">
      <c r="A23" s="358" t="s">
        <v>295</v>
      </c>
      <c r="B23" s="359"/>
      <c r="C23" s="359"/>
      <c r="D23" s="359"/>
      <c r="E23" s="360">
        <f>B23+C23-D23</f>
        <v>0</v>
      </c>
      <c r="F23" s="333"/>
    </row>
    <row r="24" spans="1:6" s="361" customFormat="1" ht="18" customHeight="1">
      <c r="A24" s="358" t="s">
        <v>296</v>
      </c>
      <c r="B24" s="359"/>
      <c r="C24" s="359"/>
      <c r="D24" s="359"/>
      <c r="E24" s="360">
        <f>B24+C24-D24</f>
        <v>0</v>
      </c>
      <c r="F24" s="333"/>
    </row>
    <row r="25" spans="1:6" s="361" customFormat="1" ht="18" customHeight="1">
      <c r="A25" s="358" t="s">
        <v>297</v>
      </c>
      <c r="B25" s="359"/>
      <c r="C25" s="359"/>
      <c r="D25" s="359"/>
      <c r="E25" s="360">
        <f>B25+C25-D25</f>
        <v>0</v>
      </c>
      <c r="F25" s="333"/>
    </row>
    <row r="26" spans="1:6" s="361" customFormat="1" ht="18" customHeight="1">
      <c r="A26" s="358" t="s">
        <v>298</v>
      </c>
      <c r="B26" s="359"/>
      <c r="C26" s="359"/>
      <c r="D26" s="359"/>
      <c r="E26" s="360"/>
      <c r="F26" s="333"/>
    </row>
    <row r="27" spans="1:6" s="350" customFormat="1" ht="18" customHeight="1">
      <c r="A27" s="362" t="s">
        <v>299</v>
      </c>
      <c r="B27" s="360">
        <f>SUM(B28:B31)</f>
        <v>0</v>
      </c>
      <c r="C27" s="360">
        <f>SUM(C28:C31)</f>
        <v>0</v>
      </c>
      <c r="D27" s="360">
        <f>SUM(D28:D31)</f>
        <v>0</v>
      </c>
      <c r="E27" s="360">
        <f>B27+C27-D27</f>
        <v>0</v>
      </c>
      <c r="F27" s="348"/>
    </row>
    <row r="28" spans="1:6" s="361" customFormat="1" ht="18" customHeight="1">
      <c r="A28" s="358" t="s">
        <v>295</v>
      </c>
      <c r="B28" s="359"/>
      <c r="C28" s="359"/>
      <c r="D28" s="359"/>
      <c r="E28" s="360">
        <f>B28+C28-D28</f>
        <v>0</v>
      </c>
      <c r="F28" s="333"/>
    </row>
    <row r="29" spans="1:6" s="361" customFormat="1" ht="18" customHeight="1">
      <c r="A29" s="358" t="s">
        <v>296</v>
      </c>
      <c r="B29" s="359"/>
      <c r="C29" s="359"/>
      <c r="D29" s="359"/>
      <c r="E29" s="360">
        <f>B29+C29-D29</f>
        <v>0</v>
      </c>
      <c r="F29" s="333"/>
    </row>
    <row r="30" spans="1:6" s="361" customFormat="1" ht="18" customHeight="1">
      <c r="A30" s="363" t="s">
        <v>297</v>
      </c>
      <c r="B30" s="364"/>
      <c r="C30" s="364"/>
      <c r="D30" s="364"/>
      <c r="E30" s="365"/>
      <c r="F30" s="333"/>
    </row>
    <row r="31" spans="1:6" s="361" customFormat="1" ht="18" customHeight="1">
      <c r="A31" s="366" t="s">
        <v>298</v>
      </c>
      <c r="B31" s="367"/>
      <c r="C31" s="367"/>
      <c r="D31" s="367"/>
      <c r="E31" s="368">
        <f>B31+C31-D31</f>
        <v>0</v>
      </c>
      <c r="F31" s="333"/>
    </row>
    <row r="32" spans="1:6" s="361" customFormat="1" ht="17.25">
      <c r="A32" s="369" t="s">
        <v>300</v>
      </c>
      <c r="B32" s="340"/>
      <c r="C32" s="340"/>
      <c r="D32" s="340"/>
      <c r="E32" s="335"/>
      <c r="F32" s="333"/>
    </row>
    <row r="33" spans="1:256" s="361" customFormat="1" ht="17.25">
      <c r="A33" s="370" t="s">
        <v>301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370"/>
      <c r="EO33" s="370"/>
      <c r="EP33" s="370"/>
      <c r="EQ33" s="370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370"/>
      <c r="FL33" s="370"/>
      <c r="FM33" s="370"/>
      <c r="FN33" s="370"/>
      <c r="FO33" s="370"/>
      <c r="FP33" s="370"/>
      <c r="FQ33" s="370"/>
      <c r="FR33" s="370"/>
      <c r="FS33" s="370"/>
      <c r="FT33" s="370"/>
      <c r="FU33" s="370"/>
      <c r="FV33" s="370"/>
      <c r="FW33" s="370"/>
      <c r="FX33" s="370"/>
      <c r="FY33" s="370"/>
      <c r="FZ33" s="370"/>
      <c r="GA33" s="370"/>
      <c r="GB33" s="370"/>
      <c r="GC33" s="370"/>
      <c r="GD33" s="370"/>
      <c r="GE33" s="370"/>
      <c r="GF33" s="370"/>
      <c r="GG33" s="370"/>
      <c r="GH33" s="370"/>
      <c r="GI33" s="370"/>
      <c r="GJ33" s="370"/>
      <c r="GK33" s="370"/>
      <c r="GL33" s="370"/>
      <c r="GM33" s="370"/>
      <c r="GN33" s="370"/>
      <c r="GO33" s="370"/>
      <c r="GP33" s="370"/>
      <c r="GQ33" s="370"/>
      <c r="GR33" s="370"/>
      <c r="GS33" s="370"/>
      <c r="GT33" s="370"/>
      <c r="GU33" s="370"/>
      <c r="GV33" s="370"/>
      <c r="GW33" s="370"/>
      <c r="GX33" s="370"/>
      <c r="GY33" s="370"/>
      <c r="GZ33" s="370"/>
      <c r="HA33" s="370"/>
      <c r="HB33" s="370"/>
      <c r="HC33" s="370"/>
      <c r="HD33" s="370"/>
      <c r="HE33" s="370"/>
      <c r="HF33" s="370"/>
      <c r="HG33" s="370"/>
      <c r="HH33" s="370"/>
      <c r="HI33" s="370"/>
      <c r="HJ33" s="370"/>
      <c r="HK33" s="370"/>
      <c r="HL33" s="370"/>
      <c r="HM33" s="370"/>
      <c r="HN33" s="370"/>
      <c r="HO33" s="370"/>
      <c r="HP33" s="370"/>
      <c r="HQ33" s="370"/>
      <c r="HR33" s="370"/>
      <c r="HS33" s="370"/>
      <c r="HT33" s="370"/>
      <c r="HU33" s="370"/>
      <c r="HV33" s="370"/>
      <c r="HW33" s="370"/>
      <c r="HX33" s="370"/>
      <c r="HY33" s="370"/>
      <c r="HZ33" s="370"/>
      <c r="IA33" s="370"/>
      <c r="IB33" s="370"/>
      <c r="IC33" s="370"/>
      <c r="ID33" s="370"/>
      <c r="IE33" s="370"/>
      <c r="IF33" s="370"/>
      <c r="IG33" s="370"/>
      <c r="IH33" s="370"/>
      <c r="II33" s="370"/>
      <c r="IJ33" s="370"/>
      <c r="IK33" s="370"/>
      <c r="IL33" s="370"/>
      <c r="IM33" s="370"/>
      <c r="IN33" s="370"/>
      <c r="IO33" s="370"/>
      <c r="IP33" s="370"/>
      <c r="IQ33" s="370"/>
      <c r="IR33" s="370"/>
      <c r="IS33" s="370"/>
      <c r="IT33" s="370"/>
      <c r="IU33" s="370"/>
      <c r="IV33" s="370"/>
    </row>
    <row r="34" spans="1:6" s="594" customFormat="1" ht="17.25" hidden="1" outlineLevel="1">
      <c r="A34" s="591" t="s">
        <v>302</v>
      </c>
      <c r="B34" s="592"/>
      <c r="C34" s="592"/>
      <c r="D34" s="593">
        <f>D7</f>
        <v>42094</v>
      </c>
      <c r="E34" s="593">
        <f>E7</f>
        <v>42005</v>
      </c>
      <c r="F34" s="591"/>
    </row>
    <row r="35" spans="1:6" s="597" customFormat="1" ht="17.25" hidden="1" outlineLevel="1">
      <c r="A35" s="595" t="s">
        <v>303</v>
      </c>
      <c r="B35" s="596"/>
      <c r="C35" s="596"/>
      <c r="D35" s="596"/>
      <c r="E35" s="596"/>
      <c r="F35" s="595"/>
    </row>
    <row r="36" spans="1:6" s="597" customFormat="1" ht="17.25" hidden="1" outlineLevel="1">
      <c r="A36" s="595" t="s">
        <v>304</v>
      </c>
      <c r="B36" s="596"/>
      <c r="C36" s="596"/>
      <c r="D36" s="596"/>
      <c r="E36" s="596"/>
      <c r="F36" s="595"/>
    </row>
    <row r="37" spans="1:6" s="597" customFormat="1" ht="17.25" hidden="1" outlineLevel="1">
      <c r="A37" s="595" t="s">
        <v>305</v>
      </c>
      <c r="B37" s="596"/>
      <c r="C37" s="596"/>
      <c r="D37" s="596"/>
      <c r="E37" s="596"/>
      <c r="F37" s="595"/>
    </row>
    <row r="38" spans="1:6" s="597" customFormat="1" ht="17.25" hidden="1" outlineLevel="1">
      <c r="A38" s="595" t="s">
        <v>306</v>
      </c>
      <c r="B38" s="596"/>
      <c r="C38" s="596"/>
      <c r="D38" s="596"/>
      <c r="E38" s="596"/>
      <c r="F38" s="595"/>
    </row>
    <row r="39" spans="1:6" s="597" customFormat="1" ht="17.25" hidden="1" outlineLevel="1">
      <c r="A39" s="595" t="s">
        <v>307</v>
      </c>
      <c r="B39" s="596"/>
      <c r="C39" s="596"/>
      <c r="D39" s="596"/>
      <c r="E39" s="596"/>
      <c r="F39" s="595"/>
    </row>
    <row r="40" spans="1:6" s="602" customFormat="1" ht="17.25" hidden="1" outlineLevel="1">
      <c r="A40" s="598" t="s">
        <v>291</v>
      </c>
      <c r="B40" s="599"/>
      <c r="C40" s="599"/>
      <c r="D40" s="599">
        <f>SUM(D35:D39)</f>
        <v>0</v>
      </c>
      <c r="E40" s="600">
        <f>SUM(E35:E39)</f>
        <v>0</v>
      </c>
      <c r="F40" s="601"/>
    </row>
    <row r="41" spans="1:6" s="338" customFormat="1" ht="8.25" customHeight="1" collapsed="1">
      <c r="A41" s="371"/>
      <c r="B41" s="335"/>
      <c r="C41" s="335"/>
      <c r="D41" s="260"/>
      <c r="E41" s="260"/>
      <c r="F41" s="334"/>
    </row>
    <row r="42" spans="1:6" s="338" customFormat="1" ht="17.25">
      <c r="A42" s="334" t="s">
        <v>558</v>
      </c>
      <c r="B42" s="335"/>
      <c r="C42" s="335"/>
      <c r="D42" s="337">
        <f>TM9!B9</f>
        <v>42094</v>
      </c>
      <c r="E42" s="337">
        <f>TM9!C9</f>
        <v>42005</v>
      </c>
      <c r="F42" s="336"/>
    </row>
    <row r="43" spans="1:6" s="361" customFormat="1" ht="17.25">
      <c r="A43" s="333" t="s">
        <v>504</v>
      </c>
      <c r="B43" s="332"/>
      <c r="C43" s="332"/>
      <c r="D43" s="252">
        <f>TS!G31</f>
        <v>917644724</v>
      </c>
      <c r="E43" s="252">
        <v>100000000</v>
      </c>
      <c r="F43" s="333"/>
    </row>
    <row r="44" spans="1:6" s="361" customFormat="1" ht="17.25" hidden="1" outlineLevel="1">
      <c r="A44" s="333" t="s">
        <v>505</v>
      </c>
      <c r="B44" s="332"/>
      <c r="C44" s="332"/>
      <c r="D44" s="252"/>
      <c r="E44" s="252"/>
      <c r="F44" s="333"/>
    </row>
    <row r="45" spans="1:6" s="361" customFormat="1" ht="17.25" collapsed="1">
      <c r="A45" s="333" t="s">
        <v>308</v>
      </c>
      <c r="B45" s="332"/>
      <c r="C45" s="332"/>
      <c r="D45" s="252">
        <f>TS!G69</f>
        <v>711402477</v>
      </c>
      <c r="E45" s="252">
        <v>273922503</v>
      </c>
      <c r="F45" s="333"/>
    </row>
    <row r="46" spans="1:6" s="361" customFormat="1" ht="17.25" hidden="1" outlineLevel="1">
      <c r="A46" s="333" t="s">
        <v>505</v>
      </c>
      <c r="B46" s="332"/>
      <c r="C46" s="332"/>
      <c r="D46" s="252"/>
      <c r="E46" s="252"/>
      <c r="F46" s="333"/>
    </row>
    <row r="47" spans="1:6" s="361" customFormat="1" ht="17.25" collapsed="1">
      <c r="A47" s="333" t="s">
        <v>506</v>
      </c>
      <c r="B47" s="332"/>
      <c r="C47" s="332"/>
      <c r="D47" s="332">
        <v>0</v>
      </c>
      <c r="E47" s="199">
        <v>0</v>
      </c>
      <c r="F47" s="333"/>
    </row>
    <row r="48" spans="1:6" s="361" customFormat="1" ht="17.25">
      <c r="A48" s="333"/>
      <c r="B48" s="332"/>
      <c r="C48" s="332"/>
      <c r="D48" s="332">
        <v>0</v>
      </c>
      <c r="E48" s="199">
        <v>0</v>
      </c>
      <c r="F48" s="333"/>
    </row>
    <row r="49" spans="1:6" s="372" customFormat="1" ht="17.25">
      <c r="A49" s="344" t="s">
        <v>291</v>
      </c>
      <c r="B49" s="345"/>
      <c r="C49" s="345"/>
      <c r="D49" s="256">
        <f>SUM(D43:D48)</f>
        <v>1629047201</v>
      </c>
      <c r="E49" s="256">
        <f>SUM(E43:E48)</f>
        <v>373922503</v>
      </c>
      <c r="F49" s="344"/>
    </row>
    <row r="50" spans="1:6" ht="15.75" customHeight="1">
      <c r="A50" s="333"/>
      <c r="B50" s="332"/>
      <c r="C50" s="332"/>
      <c r="D50" s="669">
        <f>D49-TS!G31-TS!G69</f>
        <v>0</v>
      </c>
      <c r="E50" s="669">
        <f>E49-TS!H31-TS!H69</f>
        <v>0</v>
      </c>
      <c r="F50" s="333"/>
    </row>
    <row r="51" spans="1:6" ht="15.75" customHeight="1">
      <c r="A51" s="333"/>
      <c r="B51" s="332"/>
      <c r="C51" s="332"/>
      <c r="D51" s="332"/>
      <c r="E51" s="332"/>
      <c r="F51" s="333"/>
    </row>
    <row r="52" spans="1:6" s="221" customFormat="1" ht="16.5">
      <c r="A52" s="119" t="s">
        <v>559</v>
      </c>
      <c r="B52" s="119"/>
      <c r="C52" s="119"/>
      <c r="D52" s="337">
        <f>D42</f>
        <v>42094</v>
      </c>
      <c r="E52" s="337">
        <f>E42</f>
        <v>42005</v>
      </c>
      <c r="F52" s="119"/>
    </row>
    <row r="53" spans="1:6" s="221" customFormat="1" ht="16.5">
      <c r="A53" s="119" t="s">
        <v>508</v>
      </c>
      <c r="B53" s="119"/>
      <c r="C53" s="672">
        <f>D53-NV!G11</f>
        <v>0</v>
      </c>
      <c r="D53" s="603">
        <f>SUM(D54:D56)</f>
        <v>75501574171</v>
      </c>
      <c r="E53" s="603">
        <f>SUM(E54:E56)</f>
        <v>78324396105</v>
      </c>
      <c r="F53" s="671">
        <f>E53-NV!H11</f>
        <v>0</v>
      </c>
    </row>
    <row r="54" spans="1:6" s="226" customFormat="1" ht="16.5">
      <c r="A54" s="115" t="s">
        <v>509</v>
      </c>
      <c r="B54" s="115"/>
      <c r="C54" s="115"/>
      <c r="D54" s="199">
        <v>24598677974</v>
      </c>
      <c r="E54" s="199">
        <v>31306276351</v>
      </c>
      <c r="F54" s="115"/>
    </row>
    <row r="55" spans="1:6" s="226" customFormat="1" ht="16.5">
      <c r="A55" s="115" t="s">
        <v>510</v>
      </c>
      <c r="B55" s="115"/>
      <c r="C55" s="115"/>
      <c r="D55" s="224">
        <v>13135846197</v>
      </c>
      <c r="E55" s="224">
        <v>12885198218</v>
      </c>
      <c r="F55" s="115"/>
    </row>
    <row r="56" spans="1:6" s="226" customFormat="1" ht="16.5">
      <c r="A56" s="115" t="s">
        <v>511</v>
      </c>
      <c r="B56" s="115"/>
      <c r="C56" s="115"/>
      <c r="D56" s="224">
        <v>37767050000</v>
      </c>
      <c r="E56" s="224">
        <v>34132921536</v>
      </c>
      <c r="F56" s="115"/>
    </row>
    <row r="57" spans="1:6" s="221" customFormat="1" ht="16.5">
      <c r="A57" s="119" t="s">
        <v>512</v>
      </c>
      <c r="B57" s="119"/>
      <c r="C57" s="671">
        <f>D57-NV!G32</f>
        <v>0</v>
      </c>
      <c r="D57" s="670">
        <f>SUM(D58:D59)</f>
        <v>121115287277</v>
      </c>
      <c r="E57" s="670">
        <f>SUM(E58:E59)</f>
        <v>94299365547</v>
      </c>
      <c r="F57" s="671">
        <f>E57-NV!H32</f>
        <v>0</v>
      </c>
    </row>
    <row r="58" spans="1:6" s="226" customFormat="1" ht="16.5">
      <c r="A58" s="115" t="s">
        <v>513</v>
      </c>
      <c r="B58" s="115"/>
      <c r="C58" s="115"/>
      <c r="D58" s="199">
        <v>121115287277</v>
      </c>
      <c r="E58" s="199">
        <v>94299365547</v>
      </c>
      <c r="F58" s="115"/>
    </row>
    <row r="59" spans="1:6" s="226" customFormat="1" ht="16.5">
      <c r="A59" s="115" t="s">
        <v>514</v>
      </c>
      <c r="B59" s="115"/>
      <c r="C59" s="115"/>
      <c r="D59" s="224">
        <v>0</v>
      </c>
      <c r="E59" s="224">
        <v>0</v>
      </c>
      <c r="F59" s="115"/>
    </row>
    <row r="60" spans="1:6" s="378" customFormat="1" ht="16.5">
      <c r="A60" s="227" t="s">
        <v>221</v>
      </c>
      <c r="B60" s="227"/>
      <c r="C60" s="227"/>
      <c r="D60" s="234">
        <f>D53+D57</f>
        <v>196616861448</v>
      </c>
      <c r="E60" s="234">
        <f>E53+E57</f>
        <v>172623761652</v>
      </c>
      <c r="F60" s="377"/>
    </row>
    <row r="61" spans="1:6" s="382" customFormat="1" ht="15.75" customHeight="1">
      <c r="A61" s="231"/>
      <c r="B61" s="231"/>
      <c r="C61" s="231"/>
      <c r="D61" s="605">
        <f>D60-(NV!G11+NV!G32)</f>
        <v>0</v>
      </c>
      <c r="E61" s="605">
        <f>E60-(NV!H11+NV!H32)</f>
        <v>0</v>
      </c>
      <c r="F61" s="607"/>
    </row>
  </sheetData>
  <sheetProtection/>
  <mergeCells count="1">
    <mergeCell ref="A4:E4"/>
  </mergeCells>
  <printOptions/>
  <pageMargins left="0.92" right="0.2" top="0.48" bottom="0.56" header="0.24" footer="0.29"/>
  <pageSetup horizontalDpi="600" verticalDpi="600" orientation="portrait" paperSize="9" r:id="rId1"/>
  <headerFooter alignWithMargins="0">
    <oddFooter>&amp;R&amp;"Times New Roman,Regular"Trang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A1">
      <selection activeCell="G45" sqref="G45"/>
    </sheetView>
  </sheetViews>
  <sheetFormatPr defaultColWidth="9.140625" defaultRowHeight="12.75" outlineLevelRow="1"/>
  <cols>
    <col min="1" max="1" width="11.57421875" style="0" customWidth="1"/>
    <col min="2" max="2" width="12.28125" style="0" customWidth="1"/>
    <col min="3" max="3" width="10.57421875" style="0" customWidth="1"/>
    <col min="4" max="4" width="14.421875" style="383" customWidth="1"/>
    <col min="5" max="5" width="13.140625" style="383" customWidth="1"/>
    <col min="6" max="6" width="14.7109375" style="0" customWidth="1"/>
    <col min="7" max="7" width="16.28125" style="0" customWidth="1"/>
    <col min="8" max="8" width="18.28125" style="0" customWidth="1"/>
    <col min="9" max="9" width="17.00390625" style="0" customWidth="1"/>
    <col min="10" max="10" width="20.421875" style="0" customWidth="1"/>
    <col min="12" max="12" width="16.140625" style="0" customWidth="1"/>
    <col min="13" max="13" width="18.421875" style="0" customWidth="1"/>
    <col min="14" max="14" width="23.140625" style="0" customWidth="1"/>
    <col min="15" max="15" width="16.140625" style="0" customWidth="1"/>
  </cols>
  <sheetData>
    <row r="1" spans="1:4" s="7" customFormat="1" ht="15">
      <c r="A1" s="1" t="s">
        <v>7</v>
      </c>
      <c r="B1" s="2"/>
      <c r="C1" s="3"/>
      <c r="D1" s="4"/>
    </row>
    <row r="2" spans="1:6" s="4" customFormat="1" ht="15">
      <c r="A2" s="8" t="s">
        <v>8</v>
      </c>
      <c r="B2" s="52"/>
      <c r="C2" s="9"/>
      <c r="E2" s="9" t="str">
        <f>TS!H2</f>
        <v>Báo cáo tài chính quý I năm 2015 (Chưa kiểm toán)</v>
      </c>
      <c r="F2" s="9"/>
    </row>
    <row r="3" spans="1:5" s="171" customFormat="1" ht="14.25" customHeight="1">
      <c r="A3" s="10" t="s">
        <v>9</v>
      </c>
      <c r="B3" s="169"/>
      <c r="C3" s="170"/>
      <c r="D3" s="12"/>
      <c r="E3" s="212"/>
    </row>
    <row r="4" spans="1:11" s="216" customFormat="1" ht="21.75" customHeight="1">
      <c r="A4" s="863" t="s">
        <v>215</v>
      </c>
      <c r="B4" s="863"/>
      <c r="C4" s="863"/>
      <c r="D4" s="863"/>
      <c r="E4" s="863"/>
      <c r="F4" s="213"/>
      <c r="G4" s="214"/>
      <c r="H4" s="215"/>
      <c r="I4" s="114"/>
      <c r="J4" s="92"/>
      <c r="K4" s="7"/>
    </row>
    <row r="5" spans="1:11" s="217" customFormat="1" ht="20.25" customHeight="1">
      <c r="A5" s="172"/>
      <c r="B5" s="245"/>
      <c r="D5" s="374"/>
      <c r="F5" s="218"/>
      <c r="G5" s="176" t="s">
        <v>11</v>
      </c>
      <c r="H5" s="219"/>
      <c r="I5" s="13"/>
      <c r="J5" s="13"/>
      <c r="K5" s="13"/>
    </row>
    <row r="6" spans="1:6" ht="11.25" customHeight="1">
      <c r="A6" s="115"/>
      <c r="B6" s="332"/>
      <c r="C6" s="332"/>
      <c r="D6" s="604"/>
      <c r="E6" s="604">
        <f>E8-NV!H11</f>
        <v>0</v>
      </c>
      <c r="F6" s="333"/>
    </row>
    <row r="7" spans="1:6" s="562" customFormat="1" ht="16.5" customHeight="1" hidden="1" outlineLevel="1">
      <c r="A7" s="552" t="s">
        <v>507</v>
      </c>
      <c r="B7" s="552"/>
      <c r="C7" s="552"/>
      <c r="D7" s="593">
        <f>TM9!B9</f>
        <v>42094</v>
      </c>
      <c r="E7" s="561">
        <f>TM12!E7</f>
        <v>42005</v>
      </c>
      <c r="F7" s="552"/>
    </row>
    <row r="8" spans="1:6" s="562" customFormat="1" ht="16.5" customHeight="1" hidden="1" outlineLevel="1">
      <c r="A8" s="552" t="s">
        <v>508</v>
      </c>
      <c r="B8" s="552"/>
      <c r="C8" s="672">
        <f>D8-NV!G11</f>
        <v>0</v>
      </c>
      <c r="D8" s="673">
        <f>SUM(D9:D11)</f>
        <v>75501574171</v>
      </c>
      <c r="E8" s="673">
        <f>SUM(E9:E11)</f>
        <v>78324396105</v>
      </c>
      <c r="F8" s="671">
        <f>E8-NV!H11</f>
        <v>0</v>
      </c>
    </row>
    <row r="9" spans="1:6" s="676" customFormat="1" ht="16.5" customHeight="1" hidden="1" outlineLevel="1">
      <c r="A9" s="674" t="s">
        <v>509</v>
      </c>
      <c r="B9" s="674"/>
      <c r="C9" s="674"/>
      <c r="D9" s="675">
        <v>24598677974</v>
      </c>
      <c r="E9" s="675">
        <v>31306276351</v>
      </c>
      <c r="F9" s="674"/>
    </row>
    <row r="10" spans="1:6" s="565" customFormat="1" ht="16.5" customHeight="1" hidden="1" outlineLevel="1">
      <c r="A10" s="551" t="s">
        <v>510</v>
      </c>
      <c r="B10" s="551"/>
      <c r="C10" s="551"/>
      <c r="D10" s="563">
        <v>13135846197</v>
      </c>
      <c r="E10" s="563">
        <v>12885198218</v>
      </c>
      <c r="F10" s="551"/>
    </row>
    <row r="11" spans="1:6" s="676" customFormat="1" ht="16.5" customHeight="1" hidden="1" outlineLevel="1">
      <c r="A11" s="674" t="s">
        <v>511</v>
      </c>
      <c r="B11" s="674"/>
      <c r="C11" s="674"/>
      <c r="D11" s="677">
        <v>37767050000</v>
      </c>
      <c r="E11" s="677">
        <v>34132921536</v>
      </c>
      <c r="F11" s="674"/>
    </row>
    <row r="12" spans="1:6" s="562" customFormat="1" ht="16.5" customHeight="1" hidden="1" outlineLevel="1">
      <c r="A12" s="552" t="s">
        <v>512</v>
      </c>
      <c r="B12" s="552"/>
      <c r="C12" s="671">
        <f>D12-NV!G32</f>
        <v>0</v>
      </c>
      <c r="D12" s="678">
        <f>SUM(D13:D14)</f>
        <v>121115287277</v>
      </c>
      <c r="E12" s="678">
        <f>SUM(E13:E14)</f>
        <v>94299365547</v>
      </c>
      <c r="F12" s="671">
        <f>E12-NV!H32</f>
        <v>0</v>
      </c>
    </row>
    <row r="13" spans="1:6" s="676" customFormat="1" ht="16.5" customHeight="1" hidden="1" outlineLevel="1">
      <c r="A13" s="674" t="s">
        <v>513</v>
      </c>
      <c r="B13" s="674"/>
      <c r="C13" s="674"/>
      <c r="D13" s="675">
        <v>121115287277</v>
      </c>
      <c r="E13" s="675">
        <v>94299365547</v>
      </c>
      <c r="F13" s="674"/>
    </row>
    <row r="14" spans="1:6" s="565" customFormat="1" ht="16.5" customHeight="1" hidden="1" outlineLevel="1">
      <c r="A14" s="551" t="s">
        <v>514</v>
      </c>
      <c r="B14" s="551"/>
      <c r="C14" s="551"/>
      <c r="D14" s="563">
        <v>0</v>
      </c>
      <c r="E14" s="563">
        <v>0</v>
      </c>
      <c r="F14" s="551"/>
    </row>
    <row r="15" spans="1:6" s="681" customFormat="1" ht="16.5" customHeight="1" hidden="1" outlineLevel="1">
      <c r="A15" s="566" t="s">
        <v>221</v>
      </c>
      <c r="B15" s="566"/>
      <c r="C15" s="566"/>
      <c r="D15" s="679">
        <f>D8+D12</f>
        <v>196616861448</v>
      </c>
      <c r="E15" s="679">
        <f>E8+E12</f>
        <v>172623761652</v>
      </c>
      <c r="F15" s="680"/>
    </row>
    <row r="16" spans="1:6" s="685" customFormat="1" ht="8.25" customHeight="1" hidden="1" outlineLevel="1">
      <c r="A16" s="682"/>
      <c r="B16" s="682"/>
      <c r="C16" s="682"/>
      <c r="D16" s="683">
        <f>D15-(NV!G11+NV!G32)</f>
        <v>0</v>
      </c>
      <c r="E16" s="683">
        <f>E15-(NV!H11+NV!H32)</f>
        <v>0</v>
      </c>
      <c r="F16" s="684"/>
    </row>
    <row r="17" spans="1:11" s="226" customFormat="1" ht="16.5" collapsed="1">
      <c r="A17" s="119" t="s">
        <v>639</v>
      </c>
      <c r="B17" s="115"/>
      <c r="C17" s="115"/>
      <c r="D17" s="115"/>
      <c r="E17" s="115"/>
      <c r="F17" s="379"/>
      <c r="G17" s="379"/>
      <c r="H17" s="115"/>
      <c r="J17" s="376"/>
      <c r="K17" s="376"/>
    </row>
    <row r="18" spans="1:11" s="361" customFormat="1" ht="7.5" customHeight="1">
      <c r="A18" s="333"/>
      <c r="B18" s="333"/>
      <c r="C18" s="333"/>
      <c r="D18" s="333"/>
      <c r="E18" s="333"/>
      <c r="F18" s="385"/>
      <c r="G18" s="385"/>
      <c r="H18" s="333"/>
      <c r="J18" s="387"/>
      <c r="K18" s="387"/>
    </row>
    <row r="19" spans="1:11" s="355" customFormat="1" ht="17.25">
      <c r="A19" s="883"/>
      <c r="B19" s="885">
        <f>TM9!B9</f>
        <v>42094</v>
      </c>
      <c r="C19" s="886"/>
      <c r="D19" s="887"/>
      <c r="E19" s="885">
        <f>TM9!C9</f>
        <v>42005</v>
      </c>
      <c r="F19" s="886"/>
      <c r="G19" s="887"/>
      <c r="H19" s="354"/>
      <c r="J19" s="388"/>
      <c r="K19" s="388"/>
    </row>
    <row r="20" spans="1:11" s="355" customFormat="1" ht="62.25" customHeight="1">
      <c r="A20" s="884"/>
      <c r="B20" s="726" t="s">
        <v>311</v>
      </c>
      <c r="C20" s="726" t="s">
        <v>312</v>
      </c>
      <c r="D20" s="726" t="s">
        <v>313</v>
      </c>
      <c r="E20" s="726" t="s">
        <v>311</v>
      </c>
      <c r="F20" s="726" t="s">
        <v>312</v>
      </c>
      <c r="G20" s="726" t="s">
        <v>313</v>
      </c>
      <c r="H20" s="354"/>
      <c r="J20" s="388"/>
      <c r="K20" s="388"/>
    </row>
    <row r="21" spans="1:11" s="361" customFormat="1" ht="17.25">
      <c r="A21" s="318" t="s">
        <v>314</v>
      </c>
      <c r="B21" s="318"/>
      <c r="C21" s="318"/>
      <c r="D21" s="318"/>
      <c r="E21" s="318"/>
      <c r="F21" s="727"/>
      <c r="G21" s="727"/>
      <c r="H21" s="333"/>
      <c r="J21" s="387"/>
      <c r="K21" s="387"/>
    </row>
    <row r="22" spans="1:11" s="361" customFormat="1" ht="17.25">
      <c r="A22" s="321" t="s">
        <v>315</v>
      </c>
      <c r="B22" s="321"/>
      <c r="C22" s="321"/>
      <c r="D22" s="321"/>
      <c r="E22" s="321"/>
      <c r="F22" s="728"/>
      <c r="G22" s="728"/>
      <c r="H22" s="333"/>
      <c r="J22" s="387"/>
      <c r="K22" s="387"/>
    </row>
    <row r="23" spans="1:11" s="361" customFormat="1" ht="17.25">
      <c r="A23" s="325" t="s">
        <v>316</v>
      </c>
      <c r="B23" s="325"/>
      <c r="C23" s="325"/>
      <c r="D23" s="325"/>
      <c r="E23" s="325"/>
      <c r="F23" s="729"/>
      <c r="G23" s="729"/>
      <c r="H23" s="333"/>
      <c r="J23" s="387"/>
      <c r="K23" s="387"/>
    </row>
    <row r="24" spans="1:11" s="361" customFormat="1" ht="12.75" customHeight="1">
      <c r="A24" s="339"/>
      <c r="B24" s="339"/>
      <c r="C24" s="339"/>
      <c r="D24" s="339"/>
      <c r="E24" s="339"/>
      <c r="F24" s="686"/>
      <c r="G24" s="686"/>
      <c r="H24" s="333"/>
      <c r="J24" s="387"/>
      <c r="K24" s="387"/>
    </row>
    <row r="25" spans="1:7" s="382" customFormat="1" ht="18" customHeight="1">
      <c r="A25" s="570" t="s">
        <v>640</v>
      </c>
      <c r="B25" s="231"/>
      <c r="C25" s="231"/>
      <c r="D25" s="606"/>
      <c r="E25" s="606"/>
      <c r="F25" s="774">
        <f>TM9!B9</f>
        <v>42094</v>
      </c>
      <c r="G25" s="774">
        <f>TM9!C9</f>
        <v>42005</v>
      </c>
    </row>
    <row r="26" spans="1:7" s="382" customFormat="1" ht="18" customHeight="1">
      <c r="A26" s="119" t="s">
        <v>515</v>
      </c>
      <c r="B26" s="231"/>
      <c r="C26" s="231"/>
      <c r="D26" s="606"/>
      <c r="E26" s="606"/>
      <c r="F26" s="716">
        <f>NV!G12</f>
        <v>34101210626</v>
      </c>
      <c r="G26" s="715">
        <f>NV!H12</f>
        <v>53573099872</v>
      </c>
    </row>
    <row r="27" spans="1:7" s="226" customFormat="1" ht="18" customHeight="1">
      <c r="A27" s="115" t="s">
        <v>518</v>
      </c>
      <c r="B27" s="115"/>
      <c r="C27" s="115"/>
      <c r="F27" s="522">
        <v>26138235830</v>
      </c>
      <c r="G27" s="717">
        <v>35005970997</v>
      </c>
    </row>
    <row r="28" spans="1:7" s="226" customFormat="1" ht="18" customHeight="1">
      <c r="A28" s="115" t="s">
        <v>516</v>
      </c>
      <c r="B28" s="115"/>
      <c r="C28" s="115"/>
      <c r="D28" s="605"/>
      <c r="E28" s="605"/>
      <c r="F28" s="717">
        <f>F26-F27</f>
        <v>7962974796</v>
      </c>
      <c r="G28" s="717">
        <f>G26-G27</f>
        <v>18567128875</v>
      </c>
    </row>
    <row r="29" spans="1:7" s="382" customFormat="1" ht="18" customHeight="1">
      <c r="A29" s="119" t="s">
        <v>517</v>
      </c>
      <c r="B29" s="231"/>
      <c r="C29" s="231"/>
      <c r="D29" s="606"/>
      <c r="E29" s="606"/>
      <c r="F29" s="484">
        <f>F26-NV!G12</f>
        <v>0</v>
      </c>
      <c r="G29" s="484">
        <f>G26-NV!H12</f>
        <v>0</v>
      </c>
    </row>
    <row r="30" spans="1:7" s="226" customFormat="1" ht="18" customHeight="1">
      <c r="A30" s="115" t="s">
        <v>519</v>
      </c>
      <c r="B30" s="115"/>
      <c r="C30" s="115"/>
      <c r="F30" s="522"/>
      <c r="G30" s="717"/>
    </row>
    <row r="31" spans="1:6" s="226" customFormat="1" ht="18" customHeight="1">
      <c r="A31" s="115" t="s">
        <v>520</v>
      </c>
      <c r="B31" s="115"/>
      <c r="C31" s="115"/>
      <c r="D31" s="605"/>
      <c r="E31" s="605"/>
      <c r="F31" s="191"/>
    </row>
    <row r="32" spans="1:6" s="226" customFormat="1" ht="13.5" customHeight="1">
      <c r="A32" s="115"/>
      <c r="B32" s="115"/>
      <c r="C32" s="115"/>
      <c r="D32" s="605"/>
      <c r="E32" s="605"/>
      <c r="F32" s="191"/>
    </row>
    <row r="33" spans="1:20" s="221" customFormat="1" ht="36" customHeight="1">
      <c r="A33" s="699" t="s">
        <v>641</v>
      </c>
      <c r="B33" s="687"/>
      <c r="C33" s="687"/>
      <c r="D33" s="700" t="s">
        <v>522</v>
      </c>
      <c r="E33" s="697" t="s">
        <v>567</v>
      </c>
      <c r="F33" s="698" t="s">
        <v>568</v>
      </c>
      <c r="G33" s="696" t="s">
        <v>521</v>
      </c>
      <c r="I33" s="382">
        <v>333</v>
      </c>
      <c r="J33" s="382" t="s">
        <v>575</v>
      </c>
      <c r="K33" s="382"/>
      <c r="L33" s="714">
        <v>1887773272</v>
      </c>
      <c r="M33" s="714">
        <v>10885127769</v>
      </c>
      <c r="N33" s="714">
        <v>12058438885</v>
      </c>
      <c r="O33" s="714">
        <v>3061084388</v>
      </c>
      <c r="P33" s="382"/>
      <c r="Q33" s="382"/>
      <c r="R33" s="382"/>
      <c r="S33" s="382"/>
      <c r="T33" s="382"/>
    </row>
    <row r="34" spans="1:20" s="226" customFormat="1" ht="18" customHeight="1">
      <c r="A34" s="701" t="s">
        <v>560</v>
      </c>
      <c r="B34" s="702"/>
      <c r="C34" s="703"/>
      <c r="D34" s="718">
        <v>-7885241011</v>
      </c>
      <c r="E34" s="690">
        <v>9471639108</v>
      </c>
      <c r="F34" s="723">
        <v>593978277</v>
      </c>
      <c r="G34" s="718">
        <f>D34+E34-F34</f>
        <v>992419820</v>
      </c>
      <c r="I34" s="382">
        <v>3331</v>
      </c>
      <c r="J34" s="382" t="s">
        <v>576</v>
      </c>
      <c r="K34" s="382"/>
      <c r="L34" s="382"/>
      <c r="M34" s="714">
        <v>8440014452</v>
      </c>
      <c r="N34" s="714">
        <v>9432434272</v>
      </c>
      <c r="O34" s="714">
        <v>992419820</v>
      </c>
      <c r="P34" s="382"/>
      <c r="Q34" s="382"/>
      <c r="R34" s="382"/>
      <c r="S34" s="382"/>
      <c r="T34" s="382"/>
    </row>
    <row r="35" spans="1:15" s="226" customFormat="1" ht="18" customHeight="1">
      <c r="A35" s="704" t="s">
        <v>561</v>
      </c>
      <c r="B35" s="705"/>
      <c r="C35" s="706"/>
      <c r="D35" s="691"/>
      <c r="E35" s="691"/>
      <c r="F35" s="688"/>
      <c r="G35" s="721">
        <f aca="true" t="shared" si="0" ref="G35:G42">D35+E35-F35</f>
        <v>0</v>
      </c>
      <c r="I35" s="226">
        <v>33311</v>
      </c>
      <c r="J35" s="226" t="s">
        <v>577</v>
      </c>
      <c r="M35" s="713">
        <v>8440014452</v>
      </c>
      <c r="N35" s="713">
        <v>9432434272</v>
      </c>
      <c r="O35" s="713">
        <v>992419820</v>
      </c>
    </row>
    <row r="36" spans="1:15" s="226" customFormat="1" ht="18" customHeight="1">
      <c r="A36" s="704" t="s">
        <v>562</v>
      </c>
      <c r="B36" s="705"/>
      <c r="C36" s="706"/>
      <c r="D36" s="691"/>
      <c r="E36" s="691"/>
      <c r="F36" s="688"/>
      <c r="G36" s="721">
        <f t="shared" si="0"/>
        <v>0</v>
      </c>
      <c r="I36" s="226">
        <v>3334</v>
      </c>
      <c r="J36" s="226" t="s">
        <v>578</v>
      </c>
      <c r="L36" s="713">
        <v>1875920445</v>
      </c>
      <c r="M36" s="713">
        <v>1875920445</v>
      </c>
      <c r="N36" s="713">
        <v>1454208032</v>
      </c>
      <c r="O36" s="713">
        <v>1454208032</v>
      </c>
    </row>
    <row r="37" spans="1:20" s="226" customFormat="1" ht="18" customHeight="1">
      <c r="A37" s="704" t="s">
        <v>582</v>
      </c>
      <c r="B37" s="707"/>
      <c r="C37" s="706"/>
      <c r="D37" s="719">
        <v>1875920445</v>
      </c>
      <c r="E37" s="691">
        <v>1454208032</v>
      </c>
      <c r="F37" s="692">
        <v>1875920445</v>
      </c>
      <c r="G37" s="721">
        <f t="shared" si="0"/>
        <v>1454208032</v>
      </c>
      <c r="I37" s="382">
        <v>3335</v>
      </c>
      <c r="J37" s="382" t="s">
        <v>579</v>
      </c>
      <c r="K37" s="382"/>
      <c r="L37" s="714">
        <v>11852827</v>
      </c>
      <c r="M37" s="714">
        <v>66192872</v>
      </c>
      <c r="N37" s="714">
        <v>68796581</v>
      </c>
      <c r="O37" s="714">
        <v>14456536</v>
      </c>
      <c r="P37" s="382"/>
      <c r="Q37" s="382"/>
      <c r="R37" s="382"/>
      <c r="S37" s="382"/>
      <c r="T37" s="382"/>
    </row>
    <row r="38" spans="1:15" s="226" customFormat="1" ht="18" customHeight="1">
      <c r="A38" s="704" t="s">
        <v>564</v>
      </c>
      <c r="B38" s="707"/>
      <c r="C38" s="706"/>
      <c r="D38" s="719">
        <v>11852827</v>
      </c>
      <c r="E38" s="691">
        <v>68796581</v>
      </c>
      <c r="F38" s="719">
        <v>66192872</v>
      </c>
      <c r="G38" s="721">
        <f t="shared" si="0"/>
        <v>14456536</v>
      </c>
      <c r="I38" s="226">
        <v>3337</v>
      </c>
      <c r="J38" s="226" t="s">
        <v>580</v>
      </c>
      <c r="M38" s="713">
        <v>500000000</v>
      </c>
      <c r="N38" s="713">
        <v>1100000000</v>
      </c>
      <c r="O38" s="713">
        <v>600000000</v>
      </c>
    </row>
    <row r="39" spans="1:14" s="226" customFormat="1" ht="18" customHeight="1">
      <c r="A39" s="704" t="s">
        <v>569</v>
      </c>
      <c r="B39" s="705"/>
      <c r="C39" s="706"/>
      <c r="D39" s="693"/>
      <c r="E39" s="693"/>
      <c r="F39" s="688"/>
      <c r="G39" s="721">
        <f t="shared" si="0"/>
        <v>0</v>
      </c>
      <c r="I39" s="226">
        <v>3338</v>
      </c>
      <c r="J39" s="226" t="s">
        <v>581</v>
      </c>
      <c r="M39" s="713">
        <v>3000000</v>
      </c>
      <c r="N39" s="713">
        <v>3000000</v>
      </c>
    </row>
    <row r="40" spans="1:20" s="226" customFormat="1" ht="18" customHeight="1">
      <c r="A40" s="704" t="s">
        <v>565</v>
      </c>
      <c r="B40" s="705"/>
      <c r="C40" s="706"/>
      <c r="D40" s="691"/>
      <c r="E40" s="691">
        <v>1100000000</v>
      </c>
      <c r="F40" s="719">
        <v>500000000</v>
      </c>
      <c r="G40" s="721">
        <f t="shared" si="0"/>
        <v>600000000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</row>
    <row r="41" spans="1:14" s="226" customFormat="1" ht="18" customHeight="1">
      <c r="A41" s="704" t="s">
        <v>563</v>
      </c>
      <c r="B41" s="705"/>
      <c r="C41" s="706"/>
      <c r="D41" s="691"/>
      <c r="E41" s="691">
        <v>3000000</v>
      </c>
      <c r="F41" s="719">
        <v>3000000</v>
      </c>
      <c r="G41" s="721">
        <f t="shared" si="0"/>
        <v>0</v>
      </c>
      <c r="I41" s="717">
        <v>992419820</v>
      </c>
      <c r="J41" s="713">
        <f>7885241011+9432434272</f>
        <v>17317675283</v>
      </c>
      <c r="K41" s="713">
        <v>9432434272</v>
      </c>
      <c r="L41" s="226">
        <v>11211</v>
      </c>
      <c r="M41" s="226" t="s">
        <v>570</v>
      </c>
      <c r="N41" s="713">
        <v>593978277</v>
      </c>
    </row>
    <row r="42" spans="1:14" s="226" customFormat="1" ht="18" customHeight="1">
      <c r="A42" s="708" t="s">
        <v>566</v>
      </c>
      <c r="B42" s="709"/>
      <c r="C42" s="710"/>
      <c r="D42" s="694"/>
      <c r="E42" s="694"/>
      <c r="F42" s="689"/>
      <c r="G42" s="722">
        <f t="shared" si="0"/>
        <v>0</v>
      </c>
      <c r="I42" s="713">
        <f>I41+F34</f>
        <v>1586398097</v>
      </c>
      <c r="K42" s="713">
        <f>I43-K41</f>
        <v>39204836</v>
      </c>
      <c r="L42" s="226">
        <v>131</v>
      </c>
      <c r="M42" s="226" t="s">
        <v>571</v>
      </c>
      <c r="N42" s="713">
        <v>16374180</v>
      </c>
    </row>
    <row r="43" spans="1:20" s="378" customFormat="1" ht="18" customHeight="1">
      <c r="A43" s="695" t="s">
        <v>221</v>
      </c>
      <c r="B43" s="711"/>
      <c r="C43" s="712"/>
      <c r="D43" s="720">
        <f>SUM(D34:D42)</f>
        <v>-5997467739</v>
      </c>
      <c r="E43" s="720">
        <f>SUM(E34:E42)</f>
        <v>12097643721</v>
      </c>
      <c r="F43" s="720">
        <f>SUM(F34:F42)</f>
        <v>3039091594</v>
      </c>
      <c r="G43" s="720">
        <f>SUM(G34:G42)</f>
        <v>3061084388</v>
      </c>
      <c r="I43" s="713">
        <f>I42-D34</f>
        <v>9471639108</v>
      </c>
      <c r="J43" s="226"/>
      <c r="K43" s="226"/>
      <c r="L43" s="226">
        <v>1331</v>
      </c>
      <c r="M43" s="226" t="s">
        <v>572</v>
      </c>
      <c r="N43" s="713">
        <v>5605119704</v>
      </c>
      <c r="O43" s="226"/>
      <c r="P43" s="226"/>
      <c r="Q43" s="226"/>
      <c r="R43" s="226"/>
      <c r="S43" s="226"/>
      <c r="T43" s="226"/>
    </row>
    <row r="44" spans="1:14" s="226" customFormat="1" ht="12" customHeight="1">
      <c r="A44" s="115"/>
      <c r="B44" s="605"/>
      <c r="C44" s="115"/>
      <c r="E44" s="605"/>
      <c r="F44" s="115"/>
      <c r="G44" s="484">
        <f>G43-NV!G14</f>
        <v>0</v>
      </c>
      <c r="L44" s="226">
        <v>1332</v>
      </c>
      <c r="M44" s="226" t="s">
        <v>573</v>
      </c>
      <c r="N44" s="713">
        <v>2224542291</v>
      </c>
    </row>
    <row r="45" spans="1:20" s="221" customFormat="1" ht="18" customHeight="1">
      <c r="A45" s="119" t="s">
        <v>642</v>
      </c>
      <c r="B45" s="119"/>
      <c r="C45" s="119"/>
      <c r="F45" s="775">
        <f>F25</f>
        <v>42094</v>
      </c>
      <c r="G45" s="775">
        <f>G25</f>
        <v>42005</v>
      </c>
      <c r="I45" s="226"/>
      <c r="J45" s="226"/>
      <c r="K45" s="226"/>
      <c r="L45" s="226">
        <v>131</v>
      </c>
      <c r="M45" s="226" t="s">
        <v>571</v>
      </c>
      <c r="N45" s="226"/>
      <c r="O45" s="713">
        <v>9425634272</v>
      </c>
      <c r="P45" s="226"/>
      <c r="Q45" s="226"/>
      <c r="R45" s="226"/>
      <c r="S45" s="226"/>
      <c r="T45" s="226"/>
    </row>
    <row r="46" spans="1:20" s="221" customFormat="1" ht="18" customHeight="1">
      <c r="A46" s="119" t="s">
        <v>524</v>
      </c>
      <c r="B46" s="119"/>
      <c r="C46" s="119"/>
      <c r="E46" s="730">
        <f>F46-NV!G16</f>
        <v>0</v>
      </c>
      <c r="F46" s="9">
        <f>SUM(F47:F49)</f>
        <v>1473654080</v>
      </c>
      <c r="G46" s="9">
        <f>SUM(G47:G49)</f>
        <v>1113454268</v>
      </c>
      <c r="I46" s="226"/>
      <c r="J46" s="226"/>
      <c r="K46" s="226"/>
      <c r="L46" s="226">
        <v>6418</v>
      </c>
      <c r="M46" s="226" t="s">
        <v>574</v>
      </c>
      <c r="N46" s="226"/>
      <c r="O46" s="713">
        <v>6800000</v>
      </c>
      <c r="P46" s="226"/>
      <c r="Q46" s="226"/>
      <c r="R46" s="226"/>
      <c r="S46" s="226"/>
      <c r="T46" s="226"/>
    </row>
    <row r="47" spans="1:14" s="226" customFormat="1" ht="18" customHeight="1">
      <c r="A47" s="115" t="s">
        <v>523</v>
      </c>
      <c r="B47" s="115"/>
      <c r="C47" s="115"/>
      <c r="F47" s="312">
        <f>NV!G16</f>
        <v>1473654080</v>
      </c>
      <c r="G47" s="312">
        <f>NV!H16</f>
        <v>1113454268</v>
      </c>
      <c r="H47" s="381"/>
      <c r="N47" s="713">
        <f>N43+N44</f>
        <v>7829661995</v>
      </c>
    </row>
    <row r="48" spans="1:14" s="226" customFormat="1" ht="18" customHeight="1">
      <c r="A48" s="115" t="s">
        <v>531</v>
      </c>
      <c r="B48" s="115"/>
      <c r="C48" s="115"/>
      <c r="F48" s="312"/>
      <c r="G48" s="312"/>
      <c r="H48" s="381"/>
      <c r="N48" s="713">
        <f>-D34</f>
        <v>7885241011</v>
      </c>
    </row>
    <row r="49" spans="1:15" s="226" customFormat="1" ht="18" customHeight="1">
      <c r="A49" s="115" t="s">
        <v>530</v>
      </c>
      <c r="B49" s="115"/>
      <c r="C49" s="115"/>
      <c r="F49" s="312">
        <v>0</v>
      </c>
      <c r="G49" s="312">
        <v>0</v>
      </c>
      <c r="H49" s="381"/>
      <c r="N49" s="713">
        <f>N47-N48</f>
        <v>-55579016</v>
      </c>
      <c r="O49" s="713">
        <f>O45-N42</f>
        <v>9409260092</v>
      </c>
    </row>
    <row r="50" spans="1:20" s="221" customFormat="1" ht="18" customHeight="1">
      <c r="A50" s="119" t="s">
        <v>525</v>
      </c>
      <c r="B50" s="119"/>
      <c r="C50" s="119"/>
      <c r="F50" s="9">
        <f>SUM(F51)</f>
        <v>0</v>
      </c>
      <c r="G50" s="9">
        <f>SUM(G51)</f>
        <v>0</v>
      </c>
      <c r="H50" s="119"/>
      <c r="I50" s="725">
        <f>G43-NV!G14</f>
        <v>0</v>
      </c>
      <c r="J50" s="378"/>
      <c r="K50" s="378"/>
      <c r="L50" s="378"/>
      <c r="M50" s="378"/>
      <c r="N50" s="378">
        <v>62379016</v>
      </c>
      <c r="O50" s="724">
        <f>O49-E34</f>
        <v>-62379016</v>
      </c>
      <c r="P50" s="378"/>
      <c r="Q50" s="378"/>
      <c r="R50" s="378"/>
      <c r="S50" s="378"/>
      <c r="T50" s="378"/>
    </row>
    <row r="51" spans="1:14" s="226" customFormat="1" ht="18" customHeight="1">
      <c r="A51" s="115" t="s">
        <v>523</v>
      </c>
      <c r="B51" s="115"/>
      <c r="C51" s="115"/>
      <c r="F51" s="312"/>
      <c r="G51" s="312"/>
      <c r="H51" s="115"/>
      <c r="N51" s="713"/>
    </row>
    <row r="52" spans="1:20" s="378" customFormat="1" ht="18" customHeight="1">
      <c r="A52" s="227" t="s">
        <v>221</v>
      </c>
      <c r="B52" s="227"/>
      <c r="C52" s="227"/>
      <c r="F52" s="423">
        <f>F46+F50</f>
        <v>1473654080</v>
      </c>
      <c r="G52" s="423">
        <f>G46+G50</f>
        <v>1113454268</v>
      </c>
      <c r="H52" s="227"/>
      <c r="I52" s="119"/>
      <c r="J52" s="221"/>
      <c r="K52" s="221"/>
      <c r="L52" s="221"/>
      <c r="M52" s="221"/>
      <c r="N52" s="221">
        <v>55579016</v>
      </c>
      <c r="O52" s="221"/>
      <c r="P52" s="221"/>
      <c r="Q52" s="221"/>
      <c r="R52" s="221"/>
      <c r="S52" s="221"/>
      <c r="T52" s="221"/>
    </row>
    <row r="53" spans="1:20" s="226" customFormat="1" ht="18" customHeight="1">
      <c r="A53" s="115"/>
      <c r="B53" s="115"/>
      <c r="C53" s="115"/>
      <c r="F53" s="608">
        <f>F52-NV!G16</f>
        <v>0</v>
      </c>
      <c r="G53" s="608">
        <f>G52-NV!H16</f>
        <v>0</v>
      </c>
      <c r="H53" s="115"/>
      <c r="I53" s="556">
        <f>G46-NV!H16</f>
        <v>0</v>
      </c>
      <c r="J53" s="221"/>
      <c r="K53" s="221"/>
      <c r="L53" s="221"/>
      <c r="M53" s="221"/>
      <c r="N53" s="221">
        <f>N50-N52</f>
        <v>6800000</v>
      </c>
      <c r="O53" s="221"/>
      <c r="P53" s="221"/>
      <c r="Q53" s="221"/>
      <c r="R53" s="221"/>
      <c r="S53" s="221"/>
      <c r="T53" s="221"/>
    </row>
    <row r="54" ht="18" customHeight="1"/>
    <row r="70" spans="1:6" s="610" customFormat="1" ht="11.25" customHeight="1">
      <c r="A70" s="609"/>
      <c r="B70" s="609"/>
      <c r="C70" s="609"/>
      <c r="D70" s="611"/>
      <c r="E70" s="611"/>
      <c r="F70" s="609"/>
    </row>
    <row r="71" spans="1:6" s="220" customFormat="1" ht="15">
      <c r="A71" s="115"/>
      <c r="B71" s="115"/>
      <c r="C71" s="115"/>
      <c r="D71" s="160"/>
      <c r="E71" s="160"/>
      <c r="F71" s="115"/>
    </row>
    <row r="72" spans="1:6" s="220" customFormat="1" ht="15">
      <c r="A72" s="115"/>
      <c r="B72" s="115"/>
      <c r="C72" s="115"/>
      <c r="D72" s="160"/>
      <c r="E72" s="160"/>
      <c r="F72" s="115"/>
    </row>
    <row r="73" spans="1:6" s="220" customFormat="1" ht="15">
      <c r="A73" s="115"/>
      <c r="B73" s="115"/>
      <c r="C73" s="115"/>
      <c r="D73" s="160"/>
      <c r="E73" s="160"/>
      <c r="F73" s="115"/>
    </row>
    <row r="74" spans="1:6" s="220" customFormat="1" ht="15">
      <c r="A74" s="115"/>
      <c r="B74" s="115"/>
      <c r="C74" s="115"/>
      <c r="D74" s="160"/>
      <c r="E74" s="160"/>
      <c r="F74" s="115"/>
    </row>
    <row r="75" spans="1:6" s="220" customFormat="1" ht="15">
      <c r="A75" s="115"/>
      <c r="B75" s="115"/>
      <c r="C75" s="115"/>
      <c r="D75" s="160"/>
      <c r="E75" s="160"/>
      <c r="F75" s="115"/>
    </row>
    <row r="76" spans="1:6" s="220" customFormat="1" ht="15">
      <c r="A76" s="115"/>
      <c r="B76" s="115"/>
      <c r="C76" s="115"/>
      <c r="D76" s="160"/>
      <c r="E76" s="160"/>
      <c r="F76" s="115"/>
    </row>
    <row r="77" spans="1:6" s="220" customFormat="1" ht="15">
      <c r="A77" s="115"/>
      <c r="B77" s="115"/>
      <c r="C77" s="115"/>
      <c r="D77" s="160"/>
      <c r="E77" s="160"/>
      <c r="F77" s="115"/>
    </row>
    <row r="78" spans="1:6" s="220" customFormat="1" ht="15">
      <c r="A78" s="115"/>
      <c r="B78" s="115"/>
      <c r="C78" s="115"/>
      <c r="D78" s="160"/>
      <c r="E78" s="160"/>
      <c r="F78" s="115"/>
    </row>
    <row r="79" spans="1:6" s="220" customFormat="1" ht="15">
      <c r="A79" s="115"/>
      <c r="B79" s="115"/>
      <c r="C79" s="115"/>
      <c r="D79" s="160"/>
      <c r="E79" s="160"/>
      <c r="F79" s="115"/>
    </row>
    <row r="80" spans="1:6" s="220" customFormat="1" ht="15">
      <c r="A80" s="115"/>
      <c r="B80" s="115"/>
      <c r="C80" s="115"/>
      <c r="D80" s="160"/>
      <c r="E80" s="160"/>
      <c r="F80" s="115"/>
    </row>
    <row r="81" spans="4:5" s="220" customFormat="1" ht="14.25">
      <c r="D81" s="243"/>
      <c r="E81" s="243"/>
    </row>
    <row r="82" spans="4:5" s="220" customFormat="1" ht="14.25">
      <c r="D82" s="243"/>
      <c r="E82" s="243"/>
    </row>
    <row r="83" spans="4:5" s="220" customFormat="1" ht="14.25">
      <c r="D83" s="243"/>
      <c r="E83" s="243"/>
    </row>
    <row r="84" spans="4:5" s="220" customFormat="1" ht="14.25">
      <c r="D84" s="243"/>
      <c r="E84" s="243"/>
    </row>
    <row r="85" spans="4:5" s="220" customFormat="1" ht="14.25">
      <c r="D85" s="243"/>
      <c r="E85" s="243"/>
    </row>
    <row r="86" spans="4:5" s="220" customFormat="1" ht="14.25">
      <c r="D86" s="243"/>
      <c r="E86" s="243"/>
    </row>
    <row r="87" spans="4:5" s="220" customFormat="1" ht="14.25">
      <c r="D87" s="243"/>
      <c r="E87" s="243"/>
    </row>
    <row r="88" spans="4:5" s="220" customFormat="1" ht="14.25">
      <c r="D88" s="243"/>
      <c r="E88" s="243"/>
    </row>
    <row r="89" spans="4:5" s="220" customFormat="1" ht="14.25">
      <c r="D89" s="243"/>
      <c r="E89" s="243"/>
    </row>
    <row r="90" spans="4:5" s="220" customFormat="1" ht="14.25">
      <c r="D90" s="243"/>
      <c r="E90" s="243"/>
    </row>
    <row r="91" spans="4:5" s="220" customFormat="1" ht="14.25">
      <c r="D91" s="243"/>
      <c r="E91" s="243"/>
    </row>
    <row r="92" spans="4:5" s="220" customFormat="1" ht="14.25">
      <c r="D92" s="243"/>
      <c r="E92" s="243"/>
    </row>
    <row r="93" spans="4:5" s="220" customFormat="1" ht="14.25">
      <c r="D93" s="243"/>
      <c r="E93" s="243"/>
    </row>
    <row r="94" spans="4:5" s="220" customFormat="1" ht="14.25">
      <c r="D94" s="243"/>
      <c r="E94" s="243"/>
    </row>
    <row r="95" spans="4:5" s="220" customFormat="1" ht="14.25">
      <c r="D95" s="243"/>
      <c r="E95" s="243"/>
    </row>
    <row r="96" spans="4:5" s="220" customFormat="1" ht="14.25">
      <c r="D96" s="243"/>
      <c r="E96" s="243"/>
    </row>
    <row r="97" spans="4:5" s="220" customFormat="1" ht="14.25">
      <c r="D97" s="243"/>
      <c r="E97" s="243"/>
    </row>
    <row r="98" spans="4:5" s="220" customFormat="1" ht="14.25">
      <c r="D98" s="243"/>
      <c r="E98" s="243"/>
    </row>
    <row r="99" spans="4:5" s="220" customFormat="1" ht="14.25">
      <c r="D99" s="243"/>
      <c r="E99" s="243"/>
    </row>
    <row r="100" spans="4:5" s="220" customFormat="1" ht="14.25">
      <c r="D100" s="243"/>
      <c r="E100" s="243"/>
    </row>
    <row r="101" spans="4:5" s="220" customFormat="1" ht="14.25">
      <c r="D101" s="243"/>
      <c r="E101" s="243"/>
    </row>
    <row r="102" spans="4:5" s="220" customFormat="1" ht="14.25">
      <c r="D102" s="243"/>
      <c r="E102" s="243"/>
    </row>
    <row r="103" spans="4:5" s="220" customFormat="1" ht="14.25">
      <c r="D103" s="243"/>
      <c r="E103" s="243"/>
    </row>
    <row r="104" spans="4:5" s="220" customFormat="1" ht="14.25">
      <c r="D104" s="243"/>
      <c r="E104" s="243"/>
    </row>
    <row r="105" spans="4:5" s="220" customFormat="1" ht="14.25">
      <c r="D105" s="243"/>
      <c r="E105" s="243"/>
    </row>
    <row r="106" spans="4:5" s="220" customFormat="1" ht="14.25">
      <c r="D106" s="243"/>
      <c r="E106" s="243"/>
    </row>
    <row r="107" spans="4:5" s="220" customFormat="1" ht="14.25">
      <c r="D107" s="243"/>
      <c r="E107" s="243"/>
    </row>
    <row r="108" spans="4:5" s="220" customFormat="1" ht="14.25">
      <c r="D108" s="243"/>
      <c r="E108" s="243"/>
    </row>
    <row r="109" spans="4:5" s="220" customFormat="1" ht="14.25">
      <c r="D109" s="243"/>
      <c r="E109" s="243"/>
    </row>
    <row r="110" spans="4:5" s="220" customFormat="1" ht="14.25">
      <c r="D110" s="243"/>
      <c r="E110" s="243"/>
    </row>
    <row r="111" spans="4:5" s="220" customFormat="1" ht="14.25">
      <c r="D111" s="243"/>
      <c r="E111" s="243"/>
    </row>
    <row r="112" spans="4:5" s="220" customFormat="1" ht="14.25">
      <c r="D112" s="243"/>
      <c r="E112" s="243"/>
    </row>
    <row r="113" spans="4:5" s="220" customFormat="1" ht="14.25">
      <c r="D113" s="243"/>
      <c r="E113" s="243"/>
    </row>
    <row r="114" spans="4:5" s="220" customFormat="1" ht="14.25">
      <c r="D114" s="243"/>
      <c r="E114" s="243"/>
    </row>
    <row r="115" spans="4:5" s="220" customFormat="1" ht="14.25">
      <c r="D115" s="243"/>
      <c r="E115" s="243"/>
    </row>
    <row r="116" spans="4:5" s="220" customFormat="1" ht="14.25">
      <c r="D116" s="243"/>
      <c r="E116" s="243"/>
    </row>
    <row r="117" spans="4:5" s="220" customFormat="1" ht="14.25">
      <c r="D117" s="243"/>
      <c r="E117" s="243"/>
    </row>
    <row r="118" spans="4:5" s="220" customFormat="1" ht="14.25">
      <c r="D118" s="243"/>
      <c r="E118" s="243"/>
    </row>
    <row r="119" spans="4:5" s="220" customFormat="1" ht="14.25">
      <c r="D119" s="243"/>
      <c r="E119" s="243"/>
    </row>
    <row r="120" spans="4:5" s="220" customFormat="1" ht="14.25">
      <c r="D120" s="243"/>
      <c r="E120" s="243"/>
    </row>
    <row r="121" spans="4:5" s="220" customFormat="1" ht="14.25">
      <c r="D121" s="243"/>
      <c r="E121" s="243"/>
    </row>
    <row r="122" spans="4:5" s="220" customFormat="1" ht="14.25">
      <c r="D122" s="243"/>
      <c r="E122" s="243"/>
    </row>
    <row r="123" spans="4:5" s="220" customFormat="1" ht="14.25">
      <c r="D123" s="243"/>
      <c r="E123" s="243"/>
    </row>
    <row r="124" spans="4:5" s="220" customFormat="1" ht="14.25">
      <c r="D124" s="243"/>
      <c r="E124" s="243"/>
    </row>
    <row r="125" spans="4:5" s="220" customFormat="1" ht="14.25">
      <c r="D125" s="243"/>
      <c r="E125" s="243"/>
    </row>
    <row r="126" spans="4:5" s="220" customFormat="1" ht="14.25">
      <c r="D126" s="243"/>
      <c r="E126" s="243"/>
    </row>
    <row r="127" spans="4:5" s="220" customFormat="1" ht="14.25">
      <c r="D127" s="243"/>
      <c r="E127" s="243"/>
    </row>
    <row r="128" spans="4:5" s="220" customFormat="1" ht="14.25">
      <c r="D128" s="243"/>
      <c r="E128" s="243"/>
    </row>
    <row r="129" spans="4:5" s="220" customFormat="1" ht="14.25">
      <c r="D129" s="243"/>
      <c r="E129" s="243"/>
    </row>
    <row r="130" spans="4:5" s="220" customFormat="1" ht="14.25">
      <c r="D130" s="243"/>
      <c r="E130" s="243"/>
    </row>
    <row r="131" spans="4:5" s="220" customFormat="1" ht="14.25">
      <c r="D131" s="243"/>
      <c r="E131" s="243"/>
    </row>
    <row r="132" spans="4:5" s="220" customFormat="1" ht="14.25">
      <c r="D132" s="243"/>
      <c r="E132" s="243"/>
    </row>
    <row r="133" spans="4:5" s="220" customFormat="1" ht="14.25">
      <c r="D133" s="243"/>
      <c r="E133" s="243"/>
    </row>
    <row r="134" spans="4:5" s="220" customFormat="1" ht="14.25">
      <c r="D134" s="243"/>
      <c r="E134" s="243"/>
    </row>
    <row r="135" spans="4:5" s="220" customFormat="1" ht="14.25">
      <c r="D135" s="243"/>
      <c r="E135" s="243"/>
    </row>
  </sheetData>
  <sheetProtection/>
  <mergeCells count="4">
    <mergeCell ref="A4:E4"/>
    <mergeCell ref="A19:A20"/>
    <mergeCell ref="B19:D19"/>
    <mergeCell ref="E19:G19"/>
  </mergeCells>
  <printOptions/>
  <pageMargins left="0.92" right="0.2" top="0.55" bottom="0.49" header="0.17" footer="0.23"/>
  <pageSetup horizontalDpi="600" verticalDpi="600" orientation="portrait" paperSize="9" r:id="rId1"/>
  <headerFooter alignWithMargins="0">
    <oddFooter>&amp;R&amp;"Times New Roman,Regular"Trang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trannamdt1</cp:lastModifiedBy>
  <cp:lastPrinted>2015-04-24T11:08:45Z</cp:lastPrinted>
  <dcterms:created xsi:type="dcterms:W3CDTF">2011-07-27T02:34:00Z</dcterms:created>
  <dcterms:modified xsi:type="dcterms:W3CDTF">2015-05-06T07:12:18Z</dcterms:modified>
  <cp:category/>
  <cp:version/>
  <cp:contentType/>
  <cp:contentStatus/>
</cp:coreProperties>
</file>