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CĐKT" sheetId="1" r:id="rId1"/>
    <sheet name="KQKD" sheetId="2" r:id="rId2"/>
    <sheet name="THUYETMINH" sheetId="3" r:id="rId3"/>
    <sheet name="LCTT" sheetId="4" r:id="rId4"/>
  </sheets>
  <definedNames/>
  <calcPr fullCalcOnLoad="1"/>
</workbook>
</file>

<file path=xl/sharedStrings.xml><?xml version="1.0" encoding="utf-8"?>
<sst xmlns="http://schemas.openxmlformats.org/spreadsheetml/2006/main" count="970" uniqueCount="813">
  <si>
    <t>b) Dài hạn</t>
  </si>
  <si>
    <t>5- Tài sản thiếu chờ xử lý</t>
  </si>
  <si>
    <t>a) Tiền</t>
  </si>
  <si>
    <t>b) Hàng tồn kho</t>
  </si>
  <si>
    <t>c) TSCĐ</t>
  </si>
  <si>
    <t>d) Tài sản khác</t>
  </si>
  <si>
    <t>6- Nợ xấu</t>
  </si>
  <si>
    <t xml:space="preserve">   vay quá hạn thanh toán hoặc chưa</t>
  </si>
  <si>
    <t xml:space="preserve">  quá hạn nhưng khó có khả năng thu hồi</t>
  </si>
  <si>
    <t xml:space="preserve"> - Tổng giá trị các khoản phải thu, cho</t>
  </si>
  <si>
    <t xml:space="preserve"> - Thông tin về các khoản tiền phạt, phải</t>
  </si>
  <si>
    <t xml:space="preserve">  thu về lãi trả chậm … phát sinh từ các</t>
  </si>
  <si>
    <t xml:space="preserve">  khoản nợ quá hạn nhưng không được ghi</t>
  </si>
  <si>
    <t xml:space="preserve">  nhận doanh thu</t>
  </si>
  <si>
    <t xml:space="preserve"> - Khả năng thu hồi nợ phải thu quá hạn</t>
  </si>
  <si>
    <t>Hàng đang đi trên đường</t>
  </si>
  <si>
    <t>Nguyên liệu, vật liệu</t>
  </si>
  <si>
    <t>Công cụ, dụng cụ</t>
  </si>
  <si>
    <t>Chi phí sx kinh doanh dở dang</t>
  </si>
  <si>
    <t>Thành phẩm</t>
  </si>
  <si>
    <t>Hàng gửi bán</t>
  </si>
  <si>
    <t>Hàng hóa kho bảo thuế</t>
  </si>
  <si>
    <t xml:space="preserve"> - Giá trị hàng tồn kho ứ đọng, kém, mất phẩm chất</t>
  </si>
  <si>
    <t xml:space="preserve">  không có khả năng tiêu thụ tại thời điểm cuối kỳ</t>
  </si>
  <si>
    <t xml:space="preserve">  Nguyên nhân và hướng xử lý đối với hàng tồn kho</t>
  </si>
  <si>
    <t xml:space="preserve">  ứ đọng, kém, mất phẩm chất</t>
  </si>
  <si>
    <t>7 - Hàng tồn kho</t>
  </si>
  <si>
    <t>8 - Tài sản dở dang dài hạn</t>
  </si>
  <si>
    <t>a) Chi phí sản xuất kinh doanh dở dang dài hạn</t>
  </si>
  <si>
    <t>b) Xây dựng cơ bản dở dang</t>
  </si>
  <si>
    <t xml:space="preserve"> - Mua sắm</t>
  </si>
  <si>
    <t xml:space="preserve"> - XDCB</t>
  </si>
  <si>
    <t xml:space="preserve"> - Sửa chữa</t>
  </si>
  <si>
    <t>9 - Tăng, giảm tài sản cố định hữu hình:</t>
  </si>
  <si>
    <t>Khoản mục</t>
  </si>
  <si>
    <t>Tổng cộng</t>
  </si>
  <si>
    <t>TSCĐ hữu
hình khác</t>
  </si>
  <si>
    <t>Phương tiện vận
tải truyền dẫn</t>
  </si>
  <si>
    <t>Máy móc,
thiết bị</t>
  </si>
  <si>
    <t>Nhà cửa,
vật kiến trúc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</si>
  <si>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</si>
  <si>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</si>
  <si>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</si>
  <si>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</si>
  <si>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</si>
  <si>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</si>
  <si>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</si>
  <si>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</si>
  <si>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</si>
  <si>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</si>
  <si>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 xml:space="preserve"> - Tại ngày đầu năm</t>
  </si>
  <si>
    <t xml:space="preserve"> - Tại ngày cuối năm</t>
  </si>
  <si>
    <t>16. Chi phí thuế TNDN hoãn lại</t>
  </si>
  <si>
    <t>17. Lợi nhuận sau thuế thu nhập doanh nghiệp
(60=50-51-52)</t>
  </si>
  <si>
    <t>Thuế thu nhập doanh nghiệp đã nộp</t>
  </si>
  <si>
    <t>2. Trả trước cho người bán ngắn hạn</t>
  </si>
  <si>
    <t>5. Phải thu về cho vay ngắn hạn</t>
  </si>
  <si>
    <t>6. Phải thu ngắn hạn khác</t>
  </si>
  <si>
    <t>7. Dự phòng phải thu ngắn hạn khó đòi</t>
  </si>
  <si>
    <t>122</t>
  </si>
  <si>
    <t>123</t>
  </si>
  <si>
    <t>8. Tài sản thiếu chờ xử lý</t>
  </si>
  <si>
    <t>4. Giao dịch mua bán lại trái phiếu Chính phủ</t>
  </si>
  <si>
    <t>5. Tài sản ngắn hạn khác</t>
  </si>
  <si>
    <t>2. Trả trước cho người bán dài hạn</t>
  </si>
  <si>
    <t>3. Vốn kinh doanh ở đơn vị trực thuộc</t>
  </si>
  <si>
    <t>4.053.756.320    3.805.290.000  248.466.320   4.053.756.320    3.763.610.000  290.146.320</t>
  </si>
  <si>
    <t>4. Phải thu nội bộ dài hạn</t>
  </si>
  <si>
    <t>5. Phải thu về cho vay dài hạn</t>
  </si>
  <si>
    <t>6. Phải thu dài hạn khác</t>
  </si>
  <si>
    <t>7. Dự phòng phải thu dài hạn khó đòi</t>
  </si>
  <si>
    <t>IV. Tài sản dở dang dài hạn</t>
  </si>
  <si>
    <t>1. Chi phí sản xuất, kinh doanh dở dang dài hạn</t>
  </si>
  <si>
    <t>1. Chi phí xây dựng cơ bản dở dang</t>
  </si>
  <si>
    <t>2. Đầu tư vào công ty liên doanh, liên kết</t>
  </si>
  <si>
    <t>3. Đầu tư góp vốn vào đơn vị khác</t>
  </si>
  <si>
    <t>4. Dự phòng đầu tư tài chính dài hạn</t>
  </si>
  <si>
    <t>5. Đầu tư nắm giữ đến ngày đáo hạn</t>
  </si>
  <si>
    <t>V. Đầu tư tài chính dài hạn</t>
  </si>
  <si>
    <t>VI. Tài sản dài hạn khác</t>
  </si>
  <si>
    <t>2. Tài sản thuế thu nhập hoãn lại</t>
  </si>
  <si>
    <t>3. Thiết bị, vật tư, phụ tùng thay thế dài hạn</t>
  </si>
  <si>
    <t>4. Tài sản dài hạn khác</t>
  </si>
  <si>
    <t>C. NỢ PHẢI TRẢ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</si>
  <si>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</si>
  <si>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</si>
  <si>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</si>
  <si>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</si>
  <si>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</si>
  <si>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</si>
  <si>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</si>
  <si>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</si>
  <si>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9. Phải trả ngắn hạn khác</t>
  </si>
  <si>
    <t>10. Vay và nợ thuê tài chính ngắn hạn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</si>
  <si>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</si>
  <si>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</si>
  <si>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</si>
  <si>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</si>
  <si>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</si>
  <si>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</si>
  <si>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 xml:space="preserve">3. Chi phí phải trả dài hạn </t>
  </si>
  <si>
    <t>4. Phải trả nội bộ về vốn kinh doanh</t>
  </si>
  <si>
    <t>5. Phải trả nội bộ dài hạn</t>
  </si>
  <si>
    <t>6. Doanh thu chưa thực hiện dài hạn</t>
  </si>
  <si>
    <t>7. Phải trả dài hạn khác</t>
  </si>
  <si>
    <t>8. Vay và nợ thuê tài chính dài hạn</t>
  </si>
  <si>
    <t>9. Trái phiếu chuyển đổi</t>
  </si>
  <si>
    <t>10. Cổ phiếu ưu đãi</t>
  </si>
  <si>
    <t>11. Thuế thu nhập hoãn lại phải trả</t>
  </si>
  <si>
    <t>12. Dự phòng phải trả dài hạn</t>
  </si>
  <si>
    <t>13. Quỹ phát triển khoa học và công nghệ</t>
  </si>
  <si>
    <t>1. Góp vốn của chủ sở hữu</t>
  </si>
  <si>
    <t xml:space="preserve">        - Cổ phiếu phổ thông có quyền biểu quyết</t>
  </si>
  <si>
    <t xml:space="preserve">        - Cổ phiếu ưu đãi</t>
  </si>
  <si>
    <t>3. 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</si>
  <si>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</si>
  <si>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</si>
  <si>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</si>
  <si>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</si>
  <si>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</si>
  <si>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</si>
  <si>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Cty CP Sách TBGD Miền Nam</t>
  </si>
  <si>
    <t>Các khoản ghi chi phí tài chính(Lãi chậm nộp tổng Cty ĐT &amp; KD vốn nhà nước)</t>
  </si>
  <si>
    <t>Lỗ do nộp thêm thuế GTGT năm 2012-2013</t>
  </si>
  <si>
    <t>_Sách giáo khoa, sách bổ trợ và các</t>
  </si>
  <si>
    <t>nộp cho SCIC là 173,4 triệu đồng.</t>
  </si>
  <si>
    <t>10. Quỹ khác thuộc vốn chủ sở hữu</t>
  </si>
  <si>
    <t xml:space="preserve">        - LNST chưa phân phối lũy kế đến cuối kỳ trước</t>
  </si>
  <si>
    <t xml:space="preserve">        - LNST chưa phân phối kỳ này</t>
  </si>
  <si>
    <t>11. Lợi nhuận sau thuế chưa phân phối</t>
  </si>
  <si>
    <t>12. Nguồn vốn đầu tư XDCB</t>
  </si>
  <si>
    <t>411a</t>
  </si>
  <si>
    <t>411b</t>
  </si>
  <si>
    <t>421a</t>
  </si>
  <si>
    <t>421b</t>
  </si>
  <si>
    <t>D.VỐN CHỦ SỞ HỮU</t>
  </si>
  <si>
    <t>Tăng trong năm</t>
  </si>
  <si>
    <t>Giảm trong năm</t>
  </si>
  <si>
    <t xml:space="preserve">      lại ít nhất là 05 năm và được cơ quan có thẩm quyền cấp giấy chứng nhận quyền sử dụng đất.</t>
  </si>
  <si>
    <t xml:space="preserve">      cả thời gian thuê hoặc đã trả trước tiền thuê đất cho nhiều năm mà thời hạn thuê đất đã được trả tiền còn</t>
  </si>
  <si>
    <t xml:space="preserve">     + Quyền sử dụng đất thuê trước ngày có hiệu lực của Luật Đất đai năm 2003 mà đã trả tiền thuê đất cho</t>
  </si>
  <si>
    <t xml:space="preserve">      dụng đất hợp pháp (bao gồm quyền sử dụng đất có thời hạn, quyền sử dụng đất không thời hạn)</t>
  </si>
  <si>
    <t xml:space="preserve">     + Quyền sử dụng đất được nhà nước giao có thu tiền sử dụng đất hoặc nhận chuyển nhượng quyền sử</t>
  </si>
  <si>
    <t xml:space="preserve">      Nguyên giá TSCĐ là quyền sử dụng đất được xác định là toàn bộ các khoản tiền chi ra để có quyền sử dụng</t>
  </si>
  <si>
    <t xml:space="preserve">       đất hợp pháp cộng các chi phí cho đền bù, giải phóng mặt bằng, san lấp mặt bằng, lệ phí trước bạ (không bao</t>
  </si>
  <si>
    <t xml:space="preserve">      gồm các chi phí chi ra để xây dựng các công trình trên đất); hoặc là giá trị quyền sử dụng đất nhận góp vốn.</t>
  </si>
  <si>
    <t xml:space="preserve">      Lợi nhuận thuần sau thuế được trích lập các quỹ và chia cho các cổ đông  theo Nghi quyết của Đại hội Cổ</t>
  </si>
  <si>
    <t xml:space="preserve">      đông.</t>
  </si>
  <si>
    <t xml:space="preserve">      suất có hiệu lực tại ngày kết thúc niên độ kế toán.</t>
  </si>
  <si>
    <t xml:space="preserve">      toán độc lập, hoạt  động sản xuất  kinh doanh theo Luật Doanh nghiệp, Điều lệ Công ty và các quy pháp lý </t>
  </si>
  <si>
    <t xml:space="preserve">      hiện hành có liên quan.</t>
  </si>
  <si>
    <t>6-25</t>
  </si>
  <si>
    <t>4.5 Tài sản cố định hữu hình</t>
  </si>
  <si>
    <t>4.8  Các khoản phải trả và chi phí trích trước</t>
  </si>
  <si>
    <t>4.13  Thuế suất và các lệ phí nộp Ngân sách mà Công ty đang áp dụng</t>
  </si>
  <si>
    <t xml:space="preserve">               -  Sách giáo khoa và sách tham khảo bổ trợ cho sách giáo khoa:  Thuộc đối tượng không chịu thuế</t>
  </si>
  <si>
    <t xml:space="preserve">               PGD Tân Trụ:</t>
  </si>
  <si>
    <t>Trong đó:Cty TNHH Sách TBGD Đức Trí:</t>
  </si>
  <si>
    <t xml:space="preserve">               -  Thiết bị giáo dục và sách tham khảo không bổ trợ cho sách giáo khoa : Áp dụng mức thuế suất 5%</t>
  </si>
  <si>
    <t>4.14  Công cụ tài chính</t>
  </si>
  <si>
    <t xml:space="preserve">        Ghi nhận ban đầu</t>
  </si>
  <si>
    <t xml:space="preserve">        Tài sản tài chính</t>
  </si>
  <si>
    <t xml:space="preserve">        Tại ngày ghi nhận ban đầu, tài sản tài chính được ghi nhận theo giá gốc cộng các chi phí giao dịch có liên</t>
  </si>
  <si>
    <t xml:space="preserve">        quan trực tiếp đến việc mua sắm tài sản tài chính đó.  Tài sản tài chính của Công ty bao gồm: tiền mặt,</t>
  </si>
  <si>
    <t xml:space="preserve">        tiền gởi ngắn hạn, các khoản phải thu khách hàng, các khoản đầu tư tài chính, các khoản phải thu khác</t>
  </si>
  <si>
    <t xml:space="preserve">        và tài sản chính khác.</t>
  </si>
  <si>
    <t xml:space="preserve">        Nợ phải trả tài chính</t>
  </si>
  <si>
    <t xml:space="preserve">       Tại ngày ghi nhận ban đầu, nợ phải trả tài chính được ghi nhận theo giá gốc cộng các chi phí giao dịch có</t>
  </si>
  <si>
    <t xml:space="preserve">        liên quan trực tiếp đến việc phát hành nợ phải trả tài chính đó.  Nợ phải trả tài chính của Công ty bao gồm</t>
  </si>
  <si>
    <t xml:space="preserve">        phải trả người bán, chi phí phải trả và phải trả khác</t>
  </si>
  <si>
    <t xml:space="preserve">        Đánh giá lại sau lần ghi nhận ban đầu</t>
  </si>
  <si>
    <t xml:space="preserve">        Hiện tại, chưa có quy định về đánh giá lại công cụ tài chính sau nghi nhận ban đầu.</t>
  </si>
  <si>
    <t>4.15  Các bên liên quan</t>
  </si>
  <si>
    <t xml:space="preserve">        Các bên được coi là liên quan nếu một bên có khả năng kiểm soát hoặc có ảnh hưởng đáng kể đối với</t>
  </si>
  <si>
    <t>Từ những nguyên nhân trên dẫn đến lợi nhuận sau thuế Quý 2/2015 giảm so với Quý 2/2014</t>
  </si>
  <si>
    <t>do đẩy mạnh phục vụ hè</t>
  </si>
  <si>
    <t>mặt hàng khác tăng 1.948 triệu đồng:</t>
  </si>
  <si>
    <t>đồng do cạnh tranh về giá các gói thầu</t>
  </si>
  <si>
    <t>_Thiết bị giảm đáng kể: - 6.718 triệu</t>
  </si>
  <si>
    <t>Nam áp dụng 3% chiết khấu thanh</t>
  </si>
  <si>
    <t>toán khi trả tiền ngay</t>
  </si>
  <si>
    <t>_Công ty CP ĐT &amp; PT GD Phương</t>
  </si>
  <si>
    <t>giảm trích dự phòng</t>
  </si>
  <si>
    <t>_Mã chứng khoán SED tăng giá nên</t>
  </si>
  <si>
    <t>_Quý 2/2014 có phát sinh lãi chậm</t>
  </si>
  <si>
    <t>_Do doanh thu thiết bị giảm nên chi</t>
  </si>
  <si>
    <t>chi phí tiền lương cũng giảm theo</t>
  </si>
  <si>
    <t>phí cũng giảm và lợi nhuận giảm nên</t>
  </si>
  <si>
    <t xml:space="preserve"> - Lý do dẫn đến việc trích lập thêm hoặc hoàn nhập</t>
  </si>
  <si>
    <t>Số lượng</t>
  </si>
  <si>
    <t>Giá trị có 
thể thu hồi</t>
  </si>
  <si>
    <t>Trong kỳ</t>
  </si>
  <si>
    <t>Lý do thay đổi với từng</t>
  </si>
  <si>
    <t xml:space="preserve"> khoản đầu tư</t>
  </si>
  <si>
    <t>b) Đầu tư nắm giữ đến ngày</t>
  </si>
  <si>
    <t xml:space="preserve"> đáo hạn</t>
  </si>
  <si>
    <t>c) Đầu tư góp vốn vào đơn</t>
  </si>
  <si>
    <t xml:space="preserve"> vị khác</t>
  </si>
  <si>
    <t xml:space="preserve">Đầu tư vào công ty liên </t>
  </si>
  <si>
    <t>doanh, liên kết</t>
  </si>
  <si>
    <t>và cung cấp dịch vụ</t>
  </si>
  <si>
    <t xml:space="preserve">  -Lợi nhuận gộp về bán hàng</t>
  </si>
  <si>
    <t xml:space="preserve">  -Doanh thu hoạt động tài</t>
  </si>
  <si>
    <t>chính</t>
  </si>
  <si>
    <t xml:space="preserve">  -Doanh thu thuần về bán</t>
  </si>
  <si>
    <t>hàng và cung cấp dịch vụ</t>
  </si>
  <si>
    <t xml:space="preserve">                       BÁO CÁO TÀI CHÍNH</t>
  </si>
  <si>
    <t xml:space="preserve">             Cho năm tài chính kết thúc ngày 30/06/2015</t>
  </si>
  <si>
    <t xml:space="preserve">  -Tổng lợi nhuận kế toán</t>
  </si>
  <si>
    <t>trước thuế</t>
  </si>
  <si>
    <t xml:space="preserve">  -Chi phí bán hàng và quản</t>
  </si>
  <si>
    <t>lý doanh nghiệp</t>
  </si>
  <si>
    <t xml:space="preserve">  -Chi phí hoạt động tài</t>
  </si>
  <si>
    <t xml:space="preserve">                            Cuối kỳ   </t>
  </si>
  <si>
    <t xml:space="preserve">                Đầu năm</t>
  </si>
  <si>
    <t xml:space="preserve">  Giá gốc         Giá trị hợp lý      Dự phòng          Giá gốc            Giá hợp lý         Dự phòng</t>
  </si>
  <si>
    <t>3.988.106.320   3.758.240.000   229.866.320    3.988.106.320   3.712.960.000  275.146.320</t>
  </si>
  <si>
    <t>473.305.500                                   -                  5.554.990.500                -</t>
  </si>
  <si>
    <t xml:space="preserve">        bên kia trong việc ra quyết định về các chính sách tài chính và hoạt động.</t>
  </si>
  <si>
    <r>
      <t xml:space="preserve">      </t>
    </r>
    <r>
      <rPr>
        <b/>
        <i/>
        <sz val="12"/>
        <rFont val="Times New Roman"/>
        <family val="1"/>
      </rPr>
      <t>Quản lý rủi ro thị trườn</t>
    </r>
    <r>
      <rPr>
        <b/>
        <sz val="12"/>
        <rFont val="Times New Roman"/>
        <family val="1"/>
      </rPr>
      <t>g:</t>
    </r>
    <r>
      <rPr>
        <sz val="12"/>
        <rFont val="Times New Roman"/>
        <family val="1"/>
      </rPr>
      <t xml:space="preserve">  Hoạt động kinh doanh của Công ty sẽ chủ yếu chịu rủi ro khi có sự biến </t>
    </r>
  </si>
  <si>
    <t xml:space="preserve">      động lớn về lãi suất và giá.</t>
  </si>
  <si>
    <r>
      <t xml:space="preserve">       </t>
    </r>
    <r>
      <rPr>
        <i/>
        <sz val="12"/>
        <rFont val="Times New Roman"/>
        <family val="1"/>
      </rPr>
      <t>Quản lý rủi ro về lãi suất</t>
    </r>
  </si>
  <si>
    <t xml:space="preserve">       Rủi ro lãi suất của Công ty phát sinh chủ yếu từ các khoản vay đã ký kết.  Để giảm thiểu rủi ro này,</t>
  </si>
  <si>
    <t xml:space="preserve">       tích, dự báo để lựa chọn các thời điểm trả nợ thích hợp.  Cho đến thời điểm hiện nay, Công ty đã thanh</t>
  </si>
  <si>
    <t xml:space="preserve">       toán hết các khoản nợ vay.  Do đó Công ty không có rủi ro về biến động lãi suất.</t>
  </si>
  <si>
    <r>
      <t xml:space="preserve">      </t>
    </r>
    <r>
      <rPr>
        <i/>
        <sz val="12"/>
        <rFont val="Times New Roman"/>
        <family val="1"/>
      </rPr>
      <t xml:space="preserve"> Quản lý rủi ro về giá hàng hóa</t>
    </r>
  </si>
  <si>
    <t xml:space="preserve">       Công ty mua hàng hóa chủ yếu là sách, thiết bị trường học từ nhà cung cấp trong nước để phục vụ hoạt</t>
  </si>
  <si>
    <t xml:space="preserve">       rủi ro về biến động giá cả hàng hóa mua vào công ty đã ký kết các hợp đồng với mức chiết khấu phù</t>
  </si>
  <si>
    <t xml:space="preserve">       hợp và ổn định.  Mặt khác giá cả của các loại hàng hóa này thường ít biến động nên Công ty cho rằng</t>
  </si>
  <si>
    <t xml:space="preserve">       rủi ro về giá cả hàng hóa trong hoạt động kinh doanh ở mức thấp.</t>
  </si>
  <si>
    <r>
      <t xml:space="preserve">       </t>
    </r>
    <r>
      <rPr>
        <b/>
        <i/>
        <sz val="12"/>
        <rFont val="Times New Roman"/>
        <family val="1"/>
      </rPr>
      <t>Quản lý rủi ro tín dụng</t>
    </r>
  </si>
  <si>
    <t xml:space="preserve">       trường học.  Với đặc thù chủ yếu là khách hàng giao dịch thường xuyên, tình hình thanh toán tiền hàng</t>
  </si>
  <si>
    <t>Lũy kết từ đầu năm đến cuối quý 2</t>
  </si>
  <si>
    <t>Long An, ngày 13 tháng 07 năm 2015</t>
  </si>
  <si>
    <t>Long An, ngày  13  tháng  07  năm 2015</t>
  </si>
  <si>
    <t xml:space="preserve">                Tân An, ngày  13  tháng  07  năm 2015</t>
  </si>
  <si>
    <t xml:space="preserve">       Long An, ngày  13  tháng  07  năm 2015</t>
  </si>
  <si>
    <t>SD thời điểm 30/06/2015</t>
  </si>
  <si>
    <t>30/06/2015
VND</t>
  </si>
  <si>
    <t xml:space="preserve"> -Chi phí thuế TNDN tính trên thu nhập chịu thuế năm hiện hành</t>
  </si>
  <si>
    <t xml:space="preserve"> -Điều chỉnh chi phí thuế TNDN của các năm trước và chi phí </t>
  </si>
  <si>
    <t>32. Giải trình doanh thu và lợi nhuận sau thuế Quý 2/2015 giảm so với Quý 2/2014 là do:</t>
  </si>
  <si>
    <t>Chênh
Lệch</t>
  </si>
  <si>
    <t>_Do doanh thu giảm</t>
  </si>
  <si>
    <t xml:space="preserve">       kịp thời, Ban Giám đốc cho rằng Công ty không có rủi ro tín dụng trọng yếu với khách hàng</t>
  </si>
  <si>
    <t xml:space="preserve">       Theo quy định của Chuẩn mực kế toán số 28 và Thông tư hướng dẫn Chuẩn mực này thì Công ty cần</t>
  </si>
  <si>
    <t xml:space="preserve">       lập báo cáo bộ phận.  Theo đó, bộ phận là một phần có thể xác định riêng biệt của Công ty tham gia</t>
  </si>
  <si>
    <t xml:space="preserve">       vào việc cung cấp các sản phẩm hoặc dịch vụ liên quan (bộ phận theo lĩnh vực kinh doanh) hoặc cung</t>
  </si>
  <si>
    <t xml:space="preserve">       cấp sản phẩm hoặc dịch vụ trong một môi trường kinh tế cụ thể (bộ phận theo khu vực địa lý), mỗi bộ</t>
  </si>
  <si>
    <t xml:space="preserve">       Căn cứ vào thực tế hoạt động tại Công ty, Ban Giám đốc đánh giá rằng các lĩnh vực kinh doanh cũng</t>
  </si>
  <si>
    <t xml:space="preserve">       như các môi trường kinh tế cụ thể theo khu vực địa lý không có sự khác biệt trong việc gánh chịu rủi</t>
  </si>
  <si>
    <t xml:space="preserve">       ro và lợi ích kinh tế.  Vì vậy, Công ty hoạt động trong một bộ phận kinh doanh duy nhất là sản xuất và</t>
  </si>
  <si>
    <t xml:space="preserve">       kinh doanh sách thiết bị trường học và một bộ phận địa lý chính là Tỉnh Long An, Việt Nam</t>
  </si>
  <si>
    <t>Nội dung nghiệp vụ</t>
  </si>
  <si>
    <t>VND</t>
  </si>
  <si>
    <t>Tiền lương</t>
  </si>
  <si>
    <t>Tiền thưởng</t>
  </si>
  <si>
    <t>Thù lao</t>
  </si>
  <si>
    <t xml:space="preserve">       Bên liên quan</t>
  </si>
  <si>
    <t>CÔNG TY CP SÁCH VÀ TBTH LONG AN</t>
  </si>
  <si>
    <t>BÁO CÁO TÀI CHÍNH</t>
  </si>
  <si>
    <t>39 Hai Bà Trưng - Phường 1 - TP.Tân An - Long An</t>
  </si>
  <si>
    <t>Điện thoại : 0723 822374           Fax : 0723 834447</t>
  </si>
  <si>
    <t>DN - BẢNG CÂN ĐỐI KẾ TOÁN</t>
  </si>
  <si>
    <t>CHỈ TIÊU</t>
  </si>
  <si>
    <t>Thuyết
minh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</si>
  <si>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</si>
  <si>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</si>
  <si>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</si>
  <si>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</si>
  <si>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</si>
  <si>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</si>
  <si>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</si>
  <si>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</si>
  <si>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</si>
  <si>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120</t>
  </si>
  <si>
    <t>121</t>
  </si>
  <si>
    <t>III. Các khoản phải thu ngắn hạn</t>
  </si>
  <si>
    <t>130</t>
  </si>
  <si>
    <t>3. Phải thu nội bộ ngắn hạn</t>
  </si>
  <si>
    <t>4. Phải thu theo tiến độ kế hoạch hợp đồng xây dựng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</si>
  <si>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</si>
  <si>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</si>
  <si>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</si>
  <si>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</si>
  <si>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</si>
  <si>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</si>
  <si>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</si>
  <si>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</si>
  <si>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</si>
  <si>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</si>
  <si>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</si>
  <si>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</si>
  <si>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</si>
  <si>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</si>
  <si>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</si>
  <si>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</si>
  <si>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</si>
  <si>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</si>
  <si>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</si>
  <si>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</si>
  <si>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</si>
  <si>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</si>
  <si>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</si>
  <si>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</si>
  <si>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</si>
  <si>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</si>
  <si>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</si>
  <si>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</si>
  <si>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</si>
  <si>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</si>
  <si>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</si>
  <si>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</si>
  <si>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</si>
  <si>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</si>
  <si>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</si>
  <si>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</si>
  <si>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</si>
  <si>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</si>
  <si>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</si>
  <si>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252</t>
  </si>
  <si>
    <t>260</t>
  </si>
  <si>
    <t>1. Chi phí trả trước dài hạn</t>
  </si>
  <si>
    <t>261</t>
  </si>
  <si>
    <t>262</t>
  </si>
  <si>
    <t>268</t>
  </si>
  <si>
    <t>TỔNG CỘNG TÀI SẢN</t>
  </si>
  <si>
    <t>270</t>
  </si>
  <si>
    <t>NGUỒN VỐN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</si>
  <si>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</si>
  <si>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</si>
  <si>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</si>
  <si>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</si>
  <si>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</si>
  <si>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</si>
  <si>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</si>
  <si>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</si>
  <si>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</si>
  <si>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II. Nợ dài hạn</t>
  </si>
  <si>
    <t>330</t>
  </si>
  <si>
    <t>331</t>
  </si>
  <si>
    <t>332</t>
  </si>
  <si>
    <t>333</t>
  </si>
  <si>
    <t>400</t>
  </si>
  <si>
    <t>I. Vốn chủ sở hữu</t>
  </si>
  <si>
    <t>410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</si>
  <si>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</si>
  <si>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</si>
  <si>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</si>
  <si>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</si>
  <si>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</si>
  <si>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</si>
  <si>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</si>
  <si>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</si>
  <si>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01</t>
  </si>
  <si>
    <t>02</t>
  </si>
  <si>
    <t>03</t>
  </si>
  <si>
    <t>04</t>
  </si>
  <si>
    <t>05</t>
  </si>
  <si>
    <t>06</t>
  </si>
  <si>
    <t xml:space="preserve">                   Giám đốc</t>
  </si>
  <si>
    <t>Trần Thị Huỳnh Hồng                                         Trần Thị Thúy Linh</t>
  </si>
  <si>
    <t xml:space="preserve">              Nguyễn Văn Ngôi</t>
  </si>
  <si>
    <t xml:space="preserve"> Mã
chỉ tiêu</t>
  </si>
  <si>
    <t xml:space="preserve">    CÔNG TY CP SÁCH &amp; TBTH LONG AN</t>
  </si>
  <si>
    <t xml:space="preserve">                Mẫu số B 02-DN</t>
  </si>
  <si>
    <t>Chỉ tiêu</t>
  </si>
  <si>
    <t>Mã 
chỉ tiêu</t>
  </si>
  <si>
    <t>1. Doanh thu bán hàng và cung cấp dịch vụ</t>
  </si>
  <si>
    <t>2. Các khoản giảm trừ doanh thu</t>
  </si>
  <si>
    <t>3. Doanh thu thuần về bán hàng và 
cung cấp dịch vụ (10 = 01 - 02)</t>
  </si>
  <si>
    <t>10</t>
  </si>
  <si>
    <t>4. Giá vốn hàng bán</t>
  </si>
  <si>
    <t>11</t>
  </si>
  <si>
    <t>5. Lợi nhuận gộp về bán hàng và
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</si>
  <si>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</si>
  <si>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</si>
  <si>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</si>
  <si>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</si>
  <si>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</si>
  <si>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</si>
  <si>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</si>
  <si>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</si>
  <si>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</si>
  <si>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</si>
  <si>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</si>
  <si>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</si>
  <si>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</si>
  <si>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</si>
  <si>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</si>
  <si>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</si>
  <si>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</si>
  <si>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</si>
  <si>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</si>
  <si>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</si>
  <si>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</si>
  <si>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</si>
  <si>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>61</t>
  </si>
  <si>
    <t>70</t>
  </si>
  <si>
    <t>Cộng</t>
  </si>
  <si>
    <t>Hàng hóa</t>
  </si>
  <si>
    <t>Nguyên giá</t>
  </si>
  <si>
    <t>Giá trị còn lại</t>
  </si>
  <si>
    <t>Thuế giá trị gia tăng</t>
  </si>
  <si>
    <t>Thuế thu nhập doanh nghiệp</t>
  </si>
  <si>
    <t>Kinh phí công đoàn</t>
  </si>
  <si>
    <t>Các khoản phải trả, phải nộp khác</t>
  </si>
  <si>
    <t>a. Bảng đối chiếu biến động của vốn chủ sở hữu</t>
  </si>
  <si>
    <t xml:space="preserve"> </t>
  </si>
  <si>
    <t>b. Chi tiết vốn đầu tư của chủ sở hữu</t>
  </si>
  <si>
    <t>Vốn góp của tổng Cty ĐT &amp; KD vốn Nhà nước</t>
  </si>
  <si>
    <t>Vốn góp của các đối tượng khác</t>
  </si>
  <si>
    <t>Giá trị cổ phiếu quỹ theo mệnh giá</t>
  </si>
  <si>
    <t>c. Cổ phiếu</t>
  </si>
  <si>
    <t>Số lượng cổ phiếu đã phát hành</t>
  </si>
  <si>
    <t xml:space="preserve"> - Cổ phiếu ưu đãi</t>
  </si>
  <si>
    <t>Số lượng cổ phiếu quỹ</t>
  </si>
  <si>
    <t>Số lượng cổ phiếu đang lưu hành</t>
  </si>
  <si>
    <t>Mệnh giá cổ phiếu : 10.000 VNĐ</t>
  </si>
  <si>
    <t>Tổng doanh thu</t>
  </si>
  <si>
    <t xml:space="preserve">    + Doanh thu thiết bị</t>
  </si>
  <si>
    <t xml:space="preserve">    + Doanh thu sách giáo khoa, sách tham khảo</t>
  </si>
  <si>
    <t xml:space="preserve">    + Doanh thu khác</t>
  </si>
  <si>
    <t xml:space="preserve">    + Chiết khấu thương mại</t>
  </si>
  <si>
    <t xml:space="preserve">    + Hàng bán bị trả lại</t>
  </si>
  <si>
    <t>Giá vốn hàng bán</t>
  </si>
  <si>
    <t>Lãi tiền gửi, tiền cho vay</t>
  </si>
  <si>
    <t>Cổ tức, lợi nhuận được chia</t>
  </si>
  <si>
    <t>Lãi tiền vay</t>
  </si>
  <si>
    <t xml:space="preserve">   Người lập biểu</t>
  </si>
  <si>
    <t xml:space="preserve">     (Ký, họ tên)</t>
  </si>
  <si>
    <t>Trần Thị Huỳnh Hồng</t>
  </si>
  <si>
    <t>Thặng dư
vốn cổ phần</t>
  </si>
  <si>
    <t>LN chưa
phân phối</t>
  </si>
  <si>
    <t>Cổ phiếu
quỹ</t>
  </si>
  <si>
    <t>Thuế thu nhập cá nhân</t>
  </si>
  <si>
    <t>Tiền mặt</t>
  </si>
  <si>
    <t xml:space="preserve">   Giá vốn thiết bị</t>
  </si>
  <si>
    <t xml:space="preserve">   Giá vốn sách giáo khoa,tham khảo</t>
  </si>
  <si>
    <t xml:space="preserve">   Giá vốn các hoạt động khác</t>
  </si>
  <si>
    <t>BÁO CÁO LƯU CHUYỂN TIỀN TỆ</t>
  </si>
  <si>
    <t>TT</t>
  </si>
  <si>
    <t>I.</t>
  </si>
  <si>
    <t>Lưu chuyển tiền từ hoạt động kinh doanh</t>
  </si>
  <si>
    <t>Tiền thu từ bán hàng, CC DV và doanh thu khác</t>
  </si>
  <si>
    <t>Tiền chi trả cho người cung cấp HH và DV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</si>
  <si>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</si>
  <si>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</si>
  <si>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</si>
  <si>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</si>
  <si>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>07</t>
  </si>
  <si>
    <t>Lưu chuyển tiền thuần từ hoạt động kinh doanh</t>
  </si>
  <si>
    <t>II.</t>
  </si>
  <si>
    <t>Lưu chuyển tiền từ hoạt động đầu tư</t>
  </si>
  <si>
    <t>Tiền chi để mua sắm XD TSCĐ và các TS DH khác</t>
  </si>
  <si>
    <t>Tiền thu từ TLý, nhượng bán TSCĐ và các TS DH khác</t>
  </si>
  <si>
    <t>Tiền chi cho vay, mua các công cụ nợ của đơn vị khác</t>
  </si>
  <si>
    <t>Tiền thu hồi cho vay, bán lại các CC nợ của đơn vị khác</t>
  </si>
  <si>
    <t>Tiền chi đầu tư góp vốn vào đơn vị khác</t>
  </si>
  <si>
    <t>Tiền thu hồi đầu tư góp vốn vào đơn vị khác</t>
  </si>
  <si>
    <t>26</t>
  </si>
  <si>
    <t>Tiền thu lãi cho vay, cổ tức và lợi nhuận được chia</t>
  </si>
  <si>
    <t>27</t>
  </si>
  <si>
    <t>Lưu chuyển tiền thuần từ hoạt động đầu tư</t>
  </si>
  <si>
    <t>III.</t>
  </si>
  <si>
    <t>Lưu chuyển tiền từ hoạt động tài chính</t>
  </si>
  <si>
    <t>Tiền chi trả VG cho các CSH, mua lại CP của DN đã PH</t>
  </si>
  <si>
    <t>35</t>
  </si>
  <si>
    <t>Cổ tức, lợi nhuận đã trả cho chủ sở hữu</t>
  </si>
  <si>
    <t>36</t>
  </si>
  <si>
    <t>Lưu chuyển tiền thuần từ hoạt động tài chính</t>
  </si>
  <si>
    <t>Lưu chuyển tiền thuần trong kỳ (20+30+40)</t>
  </si>
  <si>
    <t>Ảnh hưởng của thay đổi tỷ giá hối đoái qui đổi ngoại tệ</t>
  </si>
  <si>
    <t xml:space="preserve">                         Giám đốc</t>
  </si>
  <si>
    <t xml:space="preserve">    Người lập biểu                                       Kế toán trưởng</t>
  </si>
  <si>
    <t xml:space="preserve">                 Nguyễn Văn Ngôi</t>
  </si>
  <si>
    <t>CÔNG TY CP SÁCH VÀ THIẾT BỊ TRƯỜNG HỌC LONG AN</t>
  </si>
  <si>
    <t>39 Hai Bà Trưng, Phường 1, Thành phố Tân An, Tỉnh Long An</t>
  </si>
  <si>
    <t>THUYẾT MINH BÁO CÁO TÀI CHÍNH</t>
  </si>
  <si>
    <t>(Các thuyết minh này là bộ phận hợp thành và cần được đọc đồng thời với các Báo cáo tài chính)</t>
  </si>
  <si>
    <t>1.  Đặc điểm hoạt động</t>
  </si>
  <si>
    <t xml:space="preserve">      Công ty Cổ phần Sách và Thiết bị Trường học Long An (sau đây gọi tắt là “Công ty”) được thành lập trên</t>
  </si>
  <si>
    <t xml:space="preserve">      cơ sở cổ phần hóa Công ty Sách và Thiết bị Trường học Long An theo Quyết định số 4834 /QĐ-UB ngày</t>
  </si>
  <si>
    <t xml:space="preserve">      09 tháng 12 năm  2004 của Ủy ban Nhân dân Tỉnh Long An. Công ty  được Sở Kế hoạch và  Đầu tư Tỉnh</t>
  </si>
  <si>
    <t xml:space="preserve">      Long An cấp Giấy chứng  nhận đăng ký  kinh  doanh  số 5003000090 ngày 12 tháng 01 năm 2005. Từ khi </t>
  </si>
  <si>
    <t xml:space="preserve">      Ngành nghề kinh doanh chính</t>
  </si>
  <si>
    <t xml:space="preserve">         · Kinh doanh: hàng hóa và dịch vụ phục vụ cho các nhu cầu văn hóa học tập, vui chơi giải trí lành mạnh</t>
  </si>
  <si>
    <t xml:space="preserve">      Niên độ kế toán bắt đầu từ ngày 1 tháng 1 và kết thúc vào ngày 31 tháng 12 hàng năm.</t>
  </si>
  <si>
    <t xml:space="preserve">      Báo cáo tài chính và các nghiệp vụ kế toán được lập và ghi sổ bằng Đồng Việt Nam (VND).</t>
  </si>
  <si>
    <t>4.  Tóm tắt các chính sách kế toán chủ yếu</t>
  </si>
  <si>
    <t xml:space="preserve">       Tiền bao gồm: Tiền mặt, tiền gửi ngân hàng và tiền đang chuyển.</t>
  </si>
  <si>
    <t xml:space="preserve">        Các khoản tương đương tiền là các khoản đầu tư ngắn hạn có thời hạn thu hồi hoặc đáo hạn không quá </t>
  </si>
  <si>
    <t xml:space="preserve">        3 tháng kể từ ngày mua, có khả  năng chuyển đổi dễ dàng  thành  một  lượng  tiền xác định và không có </t>
  </si>
  <si>
    <t xml:space="preserve">        nhiều rủi ro trong chuyển đổi thành tiền.</t>
  </si>
  <si>
    <t xml:space="preserve">         Các  khoản phải  thu được trình  bày trên báo cáo tài  chính theo giá trị ghi sổ các khoản  phải thu khách </t>
  </si>
  <si>
    <t xml:space="preserve">         hàng và phải thu khác.</t>
  </si>
  <si>
    <t xml:space="preserve">         Dự phòng nợ phải thu khó đòi thể hiện phần giá trị dự kiến bị tổn thất do các khoản phải thu không được</t>
  </si>
  <si>
    <t xml:space="preserve">         khách hàng thanh toán phát sinh đối với số dư các khoản phải thu tại thời điểm kết  thúc niên độ kế toán</t>
  </si>
  <si>
    <t xml:space="preserve">         Việc trích  lập dự  phòng thực  hiện theo hướng dẫn tại Thông  tư số 228/2009/TT-BTC ngày 07/12/2009</t>
  </si>
  <si>
    <t xml:space="preserve">         của Bộ Tài chính.</t>
  </si>
  <si>
    <t xml:space="preserve">         Hàng tồn kho được ghi nhận theo giá thấp hơn giữa giá  gốc và giá trị thuần có thể  thực hiện được. Giá </t>
  </si>
  <si>
    <t>30/06/2015
VNĐ</t>
  </si>
  <si>
    <t xml:space="preserve">         gốc hàng tồn kho bao gồm chi phí mua, chi phí chế biến và các chi phí liên quan  trực tiếp khác phát sinh</t>
  </si>
  <si>
    <t xml:space="preserve">         để có được hàng tồn kho ở địa điểm và trạng thái hiện tại. Giá trị thuần có thể  thực hiện là giá  bán ước</t>
  </si>
  <si>
    <t xml:space="preserve">         tính  trừ đi chi phí ước tính  để hoàn  thành hàng tồn  kho và chi phí  ước tính cần  thiết cho việc tiêu thụ</t>
  </si>
  <si>
    <t xml:space="preserve">         chúng. </t>
  </si>
  <si>
    <t xml:space="preserve">         Giá gốc hàng tồn kho được tính theo phương pháp bình quân gia quyền và được hạch toán  theo phương </t>
  </si>
  <si>
    <t xml:space="preserve">         pháp kê khai thường xuyên.</t>
  </si>
  <si>
    <t xml:space="preserve">         Dự phòng  giảm giá hàng tồn kho được trích lập khi giá trị thuần có thể thực hiện được của hàng tồn kho</t>
  </si>
  <si>
    <t xml:space="preserve">         nhỏ hơn giá gốc. Việc trích  lập dự  phòng  thực hiện theo hướng dẫn  tại Thông tư số 228/2009/TT-BTC</t>
  </si>
  <si>
    <t xml:space="preserve">         ngày 07/12/2009 của Bộ Tài chính.</t>
  </si>
  <si>
    <t xml:space="preserve">         Các khoản đầu tư vào công ty con, công  ty liên  kết, công ty liên  doanh và các khoản  đầu tư  tài chính</t>
  </si>
  <si>
    <t xml:space="preserve">         khác được ghi nhận theo giá gốc. Việc trích lập dự phòng thực hiện theo Thông tư số 228/2009/TT-BTC</t>
  </si>
  <si>
    <t xml:space="preserve">      Nguyên giá</t>
  </si>
  <si>
    <t xml:space="preserve">      Tài sản cố định hữu hình được phản ánh theo nguyên giá trừ đi khấu hao lũy kế.</t>
  </si>
  <si>
    <t xml:space="preserve">      Nguyên giá bao gồm giá mua và toàn bộ các chi phí mà Công ty bỏ ra để có được tài sản cố định tính đến</t>
  </si>
  <si>
    <t xml:space="preserve">      thời điểm đưa tài sản cố định đó vào trạng thái  sẵn sàng sử dụng. Các chi  phí phát  sinh sau ghi nhận ban</t>
  </si>
  <si>
    <t xml:space="preserve">      đầu chỉ được ghi tăng  nguyên  giá tài  sản cố định  nếu các chi phí này chắc chắn làm  tăng  lợi ích kinh tế</t>
  </si>
  <si>
    <t xml:space="preserve">      trong tương lai do sử dụng tài sản đó. Các chi phí không  thỏa  mãn điều  kiện trên được ghi nhận là chi phí</t>
  </si>
  <si>
    <t xml:space="preserve">      trong kỳ.</t>
  </si>
  <si>
    <t xml:space="preserve">      Khấu hao</t>
  </si>
  <si>
    <t xml:space="preserve">      Khấu hao được tính theo phương pháp đường thẳng dựa trên thời gian hữu dụng ước tính của tài sản. </t>
  </si>
  <si>
    <t>Loại tài sản</t>
  </si>
  <si>
    <t>Thời gian khấu hao (năm)</t>
  </si>
  <si>
    <t>Nhà cửa, vật kiến trúc</t>
  </si>
  <si>
    <t>Phương tiện vận tải</t>
  </si>
  <si>
    <t>Thiết bị dụng cụ quản lý</t>
  </si>
  <si>
    <t xml:space="preserve">      Quyền sử dụng đất</t>
  </si>
  <si>
    <t xml:space="preserve">      Quyền sử dụng đất không có thời hạn thì không thực hiện khấu hao.</t>
  </si>
  <si>
    <t xml:space="preserve">      Chi phí trả trước dài hạn phản ánh các chi phí thực tế  đã phát  sinh nhưng có liên  quan đến kết  quả hoạt </t>
  </si>
  <si>
    <t xml:space="preserve">      động sản xuất kinh doanh của nhiều niên độ kế toán. Chi phí trả trước dài hạn được phân bổ trong khoảng</t>
  </si>
  <si>
    <t xml:space="preserve">      thời gian mà lợi ích kinh tế được dự kiến tạo ra.</t>
  </si>
  <si>
    <t>Từ ngày đến ngày 01/01/2015 đến 30/06/2015</t>
  </si>
  <si>
    <t xml:space="preserve">      Các khoản phải trả và chi phí trích trước được ghi nhận cho số  tiền phải trả trong  tương lai  liên quan đến</t>
  </si>
  <si>
    <t xml:space="preserve">      hàng hóa và dịch vụ đã nhận được không phụ thuộc vào việc Công ty đã nhận được hóa đơn của nhà cung</t>
  </si>
  <si>
    <t xml:space="preserve">      cấp hay chưa.</t>
  </si>
  <si>
    <t xml:space="preserve">      Chi phí đi vay trong giai đoạn đầu tư xây dựng các công trình xây dựng cơ bản dở dang  được tính vào giá</t>
  </si>
  <si>
    <t xml:space="preserve">      trị của tài sản đó. Khi công trình hoàn thành thì chi phí đi vay được tính vào chi phí tài chính trong kỳ.</t>
  </si>
  <si>
    <t xml:space="preserve">      Tất cả các chi phí đi vay khác được ghi nhận vào chi phí tài chính trong kỳ khi phát sinh.</t>
  </si>
  <si>
    <t xml:space="preserve">   ·   Doanh thu bán  hàng và cung cấp dịch vụ được ghi nhận khi có khả năng thu  được các lợi ích  kinh tế và</t>
  </si>
  <si>
    <t xml:space="preserve">        thể xác định được một cách chắc chắn, đồng thời thỏa mãn điều kiện sau:</t>
  </si>
  <si>
    <t xml:space="preserve">      - Doanh  thu bán hàng  được ghi nhận khi những  rủi ro đáng  kể và quyền  sở hữu  về sản  phẩm đã được</t>
  </si>
  <si>
    <t xml:space="preserve">        chuyển giao cho người mua và không còn khả năng đáng  kể nào làm thay đổi quyết  định của hai bên về</t>
  </si>
  <si>
    <t xml:space="preserve">        giá bán hoặc khả năng trả lại hàng.</t>
  </si>
  <si>
    <t xml:space="preserve">      - Doanh  thu cung cấp dịch vụ được ghi  nhận  khi đã  hoàn thành dịch vụ. Trường  hợp dịch vụ được thực</t>
  </si>
  <si>
    <t xml:space="preserve">        hiện trong  nhiều kỳ kế  toán thì  việc xác định doanh  thu trong  từng kỳ được thực hiện căn cứ vào tỷ lệ</t>
  </si>
  <si>
    <t xml:space="preserve">        hoàn thành dịch vụ tại ngày kết thúc kỳ kế toán.</t>
  </si>
  <si>
    <t xml:space="preserve">   ·  Doanh thu hoạt động tài chính được ghi nhận khi doanh thu được xác định tương đối chắc chắn và có khả</t>
  </si>
  <si>
    <t xml:space="preserve">       năng thu được lợi ích kinh tế từ giao dịch đó.</t>
  </si>
  <si>
    <t xml:space="preserve">      - Tiền lãi được ghi nhận trên cơ sở thời gian và lãi suất thực tế.</t>
  </si>
  <si>
    <t xml:space="preserve">      - Cổ  tức và lợi  nhuận  được chia  được ghi nhận  khi Công ty được quyền  nhận cổ tức hoặc được quyền</t>
  </si>
  <si>
    <t xml:space="preserve">       nhận lợi nhuận từ việc góp vốn.</t>
  </si>
  <si>
    <t xml:space="preserve">      Chi phí  thuế thu  nhập doanh nghiệp  trong kỳ bao gồm  thuế thu nhập hiện hành và thuế thu nhập hoãn lại</t>
  </si>
  <si>
    <t xml:space="preserve">      Thuế thu nhập hiện  hành là khoản  thuế được tính dựa  trên thu nhập chịu thuế  trong kỳ với  thuế  suất có </t>
  </si>
  <si>
    <t xml:space="preserve">      hiệu  lực tại ngày  kết thúc kỳ  kế toán. Thu  nhập chịu  thuế chênh lệch so với lợi nhuận kế toán là do điều </t>
  </si>
  <si>
    <t xml:space="preserve">      chỉnh các khoản chênh lệch tạm thời giữa thuế và kế toán cũng như điều chỉnh các khoản  thu nhập và chi</t>
  </si>
  <si>
    <t xml:space="preserve">      phí không phải chịu thuế hay không được khấu trừ.</t>
  </si>
  <si>
    <t xml:space="preserve">      Thuế thu nhập hoãn lại được xác định cho các khoản chênh lệch tạm thời tại ngày kết thúc kỳ kế toán giữa</t>
  </si>
  <si>
    <t xml:space="preserve">      cơ sở tính thuế thu nhập của các tài  sản và nợ phải trả và  giá trị ghi sổ của  chúng cho mục  đích báo cáo</t>
  </si>
  <si>
    <t>Quý 2/2015
VND</t>
  </si>
  <si>
    <t>Quý 2/2014
VND</t>
  </si>
  <si>
    <t xml:space="preserve">      tài chính. Thuế thu nhập hoãn lại phải trả được ghi nhận cho tất cả các khoản chênh lệch tạm thời. Tài sản</t>
  </si>
  <si>
    <t xml:space="preserve">      thuế thu nhập hoãn lại chỉ được ghi nhận khi chắc chắn trong tương lai sẽ có lợi nhuận tính thuế để sử dụng</t>
  </si>
  <si>
    <t xml:space="preserve">      những chênh lệch tạm thời được khấu trừ này. Giá trị của thuế thu  nhập hoãn lại được tính  theo thuế suất</t>
  </si>
  <si>
    <t xml:space="preserve">      dự tính sẽ áp dụng cho năm tài sản được thu hồi  hay nợ phải  trả được thanh  toán dựa trên các mức thuế</t>
  </si>
  <si>
    <t xml:space="preserve">      Giá trị ghi sổ của tài sản thuế thu nhập doanh nghiệp hoãn lại phải được xem  xét lại vào  ngày kết  thúc kỳ</t>
  </si>
  <si>
    <t xml:space="preserve">      kế toán và phải giảm giá trị ghi sổ của tài sản thuế thu  nhập hoãn  lại  đến mức  đảm bảo chắc chắn có đủ</t>
  </si>
  <si>
    <t xml:space="preserve">      lợi nhuận tính thuế cho phép lợi ích của một phần hoặc toàn bộ tài sản thuế thu nhập hoãn lại được sử dụng</t>
  </si>
  <si>
    <t xml:space="preserve">               - Văn phòng phẩm, ấn phẩm: áp dụng mức thuế suất 10%</t>
  </si>
  <si>
    <t>Chi phí tài chính khác</t>
  </si>
  <si>
    <t>Tiền và tương đương tiền đầu kỳ</t>
  </si>
  <si>
    <t>Tiền và tương đương tiền cuối kỳ</t>
  </si>
  <si>
    <t>Chi phí nhân công</t>
  </si>
  <si>
    <t>Chi phí khấu hao tài sản cố định</t>
  </si>
  <si>
    <t>Chi phí dịch vụ mua ngoài</t>
  </si>
  <si>
    <t>Chi phí khác bằng tiền</t>
  </si>
  <si>
    <t xml:space="preserve">                Mẫu số B 03-DN</t>
  </si>
  <si>
    <t>33</t>
  </si>
  <si>
    <t>34</t>
  </si>
  <si>
    <t>Giám đốc</t>
  </si>
  <si>
    <t>5-8</t>
  </si>
  <si>
    <t xml:space="preserve">          Quý 2 năm 2015</t>
  </si>
  <si>
    <t xml:space="preserve">        Quý 2 năm 2015</t>
  </si>
  <si>
    <t>DN - BÁO CÁO KẾT QUẢ KINH DOANH - QUÝ 2</t>
  </si>
  <si>
    <t xml:space="preserve">    Người lập biểu                                                       Kế toán trưởng</t>
  </si>
  <si>
    <t>Nguyễn Văn Ngôi</t>
  </si>
  <si>
    <t xml:space="preserve">    Người lập biểu                                        Kế toán trưởng</t>
  </si>
  <si>
    <t>Trần Thị Huỳnh Hồng                            Trần Thị Thúy Linh</t>
  </si>
  <si>
    <t>a.  Quản lý rủi ro vốn</t>
  </si>
  <si>
    <t>b. Quản lý rủi ro tài chính</t>
  </si>
  <si>
    <t xml:space="preserve">      Thông qua công tác quản trị nguồn vốn, Công ty xem xét, quyết định duy trì số dư nguồn vốn và nợ</t>
  </si>
  <si>
    <t xml:space="preserve">       phải trả thích hợp trong từng thời kỳ để vừa đảm bảo hoạt động liên tục vừa tối đa hóa lợi ích của các</t>
  </si>
  <si>
    <t xml:space="preserve">      Rủi ro tài chính bao gồm rủi ro thị trường (bao gồm rủi ro lãi suất, rủi ro về giá hàng hóa), rủi ro tín dụng</t>
  </si>
  <si>
    <t xml:space="preserve">      và rủi ro thanh khoản</t>
  </si>
  <si>
    <t xml:space="preserve">       cổ đông.</t>
  </si>
  <si>
    <t xml:space="preserve">       Công ty đã ước tính ảnh hưởng của chi phí lãi vay đến kết quả kinh doanh từng thời kỳ cũng như phân</t>
  </si>
  <si>
    <t xml:space="preserve">       động thương mại, do đó sẽ chịu sự rủi ro từ việc thay đổi giá bán của hàng hóa mua vào.  Để quản lý </t>
  </si>
  <si>
    <t xml:space="preserve">       phận này chịu rủi ro và thu được lợi ích kinh tế khác với các bộ phận khác.</t>
  </si>
  <si>
    <t xml:space="preserve">   Hội đồng quản trị</t>
  </si>
  <si>
    <t>ĐVT: Triệu đồng</t>
  </si>
  <si>
    <t xml:space="preserve"> - Giá trị hàng tồn kho dùng để thế chấp, cầm cố bảo đảm</t>
  </si>
  <si>
    <t>các khoản nợ phải trả tại thời điểm cuối kỳ</t>
  </si>
  <si>
    <t>dự phòng giảm giá hàng tồn kho</t>
  </si>
  <si>
    <t>17- Tài sản thuế thu nhập hoãn lại và thuế thu nhập hoãn lại phải trả</t>
  </si>
  <si>
    <t>18- Vốn chủ sở hữu</t>
  </si>
  <si>
    <t>19 - Doanh thu bán hàng và cung cấp dịch vụ</t>
  </si>
  <si>
    <t>20- Các khoản giảm trừ doanh thu</t>
  </si>
  <si>
    <t>21 - Giá vốn hàng bán</t>
  </si>
  <si>
    <t>22 - Doanh thu hoạt động tài chính</t>
  </si>
  <si>
    <t>23 - Chi phí tài chính</t>
  </si>
  <si>
    <t>24 - Thu nhập khác</t>
  </si>
  <si>
    <t>25 - Chi phí khác</t>
  </si>
  <si>
    <t>26 - Chi phí bán hàng và chi phí quản lý doanh nghiệp</t>
  </si>
  <si>
    <t>27 - Chi phí sản xuất kinh doanh theo yếu tố</t>
  </si>
  <si>
    <t xml:space="preserve">28 - Chi phí thuế Thu nhập doanh nghiệp hiện hành </t>
  </si>
  <si>
    <t>29 - Công cụ tài chính</t>
  </si>
  <si>
    <t>30. Báo cáo bộ phận</t>
  </si>
  <si>
    <r>
      <t>31.  Các bên liên quan:</t>
    </r>
    <r>
      <rPr>
        <sz val="12"/>
        <rFont val="Times New Roman"/>
        <family val="1"/>
      </rPr>
      <t xml:space="preserve">  Các giao dịch trọng yếu với các bên liên quan phát sinh trong năm</t>
    </r>
  </si>
  <si>
    <t xml:space="preserve">                    Kế toán trưởng</t>
  </si>
  <si>
    <t xml:space="preserve">                      (Ký, họ tên)</t>
  </si>
  <si>
    <t xml:space="preserve">                Trần Thị Thúy Linh</t>
  </si>
  <si>
    <t xml:space="preserve">               Giám Đốc</t>
  </si>
  <si>
    <t xml:space="preserve">             (Ký, họ tên)</t>
  </si>
  <si>
    <t xml:space="preserve">         Nguyễn Văn Ngôi</t>
  </si>
  <si>
    <t>Do từ các nguyên nhân trên</t>
  </si>
  <si>
    <t xml:space="preserve">      Công ty áp dụng Chế độ kế toán Việt Nam, ban hành theo Thông tư số 200/2014/TT/BTC ngày </t>
  </si>
  <si>
    <t xml:space="preserve">      Việt Nam do Bộ Tài chính ban hành.</t>
  </si>
  <si>
    <t xml:space="preserve">       22/12/2014 của Bộ tài chính; các quy định sửa đổi, bổ sung có liên quan và Hệ thống Chuẩn mực Kế toán</t>
  </si>
  <si>
    <t xml:space="preserve">       Khách hàng chủ yếu của Công ty là các cơ sở giáo dục, cửa hàng, đại lý kinh doanh sách và thiết bị</t>
  </si>
  <si>
    <t>Thuế nhà đất,tiền thuê đất</t>
  </si>
  <si>
    <t>Quý 4/2014</t>
  </si>
  <si>
    <t>Quý 3/2014</t>
  </si>
  <si>
    <t>Quý 2/2014</t>
  </si>
  <si>
    <t>Quý 1/2014</t>
  </si>
  <si>
    <t xml:space="preserve">         ngày 07/12/2009 và Thông tư số 89/2013/TT-BTC ngày 28/06/2013 của Bộ Tài chính.</t>
  </si>
  <si>
    <t xml:space="preserve">      Mức khấu hao phù hợp với Thông tư số 203/2009/TT-BTC ngày 20 tháng 10 năm 2009 và Thông tư </t>
  </si>
  <si>
    <t xml:space="preserve">       số 45/TT-BTC ngày 25 tháng 04 năm 2013 của Bộ Tài chính.</t>
  </si>
  <si>
    <t>7-10</t>
  </si>
  <si>
    <t xml:space="preserve">       TSCĐ vô hình là quyền sử dụng đất bao gồm:</t>
  </si>
  <si>
    <t xml:space="preserve">         ·  Phát hành sách giáo khoa và các loại sách;</t>
  </si>
  <si>
    <t>Đầu năm</t>
  </si>
  <si>
    <t>Giá gốc</t>
  </si>
  <si>
    <t>Trong đó: SED</t>
  </si>
  <si>
    <t xml:space="preserve">               PGD Cần Giuộc:</t>
  </si>
  <si>
    <t>Cuối kỳ</t>
  </si>
  <si>
    <t>Giá trị</t>
  </si>
  <si>
    <t>Dự phòng</t>
  </si>
  <si>
    <t>Trong đó:</t>
  </si>
  <si>
    <t>Cty CP ĐT &amp; PT GD Phương Nam</t>
  </si>
  <si>
    <t>Số có khả năng trả nợ</t>
  </si>
  <si>
    <t>Đầu kỳ</t>
  </si>
  <si>
    <t>Số phải nộp trong kỳ</t>
  </si>
  <si>
    <t>Số đã thực nộp trong kỳ</t>
  </si>
  <si>
    <t>a) Phải nộp</t>
  </si>
  <si>
    <t>b) Phải thu</t>
  </si>
  <si>
    <t>Cộng:</t>
  </si>
  <si>
    <t>a) Các khoản phải trả</t>
  </si>
  <si>
    <t>Vốn góp của
chủ sở hữu</t>
  </si>
  <si>
    <t>Thanh lý, nhượng bán TSCĐ</t>
  </si>
  <si>
    <t>lãi do đánh giá lại tài sản</t>
  </si>
  <si>
    <t>Tiền phạt thu được</t>
  </si>
  <si>
    <t>Thuế được giảm</t>
  </si>
  <si>
    <t>Giá trị còn lại TSCĐ và chi phí thanh lý, nhượng bán TSCĐ</t>
  </si>
  <si>
    <t>Các khoản bị phạt</t>
  </si>
  <si>
    <t xml:space="preserve">           dụng cụ thể dục thể thao, văn hóa phẩm, văn phòng phẩm;</t>
  </si>
  <si>
    <t xml:space="preserve">         ·  Mua bán nón bảo hiểm;</t>
  </si>
  <si>
    <t xml:space="preserve">         ·   Sản xuất, kinh doanh: thiết bị giáo dục, kỹ thuật, tin học, băng đĩa;</t>
  </si>
  <si>
    <t xml:space="preserve">         ·  In ấn các loại sách, ấn phẩm, ấn chỉ, các tài liệu phục vụ cho ngành giáo dục và đại chúng;</t>
  </si>
  <si>
    <t xml:space="preserve">         ·  Mua bán hàng tiêu dùng;</t>
  </si>
  <si>
    <t xml:space="preserve">         ·  Tổ chức hướng dẫn sử dụng, bồi dưỡng nghiệp vụ thư viện và thiết bị trường học.</t>
  </si>
  <si>
    <t>2.  Niên độ kế toán, đơn vị tiền tệ sử dụng trong kế toán</t>
  </si>
  <si>
    <t>3.  Chuẩn mực và chế độ kế toán áp dụng</t>
  </si>
  <si>
    <t>4.1 Tiền và các khoản tương đương tiền</t>
  </si>
  <si>
    <r>
      <t xml:space="preserve">4.2 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Các khoản phải thu</t>
    </r>
  </si>
  <si>
    <t>4.3 Hàng tồn kho</t>
  </si>
  <si>
    <t>4.4 Các khoản đầu tư tài chính</t>
  </si>
  <si>
    <t>4.6 Tài sản cố định vô hình</t>
  </si>
  <si>
    <r>
      <t>4.7</t>
    </r>
    <r>
      <rPr>
        <i/>
        <sz val="12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Chi phí trả trước dài hạn</t>
    </r>
  </si>
  <si>
    <t>4.9 Chi phí vay</t>
  </si>
  <si>
    <t>4.10 Phân phối lợi nhuận thuần</t>
  </si>
  <si>
    <t>4.11 Ghi nhận doanh thu</t>
  </si>
  <si>
    <t>4.12  Thuế thu nhập doanh nghiệp</t>
  </si>
  <si>
    <t xml:space="preserve">      ·      Thuế Thu nhập doanh nghiệp: Áp dụng mức thuế suất thuế Thu nhập doanh nghiệp thuế suất 22%</t>
  </si>
  <si>
    <t xml:space="preserve">      ·      Thuế Giá trị gia tăng: </t>
  </si>
  <si>
    <t xml:space="preserve">      ·       Các loại Thuế khác và Lệ phí nộp theo quy định hiện hành.</t>
  </si>
  <si>
    <t>Bảo hiểm xã hội</t>
  </si>
  <si>
    <t>Diễn giải</t>
  </si>
  <si>
    <t xml:space="preserve">   Ban Giám đốc</t>
  </si>
  <si>
    <t>b) Phải thu của khách hàng dài hạn</t>
  </si>
  <si>
    <t>c) Phải thu của khách hàng là các bên liên quan</t>
  </si>
  <si>
    <t>Tạm ứng</t>
  </si>
  <si>
    <t>Ký quỹ, ký cược ngắn hạn</t>
  </si>
  <si>
    <t>d) Phải trả người bán là các bên liên quan</t>
  </si>
  <si>
    <t>SD tại 31/12/2014</t>
  </si>
  <si>
    <t>SD tại 01/01/2015</t>
  </si>
  <si>
    <t xml:space="preserve"> -Tổng chi phí thuế thu nhập doanh nghiệp hiện hành</t>
  </si>
  <si>
    <t xml:space="preserve">   thuế thu nhập hiện hành năm nay</t>
  </si>
  <si>
    <t>ngày 22/12/2014 của Bộ Tài chính)</t>
  </si>
  <si>
    <t xml:space="preserve">            Mẫu số B 01-DN</t>
  </si>
  <si>
    <t xml:space="preserve">      thành lập đến nay Công ty đã 20 lần  điều chỉnh Giấy chứng  nhận  đăng ký  kinh  doanh và lần điều chỉnh </t>
  </si>
  <si>
    <t xml:space="preserve">      gần nhất vào ngày 03 tháng 11 năm 2014 với mã số doanh nghiệp là 1100105921. Công ty  là đơn vị  hạch </t>
  </si>
  <si>
    <t>(Ban hành theo thông tư số 200/2014/TT-BTC</t>
  </si>
  <si>
    <t xml:space="preserve">         ngày 22/12/2014 của Bộ Tài chính)</t>
  </si>
  <si>
    <t>II. Đầu tư tài chính ngắn hạn</t>
  </si>
  <si>
    <t>1. Chứng khoán kinh doanh</t>
  </si>
  <si>
    <t>2. Dự phòng giảm giá chứng khoán kinh doanh</t>
  </si>
  <si>
    <t>3. Đầu tư nắm giữ đến ngày đáo hạn</t>
  </si>
  <si>
    <t>1. Phải thu ngắn hạn của khách hàng</t>
  </si>
  <si>
    <t>Lũy kế
Năm 2015</t>
  </si>
  <si>
    <t>Lũy kế 
Năm 2014</t>
  </si>
  <si>
    <t>Quý 4/2015</t>
  </si>
  <si>
    <t>Quý 3/2015</t>
  </si>
  <si>
    <t>Quý 2/2015</t>
  </si>
  <si>
    <t>Quý 1/2015</t>
  </si>
  <si>
    <t>10. Lợi nhuận thuần từ hoạt động kinh doanh
{30=20+(21-22) - (25+26)}</t>
  </si>
  <si>
    <t>a) Tài sản thuế thu nhập hoãn lại</t>
  </si>
  <si>
    <t>a) Thuế thu nhập hoãn lại phải trả</t>
  </si>
  <si>
    <t>SD thời điểm
1/1/2014</t>
  </si>
  <si>
    <t>c. Các giao dịch về vốn với các chủ sở hữu và phân phối cổ tức, chia lợi nhuận</t>
  </si>
  <si>
    <t xml:space="preserve"> - Vốn đầu tư của chữ sở hữu</t>
  </si>
  <si>
    <t xml:space="preserve"> + Vốn góp đầu năm</t>
  </si>
  <si>
    <t xml:space="preserve"> + Vốn góp tăng trong năm</t>
  </si>
  <si>
    <t xml:space="preserve"> + Vốn góp giảm trong năm</t>
  </si>
  <si>
    <t xml:space="preserve"> + Vốn góp cuối năm</t>
  </si>
  <si>
    <t xml:space="preserve"> - Cổ tức, lợi nhuận đã chia</t>
  </si>
  <si>
    <t>Số lượng cổ phiếu bán ra công chúng</t>
  </si>
  <si>
    <t xml:space="preserve"> - Cổ phiếu phổ thông</t>
  </si>
  <si>
    <t>d. Cổ tức</t>
  </si>
  <si>
    <t>Cổ tức đã công bố sau ngày kết thúc kỳ kế toán năm:</t>
  </si>
  <si>
    <t xml:space="preserve"> - Cổ tức đã công bố trên cổ phiếu phổ thông</t>
  </si>
  <si>
    <t xml:space="preserve"> - Cổ tức đã công bố trên cổ phiếu ưu đãi</t>
  </si>
  <si>
    <t>Cổ tức của cổ phiếu ưu đãi lũy kế chưa được ghi nhận:</t>
  </si>
  <si>
    <t>e. Các quỹ của doanh nghiệp:</t>
  </si>
  <si>
    <t>Quỹ đầu tư phát triển</t>
  </si>
  <si>
    <t>Quỹ hỗ trợ sắp xếp doanh nghiệp</t>
  </si>
  <si>
    <t>Quỹ khác thuộc vốn chủ sở hữu</t>
  </si>
  <si>
    <t xml:space="preserve">    + Giảm giá hàng bán</t>
  </si>
  <si>
    <t>Lãi bán các khoản đầu tư</t>
  </si>
  <si>
    <t>Lãi chênh lệch tỷ giá</t>
  </si>
  <si>
    <t>lãi bán hàng trả chậm, chiết khấu thanh toán</t>
  </si>
  <si>
    <t>Doanh thu hoạt động tài chính khác</t>
  </si>
  <si>
    <t>Chiết khấu thanh toán, lãi bán hàng trả chậm</t>
  </si>
  <si>
    <t>Lỗ do thanh lý các khoản đầu tư tài chính</t>
  </si>
  <si>
    <t>Lỗ chênh lệch tỷ giá</t>
  </si>
  <si>
    <t>Dự phòng giảm giá chứng khoán kinh doanh và tổn thất đầu tư</t>
  </si>
  <si>
    <t>a) Các khoản chi phí quản lý doanh nghiệp phát sinh trong kỳ</t>
  </si>
  <si>
    <t>b) Các khoản chi phí bán hàng phát sinh trong kỳ</t>
  </si>
  <si>
    <t>c) Các khoản ghi giảm chi phí bán hàng và chi phí quản lý doanh nghiệp</t>
  </si>
  <si>
    <t>Chi phí nguyên liệu, vật liệu</t>
  </si>
  <si>
    <t>18.lãi cơ bản trên cổ phiếu (*)</t>
  </si>
  <si>
    <t>19. Lãi suy giảm trên cổ phiếu(*)</t>
  </si>
  <si>
    <t>14. Tổng lợi nhuận kế toán trước thuế
(50=30+40)</t>
  </si>
  <si>
    <t>15. Chi phí thuế TNDN hiện hành</t>
  </si>
  <si>
    <t>Tiền thu từ PH cổ phiếu, nhận vốn góp của CSH</t>
  </si>
  <si>
    <t>Tiền thu từ đi vay</t>
  </si>
  <si>
    <t>Tiền trả nợ gốc vay</t>
  </si>
  <si>
    <t>Tiền trả nợ gốc thuê tài chính</t>
  </si>
  <si>
    <t>01/01/2015
VNĐ</t>
  </si>
  <si>
    <t>Lũy kế từ đầu năm
Năm 2014
VNĐ</t>
  </si>
  <si>
    <t>Lũy kế từ đầu năm
Năm 2015
VNĐ</t>
  </si>
  <si>
    <t>Ghi
chú</t>
  </si>
  <si>
    <t xml:space="preserve">                Mẫu số B 09-DN</t>
  </si>
  <si>
    <t>01/01/2015
VND</t>
  </si>
  <si>
    <t>Tiền gởi ngân hàng không kỳ hạn</t>
  </si>
  <si>
    <t>Tiền đang chuyển</t>
  </si>
  <si>
    <t>a) Chứng khoán kinh doanh</t>
  </si>
  <si>
    <t>Tổng giá trị cổ phiếu</t>
  </si>
  <si>
    <t>Tổng giá trị trái phiếu</t>
  </si>
  <si>
    <t>Các khoản đầu tư khác</t>
  </si>
  <si>
    <t>Tiền gửi có kỳ hạn</t>
  </si>
  <si>
    <t>Trái phiếu</t>
  </si>
  <si>
    <t>Đầu tư vào công ty con</t>
  </si>
  <si>
    <t>Đầu tư vào đơn vị khác</t>
  </si>
  <si>
    <t>1 - Tiền</t>
  </si>
  <si>
    <t>2 - Các khoản đầu tư tài chính</t>
  </si>
  <si>
    <t>3- Phải thu của khách hàng</t>
  </si>
  <si>
    <t>a) Phải thu của khách hàng ngắn hạn</t>
  </si>
  <si>
    <t>Chi phí trả trước về thuê hoạt động TSCD</t>
  </si>
  <si>
    <t>Công cụ, dụng cụ xuất dùng</t>
  </si>
  <si>
    <t>Chi phí đi vay</t>
  </si>
  <si>
    <t>Các khoản khác</t>
  </si>
  <si>
    <t>Chi phí thành lập doanh nghiệp</t>
  </si>
  <si>
    <t>Chi phí mua bảo hiểm</t>
  </si>
  <si>
    <t>10 - Chi phí trả trước</t>
  </si>
  <si>
    <t>11 - Tài sản khác</t>
  </si>
  <si>
    <t>12 - Vay và nợ thuê tài chính</t>
  </si>
  <si>
    <t>a) Vay ngắn hạn</t>
  </si>
  <si>
    <t>b) Vay dài hạn</t>
  </si>
  <si>
    <t>c) Các khoản nợ thuê tài chính</t>
  </si>
  <si>
    <t>d) Số vay và nợ thuê tài chính quá hạn chưa thanh toán</t>
  </si>
  <si>
    <t>13- Phải trả người bán</t>
  </si>
  <si>
    <t>a) Các khoản phải trả người bán ngắn hạn</t>
  </si>
  <si>
    <t>b) Các khoản phải trả người bán dài hạn</t>
  </si>
  <si>
    <t>c) Số nợ quá hạn chưa thanh toán</t>
  </si>
  <si>
    <t>14- Thuế và các khoản phải nộp nhà nước</t>
  </si>
  <si>
    <t>15- Chi phí phải trả</t>
  </si>
  <si>
    <t>16- Phải trả khác</t>
  </si>
  <si>
    <t>Tài sản thừa chờ giải quyết</t>
  </si>
  <si>
    <t>Bảo hiểm y tế</t>
  </si>
  <si>
    <t>Bảo hiểm thất nghiệp</t>
  </si>
  <si>
    <t>Phải trả về cổ phần hóa</t>
  </si>
  <si>
    <t>Nhận ký quỹ, ký cược ngắn hạn</t>
  </si>
  <si>
    <t>Cổ tức, lợi nhuận phải trả</t>
  </si>
  <si>
    <t>Nhận ký quỹ, ký cược dài hạn</t>
  </si>
  <si>
    <t>4- Phải thu khác</t>
  </si>
  <si>
    <t>a) Ngắn hạn</t>
  </si>
  <si>
    <t>Phải thu về cổ phần hóa</t>
  </si>
  <si>
    <t>Phải thu về cổ tức và lợi nhuận được chia</t>
  </si>
  <si>
    <t>Phải thu người lao động</t>
  </si>
  <si>
    <t>Ký cược, ký quỹ</t>
  </si>
  <si>
    <t>Cho mượn</t>
  </si>
  <si>
    <t>Các khoản chi hộ</t>
  </si>
  <si>
    <t>Phải thu khác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</si>
</sst>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.##0_);_(* \(#.##0\);_(* &quot;-&quot;_);_(@_)"/>
    <numFmt numFmtId="173" formatCode="#,##0.0"/>
  </numFmts>
  <fonts count="42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3" fillId="0" borderId="12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14" xfId="0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9" fontId="9" fillId="0" borderId="14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 wrapText="1"/>
    </xf>
    <xf numFmtId="169" fontId="8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8" fillId="0" borderId="11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9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69" fontId="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9" fontId="12" fillId="0" borderId="0" xfId="0" applyNumberFormat="1" applyFont="1" applyFill="1" applyAlignment="1">
      <alignment/>
    </xf>
    <xf numFmtId="169" fontId="16" fillId="0" borderId="0" xfId="0" applyNumberFormat="1" applyFont="1" applyBorder="1" applyAlignment="1">
      <alignment/>
    </xf>
    <xf numFmtId="169" fontId="1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 quotePrefix="1">
      <alignment/>
    </xf>
    <xf numFmtId="3" fontId="8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1" fillId="0" borderId="0" xfId="0" applyFont="1" applyAlignment="1">
      <alignment/>
    </xf>
    <xf numFmtId="14" fontId="3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169" fontId="8" fillId="0" borderId="14" xfId="0" applyNumberFormat="1" applyFont="1" applyBorder="1" applyAlignment="1">
      <alignment/>
    </xf>
    <xf numFmtId="169" fontId="9" fillId="0" borderId="15" xfId="0" applyNumberFormat="1" applyFont="1" applyFill="1" applyBorder="1" applyAlignment="1">
      <alignment/>
    </xf>
    <xf numFmtId="0" fontId="39" fillId="0" borderId="0" xfId="0" applyFont="1" applyAlignment="1">
      <alignment/>
    </xf>
    <xf numFmtId="17" fontId="1" fillId="0" borderId="0" xfId="0" applyNumberFormat="1" applyFont="1" applyAlignment="1">
      <alignment horizontal="center" vertical="top" wrapText="1"/>
    </xf>
    <xf numFmtId="17" fontId="1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 wrapText="1"/>
    </xf>
    <xf numFmtId="16" fontId="1" fillId="0" borderId="0" xfId="0" applyNumberFormat="1" applyFont="1" applyAlignment="1">
      <alignment horizontal="center" vertical="top" wrapText="1"/>
    </xf>
    <xf numFmtId="16" fontId="1" fillId="0" borderId="0" xfId="0" applyNumberFormat="1" applyFont="1" applyAlignment="1" quotePrefix="1">
      <alignment horizontal="center" vertical="top" wrapText="1"/>
    </xf>
    <xf numFmtId="0" fontId="12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40" fillId="0" borderId="0" xfId="0" applyNumberFormat="1" applyFont="1" applyAlignment="1">
      <alignment/>
    </xf>
    <xf numFmtId="3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21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169" fontId="10" fillId="0" borderId="0" xfId="0" applyNumberFormat="1" applyFont="1" applyAlignment="1">
      <alignment/>
    </xf>
    <xf numFmtId="3" fontId="3" fillId="0" borderId="31" xfId="0" applyNumberFormat="1" applyFont="1" applyBorder="1" applyAlignment="1">
      <alignment horizontal="center"/>
    </xf>
    <xf numFmtId="169" fontId="15" fillId="0" borderId="11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 wrapText="1"/>
    </xf>
    <xf numFmtId="3" fontId="1" fillId="0" borderId="33" xfId="0" applyNumberFormat="1" applyFont="1" applyBorder="1" applyAlignment="1">
      <alignment/>
    </xf>
    <xf numFmtId="169" fontId="1" fillId="0" borderId="2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/>
    </xf>
    <xf numFmtId="3" fontId="3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8" fillId="0" borderId="1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41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3" fontId="3" fillId="0" borderId="13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9" fontId="3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30">
      <selection activeCell="A35" sqref="A35"/>
    </sheetView>
  </sheetViews>
  <sheetFormatPr defaultColWidth="9.140625" defaultRowHeight="12.75"/>
  <cols>
    <col min="1" max="1" width="47.8515625" style="2" customWidth="1"/>
    <col min="2" max="2" width="7.7109375" style="2" customWidth="1"/>
    <col min="3" max="3" width="7.57421875" style="2" customWidth="1"/>
    <col min="4" max="4" width="17.7109375" style="2" customWidth="1"/>
    <col min="5" max="5" width="0.2890625" style="26" customWidth="1"/>
    <col min="6" max="6" width="18.57421875" style="2" customWidth="1"/>
    <col min="7" max="16384" width="9.140625" style="2" customWidth="1"/>
  </cols>
  <sheetData>
    <row r="1" spans="1:6" ht="21.75" customHeight="1">
      <c r="A1" s="1" t="s">
        <v>259</v>
      </c>
      <c r="B1" s="1"/>
      <c r="C1" s="1"/>
      <c r="D1" s="9" t="s">
        <v>260</v>
      </c>
      <c r="E1" s="20"/>
      <c r="F1" s="1"/>
    </row>
    <row r="2" spans="1:6" ht="21.75" customHeight="1">
      <c r="A2" s="1" t="s">
        <v>261</v>
      </c>
      <c r="B2" s="1"/>
      <c r="C2" s="1"/>
      <c r="D2" s="4" t="s">
        <v>581</v>
      </c>
      <c r="E2" s="21"/>
      <c r="F2" s="1"/>
    </row>
    <row r="3" spans="1:6" ht="21.75" customHeight="1">
      <c r="A3" s="1" t="s">
        <v>262</v>
      </c>
      <c r="B3" s="1"/>
      <c r="C3" s="1"/>
      <c r="D3" s="1"/>
      <c r="E3" s="22"/>
      <c r="F3" s="1"/>
    </row>
    <row r="4" spans="1:6" ht="15.75">
      <c r="A4" s="1"/>
      <c r="B4" s="1"/>
      <c r="C4" s="1"/>
      <c r="D4" s="1"/>
      <c r="E4" s="22"/>
      <c r="F4" s="1"/>
    </row>
    <row r="5" spans="1:6" ht="21.75" customHeight="1">
      <c r="A5" s="1"/>
      <c r="B5" s="1"/>
      <c r="C5" s="1"/>
      <c r="D5" s="4" t="s">
        <v>698</v>
      </c>
      <c r="E5" s="21"/>
      <c r="F5" s="1"/>
    </row>
    <row r="6" spans="1:6" ht="21.75" customHeight="1">
      <c r="A6" s="5" t="s">
        <v>263</v>
      </c>
      <c r="B6" s="1"/>
      <c r="C6" s="1" t="s">
        <v>701</v>
      </c>
      <c r="E6" s="22"/>
      <c r="F6" s="1"/>
    </row>
    <row r="7" spans="1:6" ht="21.75" customHeight="1">
      <c r="A7" s="1"/>
      <c r="B7" s="1"/>
      <c r="C7" s="1"/>
      <c r="D7" s="1" t="s">
        <v>697</v>
      </c>
      <c r="E7" s="22"/>
      <c r="F7" s="1"/>
    </row>
    <row r="8" spans="1:6" ht="21.75" customHeight="1">
      <c r="A8" s="1"/>
      <c r="B8" s="1"/>
      <c r="C8" s="1"/>
      <c r="D8" s="1"/>
      <c r="E8" s="22"/>
      <c r="F8" s="1"/>
    </row>
    <row r="9" spans="1:6" ht="40.5" customHeight="1">
      <c r="A9" s="4" t="s">
        <v>264</v>
      </c>
      <c r="B9" s="6" t="s">
        <v>363</v>
      </c>
      <c r="C9" s="6" t="s">
        <v>265</v>
      </c>
      <c r="D9" s="84" t="s">
        <v>501</v>
      </c>
      <c r="E9" s="23"/>
      <c r="F9" s="84" t="s">
        <v>757</v>
      </c>
    </row>
    <row r="10" spans="1:6" ht="21.75" customHeight="1">
      <c r="A10" s="4" t="s">
        <v>266</v>
      </c>
      <c r="B10" s="1"/>
      <c r="C10" s="1"/>
      <c r="D10" s="1"/>
      <c r="E10" s="22"/>
      <c r="F10" s="1"/>
    </row>
    <row r="11" spans="1:6" s="8" customFormat="1" ht="27" customHeight="1">
      <c r="A11" s="7" t="s">
        <v>267</v>
      </c>
      <c r="B11" s="7" t="s">
        <v>268</v>
      </c>
      <c r="C11" s="7"/>
      <c r="D11" s="18">
        <f>D12+D15+D19+D28+D31</f>
        <v>21224822769</v>
      </c>
      <c r="E11" s="24"/>
      <c r="F11" s="18">
        <f>F12+F15+F19+F28+F31</f>
        <v>15339733976</v>
      </c>
    </row>
    <row r="12" spans="1:6" s="8" customFormat="1" ht="26.25" customHeight="1">
      <c r="A12" s="7" t="s">
        <v>269</v>
      </c>
      <c r="B12" s="7" t="s">
        <v>270</v>
      </c>
      <c r="C12" s="7"/>
      <c r="D12" s="16">
        <f>SUM(D13:D14)</f>
        <v>5274418003</v>
      </c>
      <c r="E12" s="24"/>
      <c r="F12" s="16">
        <f>SUM(F13:F14)</f>
        <v>2875692117</v>
      </c>
    </row>
    <row r="13" spans="1:6" ht="26.25" customHeight="1">
      <c r="A13" s="3" t="s">
        <v>271</v>
      </c>
      <c r="B13" s="3" t="s">
        <v>272</v>
      </c>
      <c r="C13" s="3"/>
      <c r="D13" s="17">
        <v>5274418003</v>
      </c>
      <c r="E13" s="25"/>
      <c r="F13" s="17">
        <v>2875692117</v>
      </c>
    </row>
    <row r="14" spans="1:6" ht="26.25" customHeight="1">
      <c r="A14" s="3" t="s">
        <v>273</v>
      </c>
      <c r="B14" s="3" t="s">
        <v>274</v>
      </c>
      <c r="C14" s="3"/>
      <c r="D14" s="17">
        <v>0</v>
      </c>
      <c r="E14" s="25"/>
      <c r="F14" s="17">
        <v>0</v>
      </c>
    </row>
    <row r="15" spans="1:6" ht="26.25" customHeight="1">
      <c r="A15" s="7" t="s">
        <v>703</v>
      </c>
      <c r="B15" s="106" t="s">
        <v>275</v>
      </c>
      <c r="C15" s="3"/>
      <c r="D15" s="16">
        <v>473305500</v>
      </c>
      <c r="E15" s="24"/>
      <c r="F15" s="16">
        <f>SUM(F16:F18)</f>
        <v>5255177000</v>
      </c>
    </row>
    <row r="16" spans="1:6" ht="26.25" customHeight="1">
      <c r="A16" s="3" t="s">
        <v>704</v>
      </c>
      <c r="B16" s="105" t="s">
        <v>276</v>
      </c>
      <c r="C16" s="3"/>
      <c r="D16" s="17">
        <v>0</v>
      </c>
      <c r="E16" s="25"/>
      <c r="F16" s="17">
        <v>0</v>
      </c>
    </row>
    <row r="17" spans="1:6" ht="26.25" customHeight="1">
      <c r="A17" s="3" t="s">
        <v>705</v>
      </c>
      <c r="B17" s="105" t="s">
        <v>59</v>
      </c>
      <c r="C17" s="3"/>
      <c r="D17" s="17">
        <v>0</v>
      </c>
      <c r="E17" s="25"/>
      <c r="F17" s="17">
        <v>0</v>
      </c>
    </row>
    <row r="18" spans="1:6" ht="26.25" customHeight="1">
      <c r="A18" s="3" t="s">
        <v>706</v>
      </c>
      <c r="B18" s="105" t="s">
        <v>60</v>
      </c>
      <c r="C18" s="3"/>
      <c r="D18" s="17">
        <v>473305500</v>
      </c>
      <c r="E18" s="25"/>
      <c r="F18" s="17">
        <v>5255177000</v>
      </c>
    </row>
    <row r="19" spans="1:6" s="8" customFormat="1" ht="26.25" customHeight="1">
      <c r="A19" s="7" t="s">
        <v>277</v>
      </c>
      <c r="B19" s="7" t="s">
        <v>278</v>
      </c>
      <c r="C19" s="7"/>
      <c r="D19" s="16">
        <f>SUM(D20:D27)</f>
        <v>4357182465</v>
      </c>
      <c r="E19" s="24"/>
      <c r="F19" s="16">
        <f>SUM(F20:F27)</f>
        <v>2183546178</v>
      </c>
    </row>
    <row r="20" spans="1:6" ht="26.25" customHeight="1">
      <c r="A20" s="3" t="s">
        <v>707</v>
      </c>
      <c r="B20" s="107">
        <v>131</v>
      </c>
      <c r="C20" s="3"/>
      <c r="D20" s="17">
        <v>4284106071</v>
      </c>
      <c r="E20" s="25"/>
      <c r="F20" s="17">
        <v>1666602663</v>
      </c>
    </row>
    <row r="21" spans="1:6" ht="27.75" customHeight="1">
      <c r="A21" s="3" t="s">
        <v>55</v>
      </c>
      <c r="B21" s="107">
        <v>132</v>
      </c>
      <c r="C21" s="3"/>
      <c r="D21" s="17">
        <v>17185040</v>
      </c>
      <c r="E21" s="25"/>
      <c r="F21" s="17">
        <v>17047520</v>
      </c>
    </row>
    <row r="22" spans="1:6" ht="27.75" customHeight="1">
      <c r="A22" s="3" t="s">
        <v>279</v>
      </c>
      <c r="B22" s="107">
        <v>133</v>
      </c>
      <c r="C22" s="3"/>
      <c r="D22" s="17">
        <v>0</v>
      </c>
      <c r="E22" s="25"/>
      <c r="F22" s="17">
        <v>0</v>
      </c>
    </row>
    <row r="23" spans="1:6" ht="27.75" customHeight="1">
      <c r="A23" s="3" t="s">
        <v>280</v>
      </c>
      <c r="B23" s="107">
        <v>134</v>
      </c>
      <c r="C23" s="3"/>
      <c r="D23" s="17">
        <v>0</v>
      </c>
      <c r="E23" s="25"/>
      <c r="F23" s="17">
        <v>0</v>
      </c>
    </row>
    <row r="24" spans="1:6" ht="27.75" customHeight="1">
      <c r="A24" s="3" t="s">
        <v>56</v>
      </c>
      <c r="B24" s="107">
        <v>135</v>
      </c>
      <c r="C24" s="3"/>
      <c r="D24" s="17">
        <v>0</v>
      </c>
      <c r="E24" s="25"/>
      <c r="F24" s="17">
        <v>0</v>
      </c>
    </row>
    <row r="25" spans="1:6" ht="27.75" customHeight="1">
      <c r="A25" s="3" t="s">
        <v>57</v>
      </c>
      <c r="B25" s="107">
        <v>136</v>
      </c>
      <c r="C25" s="3"/>
      <c r="D25" s="17">
        <v>61236049</v>
      </c>
      <c r="E25" s="25"/>
      <c r="F25" s="17">
        <v>505240690</v>
      </c>
    </row>
    <row r="26" spans="1:6" ht="27.75" customHeight="1">
      <c r="A26" s="3" t="s">
        <v>58</v>
      </c>
      <c r="B26" s="107">
        <v>137</v>
      </c>
      <c r="C26" s="3"/>
      <c r="D26" s="17">
        <v>-5344695</v>
      </c>
      <c r="E26" s="25"/>
      <c r="F26" s="17">
        <v>-5344695</v>
      </c>
    </row>
    <row r="27" spans="1:6" ht="27.75" customHeight="1">
      <c r="A27" s="3" t="s">
        <v>61</v>
      </c>
      <c r="B27" s="107">
        <v>139</v>
      </c>
      <c r="C27" s="3"/>
      <c r="D27" s="17">
        <v>0</v>
      </c>
      <c r="E27" s="25"/>
      <c r="F27" s="17">
        <v>0</v>
      </c>
    </row>
    <row r="28" spans="1:6" s="8" customFormat="1" ht="27.75" customHeight="1">
      <c r="A28" s="7" t="s">
        <v>281</v>
      </c>
      <c r="B28" s="7" t="s">
        <v>282</v>
      </c>
      <c r="C28" s="7"/>
      <c r="D28" s="16">
        <f>SUM(D29:D30)</f>
        <v>11012824195</v>
      </c>
      <c r="E28" s="24"/>
      <c r="F28" s="16">
        <f>SUM(F29:F30)</f>
        <v>4947672589</v>
      </c>
    </row>
    <row r="29" spans="1:6" ht="27.75" customHeight="1">
      <c r="A29" s="3" t="s">
        <v>283</v>
      </c>
      <c r="B29" s="3" t="s">
        <v>284</v>
      </c>
      <c r="C29" s="3"/>
      <c r="D29" s="17">
        <v>11174786887</v>
      </c>
      <c r="E29" s="25"/>
      <c r="F29" s="17">
        <v>5109635281</v>
      </c>
    </row>
    <row r="30" spans="1:6" ht="27.75" customHeight="1">
      <c r="A30" s="3" t="s">
        <v>285</v>
      </c>
      <c r="B30" s="3" t="s">
        <v>286</v>
      </c>
      <c r="C30" s="3"/>
      <c r="D30" s="17">
        <v>-161962692</v>
      </c>
      <c r="E30" s="25"/>
      <c r="F30" s="17">
        <v>-161962692</v>
      </c>
    </row>
    <row r="31" spans="1:6" s="8" customFormat="1" ht="27.75" customHeight="1">
      <c r="A31" s="7" t="s">
        <v>287</v>
      </c>
      <c r="B31" s="7" t="s">
        <v>288</v>
      </c>
      <c r="C31" s="7"/>
      <c r="D31" s="16">
        <f>SUM(D32:D36)</f>
        <v>107092606</v>
      </c>
      <c r="E31" s="24"/>
      <c r="F31" s="16">
        <f>SUM(F32:F36)</f>
        <v>77646092</v>
      </c>
    </row>
    <row r="32" spans="1:6" ht="27.75" customHeight="1">
      <c r="A32" s="3" t="s">
        <v>289</v>
      </c>
      <c r="B32" s="3" t="s">
        <v>290</v>
      </c>
      <c r="C32" s="3"/>
      <c r="D32" s="17">
        <v>0</v>
      </c>
      <c r="E32" s="25"/>
      <c r="F32" s="17">
        <v>0</v>
      </c>
    </row>
    <row r="33" spans="1:6" ht="27.75" customHeight="1">
      <c r="A33" s="3" t="s">
        <v>291</v>
      </c>
      <c r="B33" s="3" t="s">
        <v>292</v>
      </c>
      <c r="C33" s="3"/>
      <c r="D33" s="17">
        <v>46941606</v>
      </c>
      <c r="E33" s="25"/>
      <c r="F33" s="17">
        <v>50895534</v>
      </c>
    </row>
    <row r="34" spans="1:6" ht="27.75" customHeight="1">
      <c r="A34" s="3" t="s">
        <v>293</v>
      </c>
      <c r="B34" s="107">
        <v>153</v>
      </c>
      <c r="C34" s="3"/>
      <c r="D34" s="17">
        <v>0</v>
      </c>
      <c r="E34" s="25"/>
      <c r="F34" s="17">
        <v>8250558</v>
      </c>
    </row>
    <row r="35" spans="1:6" ht="27.75" customHeight="1">
      <c r="A35" s="3" t="s">
        <v>62</v>
      </c>
      <c r="B35" s="107">
        <v>154</v>
      </c>
      <c r="C35" s="3"/>
      <c r="D35" s="17">
        <v>0</v>
      </c>
      <c r="E35" s="25"/>
      <c r="F35" s="17">
        <v>0</v>
      </c>
    </row>
    <row r="36" spans="1:6" ht="27.75" customHeight="1">
      <c r="A36" s="3" t="s">
        <v>63</v>
      </c>
      <c r="B36" s="107">
        <v>155</v>
      </c>
      <c r="C36" s="3"/>
      <c r="D36" s="17">
        <v>60151000</v>
      </c>
      <c r="E36" s="25"/>
      <c r="F36" s="17">
        <v>18500000</v>
      </c>
    </row>
    <row r="37" spans="1:6" s="8" customFormat="1" ht="25.5" customHeight="1">
      <c r="A37" s="7" t="s">
        <v>294</v>
      </c>
      <c r="B37" s="7" t="s">
        <v>295</v>
      </c>
      <c r="C37" s="7"/>
      <c r="D37" s="18">
        <f>D38+D46+D56+D59+D62+D68</f>
        <v>7197581104</v>
      </c>
      <c r="E37" s="24"/>
      <c r="F37" s="170">
        <f>F38+F46+F56+F59+F62+F68</f>
        <v>7430190097</v>
      </c>
    </row>
    <row r="38" spans="1:6" s="8" customFormat="1" ht="25.5" customHeight="1">
      <c r="A38" s="7" t="s">
        <v>296</v>
      </c>
      <c r="B38" s="7" t="s">
        <v>297</v>
      </c>
      <c r="C38" s="7"/>
      <c r="D38" s="16">
        <v>0</v>
      </c>
      <c r="E38" s="24"/>
      <c r="F38" s="16">
        <v>0</v>
      </c>
    </row>
    <row r="39" spans="1:6" ht="25.5" customHeight="1">
      <c r="A39" s="3" t="s">
        <v>298</v>
      </c>
      <c r="B39" s="3" t="s">
        <v>299</v>
      </c>
      <c r="C39" s="3"/>
      <c r="D39" s="17">
        <v>0</v>
      </c>
      <c r="E39" s="25"/>
      <c r="F39" s="17">
        <v>0</v>
      </c>
    </row>
    <row r="40" spans="1:6" ht="25.5" customHeight="1">
      <c r="A40" s="3" t="s">
        <v>64</v>
      </c>
      <c r="B40" s="107">
        <v>212</v>
      </c>
      <c r="C40" s="3"/>
      <c r="D40" s="17">
        <v>0</v>
      </c>
      <c r="E40" s="25"/>
      <c r="F40" s="17">
        <v>0</v>
      </c>
    </row>
    <row r="41" spans="1:6" ht="25.5" customHeight="1">
      <c r="A41" s="3" t="s">
        <v>65</v>
      </c>
      <c r="B41" s="107">
        <v>213</v>
      </c>
      <c r="C41" s="3"/>
      <c r="D41" s="17">
        <v>0</v>
      </c>
      <c r="E41" s="25"/>
      <c r="F41" s="17">
        <v>0</v>
      </c>
    </row>
    <row r="42" spans="1:6" ht="25.5" customHeight="1">
      <c r="A42" s="3" t="s">
        <v>67</v>
      </c>
      <c r="B42" s="107">
        <v>214</v>
      </c>
      <c r="C42" s="3"/>
      <c r="D42" s="17">
        <v>0</v>
      </c>
      <c r="E42" s="25"/>
      <c r="F42" s="17">
        <v>0</v>
      </c>
    </row>
    <row r="43" spans="1:6" ht="25.5" customHeight="1">
      <c r="A43" s="3" t="s">
        <v>68</v>
      </c>
      <c r="B43" s="107">
        <v>215</v>
      </c>
      <c r="C43" s="3"/>
      <c r="D43" s="17">
        <v>0</v>
      </c>
      <c r="E43" s="25"/>
      <c r="F43" s="17">
        <v>0</v>
      </c>
    </row>
    <row r="44" spans="1:6" ht="25.5" customHeight="1">
      <c r="A44" s="3" t="s">
        <v>69</v>
      </c>
      <c r="B44" s="107">
        <v>216</v>
      </c>
      <c r="C44" s="3"/>
      <c r="D44" s="17">
        <v>0</v>
      </c>
      <c r="E44" s="25"/>
      <c r="F44" s="17">
        <v>0</v>
      </c>
    </row>
    <row r="45" spans="1:6" ht="25.5" customHeight="1">
      <c r="A45" s="3" t="s">
        <v>70</v>
      </c>
      <c r="B45" s="107">
        <v>219</v>
      </c>
      <c r="C45" s="3"/>
      <c r="D45" s="17">
        <v>0</v>
      </c>
      <c r="E45" s="25"/>
      <c r="F45" s="17">
        <v>0</v>
      </c>
    </row>
    <row r="46" spans="1:6" s="8" customFormat="1" ht="25.5" customHeight="1">
      <c r="A46" s="7" t="s">
        <v>300</v>
      </c>
      <c r="B46" s="7" t="s">
        <v>301</v>
      </c>
      <c r="C46" s="7"/>
      <c r="D46" s="16">
        <f>D47+D50+D53</f>
        <v>1852509780</v>
      </c>
      <c r="E46" s="24"/>
      <c r="F46" s="16">
        <f>F47+F50+F53</f>
        <v>1932099928</v>
      </c>
    </row>
    <row r="47" spans="1:6" ht="25.5" customHeight="1">
      <c r="A47" s="3" t="s">
        <v>302</v>
      </c>
      <c r="B47" s="3" t="s">
        <v>303</v>
      </c>
      <c r="C47" s="3"/>
      <c r="D47" s="17">
        <f>SUM(D48:D49)</f>
        <v>1852509780</v>
      </c>
      <c r="E47" s="25"/>
      <c r="F47" s="17">
        <f>SUM(F48:F49)</f>
        <v>1932099928</v>
      </c>
    </row>
    <row r="48" spans="1:6" ht="25.5" customHeight="1">
      <c r="A48" s="3" t="s">
        <v>304</v>
      </c>
      <c r="B48" s="3" t="s">
        <v>305</v>
      </c>
      <c r="C48" s="3"/>
      <c r="D48" s="17">
        <v>3608945806</v>
      </c>
      <c r="E48" s="25"/>
      <c r="F48" s="17">
        <v>3608945806</v>
      </c>
    </row>
    <row r="49" spans="1:6" ht="25.5" customHeight="1">
      <c r="A49" s="3" t="s">
        <v>306</v>
      </c>
      <c r="B49" s="3" t="s">
        <v>307</v>
      </c>
      <c r="C49" s="3"/>
      <c r="D49" s="17">
        <v>-1756436026</v>
      </c>
      <c r="E49" s="25"/>
      <c r="F49" s="17">
        <v>-1676845878</v>
      </c>
    </row>
    <row r="50" spans="1:6" ht="25.5" customHeight="1">
      <c r="A50" s="3" t="s">
        <v>308</v>
      </c>
      <c r="B50" s="3" t="s">
        <v>309</v>
      </c>
      <c r="C50" s="3"/>
      <c r="D50" s="17">
        <v>0</v>
      </c>
      <c r="E50" s="25"/>
      <c r="F50" s="17">
        <v>0</v>
      </c>
    </row>
    <row r="51" spans="1:6" ht="25.5" customHeight="1">
      <c r="A51" s="3" t="s">
        <v>304</v>
      </c>
      <c r="B51" s="3" t="s">
        <v>310</v>
      </c>
      <c r="C51" s="3"/>
      <c r="D51" s="17">
        <v>0</v>
      </c>
      <c r="E51" s="25"/>
      <c r="F51" s="17">
        <v>0</v>
      </c>
    </row>
    <row r="52" spans="1:6" ht="25.5" customHeight="1">
      <c r="A52" s="3" t="s">
        <v>306</v>
      </c>
      <c r="B52" s="3" t="s">
        <v>311</v>
      </c>
      <c r="C52" s="3"/>
      <c r="D52" s="17">
        <v>0</v>
      </c>
      <c r="E52" s="25"/>
      <c r="F52" s="17">
        <v>0</v>
      </c>
    </row>
    <row r="53" spans="1:6" ht="25.5" customHeight="1">
      <c r="A53" s="3" t="s">
        <v>312</v>
      </c>
      <c r="B53" s="3" t="s">
        <v>313</v>
      </c>
      <c r="C53" s="3"/>
      <c r="D53" s="17">
        <v>0</v>
      </c>
      <c r="E53" s="25"/>
      <c r="F53" s="17">
        <v>0</v>
      </c>
    </row>
    <row r="54" spans="1:6" ht="25.5" customHeight="1">
      <c r="A54" s="3" t="s">
        <v>304</v>
      </c>
      <c r="B54" s="3" t="s">
        <v>314</v>
      </c>
      <c r="C54" s="3"/>
      <c r="D54" s="17">
        <v>0</v>
      </c>
      <c r="E54" s="25"/>
      <c r="F54" s="17">
        <v>0</v>
      </c>
    </row>
    <row r="55" spans="1:6" ht="25.5" customHeight="1">
      <c r="A55" s="3" t="s">
        <v>306</v>
      </c>
      <c r="B55" s="3" t="s">
        <v>315</v>
      </c>
      <c r="C55" s="3"/>
      <c r="D55" s="17">
        <v>0</v>
      </c>
      <c r="E55" s="25"/>
      <c r="F55" s="17">
        <v>0</v>
      </c>
    </row>
    <row r="56" spans="1:6" s="8" customFormat="1" ht="25.5" customHeight="1">
      <c r="A56" s="7" t="s">
        <v>316</v>
      </c>
      <c r="B56" s="108">
        <v>230</v>
      </c>
      <c r="C56" s="7"/>
      <c r="D56" s="16">
        <v>0</v>
      </c>
      <c r="E56" s="24"/>
      <c r="F56" s="16">
        <v>0</v>
      </c>
    </row>
    <row r="57" spans="1:6" ht="25.5" customHeight="1">
      <c r="A57" s="3" t="s">
        <v>304</v>
      </c>
      <c r="B57" s="107">
        <v>231</v>
      </c>
      <c r="C57" s="3"/>
      <c r="D57" s="17">
        <v>0</v>
      </c>
      <c r="E57" s="25"/>
      <c r="F57" s="17">
        <v>0</v>
      </c>
    </row>
    <row r="58" spans="1:6" ht="23.25" customHeight="1">
      <c r="A58" s="3" t="s">
        <v>306</v>
      </c>
      <c r="B58" s="107">
        <v>232</v>
      </c>
      <c r="C58" s="3"/>
      <c r="D58" s="17">
        <v>0</v>
      </c>
      <c r="E58" s="25"/>
      <c r="F58" s="17">
        <v>0</v>
      </c>
    </row>
    <row r="59" spans="1:6" ht="23.25" customHeight="1">
      <c r="A59" s="7" t="s">
        <v>71</v>
      </c>
      <c r="B59" s="108">
        <v>240</v>
      </c>
      <c r="C59" s="3"/>
      <c r="D59" s="16">
        <f>SUM(D60:D61)</f>
        <v>0</v>
      </c>
      <c r="E59" s="25"/>
      <c r="F59" s="16">
        <f>SUM(F60:F61)</f>
        <v>0</v>
      </c>
    </row>
    <row r="60" spans="1:6" ht="23.25" customHeight="1">
      <c r="A60" s="3" t="s">
        <v>72</v>
      </c>
      <c r="B60" s="107">
        <v>241</v>
      </c>
      <c r="C60" s="3"/>
      <c r="D60" s="17">
        <v>0</v>
      </c>
      <c r="E60" s="25"/>
      <c r="F60" s="17">
        <v>0</v>
      </c>
    </row>
    <row r="61" spans="1:6" ht="23.25" customHeight="1">
      <c r="A61" s="3" t="s">
        <v>73</v>
      </c>
      <c r="B61" s="107">
        <v>242</v>
      </c>
      <c r="C61" s="3"/>
      <c r="D61" s="17">
        <v>0</v>
      </c>
      <c r="E61" s="25"/>
      <c r="F61" s="17">
        <v>0</v>
      </c>
    </row>
    <row r="62" spans="1:6" s="8" customFormat="1" ht="23.25" customHeight="1">
      <c r="A62" s="7" t="s">
        <v>78</v>
      </c>
      <c r="B62" s="7" t="s">
        <v>317</v>
      </c>
      <c r="C62" s="7"/>
      <c r="D62" s="16">
        <f>SUM(D63:D67)</f>
        <v>3805290000</v>
      </c>
      <c r="E62" s="24"/>
      <c r="F62" s="16">
        <f>SUM(F63:F67)</f>
        <v>4063423500</v>
      </c>
    </row>
    <row r="63" spans="1:6" ht="24.75" customHeight="1">
      <c r="A63" s="3" t="s">
        <v>318</v>
      </c>
      <c r="B63" s="3" t="s">
        <v>319</v>
      </c>
      <c r="C63" s="3"/>
      <c r="D63" s="17">
        <v>0</v>
      </c>
      <c r="E63" s="25"/>
      <c r="F63" s="17">
        <v>0</v>
      </c>
    </row>
    <row r="64" spans="1:6" ht="24.75" customHeight="1">
      <c r="A64" s="3" t="s">
        <v>74</v>
      </c>
      <c r="B64" s="3" t="s">
        <v>320</v>
      </c>
      <c r="C64" s="3"/>
      <c r="D64" s="17">
        <v>0</v>
      </c>
      <c r="E64" s="25"/>
      <c r="F64" s="17">
        <v>0</v>
      </c>
    </row>
    <row r="65" spans="1:6" ht="24.75" customHeight="1">
      <c r="A65" s="3" t="s">
        <v>75</v>
      </c>
      <c r="B65" s="107">
        <v>253</v>
      </c>
      <c r="C65" s="3"/>
      <c r="D65" s="17">
        <v>4053756320</v>
      </c>
      <c r="E65" s="25"/>
      <c r="F65" s="17">
        <v>4353569820</v>
      </c>
    </row>
    <row r="66" spans="1:6" ht="27" customHeight="1">
      <c r="A66" s="3" t="s">
        <v>76</v>
      </c>
      <c r="B66" s="107">
        <v>254</v>
      </c>
      <c r="C66" s="3"/>
      <c r="D66" s="17">
        <v>-248466320</v>
      </c>
      <c r="E66" s="25"/>
      <c r="F66" s="17">
        <v>-290146320</v>
      </c>
    </row>
    <row r="67" spans="1:6" ht="27" customHeight="1">
      <c r="A67" s="3" t="s">
        <v>77</v>
      </c>
      <c r="B67" s="107">
        <v>255</v>
      </c>
      <c r="C67" s="3"/>
      <c r="D67" s="17">
        <v>0</v>
      </c>
      <c r="E67" s="25"/>
      <c r="F67" s="17">
        <v>0</v>
      </c>
    </row>
    <row r="68" spans="1:6" s="8" customFormat="1" ht="27" customHeight="1">
      <c r="A68" s="7" t="s">
        <v>79</v>
      </c>
      <c r="B68" s="7" t="s">
        <v>321</v>
      </c>
      <c r="C68" s="7"/>
      <c r="D68" s="16">
        <f>SUM(D69:D72)</f>
        <v>1539781324</v>
      </c>
      <c r="E68" s="24"/>
      <c r="F68" s="16">
        <f>SUM(F69:F72)</f>
        <v>1434666669</v>
      </c>
    </row>
    <row r="69" spans="1:6" ht="27" customHeight="1">
      <c r="A69" s="3" t="s">
        <v>322</v>
      </c>
      <c r="B69" s="3" t="s">
        <v>323</v>
      </c>
      <c r="C69" s="3"/>
      <c r="D69" s="17">
        <v>1539781324</v>
      </c>
      <c r="E69" s="25"/>
      <c r="F69" s="17">
        <v>1434666669</v>
      </c>
    </row>
    <row r="70" spans="1:6" ht="25.5" customHeight="1">
      <c r="A70" s="3" t="s">
        <v>80</v>
      </c>
      <c r="B70" s="3" t="s">
        <v>324</v>
      </c>
      <c r="C70" s="3"/>
      <c r="D70" s="17">
        <v>0</v>
      </c>
      <c r="E70" s="25"/>
      <c r="F70" s="17">
        <v>0</v>
      </c>
    </row>
    <row r="71" spans="1:6" ht="25.5" customHeight="1">
      <c r="A71" s="3" t="s">
        <v>81</v>
      </c>
      <c r="B71" s="107">
        <v>263</v>
      </c>
      <c r="C71" s="3"/>
      <c r="D71" s="17">
        <v>0</v>
      </c>
      <c r="E71" s="25"/>
      <c r="F71" s="17">
        <v>0</v>
      </c>
    </row>
    <row r="72" spans="1:6" ht="25.5" customHeight="1">
      <c r="A72" s="3" t="s">
        <v>82</v>
      </c>
      <c r="B72" s="3" t="s">
        <v>325</v>
      </c>
      <c r="C72" s="3"/>
      <c r="D72" s="17">
        <v>0</v>
      </c>
      <c r="E72" s="25"/>
      <c r="F72" s="17">
        <v>0</v>
      </c>
    </row>
    <row r="73" spans="1:6" s="8" customFormat="1" ht="24.75" customHeight="1" thickBot="1">
      <c r="A73" s="7" t="s">
        <v>326</v>
      </c>
      <c r="B73" s="7" t="s">
        <v>327</v>
      </c>
      <c r="C73" s="7"/>
      <c r="D73" s="19">
        <f>D11+D37</f>
        <v>28422403873</v>
      </c>
      <c r="E73" s="24"/>
      <c r="F73" s="19">
        <f>F11+F37</f>
        <v>22769924073</v>
      </c>
    </row>
    <row r="74" spans="1:6" s="8" customFormat="1" ht="32.25" thickTop="1">
      <c r="A74" s="7" t="s">
        <v>328</v>
      </c>
      <c r="B74" s="7"/>
      <c r="C74" s="7"/>
      <c r="D74" s="84" t="s">
        <v>501</v>
      </c>
      <c r="E74" s="23"/>
      <c r="F74" s="84" t="s">
        <v>757</v>
      </c>
    </row>
    <row r="75" spans="1:6" s="8" customFormat="1" ht="23.25" customHeight="1">
      <c r="A75" s="7" t="s">
        <v>83</v>
      </c>
      <c r="B75" s="7" t="s">
        <v>329</v>
      </c>
      <c r="C75" s="7"/>
      <c r="D75" s="18">
        <f>D76+D91</f>
        <v>9886143666</v>
      </c>
      <c r="E75" s="24"/>
      <c r="F75" s="18">
        <f>F76+F91</f>
        <v>3036881683</v>
      </c>
    </row>
    <row r="76" spans="1:6" s="8" customFormat="1" ht="23.25" customHeight="1">
      <c r="A76" s="7" t="s">
        <v>330</v>
      </c>
      <c r="B76" s="7" t="s">
        <v>331</v>
      </c>
      <c r="C76" s="7"/>
      <c r="D76" s="16">
        <f>SUM(D77:D90)</f>
        <v>9875643666</v>
      </c>
      <c r="E76" s="24"/>
      <c r="F76" s="16">
        <f>SUM(F77:F90)</f>
        <v>3026381683</v>
      </c>
    </row>
    <row r="77" spans="1:6" ht="20.25" customHeight="1">
      <c r="A77" s="3" t="s">
        <v>84</v>
      </c>
      <c r="B77" s="3" t="s">
        <v>332</v>
      </c>
      <c r="C77" s="3"/>
      <c r="D77" s="17">
        <v>7747662985</v>
      </c>
      <c r="E77" s="25"/>
      <c r="F77" s="17">
        <v>1543755807</v>
      </c>
    </row>
    <row r="78" spans="1:6" ht="20.25" customHeight="1">
      <c r="A78" s="3" t="s">
        <v>85</v>
      </c>
      <c r="B78" s="3" t="s">
        <v>333</v>
      </c>
      <c r="C78" s="3"/>
      <c r="D78" s="17">
        <v>1371452348</v>
      </c>
      <c r="E78" s="25"/>
      <c r="F78" s="17">
        <v>24018046</v>
      </c>
    </row>
    <row r="79" spans="1:6" ht="20.25" customHeight="1">
      <c r="A79" s="3" t="s">
        <v>86</v>
      </c>
      <c r="B79" s="3" t="s">
        <v>334</v>
      </c>
      <c r="C79" s="3"/>
      <c r="D79" s="17">
        <v>668491151</v>
      </c>
      <c r="E79" s="25"/>
      <c r="F79" s="17">
        <v>487041417</v>
      </c>
    </row>
    <row r="80" spans="1:6" ht="20.25" customHeight="1">
      <c r="A80" s="3" t="s">
        <v>87</v>
      </c>
      <c r="B80" s="3" t="s">
        <v>335</v>
      </c>
      <c r="C80" s="3"/>
      <c r="D80" s="17">
        <v>0</v>
      </c>
      <c r="E80" s="25"/>
      <c r="F80" s="17">
        <v>751566981</v>
      </c>
    </row>
    <row r="81" spans="1:6" ht="20.25" customHeight="1">
      <c r="A81" s="3" t="s">
        <v>88</v>
      </c>
      <c r="B81" s="3" t="s">
        <v>336</v>
      </c>
      <c r="C81" s="3"/>
      <c r="D81" s="17">
        <v>0</v>
      </c>
      <c r="E81" s="25"/>
      <c r="F81" s="17">
        <v>35000000</v>
      </c>
    </row>
    <row r="82" spans="1:6" ht="20.25" customHeight="1">
      <c r="A82" s="3" t="s">
        <v>89</v>
      </c>
      <c r="B82" s="3" t="s">
        <v>337</v>
      </c>
      <c r="C82" s="3"/>
      <c r="D82" s="17">
        <v>0</v>
      </c>
      <c r="E82" s="25"/>
      <c r="F82" s="17">
        <v>0</v>
      </c>
    </row>
    <row r="83" spans="1:6" ht="18.75" customHeight="1">
      <c r="A83" s="3" t="s">
        <v>90</v>
      </c>
      <c r="B83" s="107">
        <v>317</v>
      </c>
      <c r="C83" s="3"/>
      <c r="D83" s="17">
        <v>0</v>
      </c>
      <c r="E83" s="25"/>
      <c r="F83" s="17">
        <v>0</v>
      </c>
    </row>
    <row r="84" spans="1:6" ht="18.75" customHeight="1">
      <c r="A84" s="3" t="s">
        <v>91</v>
      </c>
      <c r="B84" s="107">
        <v>318</v>
      </c>
      <c r="C84" s="3"/>
      <c r="D84" s="17">
        <v>0</v>
      </c>
      <c r="E84" s="25"/>
      <c r="F84" s="17">
        <v>0</v>
      </c>
    </row>
    <row r="85" spans="1:6" ht="18.75" customHeight="1">
      <c r="A85" s="3" t="s">
        <v>92</v>
      </c>
      <c r="B85" s="107">
        <v>319</v>
      </c>
      <c r="C85" s="3"/>
      <c r="D85" s="17">
        <v>983454</v>
      </c>
      <c r="E85" s="25"/>
      <c r="F85" s="17">
        <v>184856894</v>
      </c>
    </row>
    <row r="86" spans="1:6" ht="18.75" customHeight="1">
      <c r="A86" s="3" t="s">
        <v>93</v>
      </c>
      <c r="B86" s="107">
        <v>320</v>
      </c>
      <c r="C86" s="3"/>
      <c r="D86" s="17">
        <v>0</v>
      </c>
      <c r="E86" s="25"/>
      <c r="F86" s="17">
        <v>0</v>
      </c>
    </row>
    <row r="87" spans="1:6" ht="18.75" customHeight="1">
      <c r="A87" s="3" t="s">
        <v>94</v>
      </c>
      <c r="B87" s="107">
        <v>321</v>
      </c>
      <c r="C87" s="3"/>
      <c r="D87" s="17">
        <v>0</v>
      </c>
      <c r="E87" s="25"/>
      <c r="F87" s="17">
        <v>0</v>
      </c>
    </row>
    <row r="88" spans="1:6" ht="18.75" customHeight="1">
      <c r="A88" s="3" t="s">
        <v>95</v>
      </c>
      <c r="B88" s="107">
        <v>322</v>
      </c>
      <c r="C88" s="3"/>
      <c r="D88" s="17">
        <v>87053728</v>
      </c>
      <c r="E88" s="25"/>
      <c r="F88" s="17">
        <v>142538</v>
      </c>
    </row>
    <row r="89" spans="1:6" ht="18.75" customHeight="1">
      <c r="A89" s="3" t="s">
        <v>96</v>
      </c>
      <c r="B89" s="107">
        <v>323</v>
      </c>
      <c r="C89" s="3"/>
      <c r="D89" s="17">
        <v>0</v>
      </c>
      <c r="E89" s="25"/>
      <c r="F89" s="17">
        <v>0</v>
      </c>
    </row>
    <row r="90" spans="1:6" ht="18.75" customHeight="1">
      <c r="A90" s="3" t="s">
        <v>97</v>
      </c>
      <c r="B90" s="107">
        <v>324</v>
      </c>
      <c r="C90" s="3"/>
      <c r="D90" s="17">
        <v>0</v>
      </c>
      <c r="E90" s="25"/>
      <c r="F90" s="17">
        <v>0</v>
      </c>
    </row>
    <row r="91" spans="1:6" s="8" customFormat="1" ht="18.75" customHeight="1">
      <c r="A91" s="7" t="s">
        <v>338</v>
      </c>
      <c r="B91" s="7" t="s">
        <v>339</v>
      </c>
      <c r="C91" s="7"/>
      <c r="D91" s="16">
        <f>SUM(D92:D104)</f>
        <v>10500000</v>
      </c>
      <c r="E91" s="24"/>
      <c r="F91" s="16">
        <f>SUM(F92:F104)</f>
        <v>10500000</v>
      </c>
    </row>
    <row r="92" spans="1:6" ht="18.75" customHeight="1">
      <c r="A92" s="3" t="s">
        <v>98</v>
      </c>
      <c r="B92" s="3" t="s">
        <v>340</v>
      </c>
      <c r="C92" s="3"/>
      <c r="D92" s="17">
        <v>0</v>
      </c>
      <c r="E92" s="25"/>
      <c r="F92" s="17">
        <v>0</v>
      </c>
    </row>
    <row r="93" spans="1:6" ht="18.75" customHeight="1">
      <c r="A93" s="3" t="s">
        <v>99</v>
      </c>
      <c r="B93" s="3" t="s">
        <v>341</v>
      </c>
      <c r="C93" s="3"/>
      <c r="D93" s="17">
        <v>0</v>
      </c>
      <c r="E93" s="25"/>
      <c r="F93" s="17">
        <v>0</v>
      </c>
    </row>
    <row r="94" spans="1:6" ht="18.75" customHeight="1">
      <c r="A94" s="3" t="s">
        <v>100</v>
      </c>
      <c r="B94" s="3" t="s">
        <v>342</v>
      </c>
      <c r="C94" s="3"/>
      <c r="D94" s="17">
        <v>0</v>
      </c>
      <c r="E94" s="25"/>
      <c r="F94" s="17">
        <v>0</v>
      </c>
    </row>
    <row r="95" spans="1:6" ht="18.75" customHeight="1">
      <c r="A95" s="3" t="s">
        <v>101</v>
      </c>
      <c r="B95" s="107">
        <v>334</v>
      </c>
      <c r="C95" s="3"/>
      <c r="D95" s="17">
        <v>0</v>
      </c>
      <c r="E95" s="25"/>
      <c r="F95" s="17">
        <v>0</v>
      </c>
    </row>
    <row r="96" spans="1:6" ht="18.75" customHeight="1">
      <c r="A96" s="3" t="s">
        <v>102</v>
      </c>
      <c r="B96" s="107">
        <v>335</v>
      </c>
      <c r="C96" s="3"/>
      <c r="D96" s="17">
        <v>0</v>
      </c>
      <c r="E96" s="25"/>
      <c r="F96" s="17">
        <v>0</v>
      </c>
    </row>
    <row r="97" spans="1:6" ht="18.75" customHeight="1">
      <c r="A97" s="3" t="s">
        <v>103</v>
      </c>
      <c r="B97" s="107">
        <v>336</v>
      </c>
      <c r="C97" s="3"/>
      <c r="D97" s="17">
        <v>0</v>
      </c>
      <c r="E97" s="25"/>
      <c r="F97" s="17">
        <v>0</v>
      </c>
    </row>
    <row r="98" spans="1:6" ht="18.75" customHeight="1">
      <c r="A98" s="3" t="s">
        <v>104</v>
      </c>
      <c r="B98" s="107">
        <v>337</v>
      </c>
      <c r="C98" s="3"/>
      <c r="D98" s="17">
        <v>10500000</v>
      </c>
      <c r="E98" s="25"/>
      <c r="F98" s="17">
        <v>10500000</v>
      </c>
    </row>
    <row r="99" spans="1:6" ht="18.75" customHeight="1">
      <c r="A99" s="3" t="s">
        <v>105</v>
      </c>
      <c r="B99" s="107">
        <v>338</v>
      </c>
      <c r="C99" s="3"/>
      <c r="D99" s="17">
        <v>0</v>
      </c>
      <c r="E99" s="25"/>
      <c r="F99" s="17">
        <v>0</v>
      </c>
    </row>
    <row r="100" spans="1:6" ht="18.75" customHeight="1">
      <c r="A100" s="3" t="s">
        <v>106</v>
      </c>
      <c r="B100" s="107">
        <v>339</v>
      </c>
      <c r="C100" s="3"/>
      <c r="D100" s="17">
        <v>0</v>
      </c>
      <c r="E100" s="25"/>
      <c r="F100" s="17">
        <v>0</v>
      </c>
    </row>
    <row r="101" spans="1:6" ht="18.75" customHeight="1">
      <c r="A101" s="3" t="s">
        <v>107</v>
      </c>
      <c r="B101" s="107">
        <v>340</v>
      </c>
      <c r="C101" s="3"/>
      <c r="D101" s="17">
        <v>0</v>
      </c>
      <c r="E101" s="25"/>
      <c r="F101" s="17">
        <v>0</v>
      </c>
    </row>
    <row r="102" spans="1:6" ht="18.75" customHeight="1">
      <c r="A102" s="3" t="s">
        <v>108</v>
      </c>
      <c r="B102" s="107">
        <v>341</v>
      </c>
      <c r="C102" s="3"/>
      <c r="D102" s="17">
        <v>0</v>
      </c>
      <c r="E102" s="25"/>
      <c r="F102" s="17">
        <v>0</v>
      </c>
    </row>
    <row r="103" spans="1:6" ht="18.75" customHeight="1">
      <c r="A103" s="3" t="s">
        <v>109</v>
      </c>
      <c r="B103" s="107">
        <v>342</v>
      </c>
      <c r="C103" s="3"/>
      <c r="D103" s="17">
        <v>0</v>
      </c>
      <c r="E103" s="25"/>
      <c r="F103" s="17">
        <v>0</v>
      </c>
    </row>
    <row r="104" spans="1:6" ht="18.75" customHeight="1">
      <c r="A104" s="3" t="s">
        <v>110</v>
      </c>
      <c r="B104" s="107">
        <v>343</v>
      </c>
      <c r="C104" s="3"/>
      <c r="D104" s="17">
        <v>0</v>
      </c>
      <c r="E104" s="25"/>
      <c r="F104" s="17">
        <v>0</v>
      </c>
    </row>
    <row r="105" spans="1:6" s="8" customFormat="1" ht="18.75" customHeight="1">
      <c r="A105" s="7" t="s">
        <v>135</v>
      </c>
      <c r="B105" s="7" t="s">
        <v>343</v>
      </c>
      <c r="C105" s="7"/>
      <c r="D105" s="18">
        <f>D107+D110+D111+D112+D113+D114+D115+D116+D117+D118+D119+D122</f>
        <v>18536260207</v>
      </c>
      <c r="E105" s="24"/>
      <c r="F105" s="18">
        <f>F106+F123</f>
        <v>19733042390</v>
      </c>
    </row>
    <row r="106" spans="1:6" s="8" customFormat="1" ht="18.75" customHeight="1">
      <c r="A106" s="7" t="s">
        <v>344</v>
      </c>
      <c r="B106" s="7" t="s">
        <v>345</v>
      </c>
      <c r="C106" s="7"/>
      <c r="D106" s="16">
        <f>SUM(D108:D122)</f>
        <v>19616040476</v>
      </c>
      <c r="E106" s="24"/>
      <c r="F106" s="16">
        <f>F107+F110+F111+F112+F113+F114+F115+F116+F117+F118+F119</f>
        <v>19733042390</v>
      </c>
    </row>
    <row r="107" spans="1:6" ht="18.75" customHeight="1">
      <c r="A107" s="3" t="s">
        <v>111</v>
      </c>
      <c r="B107" s="107">
        <v>411</v>
      </c>
      <c r="C107" s="3"/>
      <c r="D107" s="17">
        <f>SUM(D108:D109)</f>
        <v>11000000000</v>
      </c>
      <c r="E107" s="25"/>
      <c r="F107" s="17">
        <f>SUM(F108:F109)</f>
        <v>11000000000</v>
      </c>
    </row>
    <row r="108" spans="1:6" ht="18.75" customHeight="1">
      <c r="A108" s="3" t="s">
        <v>112</v>
      </c>
      <c r="B108" s="107" t="s">
        <v>131</v>
      </c>
      <c r="C108" s="3"/>
      <c r="D108" s="17">
        <v>11000000000</v>
      </c>
      <c r="E108" s="25"/>
      <c r="F108" s="17">
        <v>11000000000</v>
      </c>
    </row>
    <row r="109" spans="1:6" ht="18.75" customHeight="1">
      <c r="A109" s="3" t="s">
        <v>113</v>
      </c>
      <c r="B109" s="107" t="s">
        <v>132</v>
      </c>
      <c r="C109" s="3"/>
      <c r="D109" s="17">
        <v>0</v>
      </c>
      <c r="E109" s="25"/>
      <c r="F109" s="17">
        <v>0</v>
      </c>
    </row>
    <row r="110" spans="1:6" ht="18.75" customHeight="1">
      <c r="A110" s="3" t="s">
        <v>346</v>
      </c>
      <c r="B110" s="107" t="s">
        <v>347</v>
      </c>
      <c r="C110" s="3"/>
      <c r="D110" s="17">
        <v>3841600000</v>
      </c>
      <c r="E110" s="25"/>
      <c r="F110" s="17">
        <v>3841600000</v>
      </c>
    </row>
    <row r="111" spans="1:6" ht="18.75" customHeight="1">
      <c r="A111" s="3" t="s">
        <v>114</v>
      </c>
      <c r="B111" s="107">
        <v>413</v>
      </c>
      <c r="C111" s="3"/>
      <c r="D111" s="17">
        <v>0</v>
      </c>
      <c r="E111" s="25"/>
      <c r="F111" s="17">
        <v>0</v>
      </c>
    </row>
    <row r="112" spans="1:6" ht="18.75" customHeight="1">
      <c r="A112" s="3" t="s">
        <v>115</v>
      </c>
      <c r="B112" s="107">
        <v>414</v>
      </c>
      <c r="C112" s="3"/>
      <c r="D112" s="17">
        <v>0</v>
      </c>
      <c r="E112" s="25"/>
      <c r="F112" s="17">
        <v>0</v>
      </c>
    </row>
    <row r="113" spans="1:6" ht="18.75" customHeight="1">
      <c r="A113" s="3" t="s">
        <v>116</v>
      </c>
      <c r="B113" s="107">
        <v>415</v>
      </c>
      <c r="C113" s="3"/>
      <c r="D113" s="17">
        <v>-97722290</v>
      </c>
      <c r="E113" s="25"/>
      <c r="F113" s="17">
        <v>-97722290</v>
      </c>
    </row>
    <row r="114" spans="1:6" ht="18.75" customHeight="1">
      <c r="A114" s="3" t="s">
        <v>117</v>
      </c>
      <c r="B114" s="107">
        <v>416</v>
      </c>
      <c r="C114" s="3"/>
      <c r="D114" s="17">
        <v>0</v>
      </c>
      <c r="E114" s="25"/>
      <c r="F114" s="17">
        <v>0</v>
      </c>
    </row>
    <row r="115" spans="1:6" ht="18.75" customHeight="1">
      <c r="A115" s="3" t="s">
        <v>118</v>
      </c>
      <c r="B115" s="107">
        <v>417</v>
      </c>
      <c r="C115" s="3"/>
      <c r="D115" s="17">
        <v>0</v>
      </c>
      <c r="E115" s="25"/>
      <c r="F115" s="17">
        <v>0</v>
      </c>
    </row>
    <row r="116" spans="1:6" ht="18.75" customHeight="1">
      <c r="A116" s="3" t="s">
        <v>119</v>
      </c>
      <c r="B116" s="107">
        <v>418</v>
      </c>
      <c r="C116" s="3"/>
      <c r="D116" s="17">
        <v>2712602228</v>
      </c>
      <c r="E116" s="25"/>
      <c r="F116" s="17">
        <f>1899115801+718269597</f>
        <v>2617385398</v>
      </c>
    </row>
    <row r="117" spans="1:6" ht="18.75" customHeight="1">
      <c r="A117" s="3" t="s">
        <v>120</v>
      </c>
      <c r="B117" s="107">
        <v>419</v>
      </c>
      <c r="C117" s="3"/>
      <c r="D117" s="17">
        <v>0</v>
      </c>
      <c r="E117" s="25"/>
      <c r="F117" s="17">
        <v>0</v>
      </c>
    </row>
    <row r="118" spans="1:6" ht="18.75" customHeight="1">
      <c r="A118" s="3" t="s">
        <v>126</v>
      </c>
      <c r="B118" s="107">
        <v>420</v>
      </c>
      <c r="C118" s="3"/>
      <c r="D118" s="17">
        <v>0</v>
      </c>
      <c r="E118" s="25"/>
      <c r="F118" s="17">
        <v>0</v>
      </c>
    </row>
    <row r="119" spans="1:6" ht="18.75" customHeight="1">
      <c r="A119" s="3" t="s">
        <v>129</v>
      </c>
      <c r="B119" s="107">
        <v>421</v>
      </c>
      <c r="C119" s="3"/>
      <c r="D119" s="17">
        <f>SUM(D120:D121)</f>
        <v>1079780269</v>
      </c>
      <c r="E119" s="25"/>
      <c r="F119" s="17">
        <f>SUM(F120:F121)</f>
        <v>2371779282</v>
      </c>
    </row>
    <row r="120" spans="1:6" ht="18.75" customHeight="1">
      <c r="A120" s="3" t="s">
        <v>127</v>
      </c>
      <c r="B120" s="3" t="s">
        <v>133</v>
      </c>
      <c r="C120" s="3"/>
      <c r="D120" s="17">
        <v>607041962</v>
      </c>
      <c r="E120" s="25"/>
      <c r="F120" s="17">
        <v>508242685</v>
      </c>
    </row>
    <row r="121" spans="1:6" ht="18.75" customHeight="1">
      <c r="A121" s="3" t="s">
        <v>128</v>
      </c>
      <c r="B121" s="3" t="s">
        <v>134</v>
      </c>
      <c r="C121" s="3"/>
      <c r="D121" s="17">
        <v>472738307</v>
      </c>
      <c r="E121" s="25"/>
      <c r="F121" s="17">
        <v>1863536597</v>
      </c>
    </row>
    <row r="122" spans="1:6" ht="18.75" customHeight="1">
      <c r="A122" s="3" t="s">
        <v>130</v>
      </c>
      <c r="B122" s="107">
        <v>422</v>
      </c>
      <c r="C122" s="3"/>
      <c r="D122" s="17">
        <v>0</v>
      </c>
      <c r="E122" s="25"/>
      <c r="F122" s="17">
        <v>0</v>
      </c>
    </row>
    <row r="123" spans="1:6" s="8" customFormat="1" ht="18.75" customHeight="1">
      <c r="A123" s="7" t="s">
        <v>348</v>
      </c>
      <c r="B123" s="7" t="s">
        <v>349</v>
      </c>
      <c r="C123" s="7"/>
      <c r="D123" s="16">
        <f>SUM(D124:D125)</f>
        <v>0</v>
      </c>
      <c r="E123" s="24"/>
      <c r="F123" s="16">
        <f>SUM(F124:F125)</f>
        <v>0</v>
      </c>
    </row>
    <row r="124" spans="1:6" ht="18.75" customHeight="1">
      <c r="A124" s="3" t="s">
        <v>350</v>
      </c>
      <c r="B124" s="107">
        <v>431</v>
      </c>
      <c r="C124" s="3"/>
      <c r="D124" s="17">
        <v>0</v>
      </c>
      <c r="E124" s="25"/>
      <c r="F124" s="17">
        <v>0</v>
      </c>
    </row>
    <row r="125" spans="1:6" ht="18.75" customHeight="1">
      <c r="A125" s="3" t="s">
        <v>351</v>
      </c>
      <c r="B125" s="107">
        <v>432</v>
      </c>
      <c r="C125" s="3"/>
      <c r="D125" s="17">
        <v>0</v>
      </c>
      <c r="E125" s="25"/>
      <c r="F125" s="17">
        <v>0</v>
      </c>
    </row>
    <row r="126" spans="1:6" s="8" customFormat="1" ht="18.75" customHeight="1" thickBot="1">
      <c r="A126" s="7" t="s">
        <v>352</v>
      </c>
      <c r="B126" s="7" t="s">
        <v>353</v>
      </c>
      <c r="C126" s="7"/>
      <c r="D126" s="19">
        <f>D75+D105</f>
        <v>28422403873</v>
      </c>
      <c r="E126" s="24"/>
      <c r="F126" s="19">
        <f>F75+F105</f>
        <v>22769924073</v>
      </c>
    </row>
    <row r="127" spans="1:6" s="8" customFormat="1" ht="18.75" customHeight="1" thickTop="1">
      <c r="A127" s="7"/>
      <c r="B127" s="7"/>
      <c r="C127" s="7"/>
      <c r="D127" s="24"/>
      <c r="E127" s="24"/>
      <c r="F127" s="24"/>
    </row>
    <row r="128" spans="1:6" s="8" customFormat="1" ht="15.75">
      <c r="A128" s="4"/>
      <c r="B128" s="4"/>
      <c r="C128" s="4" t="s">
        <v>236</v>
      </c>
      <c r="E128" s="21"/>
      <c r="F128" s="4"/>
    </row>
    <row r="129" spans="1:6" s="8" customFormat="1" ht="15.75">
      <c r="A129" s="4" t="s">
        <v>586</v>
      </c>
      <c r="B129" s="4"/>
      <c r="C129" s="4"/>
      <c r="D129" s="4" t="s">
        <v>360</v>
      </c>
      <c r="E129" s="21"/>
      <c r="F129" s="4"/>
    </row>
    <row r="130" spans="1:6" s="8" customFormat="1" ht="15.75">
      <c r="A130" s="4"/>
      <c r="B130" s="4"/>
      <c r="C130" s="4"/>
      <c r="D130" s="4"/>
      <c r="E130" s="21"/>
      <c r="F130" s="4"/>
    </row>
    <row r="131" spans="1:6" s="8" customFormat="1" ht="15.75">
      <c r="A131" s="4"/>
      <c r="B131" s="4"/>
      <c r="C131" s="4"/>
      <c r="D131" s="4"/>
      <c r="E131" s="21"/>
      <c r="F131" s="4"/>
    </row>
    <row r="132" spans="1:6" s="8" customFormat="1" ht="15.75">
      <c r="A132" s="4"/>
      <c r="B132" s="4"/>
      <c r="C132" s="4"/>
      <c r="D132" s="4"/>
      <c r="E132" s="21"/>
      <c r="F132" s="4"/>
    </row>
    <row r="133" spans="1:6" s="8" customFormat="1" ht="15.75">
      <c r="A133" s="4"/>
      <c r="B133" s="4"/>
      <c r="C133" s="4"/>
      <c r="D133" s="4"/>
      <c r="E133" s="21"/>
      <c r="F133" s="4"/>
    </row>
    <row r="134" spans="1:6" s="8" customFormat="1" ht="15.75">
      <c r="A134" s="4" t="s">
        <v>587</v>
      </c>
      <c r="B134" s="4"/>
      <c r="C134" s="4"/>
      <c r="D134" s="4" t="s">
        <v>362</v>
      </c>
      <c r="E134" s="21"/>
      <c r="F134" s="4"/>
    </row>
    <row r="135" spans="1:6" ht="15.75">
      <c r="A135" s="1"/>
      <c r="B135" s="1"/>
      <c r="C135" s="1"/>
      <c r="D135" s="1"/>
      <c r="E135" s="22"/>
      <c r="F135" s="1"/>
    </row>
    <row r="136" spans="1:6" ht="15.75">
      <c r="A136" s="1"/>
      <c r="B136" s="1"/>
      <c r="C136" s="1"/>
      <c r="D136" s="1"/>
      <c r="E136" s="22"/>
      <c r="F136" s="1"/>
    </row>
    <row r="137" spans="1:6" ht="15.75">
      <c r="A137" s="1"/>
      <c r="B137" s="1"/>
      <c r="C137" s="1"/>
      <c r="D137" s="1"/>
      <c r="E137" s="22"/>
      <c r="F137" s="1"/>
    </row>
    <row r="138" spans="1:6" ht="15.75">
      <c r="A138" s="1"/>
      <c r="B138" s="1"/>
      <c r="C138" s="1"/>
      <c r="D138" s="1"/>
      <c r="E138" s="22"/>
      <c r="F138" s="1"/>
    </row>
  </sheetData>
  <sheetProtection/>
  <printOptions/>
  <pageMargins left="0.75" right="0.24" top="0.51" bottom="0.37" header="0.17" footer="0.1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zoomScalePageLayoutView="0" workbookViewId="0" topLeftCell="A16">
      <selection activeCell="F16" sqref="F16"/>
    </sheetView>
  </sheetViews>
  <sheetFormatPr defaultColWidth="9.140625" defaultRowHeight="12.75"/>
  <cols>
    <col min="1" max="1" width="42.28125" style="0" customWidth="1"/>
    <col min="2" max="2" width="3.8515625" style="0" customWidth="1"/>
    <col min="3" max="3" width="6.8515625" style="0" customWidth="1"/>
    <col min="4" max="4" width="16.57421875" style="79" hidden="1" customWidth="1"/>
    <col min="5" max="5" width="16.8515625" style="79" hidden="1" customWidth="1"/>
    <col min="6" max="6" width="17.00390625" style="79" customWidth="1"/>
    <col min="7" max="7" width="16.00390625" style="0" hidden="1" customWidth="1"/>
    <col min="8" max="9" width="16.8515625" style="0" hidden="1" customWidth="1"/>
    <col min="10" max="10" width="17.00390625" style="0" customWidth="1"/>
    <col min="11" max="11" width="15.7109375" style="0" hidden="1" customWidth="1"/>
    <col min="12" max="12" width="16.8515625" style="0" customWidth="1"/>
    <col min="13" max="13" width="17.28125" style="0" bestFit="1" customWidth="1"/>
    <col min="14" max="14" width="3.28125" style="0" customWidth="1"/>
    <col min="15" max="15" width="16.140625" style="0" bestFit="1" customWidth="1"/>
  </cols>
  <sheetData>
    <row r="1" spans="1:13" ht="18.75">
      <c r="A1" s="1" t="s">
        <v>364</v>
      </c>
      <c r="B1" s="1"/>
      <c r="C1" s="1"/>
      <c r="D1" s="3"/>
      <c r="E1" s="3"/>
      <c r="F1" s="3"/>
      <c r="J1" s="9" t="s">
        <v>260</v>
      </c>
      <c r="M1" s="1"/>
    </row>
    <row r="2" spans="1:13" ht="15.75">
      <c r="A2" s="1" t="s">
        <v>261</v>
      </c>
      <c r="B2" s="1"/>
      <c r="C2" s="1"/>
      <c r="D2" s="3"/>
      <c r="E2" s="3"/>
      <c r="F2" s="3"/>
      <c r="J2" s="4" t="s">
        <v>582</v>
      </c>
      <c r="M2" s="1"/>
    </row>
    <row r="3" spans="1:13" ht="15.75">
      <c r="A3" s="1" t="s">
        <v>262</v>
      </c>
      <c r="B3" s="1"/>
      <c r="C3" s="1"/>
      <c r="D3" s="3"/>
      <c r="E3" s="3"/>
      <c r="F3" s="3"/>
      <c r="I3" s="1"/>
      <c r="M3" s="1"/>
    </row>
    <row r="4" spans="1:13" ht="15.75">
      <c r="A4" s="1"/>
      <c r="B4" s="1"/>
      <c r="C4" s="1"/>
      <c r="D4" s="3"/>
      <c r="E4" s="3"/>
      <c r="F4" s="3"/>
      <c r="I4" s="1"/>
      <c r="M4" s="1"/>
    </row>
    <row r="5" spans="1:13" ht="15.75">
      <c r="A5" s="1"/>
      <c r="B5" s="1"/>
      <c r="C5" s="1"/>
      <c r="D5" s="3"/>
      <c r="E5" s="3"/>
      <c r="F5" s="3"/>
      <c r="J5" s="4" t="s">
        <v>365</v>
      </c>
      <c r="M5" s="1"/>
    </row>
    <row r="6" spans="1:13" ht="18.75">
      <c r="A6" s="9" t="s">
        <v>583</v>
      </c>
      <c r="B6" s="1"/>
      <c r="C6" s="1"/>
      <c r="D6" s="3"/>
      <c r="E6" s="3"/>
      <c r="F6" s="3"/>
      <c r="J6" s="1" t="s">
        <v>701</v>
      </c>
      <c r="M6" s="1"/>
    </row>
    <row r="7" spans="1:13" ht="15.75">
      <c r="A7" s="83"/>
      <c r="B7" s="1"/>
      <c r="C7" s="1"/>
      <c r="D7" s="3"/>
      <c r="E7" s="3"/>
      <c r="F7" s="3"/>
      <c r="J7" s="1" t="s">
        <v>702</v>
      </c>
      <c r="M7" s="17"/>
    </row>
    <row r="8" spans="1:13" ht="15.75">
      <c r="A8" s="1"/>
      <c r="B8" s="1"/>
      <c r="C8" s="1"/>
      <c r="D8" s="3"/>
      <c r="E8" s="3"/>
      <c r="F8" s="3"/>
      <c r="G8" s="1"/>
      <c r="H8" s="1"/>
      <c r="J8" s="1"/>
      <c r="K8" s="1"/>
      <c r="L8" s="1"/>
      <c r="M8" s="1"/>
    </row>
    <row r="9" spans="1:13" ht="15.75">
      <c r="A9" s="1"/>
      <c r="B9" s="1"/>
      <c r="C9" s="1"/>
      <c r="D9" s="3"/>
      <c r="E9" s="3"/>
      <c r="F9" s="3"/>
      <c r="G9" s="1"/>
      <c r="H9" s="1"/>
      <c r="I9" s="1"/>
      <c r="J9" s="1"/>
      <c r="K9" s="1"/>
      <c r="L9" s="1"/>
      <c r="M9" s="1"/>
    </row>
    <row r="10" spans="1:13" ht="15.75" customHeight="1">
      <c r="A10" s="159" t="s">
        <v>366</v>
      </c>
      <c r="B10" s="160" t="s">
        <v>367</v>
      </c>
      <c r="C10" s="160" t="s">
        <v>265</v>
      </c>
      <c r="D10" s="109"/>
      <c r="E10" s="109"/>
      <c r="F10" s="109"/>
      <c r="G10" s="159" t="s">
        <v>713</v>
      </c>
      <c r="H10" s="110"/>
      <c r="I10" s="110"/>
      <c r="J10" s="110"/>
      <c r="K10" s="159" t="s">
        <v>633</v>
      </c>
      <c r="L10" s="110" t="s">
        <v>232</v>
      </c>
      <c r="M10" s="110"/>
    </row>
    <row r="11" spans="1:13" s="28" customFormat="1" ht="43.5" customHeight="1">
      <c r="A11" s="159"/>
      <c r="B11" s="160"/>
      <c r="C11" s="160"/>
      <c r="D11" s="76" t="s">
        <v>710</v>
      </c>
      <c r="E11" s="76" t="s">
        <v>711</v>
      </c>
      <c r="F11" s="76" t="s">
        <v>712</v>
      </c>
      <c r="G11" s="159"/>
      <c r="H11" s="76" t="s">
        <v>630</v>
      </c>
      <c r="I11" s="76" t="s">
        <v>631</v>
      </c>
      <c r="J11" s="76" t="s">
        <v>632</v>
      </c>
      <c r="K11" s="159"/>
      <c r="L11" s="27" t="s">
        <v>708</v>
      </c>
      <c r="M11" s="27" t="s">
        <v>709</v>
      </c>
    </row>
    <row r="12" spans="1:13" s="31" customFormat="1" ht="21.75" customHeight="1">
      <c r="A12" s="29" t="s">
        <v>368</v>
      </c>
      <c r="B12" s="29" t="s">
        <v>354</v>
      </c>
      <c r="C12" s="29"/>
      <c r="D12" s="77"/>
      <c r="E12" s="77"/>
      <c r="F12" s="77">
        <v>23518597296</v>
      </c>
      <c r="G12" s="38">
        <v>3179734713</v>
      </c>
      <c r="H12" s="38"/>
      <c r="I12" s="38"/>
      <c r="J12" s="38">
        <f>31314682715-K12</f>
        <v>28543535493</v>
      </c>
      <c r="K12" s="38">
        <v>2771147222</v>
      </c>
      <c r="L12" s="38">
        <f>D12+E12+F12+G12</f>
        <v>26698332009</v>
      </c>
      <c r="M12" s="38">
        <f>H12+I12+J12+K12</f>
        <v>31314682715</v>
      </c>
    </row>
    <row r="13" spans="1:13" s="31" customFormat="1" ht="21.75" customHeight="1">
      <c r="A13" s="32" t="s">
        <v>369</v>
      </c>
      <c r="B13" s="32" t="s">
        <v>355</v>
      </c>
      <c r="C13" s="32"/>
      <c r="D13" s="77"/>
      <c r="E13" s="77"/>
      <c r="F13" s="38">
        <v>0</v>
      </c>
      <c r="G13" s="39">
        <v>189000</v>
      </c>
      <c r="H13" s="38"/>
      <c r="I13" s="39"/>
      <c r="J13" s="39">
        <f>310963640-K13</f>
        <v>254544284</v>
      </c>
      <c r="K13" s="39">
        <v>56419356</v>
      </c>
      <c r="L13" s="38">
        <f aca="true" t="shared" si="0" ref="L13:L27">D13+E13+F13+G13</f>
        <v>189000</v>
      </c>
      <c r="M13" s="38">
        <f>H13+I13+J13+K13</f>
        <v>310963640</v>
      </c>
    </row>
    <row r="14" spans="1:13" s="28" customFormat="1" ht="29.25">
      <c r="A14" s="33" t="s">
        <v>370</v>
      </c>
      <c r="B14" s="34" t="s">
        <v>371</v>
      </c>
      <c r="C14" s="34"/>
      <c r="D14" s="40">
        <f>D12-D13</f>
        <v>0</v>
      </c>
      <c r="E14" s="40">
        <f aca="true" t="shared" si="1" ref="E14:K14">E12-E13</f>
        <v>0</v>
      </c>
      <c r="F14" s="40">
        <f t="shared" si="1"/>
        <v>23518597296</v>
      </c>
      <c r="G14" s="40">
        <f t="shared" si="1"/>
        <v>3179545713</v>
      </c>
      <c r="H14" s="40">
        <f t="shared" si="1"/>
        <v>0</v>
      </c>
      <c r="I14" s="40">
        <f t="shared" si="1"/>
        <v>0</v>
      </c>
      <c r="J14" s="40">
        <f t="shared" si="1"/>
        <v>28288991209</v>
      </c>
      <c r="K14" s="40">
        <f t="shared" si="1"/>
        <v>2714727866</v>
      </c>
      <c r="L14" s="88">
        <f t="shared" si="0"/>
        <v>26698143009</v>
      </c>
      <c r="M14" s="88">
        <f aca="true" t="shared" si="2" ref="M14:M25">H14+I14+J14+K14</f>
        <v>31003719075</v>
      </c>
    </row>
    <row r="15" spans="1:13" s="31" customFormat="1" ht="19.5" customHeight="1">
      <c r="A15" s="32" t="s">
        <v>372</v>
      </c>
      <c r="B15" s="32" t="s">
        <v>373</v>
      </c>
      <c r="C15" s="32"/>
      <c r="D15" s="78"/>
      <c r="E15" s="78"/>
      <c r="F15" s="78">
        <v>21287137516</v>
      </c>
      <c r="G15" s="39">
        <v>2673384654</v>
      </c>
      <c r="H15" s="38"/>
      <c r="I15" s="39"/>
      <c r="J15" s="39">
        <f>27037096623-K15</f>
        <v>24772822598</v>
      </c>
      <c r="K15" s="39">
        <v>2264274025</v>
      </c>
      <c r="L15" s="38">
        <f t="shared" si="0"/>
        <v>23960522170</v>
      </c>
      <c r="M15" s="38">
        <f>H15+I15+J15+K15</f>
        <v>27037096623</v>
      </c>
    </row>
    <row r="16" spans="1:13" s="28" customFormat="1" ht="29.25">
      <c r="A16" s="33" t="s">
        <v>374</v>
      </c>
      <c r="B16" s="34" t="s">
        <v>375</v>
      </c>
      <c r="C16" s="34"/>
      <c r="D16" s="40">
        <f>D14-D15</f>
        <v>0</v>
      </c>
      <c r="E16" s="40">
        <f aca="true" t="shared" si="3" ref="E16:K16">E14-E15</f>
        <v>0</v>
      </c>
      <c r="F16" s="40">
        <f t="shared" si="3"/>
        <v>2231459780</v>
      </c>
      <c r="G16" s="40">
        <f t="shared" si="3"/>
        <v>506161059</v>
      </c>
      <c r="H16" s="40">
        <f t="shared" si="3"/>
        <v>0</v>
      </c>
      <c r="I16" s="40">
        <f t="shared" si="3"/>
        <v>0</v>
      </c>
      <c r="J16" s="40">
        <f t="shared" si="3"/>
        <v>3516168611</v>
      </c>
      <c r="K16" s="40">
        <f t="shared" si="3"/>
        <v>450453841</v>
      </c>
      <c r="L16" s="88">
        <f t="shared" si="0"/>
        <v>2737620839</v>
      </c>
      <c r="M16" s="88">
        <f t="shared" si="2"/>
        <v>3966622452</v>
      </c>
    </row>
    <row r="17" spans="1:13" s="31" customFormat="1" ht="21.75" customHeight="1">
      <c r="A17" s="32" t="s">
        <v>376</v>
      </c>
      <c r="B17" s="32" t="s">
        <v>377</v>
      </c>
      <c r="C17" s="32"/>
      <c r="D17" s="78"/>
      <c r="E17" s="78"/>
      <c r="F17" s="78">
        <v>262376340</v>
      </c>
      <c r="G17" s="39">
        <v>79787021</v>
      </c>
      <c r="H17" s="38"/>
      <c r="I17" s="39"/>
      <c r="J17" s="39">
        <f>324216144-K17</f>
        <v>162378250</v>
      </c>
      <c r="K17" s="39">
        <v>161837894</v>
      </c>
      <c r="L17" s="38">
        <f t="shared" si="0"/>
        <v>342163361</v>
      </c>
      <c r="M17" s="38">
        <f t="shared" si="2"/>
        <v>324216144</v>
      </c>
    </row>
    <row r="18" spans="1:13" s="31" customFormat="1" ht="21.75" customHeight="1">
      <c r="A18" s="32" t="s">
        <v>378</v>
      </c>
      <c r="B18" s="32" t="s">
        <v>379</v>
      </c>
      <c r="C18" s="32"/>
      <c r="D18" s="77"/>
      <c r="E18" s="77"/>
      <c r="F18" s="38">
        <v>-105414999</v>
      </c>
      <c r="G18" s="39">
        <v>116200000</v>
      </c>
      <c r="H18" s="38"/>
      <c r="I18" s="39"/>
      <c r="J18" s="39">
        <f>213522706-K18</f>
        <v>213522706</v>
      </c>
      <c r="K18" s="39">
        <v>0</v>
      </c>
      <c r="L18" s="38">
        <f t="shared" si="0"/>
        <v>10785001</v>
      </c>
      <c r="M18" s="38">
        <f t="shared" si="2"/>
        <v>213522706</v>
      </c>
    </row>
    <row r="19" spans="1:13" s="31" customFormat="1" ht="21.75" customHeight="1">
      <c r="A19" s="32" t="s">
        <v>380</v>
      </c>
      <c r="B19" s="32" t="s">
        <v>381</v>
      </c>
      <c r="C19" s="32"/>
      <c r="D19" s="78"/>
      <c r="E19" s="39"/>
      <c r="F19" s="78">
        <v>52465001</v>
      </c>
      <c r="G19" s="39"/>
      <c r="H19" s="38"/>
      <c r="I19" s="39"/>
      <c r="J19" s="39">
        <f>26301669-K19</f>
        <v>26301669</v>
      </c>
      <c r="K19" s="39">
        <v>0</v>
      </c>
      <c r="L19" s="38">
        <f t="shared" si="0"/>
        <v>52465001</v>
      </c>
      <c r="M19" s="38">
        <f t="shared" si="2"/>
        <v>26301669</v>
      </c>
    </row>
    <row r="20" spans="1:13" s="31" customFormat="1" ht="21.75" customHeight="1">
      <c r="A20" s="32" t="s">
        <v>382</v>
      </c>
      <c r="B20" s="32">
        <v>25</v>
      </c>
      <c r="C20" s="32"/>
      <c r="D20" s="78"/>
      <c r="E20" s="78"/>
      <c r="F20" s="78">
        <v>1322322256</v>
      </c>
      <c r="G20" s="39">
        <v>255334552</v>
      </c>
      <c r="H20" s="38"/>
      <c r="I20" s="39"/>
      <c r="J20" s="39">
        <f>2069680184-K20</f>
        <v>1688698071</v>
      </c>
      <c r="K20" s="39">
        <v>380982113</v>
      </c>
      <c r="L20" s="38">
        <f t="shared" si="0"/>
        <v>1577656808</v>
      </c>
      <c r="M20" s="38">
        <f t="shared" si="2"/>
        <v>2069680184</v>
      </c>
    </row>
    <row r="21" spans="1:13" s="31" customFormat="1" ht="21.75" customHeight="1">
      <c r="A21" s="32" t="s">
        <v>384</v>
      </c>
      <c r="B21" s="32">
        <v>26</v>
      </c>
      <c r="C21" s="32"/>
      <c r="D21" s="78"/>
      <c r="E21" s="78"/>
      <c r="F21" s="78">
        <v>550574509</v>
      </c>
      <c r="G21" s="39">
        <v>259333955</v>
      </c>
      <c r="H21" s="38"/>
      <c r="I21" s="39"/>
      <c r="J21" s="39">
        <f>952688450-K21</f>
        <v>722531645</v>
      </c>
      <c r="K21" s="39">
        <v>230156805</v>
      </c>
      <c r="L21" s="38">
        <f t="shared" si="0"/>
        <v>809908464</v>
      </c>
      <c r="M21" s="38">
        <f t="shared" si="2"/>
        <v>952688450</v>
      </c>
    </row>
    <row r="22" spans="1:13" s="28" customFormat="1" ht="43.5">
      <c r="A22" s="33" t="s">
        <v>714</v>
      </c>
      <c r="B22" s="34" t="s">
        <v>386</v>
      </c>
      <c r="C22" s="34"/>
      <c r="D22" s="40">
        <f>D16+D17-D18-D20-D21</f>
        <v>0</v>
      </c>
      <c r="E22" s="40">
        <f aca="true" t="shared" si="4" ref="E22:K22">E16+E17-E18-E20-E21</f>
        <v>0</v>
      </c>
      <c r="F22" s="40">
        <f t="shared" si="4"/>
        <v>726354354</v>
      </c>
      <c r="G22" s="40">
        <f t="shared" si="4"/>
        <v>-44920427</v>
      </c>
      <c r="H22" s="40">
        <f t="shared" si="4"/>
        <v>0</v>
      </c>
      <c r="I22" s="40">
        <f t="shared" si="4"/>
        <v>0</v>
      </c>
      <c r="J22" s="40">
        <f t="shared" si="4"/>
        <v>1053794439</v>
      </c>
      <c r="K22" s="40">
        <f t="shared" si="4"/>
        <v>1152817</v>
      </c>
      <c r="L22" s="88">
        <f t="shared" si="0"/>
        <v>681433927</v>
      </c>
      <c r="M22" s="88">
        <f t="shared" si="2"/>
        <v>1054947256</v>
      </c>
    </row>
    <row r="23" spans="1:13" s="31" customFormat="1" ht="21.75" customHeight="1">
      <c r="A23" s="32" t="s">
        <v>387</v>
      </c>
      <c r="B23" s="32" t="s">
        <v>388</v>
      </c>
      <c r="C23" s="32"/>
      <c r="D23" s="78"/>
      <c r="E23" s="78"/>
      <c r="F23" s="39">
        <v>3032673</v>
      </c>
      <c r="G23" s="39">
        <v>1240</v>
      </c>
      <c r="H23" s="38"/>
      <c r="I23" s="39"/>
      <c r="J23" s="39">
        <f>5568065-K23</f>
        <v>897</v>
      </c>
      <c r="K23" s="39">
        <v>5567168</v>
      </c>
      <c r="L23" s="38">
        <f t="shared" si="0"/>
        <v>3033913</v>
      </c>
      <c r="M23" s="38">
        <f t="shared" si="2"/>
        <v>5568065</v>
      </c>
    </row>
    <row r="24" spans="1:13" s="31" customFormat="1" ht="21.75" customHeight="1">
      <c r="A24" s="32" t="s">
        <v>389</v>
      </c>
      <c r="B24" s="32" t="s">
        <v>390</v>
      </c>
      <c r="C24" s="32"/>
      <c r="D24" s="78"/>
      <c r="E24" s="78"/>
      <c r="F24" s="78">
        <v>48804770</v>
      </c>
      <c r="G24" s="39">
        <v>304</v>
      </c>
      <c r="H24" s="38"/>
      <c r="I24" s="39"/>
      <c r="J24" s="39">
        <f>15877-K24</f>
        <v>15325</v>
      </c>
      <c r="K24" s="39">
        <v>552</v>
      </c>
      <c r="L24" s="38">
        <f t="shared" si="0"/>
        <v>48805074</v>
      </c>
      <c r="M24" s="38">
        <f t="shared" si="2"/>
        <v>15877</v>
      </c>
    </row>
    <row r="25" spans="1:13" s="28" customFormat="1" ht="24.75" customHeight="1">
      <c r="A25" s="34" t="s">
        <v>391</v>
      </c>
      <c r="B25" s="34" t="s">
        <v>392</v>
      </c>
      <c r="C25" s="34"/>
      <c r="D25" s="40">
        <f>D23-D24</f>
        <v>0</v>
      </c>
      <c r="E25" s="40">
        <f aca="true" t="shared" si="5" ref="E25:K25">E23-E24</f>
        <v>0</v>
      </c>
      <c r="F25" s="40">
        <f t="shared" si="5"/>
        <v>-45772097</v>
      </c>
      <c r="G25" s="40">
        <f t="shared" si="5"/>
        <v>936</v>
      </c>
      <c r="H25" s="40">
        <f t="shared" si="5"/>
        <v>0</v>
      </c>
      <c r="I25" s="40">
        <f t="shared" si="5"/>
        <v>0</v>
      </c>
      <c r="J25" s="40">
        <f t="shared" si="5"/>
        <v>-14428</v>
      </c>
      <c r="K25" s="40">
        <f t="shared" si="5"/>
        <v>5566616</v>
      </c>
      <c r="L25" s="88">
        <f t="shared" si="0"/>
        <v>-45771161</v>
      </c>
      <c r="M25" s="88">
        <f t="shared" si="2"/>
        <v>5552188</v>
      </c>
    </row>
    <row r="26" spans="1:17" s="28" customFormat="1" ht="29.25">
      <c r="A26" s="33" t="s">
        <v>751</v>
      </c>
      <c r="B26" s="34" t="s">
        <v>393</v>
      </c>
      <c r="C26" s="34"/>
      <c r="D26" s="40">
        <f>D22-D25</f>
        <v>0</v>
      </c>
      <c r="E26" s="40">
        <f>E22-E25</f>
        <v>0</v>
      </c>
      <c r="F26" s="40">
        <f>F22+F25</f>
        <v>680582257</v>
      </c>
      <c r="G26" s="40">
        <f>G22+G25</f>
        <v>-44919491</v>
      </c>
      <c r="H26" s="40">
        <f>H22-H25</f>
        <v>0</v>
      </c>
      <c r="I26" s="40">
        <f>I22-I25</f>
        <v>0</v>
      </c>
      <c r="J26" s="40">
        <f>J22+J25</f>
        <v>1053780011</v>
      </c>
      <c r="K26" s="40">
        <f>K22+K25</f>
        <v>6719433</v>
      </c>
      <c r="L26" s="88">
        <f t="shared" si="0"/>
        <v>635662766</v>
      </c>
      <c r="M26" s="88">
        <f>H26+I26+J26+K26</f>
        <v>1060499444</v>
      </c>
      <c r="O26" s="138"/>
      <c r="Q26" s="138"/>
    </row>
    <row r="27" spans="1:13" s="31" customFormat="1" ht="21.75" customHeight="1">
      <c r="A27" s="32" t="s">
        <v>752</v>
      </c>
      <c r="B27" s="32" t="s">
        <v>394</v>
      </c>
      <c r="C27" s="32"/>
      <c r="D27" s="38"/>
      <c r="E27" s="78"/>
      <c r="F27" s="78">
        <v>162924459</v>
      </c>
      <c r="G27" s="39"/>
      <c r="H27" s="38"/>
      <c r="I27" s="39"/>
      <c r="J27" s="89">
        <f>281232939-K27</f>
        <v>278240581</v>
      </c>
      <c r="K27" s="39">
        <v>2992358</v>
      </c>
      <c r="L27" s="38">
        <f t="shared" si="0"/>
        <v>162924459</v>
      </c>
      <c r="M27" s="38">
        <f>H27+I27+J27+K27</f>
        <v>281232939</v>
      </c>
    </row>
    <row r="28" spans="1:13" s="31" customFormat="1" ht="21.75" customHeight="1">
      <c r="A28" s="32" t="s">
        <v>52</v>
      </c>
      <c r="B28" s="32" t="s">
        <v>395</v>
      </c>
      <c r="C28" s="32"/>
      <c r="D28" s="38">
        <v>0</v>
      </c>
      <c r="E28" s="78"/>
      <c r="F28" s="78"/>
      <c r="G28" s="39"/>
      <c r="H28" s="38">
        <v>0</v>
      </c>
      <c r="I28" s="39"/>
      <c r="J28" s="39"/>
      <c r="K28" s="39"/>
      <c r="L28" s="38">
        <v>0</v>
      </c>
      <c r="M28" s="38">
        <v>0</v>
      </c>
    </row>
    <row r="29" spans="1:13" s="28" customFormat="1" ht="54.75" customHeight="1">
      <c r="A29" s="33" t="s">
        <v>53</v>
      </c>
      <c r="B29" s="34" t="s">
        <v>396</v>
      </c>
      <c r="C29" s="34"/>
      <c r="D29" s="40">
        <f>D26-D27-D28</f>
        <v>0</v>
      </c>
      <c r="E29" s="40">
        <f aca="true" t="shared" si="6" ref="E29:K29">E26-E27-E28</f>
        <v>0</v>
      </c>
      <c r="F29" s="40">
        <f t="shared" si="6"/>
        <v>517657798</v>
      </c>
      <c r="G29" s="40">
        <f t="shared" si="6"/>
        <v>-44919491</v>
      </c>
      <c r="H29" s="40">
        <f t="shared" si="6"/>
        <v>0</v>
      </c>
      <c r="I29" s="40">
        <f t="shared" si="6"/>
        <v>0</v>
      </c>
      <c r="J29" s="40">
        <f t="shared" si="6"/>
        <v>775539430</v>
      </c>
      <c r="K29" s="40">
        <f t="shared" si="6"/>
        <v>3727075</v>
      </c>
      <c r="L29" s="88">
        <f>D29+E29+F29+G29</f>
        <v>472738307</v>
      </c>
      <c r="M29" s="88">
        <f>H29+I29+J29+K29</f>
        <v>779266505</v>
      </c>
    </row>
    <row r="30" spans="1:13" s="31" customFormat="1" ht="21.75" customHeight="1">
      <c r="A30" s="32" t="s">
        <v>749</v>
      </c>
      <c r="B30" s="32">
        <v>70</v>
      </c>
      <c r="C30" s="32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s="31" customFormat="1" ht="21.75" customHeight="1">
      <c r="A31" s="35" t="s">
        <v>750</v>
      </c>
      <c r="B31" s="35">
        <v>71</v>
      </c>
      <c r="C31" s="35"/>
      <c r="D31" s="41">
        <f>D29/1095900</f>
        <v>0</v>
      </c>
      <c r="E31" s="41">
        <f aca="true" t="shared" si="7" ref="E31:K31">E29/1095900</f>
        <v>0</v>
      </c>
      <c r="F31" s="41">
        <f t="shared" si="7"/>
        <v>472.35860753718407</v>
      </c>
      <c r="G31" s="41">
        <f t="shared" si="7"/>
        <v>-40.988676886577245</v>
      </c>
      <c r="H31" s="41">
        <f t="shared" si="7"/>
        <v>0</v>
      </c>
      <c r="I31" s="41">
        <f t="shared" si="7"/>
        <v>0</v>
      </c>
      <c r="J31" s="41">
        <f t="shared" si="7"/>
        <v>707.6735377315448</v>
      </c>
      <c r="K31" s="41">
        <f t="shared" si="7"/>
        <v>3.4009261793959302</v>
      </c>
      <c r="L31" s="41">
        <f>D31+E31+F31+G31</f>
        <v>431.3699306506068</v>
      </c>
      <c r="M31" s="41">
        <f>H31+I31+J31+K31</f>
        <v>711.0744639109407</v>
      </c>
    </row>
    <row r="32" spans="1:13" s="31" customFormat="1" ht="15">
      <c r="A32" s="36"/>
      <c r="B32" s="36"/>
      <c r="C32" s="36"/>
      <c r="D32" s="15"/>
      <c r="E32" s="15"/>
      <c r="F32" s="15"/>
      <c r="G32" s="36"/>
      <c r="H32" s="36"/>
      <c r="I32" s="36"/>
      <c r="J32" s="36"/>
      <c r="K32" s="36"/>
      <c r="L32" s="36"/>
      <c r="M32" s="36"/>
    </row>
    <row r="33" spans="1:12" s="28" customFormat="1" ht="15">
      <c r="A33" s="37"/>
      <c r="B33" s="37"/>
      <c r="C33" s="37"/>
      <c r="D33" s="14"/>
      <c r="E33" s="14"/>
      <c r="F33" s="14"/>
      <c r="G33" s="37"/>
      <c r="H33" s="37"/>
      <c r="I33" s="37"/>
      <c r="J33" s="37"/>
      <c r="K33" s="37"/>
      <c r="L33" s="82" t="s">
        <v>233</v>
      </c>
    </row>
    <row r="34" spans="1:12" s="28" customFormat="1" ht="15">
      <c r="A34" s="37" t="s">
        <v>584</v>
      </c>
      <c r="B34" s="37"/>
      <c r="C34" s="37"/>
      <c r="D34" s="14"/>
      <c r="E34" s="14"/>
      <c r="F34" s="14"/>
      <c r="G34" s="37"/>
      <c r="H34" s="37"/>
      <c r="I34" s="37"/>
      <c r="K34" s="37"/>
      <c r="L34" s="82" t="s">
        <v>579</v>
      </c>
    </row>
    <row r="35" spans="1:11" s="28" customFormat="1" ht="15">
      <c r="A35" s="37"/>
      <c r="B35" s="37"/>
      <c r="C35" s="37"/>
      <c r="D35" s="14"/>
      <c r="E35" s="14"/>
      <c r="F35" s="14"/>
      <c r="G35" s="37"/>
      <c r="H35" s="37"/>
      <c r="I35" s="37"/>
      <c r="J35" s="37"/>
      <c r="K35" s="37"/>
    </row>
    <row r="36" spans="1:11" s="28" customFormat="1" ht="15">
      <c r="A36" s="37"/>
      <c r="B36" s="37"/>
      <c r="C36" s="37"/>
      <c r="D36" s="14"/>
      <c r="E36" s="14"/>
      <c r="F36" s="14"/>
      <c r="G36" s="37"/>
      <c r="H36" s="37"/>
      <c r="I36" s="37"/>
      <c r="J36" s="52"/>
      <c r="K36" s="52"/>
    </row>
    <row r="37" spans="1:11" s="28" customFormat="1" ht="15">
      <c r="A37" s="37"/>
      <c r="B37" s="37"/>
      <c r="C37" s="37"/>
      <c r="D37" s="14"/>
      <c r="E37" s="14"/>
      <c r="F37" s="14"/>
      <c r="G37" s="37"/>
      <c r="H37" s="37"/>
      <c r="I37" s="37"/>
      <c r="J37" s="37"/>
      <c r="K37" s="37"/>
    </row>
    <row r="38" spans="1:11" s="28" customFormat="1" ht="15">
      <c r="A38" s="37"/>
      <c r="B38" s="37"/>
      <c r="C38" s="37"/>
      <c r="D38" s="14"/>
      <c r="E38" s="14"/>
      <c r="F38" s="14"/>
      <c r="G38" s="37"/>
      <c r="H38" s="37"/>
      <c r="I38" s="37"/>
      <c r="J38" s="37"/>
      <c r="K38" s="37"/>
    </row>
    <row r="39" spans="1:12" s="28" customFormat="1" ht="15">
      <c r="A39" s="37" t="s">
        <v>361</v>
      </c>
      <c r="B39" s="37"/>
      <c r="C39" s="37"/>
      <c r="D39" s="14"/>
      <c r="E39" s="14"/>
      <c r="F39" s="14"/>
      <c r="G39" s="37"/>
      <c r="H39" s="37"/>
      <c r="I39" s="37"/>
      <c r="J39" s="37"/>
      <c r="K39" s="37"/>
      <c r="L39" s="37" t="s">
        <v>585</v>
      </c>
    </row>
    <row r="40" spans="1:13" s="31" customFormat="1" ht="15">
      <c r="A40" s="36"/>
      <c r="B40" s="36"/>
      <c r="C40" s="36"/>
      <c r="D40" s="15"/>
      <c r="E40" s="15"/>
      <c r="F40" s="15"/>
      <c r="G40" s="36"/>
      <c r="H40" s="36"/>
      <c r="I40" s="36"/>
      <c r="J40" s="36"/>
      <c r="K40" s="36"/>
      <c r="L40" s="36"/>
      <c r="M40" s="36"/>
    </row>
    <row r="41" spans="4:6" s="31" customFormat="1" ht="14.25">
      <c r="D41" s="30"/>
      <c r="E41" s="30"/>
      <c r="F41" s="30"/>
    </row>
    <row r="42" spans="4:6" s="31" customFormat="1" ht="14.25">
      <c r="D42" s="30"/>
      <c r="E42" s="30"/>
      <c r="F42" s="30"/>
    </row>
    <row r="43" spans="4:6" s="31" customFormat="1" ht="14.25">
      <c r="D43" s="30"/>
      <c r="E43" s="30"/>
      <c r="F43" s="30"/>
    </row>
    <row r="44" spans="4:6" s="31" customFormat="1" ht="14.25">
      <c r="D44" s="30"/>
      <c r="E44" s="30"/>
      <c r="F44" s="30"/>
    </row>
    <row r="45" spans="4:6" s="31" customFormat="1" ht="14.25">
      <c r="D45" s="30"/>
      <c r="E45" s="30"/>
      <c r="F45" s="30"/>
    </row>
    <row r="46" spans="4:6" s="31" customFormat="1" ht="14.25">
      <c r="D46" s="30"/>
      <c r="E46" s="30"/>
      <c r="F46" s="30"/>
    </row>
    <row r="47" spans="4:6" s="31" customFormat="1" ht="14.25">
      <c r="D47" s="30"/>
      <c r="E47" s="30"/>
      <c r="F47" s="30"/>
    </row>
    <row r="48" spans="4:6" s="31" customFormat="1" ht="14.25">
      <c r="D48" s="30"/>
      <c r="E48" s="30"/>
      <c r="F48" s="30"/>
    </row>
    <row r="49" spans="4:6" s="31" customFormat="1" ht="14.25">
      <c r="D49" s="30"/>
      <c r="E49" s="30"/>
      <c r="F49" s="30"/>
    </row>
    <row r="50" spans="4:6" s="31" customFormat="1" ht="14.25">
      <c r="D50" s="30"/>
      <c r="E50" s="30"/>
      <c r="F50" s="30"/>
    </row>
    <row r="51" spans="4:6" s="31" customFormat="1" ht="14.25">
      <c r="D51" s="30"/>
      <c r="E51" s="30"/>
      <c r="F51" s="30"/>
    </row>
    <row r="52" spans="4:6" s="31" customFormat="1" ht="14.25">
      <c r="D52" s="30"/>
      <c r="E52" s="30"/>
      <c r="F52" s="30"/>
    </row>
    <row r="53" spans="4:6" s="31" customFormat="1" ht="14.25">
      <c r="D53" s="30"/>
      <c r="E53" s="30"/>
      <c r="F53" s="30"/>
    </row>
    <row r="54" spans="4:6" s="31" customFormat="1" ht="14.25">
      <c r="D54" s="30"/>
      <c r="E54" s="30"/>
      <c r="F54" s="30"/>
    </row>
    <row r="55" spans="4:6" s="31" customFormat="1" ht="14.25">
      <c r="D55" s="30"/>
      <c r="E55" s="30"/>
      <c r="F55" s="30"/>
    </row>
    <row r="56" spans="4:6" s="31" customFormat="1" ht="14.25">
      <c r="D56" s="30"/>
      <c r="E56" s="30"/>
      <c r="F56" s="30"/>
    </row>
    <row r="57" spans="4:6" s="31" customFormat="1" ht="14.25">
      <c r="D57" s="30"/>
      <c r="E57" s="30"/>
      <c r="F57" s="30"/>
    </row>
    <row r="58" spans="4:6" s="31" customFormat="1" ht="14.25">
      <c r="D58" s="30"/>
      <c r="E58" s="30"/>
      <c r="F58" s="30"/>
    </row>
    <row r="59" spans="4:6" s="31" customFormat="1" ht="14.25">
      <c r="D59" s="30"/>
      <c r="E59" s="30"/>
      <c r="F59" s="30"/>
    </row>
    <row r="60" spans="4:6" s="31" customFormat="1" ht="14.25">
      <c r="D60" s="30"/>
      <c r="E60" s="30"/>
      <c r="F60" s="30"/>
    </row>
    <row r="61" spans="4:6" s="31" customFormat="1" ht="14.25">
      <c r="D61" s="30"/>
      <c r="E61" s="30"/>
      <c r="F61" s="30"/>
    </row>
    <row r="62" spans="4:6" s="31" customFormat="1" ht="14.25">
      <c r="D62" s="30"/>
      <c r="E62" s="30"/>
      <c r="F62" s="30"/>
    </row>
  </sheetData>
  <sheetProtection/>
  <mergeCells count="5">
    <mergeCell ref="K10:K11"/>
    <mergeCell ref="C10:C11"/>
    <mergeCell ref="B10:B11"/>
    <mergeCell ref="A10:A11"/>
    <mergeCell ref="G10:G11"/>
  </mergeCells>
  <printOptions/>
  <pageMargins left="0.56" right="0.24" top="0.44" bottom="0.27" header="0.24" footer="0.1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3"/>
  <sheetViews>
    <sheetView tabSelected="1" zoomScale="75" zoomScaleNormal="75" zoomScalePageLayoutView="0" workbookViewId="0" topLeftCell="A164">
      <selection activeCell="E169" sqref="E169"/>
    </sheetView>
  </sheetViews>
  <sheetFormatPr defaultColWidth="9.140625" defaultRowHeight="12.75"/>
  <cols>
    <col min="1" max="1" width="11.28125" style="3" customWidth="1"/>
    <col min="2" max="2" width="12.7109375" style="3" customWidth="1"/>
    <col min="3" max="3" width="0.71875" style="3" customWidth="1"/>
    <col min="4" max="4" width="0.85546875" style="3" customWidth="1"/>
    <col min="5" max="5" width="16.28125" style="3" customWidth="1"/>
    <col min="6" max="6" width="16.8515625" style="3" customWidth="1"/>
    <col min="7" max="7" width="17.28125" style="3" bestFit="1" customWidth="1"/>
    <col min="8" max="8" width="17.57421875" style="3" customWidth="1"/>
    <col min="9" max="9" width="16.7109375" style="3" customWidth="1"/>
    <col min="10" max="10" width="16.421875" style="3" customWidth="1"/>
    <col min="11" max="11" width="16.140625" style="3" bestFit="1" customWidth="1"/>
    <col min="12" max="12" width="18.8515625" style="3" customWidth="1"/>
    <col min="13" max="13" width="15.7109375" style="3" bestFit="1" customWidth="1"/>
    <col min="14" max="15" width="15.421875" style="3" bestFit="1" customWidth="1"/>
    <col min="16" max="16" width="14.28125" style="3" bestFit="1" customWidth="1"/>
    <col min="17" max="16384" width="9.140625" style="3" customWidth="1"/>
  </cols>
  <sheetData>
    <row r="1" spans="1:7" s="47" customFormat="1" ht="15.75">
      <c r="A1" s="46" t="s">
        <v>476</v>
      </c>
      <c r="G1" s="132" t="s">
        <v>206</v>
      </c>
    </row>
    <row r="2" spans="1:12" s="47" customFormat="1" ht="15">
      <c r="A2" s="47" t="s">
        <v>477</v>
      </c>
      <c r="G2" s="156" t="s">
        <v>207</v>
      </c>
      <c r="J2" s="157"/>
      <c r="K2" s="157"/>
      <c r="L2" s="157"/>
    </row>
    <row r="3" spans="1:12" ht="9.75" customHeight="1">
      <c r="A3" s="57"/>
      <c r="B3" s="57"/>
      <c r="C3" s="57"/>
      <c r="D3" s="57"/>
      <c r="E3" s="57"/>
      <c r="F3" s="57"/>
      <c r="G3" s="57"/>
      <c r="H3" s="57"/>
      <c r="I3" s="57"/>
      <c r="J3" s="72"/>
      <c r="K3" s="72"/>
      <c r="L3" s="72"/>
    </row>
    <row r="4" spans="10:12" ht="15.75">
      <c r="J4" s="72"/>
      <c r="K4" s="72"/>
      <c r="L4" s="72"/>
    </row>
    <row r="5" spans="7:12" ht="15.75">
      <c r="G5" s="4" t="s">
        <v>761</v>
      </c>
      <c r="J5" s="72"/>
      <c r="K5" s="72"/>
      <c r="L5" s="72"/>
    </row>
    <row r="6" ht="15.75">
      <c r="G6" s="1" t="s">
        <v>701</v>
      </c>
    </row>
    <row r="7" ht="15.75">
      <c r="G7" s="1" t="s">
        <v>702</v>
      </c>
    </row>
    <row r="9" ht="22.5">
      <c r="A9" s="111" t="s">
        <v>478</v>
      </c>
    </row>
    <row r="10" ht="15.75">
      <c r="A10" s="44" t="s">
        <v>479</v>
      </c>
    </row>
    <row r="11" ht="15.75">
      <c r="A11" s="44"/>
    </row>
    <row r="12" ht="16.5" customHeight="1">
      <c r="A12" s="7" t="s">
        <v>480</v>
      </c>
    </row>
    <row r="13" ht="18.75" customHeight="1">
      <c r="A13" s="1" t="s">
        <v>481</v>
      </c>
    </row>
    <row r="14" ht="18" customHeight="1">
      <c r="A14" s="1" t="s">
        <v>482</v>
      </c>
    </row>
    <row r="15" ht="18" customHeight="1">
      <c r="A15" s="1" t="s">
        <v>483</v>
      </c>
    </row>
    <row r="16" ht="18" customHeight="1">
      <c r="A16" s="1" t="s">
        <v>484</v>
      </c>
    </row>
    <row r="17" ht="18" customHeight="1">
      <c r="A17" s="1" t="s">
        <v>699</v>
      </c>
    </row>
    <row r="18" ht="18" customHeight="1">
      <c r="A18" s="1" t="s">
        <v>700</v>
      </c>
    </row>
    <row r="19" ht="18" customHeight="1">
      <c r="A19" s="1" t="s">
        <v>149</v>
      </c>
    </row>
    <row r="20" ht="18" customHeight="1">
      <c r="A20" s="1" t="s">
        <v>150</v>
      </c>
    </row>
    <row r="21" ht="22.5" customHeight="1">
      <c r="A21" s="83" t="s">
        <v>485</v>
      </c>
    </row>
    <row r="22" ht="18" customHeight="1">
      <c r="A22" s="1" t="s">
        <v>639</v>
      </c>
    </row>
    <row r="23" ht="18" customHeight="1">
      <c r="A23" s="1" t="s">
        <v>486</v>
      </c>
    </row>
    <row r="24" ht="18" customHeight="1">
      <c r="A24" s="1" t="s">
        <v>664</v>
      </c>
    </row>
    <row r="25" ht="18" customHeight="1">
      <c r="A25" s="1" t="s">
        <v>665</v>
      </c>
    </row>
    <row r="26" ht="18" customHeight="1">
      <c r="A26" s="1" t="s">
        <v>666</v>
      </c>
    </row>
    <row r="27" ht="18" customHeight="1">
      <c r="A27" s="1" t="s">
        <v>667</v>
      </c>
    </row>
    <row r="28" ht="18" customHeight="1">
      <c r="A28" s="1" t="s">
        <v>668</v>
      </c>
    </row>
    <row r="29" ht="18" customHeight="1">
      <c r="A29" s="1" t="s">
        <v>669</v>
      </c>
    </row>
    <row r="30" ht="22.5" customHeight="1">
      <c r="A30" s="4" t="s">
        <v>670</v>
      </c>
    </row>
    <row r="31" ht="18" customHeight="1">
      <c r="A31" s="1" t="s">
        <v>487</v>
      </c>
    </row>
    <row r="32" ht="18" customHeight="1">
      <c r="A32" s="1" t="s">
        <v>488</v>
      </c>
    </row>
    <row r="33" ht="21" customHeight="1">
      <c r="A33" s="4" t="s">
        <v>671</v>
      </c>
    </row>
    <row r="34" ht="20.25" customHeight="1">
      <c r="A34" s="1" t="s">
        <v>625</v>
      </c>
    </row>
    <row r="35" ht="18" customHeight="1">
      <c r="A35" s="1" t="s">
        <v>627</v>
      </c>
    </row>
    <row r="36" ht="18" customHeight="1">
      <c r="A36" s="1" t="s">
        <v>626</v>
      </c>
    </row>
    <row r="37" ht="27.75" customHeight="1">
      <c r="A37" s="4" t="s">
        <v>489</v>
      </c>
    </row>
    <row r="38" ht="21.75" customHeight="1">
      <c r="A38" s="83" t="s">
        <v>672</v>
      </c>
    </row>
    <row r="39" ht="24.75" customHeight="1">
      <c r="A39" s="1" t="s">
        <v>490</v>
      </c>
    </row>
    <row r="40" ht="18" customHeight="1">
      <c r="A40" s="1" t="s">
        <v>491</v>
      </c>
    </row>
    <row r="41" ht="18" customHeight="1">
      <c r="A41" s="1" t="s">
        <v>492</v>
      </c>
    </row>
    <row r="42" ht="18" customHeight="1">
      <c r="A42" s="3" t="s">
        <v>493</v>
      </c>
    </row>
    <row r="43" ht="7.5" customHeight="1"/>
    <row r="44" ht="18.75" customHeight="1">
      <c r="A44" s="83" t="s">
        <v>673</v>
      </c>
    </row>
    <row r="45" ht="19.5" customHeight="1">
      <c r="A45" s="1" t="s">
        <v>494</v>
      </c>
    </row>
    <row r="46" ht="18" customHeight="1">
      <c r="A46" s="1" t="s">
        <v>495</v>
      </c>
    </row>
    <row r="47" ht="18" customHeight="1">
      <c r="A47" s="1" t="s">
        <v>496</v>
      </c>
    </row>
    <row r="48" ht="18" customHeight="1">
      <c r="A48" s="1" t="s">
        <v>497</v>
      </c>
    </row>
    <row r="49" ht="18" customHeight="1">
      <c r="A49" s="1" t="s">
        <v>498</v>
      </c>
    </row>
    <row r="50" ht="18" customHeight="1">
      <c r="A50" s="1" t="s">
        <v>499</v>
      </c>
    </row>
    <row r="51" ht="21.75" customHeight="1">
      <c r="A51" s="83" t="s">
        <v>674</v>
      </c>
    </row>
    <row r="52" ht="17.25" customHeight="1">
      <c r="A52" s="1" t="s">
        <v>500</v>
      </c>
    </row>
    <row r="53" ht="20.25" customHeight="1">
      <c r="A53" s="1" t="s">
        <v>502</v>
      </c>
    </row>
    <row r="54" ht="20.25" customHeight="1">
      <c r="A54" s="1" t="s">
        <v>503</v>
      </c>
    </row>
    <row r="55" ht="20.25" customHeight="1">
      <c r="A55" s="1" t="s">
        <v>504</v>
      </c>
    </row>
    <row r="56" ht="20.25" customHeight="1">
      <c r="A56" s="1" t="s">
        <v>505</v>
      </c>
    </row>
    <row r="57" ht="20.25" customHeight="1">
      <c r="A57" s="1" t="s">
        <v>506</v>
      </c>
    </row>
    <row r="58" ht="20.25" customHeight="1">
      <c r="A58" s="1" t="s">
        <v>507</v>
      </c>
    </row>
    <row r="59" ht="20.25" customHeight="1">
      <c r="A59" s="1" t="s">
        <v>508</v>
      </c>
    </row>
    <row r="60" ht="20.25" customHeight="1">
      <c r="A60" s="1" t="s">
        <v>509</v>
      </c>
    </row>
    <row r="61" ht="20.25" customHeight="1">
      <c r="A61" s="1" t="s">
        <v>510</v>
      </c>
    </row>
    <row r="62" ht="23.25" customHeight="1">
      <c r="A62" s="83" t="s">
        <v>675</v>
      </c>
    </row>
    <row r="63" ht="20.25" customHeight="1">
      <c r="A63" s="1" t="s">
        <v>511</v>
      </c>
    </row>
    <row r="64" ht="18" customHeight="1">
      <c r="A64" s="1" t="s">
        <v>512</v>
      </c>
    </row>
    <row r="65" ht="18" customHeight="1">
      <c r="A65" s="1" t="s">
        <v>634</v>
      </c>
    </row>
    <row r="66" ht="18.75" customHeight="1">
      <c r="A66" s="83" t="s">
        <v>152</v>
      </c>
    </row>
    <row r="67" ht="21" customHeight="1">
      <c r="A67" s="83" t="s">
        <v>513</v>
      </c>
    </row>
    <row r="68" ht="24" customHeight="1">
      <c r="A68" s="1" t="s">
        <v>514</v>
      </c>
    </row>
    <row r="69" ht="22.5" customHeight="1">
      <c r="A69" s="1" t="s">
        <v>515</v>
      </c>
    </row>
    <row r="70" ht="22.5" customHeight="1">
      <c r="A70" s="1" t="s">
        <v>516</v>
      </c>
    </row>
    <row r="71" ht="22.5" customHeight="1">
      <c r="A71" s="1" t="s">
        <v>517</v>
      </c>
    </row>
    <row r="72" ht="22.5" customHeight="1">
      <c r="A72" s="1" t="s">
        <v>518</v>
      </c>
    </row>
    <row r="73" ht="22.5" customHeight="1">
      <c r="A73" s="1" t="s">
        <v>519</v>
      </c>
    </row>
    <row r="74" ht="24" customHeight="1">
      <c r="A74" s="83" t="s">
        <v>520</v>
      </c>
    </row>
    <row r="75" ht="26.25" customHeight="1">
      <c r="A75" s="1" t="s">
        <v>521</v>
      </c>
    </row>
    <row r="76" ht="19.5" customHeight="1">
      <c r="A76" s="1" t="s">
        <v>635</v>
      </c>
    </row>
    <row r="77" ht="19.5" customHeight="1">
      <c r="A77" s="1" t="s">
        <v>636</v>
      </c>
    </row>
    <row r="78" spans="2:6" ht="15.75">
      <c r="B78" s="90" t="s">
        <v>522</v>
      </c>
      <c r="F78" s="90" t="s">
        <v>523</v>
      </c>
    </row>
    <row r="79" spans="2:6" ht="15.75" customHeight="1">
      <c r="B79" s="3" t="s">
        <v>524</v>
      </c>
      <c r="C79" s="91"/>
      <c r="F79" s="92" t="s">
        <v>151</v>
      </c>
    </row>
    <row r="80" spans="2:6" ht="15.75" customHeight="1">
      <c r="B80" s="3" t="s">
        <v>525</v>
      </c>
      <c r="C80" s="93"/>
      <c r="F80" s="92" t="s">
        <v>637</v>
      </c>
    </row>
    <row r="81" spans="2:6" ht="15.75" customHeight="1">
      <c r="B81" s="3" t="s">
        <v>526</v>
      </c>
      <c r="C81" s="94"/>
      <c r="F81" s="95" t="s">
        <v>580</v>
      </c>
    </row>
    <row r="82" ht="9.75" customHeight="1">
      <c r="A82" s="1"/>
    </row>
    <row r="83" ht="20.25" customHeight="1">
      <c r="A83" s="83" t="s">
        <v>676</v>
      </c>
    </row>
    <row r="84" ht="24.75" customHeight="1">
      <c r="A84" s="83" t="s">
        <v>527</v>
      </c>
    </row>
    <row r="85" ht="24" customHeight="1">
      <c r="A85" s="1" t="s">
        <v>638</v>
      </c>
    </row>
    <row r="86" ht="21" customHeight="1">
      <c r="A86" s="1" t="s">
        <v>142</v>
      </c>
    </row>
    <row r="87" ht="21" customHeight="1">
      <c r="A87" s="1" t="s">
        <v>141</v>
      </c>
    </row>
    <row r="88" ht="21" customHeight="1">
      <c r="A88" s="1" t="s">
        <v>140</v>
      </c>
    </row>
    <row r="89" ht="21" customHeight="1">
      <c r="A89" s="1" t="s">
        <v>139</v>
      </c>
    </row>
    <row r="90" ht="21" customHeight="1">
      <c r="A90" s="1" t="s">
        <v>138</v>
      </c>
    </row>
    <row r="91" ht="21" customHeight="1">
      <c r="A91" s="1" t="s">
        <v>143</v>
      </c>
    </row>
    <row r="92" ht="21" customHeight="1">
      <c r="A92" s="1" t="s">
        <v>144</v>
      </c>
    </row>
    <row r="93" ht="21" customHeight="1">
      <c r="A93" s="1" t="s">
        <v>145</v>
      </c>
    </row>
    <row r="94" ht="21" customHeight="1">
      <c r="A94" s="1" t="s">
        <v>528</v>
      </c>
    </row>
    <row r="95" ht="26.25" customHeight="1">
      <c r="A95" s="83" t="s">
        <v>677</v>
      </c>
    </row>
    <row r="96" ht="28.5" customHeight="1">
      <c r="A96" s="1" t="s">
        <v>529</v>
      </c>
    </row>
    <row r="97" ht="21" customHeight="1">
      <c r="A97" s="1" t="s">
        <v>530</v>
      </c>
    </row>
    <row r="98" ht="21" customHeight="1">
      <c r="A98" s="1" t="s">
        <v>531</v>
      </c>
    </row>
    <row r="99" ht="24.75" customHeight="1">
      <c r="A99" s="83" t="s">
        <v>153</v>
      </c>
    </row>
    <row r="100" ht="26.25" customHeight="1">
      <c r="A100" s="1" t="s">
        <v>533</v>
      </c>
    </row>
    <row r="101" ht="25.5" customHeight="1">
      <c r="A101" s="1" t="s">
        <v>534</v>
      </c>
    </row>
    <row r="102" ht="26.25" customHeight="1">
      <c r="A102" s="1" t="s">
        <v>535</v>
      </c>
    </row>
    <row r="103" ht="27" customHeight="1">
      <c r="A103" s="83" t="s">
        <v>678</v>
      </c>
    </row>
    <row r="104" ht="27" customHeight="1">
      <c r="A104" s="1" t="s">
        <v>536</v>
      </c>
    </row>
    <row r="105" ht="27" customHeight="1">
      <c r="A105" s="1" t="s">
        <v>537</v>
      </c>
    </row>
    <row r="106" ht="27" customHeight="1">
      <c r="A106" s="1" t="s">
        <v>538</v>
      </c>
    </row>
    <row r="107" ht="25.5" customHeight="1">
      <c r="A107" s="83" t="s">
        <v>679</v>
      </c>
    </row>
    <row r="108" ht="25.5" customHeight="1">
      <c r="A108" s="1" t="s">
        <v>146</v>
      </c>
    </row>
    <row r="109" ht="23.25" customHeight="1">
      <c r="A109" s="1" t="s">
        <v>147</v>
      </c>
    </row>
    <row r="110" ht="26.25" customHeight="1">
      <c r="A110" s="83" t="s">
        <v>680</v>
      </c>
    </row>
    <row r="111" ht="21" customHeight="1">
      <c r="A111" s="1" t="s">
        <v>539</v>
      </c>
    </row>
    <row r="112" ht="23.25" customHeight="1">
      <c r="A112" s="1" t="s">
        <v>540</v>
      </c>
    </row>
    <row r="113" ht="23.25" customHeight="1">
      <c r="A113" s="1" t="s">
        <v>541</v>
      </c>
    </row>
    <row r="114" ht="23.25" customHeight="1">
      <c r="A114" s="1" t="s">
        <v>542</v>
      </c>
    </row>
    <row r="115" ht="23.25" customHeight="1">
      <c r="A115" s="1" t="s">
        <v>543</v>
      </c>
    </row>
    <row r="116" ht="23.25" customHeight="1">
      <c r="A116" s="1" t="s">
        <v>544</v>
      </c>
    </row>
    <row r="117" ht="23.25" customHeight="1">
      <c r="A117" s="1" t="s">
        <v>545</v>
      </c>
    </row>
    <row r="118" ht="23.25" customHeight="1">
      <c r="A118" s="1" t="s">
        <v>546</v>
      </c>
    </row>
    <row r="119" ht="23.25" customHeight="1">
      <c r="A119" s="1" t="s">
        <v>547</v>
      </c>
    </row>
    <row r="120" ht="23.25" customHeight="1">
      <c r="A120" s="1" t="s">
        <v>548</v>
      </c>
    </row>
    <row r="121" ht="23.25" customHeight="1">
      <c r="A121" s="1" t="s">
        <v>549</v>
      </c>
    </row>
    <row r="122" ht="23.25" customHeight="1">
      <c r="A122" s="1" t="s">
        <v>550</v>
      </c>
    </row>
    <row r="123" ht="23.25" customHeight="1">
      <c r="A123" s="1" t="s">
        <v>551</v>
      </c>
    </row>
    <row r="124" ht="24.75" customHeight="1">
      <c r="A124" s="83" t="s">
        <v>681</v>
      </c>
    </row>
    <row r="125" ht="29.25" customHeight="1">
      <c r="A125" s="1" t="s">
        <v>552</v>
      </c>
    </row>
    <row r="126" ht="29.25" customHeight="1">
      <c r="A126" s="1" t="s">
        <v>553</v>
      </c>
    </row>
    <row r="127" ht="29.25" customHeight="1">
      <c r="A127" s="1" t="s">
        <v>554</v>
      </c>
    </row>
    <row r="128" ht="29.25" customHeight="1">
      <c r="A128" s="1" t="s">
        <v>555</v>
      </c>
    </row>
    <row r="129" ht="29.25" customHeight="1">
      <c r="A129" s="1" t="s">
        <v>556</v>
      </c>
    </row>
    <row r="130" ht="29.25" customHeight="1">
      <c r="A130" s="1" t="s">
        <v>557</v>
      </c>
    </row>
    <row r="131" ht="29.25" customHeight="1">
      <c r="A131" s="1" t="s">
        <v>558</v>
      </c>
    </row>
    <row r="132" ht="29.25" customHeight="1">
      <c r="A132" s="1" t="s">
        <v>561</v>
      </c>
    </row>
    <row r="133" ht="29.25" customHeight="1">
      <c r="A133" s="1" t="s">
        <v>562</v>
      </c>
    </row>
    <row r="134" ht="29.25" customHeight="1">
      <c r="A134" s="1" t="s">
        <v>563</v>
      </c>
    </row>
    <row r="135" ht="29.25" customHeight="1">
      <c r="A135" s="1" t="s">
        <v>564</v>
      </c>
    </row>
    <row r="136" ht="29.25" customHeight="1">
      <c r="A136" s="1" t="s">
        <v>148</v>
      </c>
    </row>
    <row r="137" ht="29.25" customHeight="1">
      <c r="A137" s="1" t="s">
        <v>565</v>
      </c>
    </row>
    <row r="138" ht="29.25" customHeight="1">
      <c r="A138" s="1" t="s">
        <v>566</v>
      </c>
    </row>
    <row r="139" ht="29.25" customHeight="1">
      <c r="A139" s="1" t="s">
        <v>567</v>
      </c>
    </row>
    <row r="140" ht="29.25" customHeight="1">
      <c r="A140" s="83" t="s">
        <v>154</v>
      </c>
    </row>
    <row r="141" ht="24" customHeight="1">
      <c r="A141" s="1" t="s">
        <v>682</v>
      </c>
    </row>
    <row r="142" ht="24" customHeight="1">
      <c r="A142" s="1" t="s">
        <v>683</v>
      </c>
    </row>
    <row r="143" ht="24" customHeight="1">
      <c r="A143" s="1" t="s">
        <v>155</v>
      </c>
    </row>
    <row r="144" ht="24" customHeight="1">
      <c r="A144" s="1" t="s">
        <v>158</v>
      </c>
    </row>
    <row r="145" ht="24" customHeight="1">
      <c r="A145" s="1" t="s">
        <v>568</v>
      </c>
    </row>
    <row r="146" ht="24" customHeight="1">
      <c r="A146" s="1" t="s">
        <v>684</v>
      </c>
    </row>
    <row r="147" ht="19.5" customHeight="1">
      <c r="A147" s="83" t="s">
        <v>159</v>
      </c>
    </row>
    <row r="148" ht="19.5" customHeight="1">
      <c r="A148" s="4" t="s">
        <v>160</v>
      </c>
    </row>
    <row r="149" ht="27.75" customHeight="1">
      <c r="A149" s="96" t="s">
        <v>161</v>
      </c>
    </row>
    <row r="150" ht="25.5" customHeight="1">
      <c r="A150" s="1" t="s">
        <v>162</v>
      </c>
    </row>
    <row r="151" ht="25.5" customHeight="1">
      <c r="A151" s="1" t="s">
        <v>163</v>
      </c>
    </row>
    <row r="152" ht="25.5" customHeight="1">
      <c r="A152" s="1" t="s">
        <v>164</v>
      </c>
    </row>
    <row r="153" ht="25.5" customHeight="1">
      <c r="A153" s="1" t="s">
        <v>165</v>
      </c>
    </row>
    <row r="154" ht="29.25" customHeight="1">
      <c r="A154" s="96" t="s">
        <v>166</v>
      </c>
    </row>
    <row r="155" ht="27.75" customHeight="1">
      <c r="A155" s="1" t="s">
        <v>167</v>
      </c>
    </row>
    <row r="156" ht="27.75" customHeight="1">
      <c r="A156" s="1" t="s">
        <v>168</v>
      </c>
    </row>
    <row r="157" ht="27.75" customHeight="1">
      <c r="A157" s="1" t="s">
        <v>169</v>
      </c>
    </row>
    <row r="158" ht="27.75" customHeight="1">
      <c r="A158" s="4" t="s">
        <v>170</v>
      </c>
    </row>
    <row r="159" ht="27.75" customHeight="1">
      <c r="A159" s="1" t="s">
        <v>171</v>
      </c>
    </row>
    <row r="160" ht="25.5" customHeight="1">
      <c r="A160" s="83" t="s">
        <v>172</v>
      </c>
    </row>
    <row r="161" ht="25.5" customHeight="1">
      <c r="A161" s="1" t="s">
        <v>173</v>
      </c>
    </row>
    <row r="162" ht="30.75" customHeight="1">
      <c r="A162" s="1" t="s">
        <v>218</v>
      </c>
    </row>
    <row r="163" s="7" customFormat="1" ht="21" customHeight="1">
      <c r="A163" s="7" t="s">
        <v>773</v>
      </c>
    </row>
    <row r="164" spans="1:9" s="7" customFormat="1" ht="15.75">
      <c r="A164" s="10"/>
      <c r="B164" s="10"/>
      <c r="C164" s="10"/>
      <c r="D164" s="10"/>
      <c r="E164" s="10"/>
      <c r="F164" s="10"/>
      <c r="G164" s="10"/>
      <c r="H164" s="137" t="s">
        <v>644</v>
      </c>
      <c r="I164" s="137" t="s">
        <v>640</v>
      </c>
    </row>
    <row r="165" spans="1:9" ht="25.5" customHeight="1">
      <c r="A165" s="3" t="s">
        <v>436</v>
      </c>
      <c r="H165" s="53">
        <v>506097452</v>
      </c>
      <c r="I165" s="53">
        <v>39569596</v>
      </c>
    </row>
    <row r="166" spans="1:9" ht="25.5" customHeight="1">
      <c r="A166" s="3" t="s">
        <v>763</v>
      </c>
      <c r="H166" s="53">
        <f>4768320551+473305500</f>
        <v>5241626051</v>
      </c>
      <c r="I166" s="53">
        <v>2836122521</v>
      </c>
    </row>
    <row r="167" spans="1:9" ht="25.5" customHeight="1">
      <c r="A167" s="3" t="s">
        <v>764</v>
      </c>
      <c r="H167" s="53"/>
      <c r="I167" s="53"/>
    </row>
    <row r="168" spans="1:9" s="7" customFormat="1" ht="25.5" customHeight="1" thickBot="1">
      <c r="A168" s="7" t="s">
        <v>399</v>
      </c>
      <c r="H168" s="54">
        <f>SUM(H165:H167)</f>
        <v>5747723503</v>
      </c>
      <c r="I168" s="54">
        <f>SUM(I165:I167)</f>
        <v>2875692117</v>
      </c>
    </row>
    <row r="169" ht="19.5" customHeight="1" thickTop="1"/>
    <row r="170" s="7" customFormat="1" ht="18.75" customHeight="1">
      <c r="A170" s="7" t="s">
        <v>774</v>
      </c>
    </row>
    <row r="171" spans="1:11" s="7" customFormat="1" ht="15.75" customHeight="1">
      <c r="A171" s="10"/>
      <c r="B171" s="10"/>
      <c r="C171" s="10"/>
      <c r="D171" s="10"/>
      <c r="E171" s="57" t="s">
        <v>213</v>
      </c>
      <c r="F171" s="154"/>
      <c r="G171" s="154"/>
      <c r="H171" s="57" t="s">
        <v>214</v>
      </c>
      <c r="I171" s="154"/>
      <c r="J171" s="155"/>
      <c r="K171" s="155"/>
    </row>
    <row r="172" spans="1:10" s="7" customFormat="1" ht="39" customHeight="1">
      <c r="A172" s="12"/>
      <c r="B172" s="12"/>
      <c r="C172" s="12"/>
      <c r="D172" s="12"/>
      <c r="E172" s="3" t="s">
        <v>215</v>
      </c>
      <c r="F172" s="136"/>
      <c r="G172" s="136"/>
      <c r="H172" s="135"/>
      <c r="I172" s="136"/>
      <c r="J172" s="136"/>
    </row>
    <row r="173" spans="1:10" ht="26.25" customHeight="1">
      <c r="A173" s="3" t="s">
        <v>765</v>
      </c>
      <c r="E173" s="53">
        <v>0</v>
      </c>
      <c r="F173" s="15"/>
      <c r="H173" s="53">
        <v>0</v>
      </c>
      <c r="I173" s="53">
        <v>0</v>
      </c>
      <c r="J173" s="53"/>
    </row>
    <row r="174" spans="1:10" ht="26.25" customHeight="1">
      <c r="A174" s="3" t="s">
        <v>766</v>
      </c>
      <c r="E174" s="3" t="s">
        <v>66</v>
      </c>
      <c r="F174" s="53"/>
      <c r="H174" s="53"/>
      <c r="I174" s="53"/>
      <c r="J174" s="53"/>
    </row>
    <row r="175" spans="1:10" ht="26.25" customHeight="1">
      <c r="A175" s="3" t="s">
        <v>642</v>
      </c>
      <c r="E175" s="3" t="s">
        <v>216</v>
      </c>
      <c r="F175" s="15"/>
      <c r="H175" s="53"/>
      <c r="I175" s="15"/>
      <c r="J175" s="15"/>
    </row>
    <row r="176" spans="1:12" ht="26.25" customHeight="1">
      <c r="A176" s="3" t="s">
        <v>767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/>
      <c r="L176" s="15"/>
    </row>
    <row r="177" spans="1:12" ht="26.25" customHeight="1">
      <c r="A177" s="3" t="s">
        <v>768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/>
      <c r="L177" s="15"/>
    </row>
    <row r="178" spans="1:10" ht="15.75">
      <c r="A178" s="3" t="s">
        <v>192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/>
    </row>
    <row r="179" spans="1:10" ht="15.75">
      <c r="A179" s="3" t="s">
        <v>193</v>
      </c>
      <c r="E179" s="53"/>
      <c r="F179" s="53"/>
      <c r="G179" s="53"/>
      <c r="H179" s="53"/>
      <c r="I179" s="53"/>
      <c r="J179" s="53"/>
    </row>
    <row r="180" spans="1:10" ht="26.25" customHeight="1">
      <c r="A180" s="3" t="s">
        <v>194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/>
    </row>
    <row r="181" spans="1:10" ht="26.25" customHeight="1">
      <c r="A181" s="3" t="s">
        <v>195</v>
      </c>
      <c r="E181" s="53"/>
      <c r="F181" s="53"/>
      <c r="G181" s="53"/>
      <c r="H181" s="53"/>
      <c r="I181" s="53"/>
      <c r="J181" s="53"/>
    </row>
    <row r="182" spans="1:10" ht="26.25" customHeight="1">
      <c r="A182" s="3" t="s">
        <v>769</v>
      </c>
      <c r="E182" s="53" t="s">
        <v>217</v>
      </c>
      <c r="F182" s="53"/>
      <c r="G182" s="53"/>
      <c r="H182" s="53"/>
      <c r="I182" s="53">
        <v>0</v>
      </c>
      <c r="J182" s="53"/>
    </row>
    <row r="183" spans="1:10" ht="26.25" customHeight="1">
      <c r="A183" s="3" t="s">
        <v>770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/>
    </row>
    <row r="184" spans="1:10" ht="26.25" customHeight="1">
      <c r="A184" s="3" t="s">
        <v>768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/>
    </row>
    <row r="185" spans="1:10" ht="26.25" customHeight="1">
      <c r="A185" s="3" t="s">
        <v>196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/>
    </row>
    <row r="186" spans="1:10" ht="26.25" customHeight="1">
      <c r="A186" s="3" t="s">
        <v>197</v>
      </c>
      <c r="E186" s="53"/>
      <c r="F186" s="53"/>
      <c r="G186" s="53"/>
      <c r="H186" s="53"/>
      <c r="I186" s="53"/>
      <c r="J186" s="53"/>
    </row>
    <row r="187" spans="1:10" ht="23.25" customHeight="1">
      <c r="A187" s="3" t="s">
        <v>771</v>
      </c>
      <c r="E187" s="53">
        <v>0</v>
      </c>
      <c r="F187" s="53">
        <v>0</v>
      </c>
      <c r="G187" s="53">
        <v>0</v>
      </c>
      <c r="H187" s="53">
        <v>0</v>
      </c>
      <c r="I187" s="53">
        <v>0</v>
      </c>
      <c r="J187" s="53"/>
    </row>
    <row r="188" spans="1:10" ht="23.25" customHeight="1">
      <c r="A188" s="3" t="s">
        <v>198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/>
    </row>
    <row r="189" spans="1:10" ht="23.25" customHeight="1">
      <c r="A189" s="3" t="s">
        <v>199</v>
      </c>
      <c r="E189" s="53"/>
      <c r="F189" s="53"/>
      <c r="G189" s="53"/>
      <c r="H189" s="53"/>
      <c r="I189" s="53"/>
      <c r="J189" s="53"/>
    </row>
    <row r="190" spans="1:10" ht="23.25" customHeight="1">
      <c r="A190" s="3" t="s">
        <v>772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/>
    </row>
    <row r="191" ht="20.25" customHeight="1"/>
    <row r="192" s="7" customFormat="1" ht="18.75" customHeight="1">
      <c r="A192" s="7" t="s">
        <v>775</v>
      </c>
    </row>
    <row r="193" spans="1:9" s="7" customFormat="1" ht="15.75">
      <c r="A193" s="10"/>
      <c r="B193" s="10"/>
      <c r="C193" s="10"/>
      <c r="D193" s="10"/>
      <c r="E193" s="10"/>
      <c r="F193" s="10"/>
      <c r="G193" s="10"/>
      <c r="H193" s="125" t="s">
        <v>644</v>
      </c>
      <c r="I193" s="125" t="s">
        <v>640</v>
      </c>
    </row>
    <row r="194" spans="1:9" ht="28.5" customHeight="1">
      <c r="A194" s="3" t="s">
        <v>776</v>
      </c>
      <c r="H194" s="17">
        <v>4284106071</v>
      </c>
      <c r="I194" s="17">
        <v>1666602663</v>
      </c>
    </row>
    <row r="195" spans="1:9" ht="28.5" customHeight="1">
      <c r="A195" s="3" t="s">
        <v>157</v>
      </c>
      <c r="H195" s="17">
        <v>570306154</v>
      </c>
      <c r="I195" s="17">
        <v>0</v>
      </c>
    </row>
    <row r="196" spans="1:9" ht="28.5" customHeight="1">
      <c r="A196" s="3" t="s">
        <v>643</v>
      </c>
      <c r="H196" s="17">
        <v>-1245488300</v>
      </c>
      <c r="I196" s="17">
        <v>89420000</v>
      </c>
    </row>
    <row r="197" spans="1:9" ht="28.5" customHeight="1">
      <c r="A197" s="3" t="s">
        <v>156</v>
      </c>
      <c r="H197" s="17">
        <v>487237100</v>
      </c>
      <c r="I197" s="17"/>
    </row>
    <row r="198" spans="1:9" ht="28.5" customHeight="1">
      <c r="A198" s="3" t="s">
        <v>688</v>
      </c>
      <c r="H198" s="17">
        <v>0</v>
      </c>
      <c r="I198" s="17">
        <v>0</v>
      </c>
    </row>
    <row r="199" spans="1:9" ht="28.5" customHeight="1">
      <c r="A199" s="3" t="s">
        <v>689</v>
      </c>
      <c r="H199" s="17">
        <v>0</v>
      </c>
      <c r="I199" s="17">
        <v>0</v>
      </c>
    </row>
    <row r="200" spans="1:12" ht="15.75" customHeight="1">
      <c r="A200" s="7" t="s">
        <v>804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9" ht="15.75">
      <c r="A201" s="10"/>
      <c r="B201" s="10"/>
      <c r="C201" s="10"/>
      <c r="D201" s="10"/>
      <c r="E201" s="10"/>
      <c r="F201" s="163" t="s">
        <v>644</v>
      </c>
      <c r="G201" s="163"/>
      <c r="H201" s="163" t="s">
        <v>640</v>
      </c>
      <c r="I201" s="163"/>
    </row>
    <row r="202" spans="1:9" ht="15.75">
      <c r="A202" s="12"/>
      <c r="B202" s="12"/>
      <c r="C202" s="12"/>
      <c r="D202" s="12"/>
      <c r="E202" s="12"/>
      <c r="F202" s="151" t="s">
        <v>645</v>
      </c>
      <c r="G202" s="152" t="s">
        <v>646</v>
      </c>
      <c r="H202" s="151" t="s">
        <v>645</v>
      </c>
      <c r="I202" s="152" t="s">
        <v>646</v>
      </c>
    </row>
    <row r="203" spans="1:9" ht="23.25" customHeight="1">
      <c r="A203" s="3" t="s">
        <v>805</v>
      </c>
      <c r="F203" s="17">
        <v>0</v>
      </c>
      <c r="G203" s="17">
        <v>0</v>
      </c>
      <c r="H203" s="17">
        <v>0</v>
      </c>
      <c r="I203" s="17">
        <v>0</v>
      </c>
    </row>
    <row r="204" spans="1:9" ht="22.5" customHeight="1">
      <c r="A204" s="3" t="s">
        <v>806</v>
      </c>
      <c r="F204" s="17">
        <v>0</v>
      </c>
      <c r="G204" s="17">
        <v>0</v>
      </c>
      <c r="H204" s="17">
        <v>0</v>
      </c>
      <c r="I204" s="17">
        <v>0</v>
      </c>
    </row>
    <row r="205" spans="1:9" ht="22.5" customHeight="1">
      <c r="A205" s="3" t="s">
        <v>807</v>
      </c>
      <c r="F205" s="17">
        <v>0</v>
      </c>
      <c r="G205" s="17">
        <v>0</v>
      </c>
      <c r="H205" s="17">
        <v>0</v>
      </c>
      <c r="I205" s="17">
        <v>0</v>
      </c>
    </row>
    <row r="206" spans="1:9" ht="22.5" customHeight="1">
      <c r="A206" s="3" t="s">
        <v>808</v>
      </c>
      <c r="F206" s="17">
        <v>0</v>
      </c>
      <c r="G206" s="17">
        <v>0</v>
      </c>
      <c r="H206" s="17">
        <v>0</v>
      </c>
      <c r="I206" s="17">
        <v>0</v>
      </c>
    </row>
    <row r="207" spans="1:9" ht="22.5" customHeight="1">
      <c r="A207" s="3" t="s">
        <v>809</v>
      </c>
      <c r="F207" s="17">
        <v>166468000</v>
      </c>
      <c r="G207" s="17">
        <v>0</v>
      </c>
      <c r="H207" s="17">
        <v>61934750</v>
      </c>
      <c r="I207" s="17">
        <v>0</v>
      </c>
    </row>
    <row r="208" spans="1:9" ht="22.5" customHeight="1">
      <c r="A208" s="3" t="s">
        <v>810</v>
      </c>
      <c r="F208" s="17">
        <v>0</v>
      </c>
      <c r="G208" s="17">
        <v>0</v>
      </c>
      <c r="H208" s="17">
        <v>0</v>
      </c>
      <c r="I208" s="17">
        <v>0</v>
      </c>
    </row>
    <row r="209" spans="1:9" ht="22.5" customHeight="1">
      <c r="A209" s="3" t="s">
        <v>811</v>
      </c>
      <c r="F209" s="17">
        <v>0</v>
      </c>
      <c r="G209" s="17">
        <v>0</v>
      </c>
      <c r="H209" s="17">
        <v>0</v>
      </c>
      <c r="I209" s="17">
        <v>0</v>
      </c>
    </row>
    <row r="210" spans="1:9" ht="22.5" customHeight="1">
      <c r="A210" s="3" t="s">
        <v>812</v>
      </c>
      <c r="F210" s="17">
        <v>61236049</v>
      </c>
      <c r="G210" s="17">
        <v>0</v>
      </c>
      <c r="H210" s="3">
        <v>505240690</v>
      </c>
      <c r="I210" s="17">
        <v>0</v>
      </c>
    </row>
    <row r="211" spans="1:9" ht="22.5" customHeight="1">
      <c r="A211" s="3" t="s">
        <v>0</v>
      </c>
      <c r="F211" s="17">
        <v>0</v>
      </c>
      <c r="G211" s="17">
        <v>0</v>
      </c>
      <c r="H211" s="17">
        <v>0</v>
      </c>
      <c r="I211" s="17">
        <v>0</v>
      </c>
    </row>
    <row r="212" spans="1:9" ht="22.5" customHeight="1">
      <c r="A212" s="3" t="s">
        <v>806</v>
      </c>
      <c r="F212" s="17">
        <v>0</v>
      </c>
      <c r="G212" s="17">
        <v>0</v>
      </c>
      <c r="H212" s="17">
        <v>0</v>
      </c>
      <c r="I212" s="17">
        <v>0</v>
      </c>
    </row>
    <row r="213" spans="1:9" ht="22.5" customHeight="1">
      <c r="A213" s="3" t="s">
        <v>807</v>
      </c>
      <c r="F213" s="17">
        <v>0</v>
      </c>
      <c r="G213" s="17">
        <v>0</v>
      </c>
      <c r="H213" s="17">
        <v>0</v>
      </c>
      <c r="I213" s="17">
        <v>0</v>
      </c>
    </row>
    <row r="214" spans="1:9" ht="22.5" customHeight="1">
      <c r="A214" s="3" t="s">
        <v>808</v>
      </c>
      <c r="F214" s="17">
        <v>0</v>
      </c>
      <c r="G214" s="17">
        <v>0</v>
      </c>
      <c r="H214" s="17">
        <v>0</v>
      </c>
      <c r="I214" s="17">
        <v>0</v>
      </c>
    </row>
    <row r="215" spans="1:9" ht="22.5" customHeight="1">
      <c r="A215" s="3" t="s">
        <v>809</v>
      </c>
      <c r="F215" s="17">
        <v>0</v>
      </c>
      <c r="G215" s="17">
        <v>0</v>
      </c>
      <c r="H215" s="17">
        <v>0</v>
      </c>
      <c r="I215" s="17">
        <v>0</v>
      </c>
    </row>
    <row r="216" spans="1:9" ht="22.5" customHeight="1">
      <c r="A216" s="3" t="s">
        <v>810</v>
      </c>
      <c r="F216" s="17">
        <v>0</v>
      </c>
      <c r="G216" s="17">
        <v>0</v>
      </c>
      <c r="H216" s="17">
        <v>0</v>
      </c>
      <c r="I216" s="17">
        <v>0</v>
      </c>
    </row>
    <row r="217" spans="1:9" ht="22.5" customHeight="1">
      <c r="A217" s="3" t="s">
        <v>811</v>
      </c>
      <c r="F217" s="17">
        <v>0</v>
      </c>
      <c r="G217" s="17">
        <v>0</v>
      </c>
      <c r="H217" s="17">
        <v>0</v>
      </c>
      <c r="I217" s="17">
        <v>0</v>
      </c>
    </row>
    <row r="218" spans="1:9" ht="22.5" customHeight="1">
      <c r="A218" s="3" t="s">
        <v>812</v>
      </c>
      <c r="F218" s="17">
        <v>0</v>
      </c>
      <c r="G218" s="17">
        <v>0</v>
      </c>
      <c r="H218" s="17">
        <v>0</v>
      </c>
      <c r="I218" s="17">
        <v>0</v>
      </c>
    </row>
    <row r="219" spans="1:9" ht="22.5" customHeight="1" thickBot="1">
      <c r="A219" s="7" t="s">
        <v>399</v>
      </c>
      <c r="B219" s="7"/>
      <c r="C219" s="7"/>
      <c r="D219" s="7"/>
      <c r="E219" s="7"/>
      <c r="F219" s="19">
        <f>SUM(F203:F218)</f>
        <v>227704049</v>
      </c>
      <c r="G219" s="19"/>
      <c r="H219" s="19">
        <f>SUM(H203:H218)</f>
        <v>567175440</v>
      </c>
      <c r="I219" s="19"/>
    </row>
    <row r="220" ht="23.25" customHeight="1" thickTop="1">
      <c r="H220" s="17"/>
    </row>
    <row r="221" spans="1:8" ht="23.25" customHeight="1">
      <c r="A221" s="7" t="s">
        <v>1</v>
      </c>
      <c r="H221" s="17"/>
    </row>
    <row r="222" spans="1:9" ht="15.75">
      <c r="A222" s="10"/>
      <c r="B222" s="57"/>
      <c r="C222" s="57"/>
      <c r="D222" s="57"/>
      <c r="E222" s="57"/>
      <c r="F222" s="163" t="s">
        <v>644</v>
      </c>
      <c r="G222" s="163"/>
      <c r="H222" s="163" t="s">
        <v>640</v>
      </c>
      <c r="I222" s="163"/>
    </row>
    <row r="223" spans="1:9" ht="15.75">
      <c r="A223" s="7"/>
      <c r="F223" s="151" t="s">
        <v>189</v>
      </c>
      <c r="G223" s="148" t="s">
        <v>645</v>
      </c>
      <c r="H223" s="151" t="s">
        <v>189</v>
      </c>
      <c r="I223" s="148" t="s">
        <v>645</v>
      </c>
    </row>
    <row r="224" spans="1:9" ht="18.75" customHeight="1">
      <c r="A224" s="3" t="s">
        <v>2</v>
      </c>
      <c r="F224" s="17">
        <v>0</v>
      </c>
      <c r="G224" s="17">
        <v>0</v>
      </c>
      <c r="H224" s="17">
        <v>0</v>
      </c>
      <c r="I224" s="17">
        <v>0</v>
      </c>
    </row>
    <row r="225" spans="1:9" ht="18.75" customHeight="1">
      <c r="A225" s="3" t="s">
        <v>3</v>
      </c>
      <c r="F225" s="17">
        <v>0</v>
      </c>
      <c r="G225" s="17">
        <v>0</v>
      </c>
      <c r="H225" s="17">
        <v>0</v>
      </c>
      <c r="I225" s="17">
        <v>0</v>
      </c>
    </row>
    <row r="226" spans="1:9" ht="18.75" customHeight="1">
      <c r="A226" s="3" t="s">
        <v>4</v>
      </c>
      <c r="F226" s="17">
        <v>0</v>
      </c>
      <c r="G226" s="17">
        <v>0</v>
      </c>
      <c r="H226" s="17">
        <v>0</v>
      </c>
      <c r="I226" s="17">
        <v>0</v>
      </c>
    </row>
    <row r="227" spans="1:9" ht="18.75" customHeight="1">
      <c r="A227" s="3" t="s">
        <v>5</v>
      </c>
      <c r="F227" s="17">
        <v>0</v>
      </c>
      <c r="G227" s="17">
        <v>0</v>
      </c>
      <c r="H227" s="17">
        <v>0</v>
      </c>
      <c r="I227" s="17">
        <v>0</v>
      </c>
    </row>
    <row r="228" spans="1:9" ht="18.75" customHeight="1" thickBot="1">
      <c r="A228" s="7" t="s">
        <v>399</v>
      </c>
      <c r="F228" s="19">
        <f>SUM(F224:F227)</f>
        <v>0</v>
      </c>
      <c r="G228" s="19">
        <f>SUM(G224:G227)</f>
        <v>0</v>
      </c>
      <c r="H228" s="19">
        <f>SUM(H224:H227)</f>
        <v>0</v>
      </c>
      <c r="I228" s="19">
        <f>SUM(I224:I227)</f>
        <v>0</v>
      </c>
    </row>
    <row r="229" spans="1:8" ht="23.25" customHeight="1" thickTop="1">
      <c r="A229" s="7"/>
      <c r="H229" s="17"/>
    </row>
    <row r="230" spans="1:8" ht="23.25" customHeight="1">
      <c r="A230" s="7" t="s">
        <v>6</v>
      </c>
      <c r="H230" s="17"/>
    </row>
    <row r="231" spans="1:9" ht="15.75">
      <c r="A231" s="7"/>
      <c r="H231" s="125" t="s">
        <v>644</v>
      </c>
      <c r="I231" s="125" t="s">
        <v>640</v>
      </c>
    </row>
    <row r="232" spans="1:8" ht="23.25" customHeight="1">
      <c r="A232" s="7"/>
      <c r="H232" s="17"/>
    </row>
    <row r="233" spans="1:9" ht="23.25" customHeight="1">
      <c r="A233" s="3" t="s">
        <v>9</v>
      </c>
      <c r="H233" s="17">
        <v>0</v>
      </c>
      <c r="I233" s="17">
        <v>0</v>
      </c>
    </row>
    <row r="234" spans="1:9" ht="23.25" customHeight="1">
      <c r="A234" s="3" t="s">
        <v>7</v>
      </c>
      <c r="H234" s="17">
        <v>0</v>
      </c>
      <c r="I234" s="17">
        <v>0</v>
      </c>
    </row>
    <row r="235" spans="1:9" ht="23.25" customHeight="1">
      <c r="A235" s="3" t="s">
        <v>8</v>
      </c>
      <c r="H235" s="17">
        <v>0</v>
      </c>
      <c r="I235" s="17">
        <v>0</v>
      </c>
    </row>
    <row r="236" spans="1:9" ht="23.25" customHeight="1">
      <c r="A236" s="3" t="s">
        <v>10</v>
      </c>
      <c r="H236" s="17">
        <v>0</v>
      </c>
      <c r="I236" s="17">
        <v>0</v>
      </c>
    </row>
    <row r="237" spans="1:9" ht="23.25" customHeight="1">
      <c r="A237" s="3" t="s">
        <v>11</v>
      </c>
      <c r="H237" s="17">
        <v>0</v>
      </c>
      <c r="I237" s="17">
        <v>0</v>
      </c>
    </row>
    <row r="238" spans="1:9" ht="23.25" customHeight="1">
      <c r="A238" s="3" t="s">
        <v>12</v>
      </c>
      <c r="H238" s="17">
        <v>0</v>
      </c>
      <c r="I238" s="17">
        <v>0</v>
      </c>
    </row>
    <row r="239" spans="1:9" ht="23.25" customHeight="1">
      <c r="A239" s="3" t="s">
        <v>13</v>
      </c>
      <c r="H239" s="17">
        <v>0</v>
      </c>
      <c r="I239" s="17">
        <v>0</v>
      </c>
    </row>
    <row r="240" spans="1:9" ht="23.25" customHeight="1">
      <c r="A240" s="3" t="s">
        <v>14</v>
      </c>
      <c r="H240" s="17">
        <v>0</v>
      </c>
      <c r="I240" s="17">
        <v>0</v>
      </c>
    </row>
    <row r="241" spans="1:9" ht="23.25" customHeight="1" thickBot="1">
      <c r="A241" s="7" t="s">
        <v>399</v>
      </c>
      <c r="H241" s="19">
        <f>SUM(H233:H240)</f>
        <v>0</v>
      </c>
      <c r="I241" s="19">
        <f>SUM(I233:I240)</f>
        <v>0</v>
      </c>
    </row>
    <row r="242" ht="23.25" customHeight="1" thickTop="1">
      <c r="J242" s="17"/>
    </row>
    <row r="243" s="7" customFormat="1" ht="18.75" customHeight="1">
      <c r="A243" s="7" t="s">
        <v>26</v>
      </c>
    </row>
    <row r="244" spans="1:9" s="7" customFormat="1" ht="33.75" customHeight="1">
      <c r="A244" s="10"/>
      <c r="B244" s="10"/>
      <c r="C244" s="10"/>
      <c r="D244" s="10"/>
      <c r="E244" s="10"/>
      <c r="F244" s="163" t="s">
        <v>644</v>
      </c>
      <c r="G244" s="163"/>
      <c r="H244" s="163" t="s">
        <v>640</v>
      </c>
      <c r="I244" s="163"/>
    </row>
    <row r="245" spans="1:9" s="7" customFormat="1" ht="33.75" customHeight="1">
      <c r="A245" s="12"/>
      <c r="B245" s="12"/>
      <c r="C245" s="12"/>
      <c r="D245" s="12"/>
      <c r="E245" s="12"/>
      <c r="F245" s="135" t="s">
        <v>641</v>
      </c>
      <c r="G245" s="136" t="s">
        <v>646</v>
      </c>
      <c r="H245" s="135" t="s">
        <v>641</v>
      </c>
      <c r="I245" s="136" t="s">
        <v>646</v>
      </c>
    </row>
    <row r="246" spans="1:8" ht="26.25" customHeight="1">
      <c r="A246" s="3" t="s">
        <v>15</v>
      </c>
      <c r="F246" s="17"/>
      <c r="H246" s="17"/>
    </row>
    <row r="247" spans="1:8" ht="26.25" customHeight="1">
      <c r="A247" s="3" t="s">
        <v>16</v>
      </c>
      <c r="F247" s="17"/>
      <c r="H247" s="17"/>
    </row>
    <row r="248" spans="1:8" ht="26.25" customHeight="1">
      <c r="A248" s="3" t="s">
        <v>17</v>
      </c>
      <c r="F248" s="17"/>
      <c r="H248" s="17"/>
    </row>
    <row r="249" spans="1:8" ht="26.25" customHeight="1">
      <c r="A249" s="3" t="s">
        <v>18</v>
      </c>
      <c r="F249" s="17"/>
      <c r="H249" s="17"/>
    </row>
    <row r="250" spans="1:8" ht="26.25" customHeight="1">
      <c r="A250" s="3" t="s">
        <v>19</v>
      </c>
      <c r="F250" s="17"/>
      <c r="H250" s="17"/>
    </row>
    <row r="251" spans="1:9" ht="26.25" customHeight="1">
      <c r="A251" s="3" t="s">
        <v>400</v>
      </c>
      <c r="F251" s="3">
        <v>11174786887</v>
      </c>
      <c r="G251" s="3">
        <v>161962692</v>
      </c>
      <c r="H251" s="3">
        <v>5109635281</v>
      </c>
      <c r="I251" s="3">
        <v>161962692</v>
      </c>
    </row>
    <row r="252" spans="1:9" ht="26.25" customHeight="1">
      <c r="A252" s="3" t="s">
        <v>20</v>
      </c>
      <c r="H252" s="17"/>
      <c r="I252" s="17"/>
    </row>
    <row r="253" spans="1:9" ht="26.25" customHeight="1">
      <c r="A253" s="3" t="s">
        <v>21</v>
      </c>
      <c r="H253" s="17"/>
      <c r="I253" s="17"/>
    </row>
    <row r="254" spans="1:9" ht="26.25" customHeight="1">
      <c r="A254" s="3" t="s">
        <v>22</v>
      </c>
      <c r="H254" s="17"/>
      <c r="I254" s="17"/>
    </row>
    <row r="255" spans="1:9" ht="26.25" customHeight="1">
      <c r="A255" s="3" t="s">
        <v>23</v>
      </c>
      <c r="H255" s="17"/>
      <c r="I255" s="17"/>
    </row>
    <row r="256" spans="1:9" ht="26.25" customHeight="1">
      <c r="A256" s="3" t="s">
        <v>24</v>
      </c>
      <c r="H256" s="17"/>
      <c r="I256" s="17"/>
    </row>
    <row r="257" spans="1:9" ht="26.25" customHeight="1">
      <c r="A257" s="3" t="s">
        <v>25</v>
      </c>
      <c r="H257" s="17"/>
      <c r="I257" s="17"/>
    </row>
    <row r="258" spans="1:9" ht="26.25" customHeight="1">
      <c r="A258" s="3" t="s">
        <v>600</v>
      </c>
      <c r="H258" s="17"/>
      <c r="I258" s="17"/>
    </row>
    <row r="259" spans="1:9" ht="26.25" customHeight="1">
      <c r="A259" s="3" t="s">
        <v>601</v>
      </c>
      <c r="H259" s="17"/>
      <c r="I259" s="17"/>
    </row>
    <row r="260" spans="1:9" ht="26.25" customHeight="1">
      <c r="A260" s="3" t="s">
        <v>188</v>
      </c>
      <c r="H260" s="17"/>
      <c r="I260" s="17"/>
    </row>
    <row r="261" spans="1:9" ht="26.25" customHeight="1">
      <c r="A261" s="3" t="s">
        <v>602</v>
      </c>
      <c r="H261" s="17"/>
      <c r="I261" s="17"/>
    </row>
    <row r="262" spans="8:9" ht="33" customHeight="1">
      <c r="H262" s="17"/>
      <c r="I262" s="17"/>
    </row>
    <row r="263" ht="29.25" customHeight="1">
      <c r="A263" s="7" t="s">
        <v>27</v>
      </c>
    </row>
    <row r="264" spans="1:9" ht="15.75">
      <c r="A264" s="10"/>
      <c r="B264" s="57"/>
      <c r="C264" s="57"/>
      <c r="D264" s="57"/>
      <c r="E264" s="57"/>
      <c r="F264" s="163" t="s">
        <v>644</v>
      </c>
      <c r="G264" s="163"/>
      <c r="H264" s="163" t="s">
        <v>640</v>
      </c>
      <c r="I264" s="163"/>
    </row>
    <row r="265" spans="1:9" ht="33" customHeight="1">
      <c r="A265" s="7"/>
      <c r="F265" s="148" t="s">
        <v>641</v>
      </c>
      <c r="G265" s="153" t="s">
        <v>190</v>
      </c>
      <c r="H265" s="148" t="s">
        <v>641</v>
      </c>
      <c r="I265" s="153" t="s">
        <v>190</v>
      </c>
    </row>
    <row r="266" spans="1:9" ht="34.5" customHeight="1">
      <c r="A266" s="3" t="s">
        <v>28</v>
      </c>
      <c r="H266" s="17">
        <v>0</v>
      </c>
      <c r="I266" s="17">
        <v>0</v>
      </c>
    </row>
    <row r="267" spans="1:9" ht="34.5" customHeight="1">
      <c r="A267" s="3" t="s">
        <v>29</v>
      </c>
      <c r="H267" s="17">
        <v>0</v>
      </c>
      <c r="I267" s="17">
        <v>0</v>
      </c>
    </row>
    <row r="268" spans="1:9" ht="34.5" customHeight="1">
      <c r="A268" s="3" t="s">
        <v>30</v>
      </c>
      <c r="H268" s="17">
        <v>0</v>
      </c>
      <c r="I268" s="17">
        <v>0</v>
      </c>
    </row>
    <row r="269" spans="1:9" ht="34.5" customHeight="1">
      <c r="A269" s="3" t="s">
        <v>31</v>
      </c>
      <c r="H269" s="17">
        <v>0</v>
      </c>
      <c r="I269" s="17">
        <v>0</v>
      </c>
    </row>
    <row r="270" spans="1:9" ht="34.5" customHeight="1">
      <c r="A270" s="3" t="s">
        <v>32</v>
      </c>
      <c r="H270" s="17">
        <v>0</v>
      </c>
      <c r="I270" s="17">
        <v>0</v>
      </c>
    </row>
    <row r="271" spans="1:9" ht="34.5" customHeight="1" thickBot="1">
      <c r="A271" s="7" t="s">
        <v>399</v>
      </c>
      <c r="F271" s="19">
        <f>SUM(F266:F270)</f>
        <v>0</v>
      </c>
      <c r="G271" s="19">
        <f>SUM(G266:G270)</f>
        <v>0</v>
      </c>
      <c r="H271" s="19">
        <f>SUM(H266:H270)</f>
        <v>0</v>
      </c>
      <c r="I271" s="19">
        <f>SUM(I266:I270)</f>
        <v>0</v>
      </c>
    </row>
    <row r="272" ht="29.25" customHeight="1" thickTop="1"/>
    <row r="273" ht="29.25" customHeight="1">
      <c r="A273" s="7" t="s">
        <v>33</v>
      </c>
    </row>
    <row r="274" spans="11:12" ht="29.25" customHeight="1">
      <c r="K274" s="72"/>
      <c r="L274" s="72"/>
    </row>
    <row r="275" spans="1:12" ht="62.25" customHeight="1">
      <c r="A275" s="161" t="s">
        <v>34</v>
      </c>
      <c r="B275" s="162"/>
      <c r="C275" s="145"/>
      <c r="D275" s="146"/>
      <c r="E275" s="142" t="s">
        <v>39</v>
      </c>
      <c r="F275" s="122" t="s">
        <v>38</v>
      </c>
      <c r="G275" s="122" t="s">
        <v>37</v>
      </c>
      <c r="H275" s="122" t="s">
        <v>36</v>
      </c>
      <c r="I275" s="123" t="s">
        <v>35</v>
      </c>
      <c r="K275" s="129"/>
      <c r="L275" s="72"/>
    </row>
    <row r="276" spans="1:12" ht="21.75" customHeight="1">
      <c r="A276" s="149" t="s">
        <v>401</v>
      </c>
      <c r="B276" s="150"/>
      <c r="C276" s="150"/>
      <c r="D276" s="150"/>
      <c r="E276" s="143"/>
      <c r="F276" s="112"/>
      <c r="G276" s="112"/>
      <c r="H276" s="112"/>
      <c r="I276" s="112"/>
      <c r="K276" s="72"/>
      <c r="L276" s="72"/>
    </row>
    <row r="277" spans="1:12" ht="21.75" customHeight="1">
      <c r="A277" s="115" t="s">
        <v>40</v>
      </c>
      <c r="B277" s="116"/>
      <c r="C277" s="116"/>
      <c r="D277" s="116"/>
      <c r="E277" s="117">
        <v>2653895885</v>
      </c>
      <c r="F277" s="113">
        <v>171063273</v>
      </c>
      <c r="G277" s="113">
        <v>783986648</v>
      </c>
      <c r="H277" s="113"/>
      <c r="I277" s="113">
        <f>SUM(E277:H277)</f>
        <v>3608945806</v>
      </c>
      <c r="K277" s="72"/>
      <c r="L277" s="72"/>
    </row>
    <row r="278" spans="1:12" ht="21.75" customHeight="1">
      <c r="A278" s="115" t="s">
        <v>41</v>
      </c>
      <c r="B278" s="116"/>
      <c r="C278" s="116"/>
      <c r="D278" s="116"/>
      <c r="E278" s="144">
        <v>0</v>
      </c>
      <c r="F278" s="130">
        <v>0</v>
      </c>
      <c r="G278" s="130">
        <v>0</v>
      </c>
      <c r="H278" s="130">
        <v>0</v>
      </c>
      <c r="I278" s="130">
        <v>0</v>
      </c>
      <c r="K278" s="72"/>
      <c r="L278" s="72"/>
    </row>
    <row r="279" spans="1:12" ht="21.75" customHeight="1">
      <c r="A279" s="115" t="s">
        <v>42</v>
      </c>
      <c r="B279" s="116"/>
      <c r="C279" s="116"/>
      <c r="D279" s="116"/>
      <c r="E279" s="144">
        <v>0</v>
      </c>
      <c r="F279" s="130">
        <v>0</v>
      </c>
      <c r="G279" s="130">
        <v>0</v>
      </c>
      <c r="H279" s="130">
        <v>0</v>
      </c>
      <c r="I279" s="130">
        <v>0</v>
      </c>
      <c r="K279" s="72"/>
      <c r="L279" s="72"/>
    </row>
    <row r="280" spans="1:12" ht="21.75" customHeight="1">
      <c r="A280" s="115" t="s">
        <v>43</v>
      </c>
      <c r="B280" s="116"/>
      <c r="C280" s="116"/>
      <c r="D280" s="116"/>
      <c r="E280" s="144">
        <v>0</v>
      </c>
      <c r="F280" s="130">
        <v>0</v>
      </c>
      <c r="G280" s="130">
        <v>0</v>
      </c>
      <c r="H280" s="130">
        <v>0</v>
      </c>
      <c r="I280" s="130">
        <v>0</v>
      </c>
      <c r="K280" s="72"/>
      <c r="L280" s="72"/>
    </row>
    <row r="281" spans="1:12" ht="21.75" customHeight="1">
      <c r="A281" s="115" t="s">
        <v>44</v>
      </c>
      <c r="B281" s="116"/>
      <c r="C281" s="116"/>
      <c r="D281" s="116"/>
      <c r="E281" s="144">
        <v>0</v>
      </c>
      <c r="F281" s="130">
        <v>0</v>
      </c>
      <c r="G281" s="130">
        <v>0</v>
      </c>
      <c r="H281" s="130">
        <v>0</v>
      </c>
      <c r="I281" s="130">
        <v>0</v>
      </c>
      <c r="K281" s="72"/>
      <c r="L281" s="72"/>
    </row>
    <row r="282" spans="1:12" ht="21.75" customHeight="1">
      <c r="A282" s="115" t="s">
        <v>45</v>
      </c>
      <c r="B282" s="116"/>
      <c r="C282" s="116"/>
      <c r="D282" s="116"/>
      <c r="E282" s="144">
        <v>0</v>
      </c>
      <c r="F282" s="130">
        <v>0</v>
      </c>
      <c r="G282" s="130">
        <v>0</v>
      </c>
      <c r="H282" s="130">
        <v>0</v>
      </c>
      <c r="I282" s="130">
        <v>0</v>
      </c>
      <c r="K282" s="72"/>
      <c r="L282" s="72"/>
    </row>
    <row r="283" spans="1:12" ht="21.75" customHeight="1">
      <c r="A283" s="115" t="s">
        <v>46</v>
      </c>
      <c r="B283" s="116"/>
      <c r="C283" s="116"/>
      <c r="D283" s="116"/>
      <c r="E283" s="144">
        <v>0</v>
      </c>
      <c r="F283" s="130">
        <v>0</v>
      </c>
      <c r="G283" s="130">
        <v>0</v>
      </c>
      <c r="H283" s="130">
        <v>0</v>
      </c>
      <c r="I283" s="130">
        <v>0</v>
      </c>
      <c r="K283" s="72"/>
      <c r="L283" s="72"/>
    </row>
    <row r="284" spans="1:12" ht="21.75" customHeight="1">
      <c r="A284" s="115" t="s">
        <v>47</v>
      </c>
      <c r="B284" s="116"/>
      <c r="C284" s="116"/>
      <c r="D284" s="116"/>
      <c r="E284" s="117">
        <f>E277</f>
        <v>2653895885</v>
      </c>
      <c r="F284" s="113">
        <f>F277</f>
        <v>171063273</v>
      </c>
      <c r="G284" s="113">
        <f>G277</f>
        <v>783986648</v>
      </c>
      <c r="H284" s="130">
        <f>H277</f>
        <v>0</v>
      </c>
      <c r="I284" s="113">
        <f>SUM(E284:H284)</f>
        <v>3608945806</v>
      </c>
      <c r="K284" s="72"/>
      <c r="L284" s="72"/>
    </row>
    <row r="285" spans="1:12" ht="21.75" customHeight="1">
      <c r="A285" s="118" t="s">
        <v>48</v>
      </c>
      <c r="B285" s="116"/>
      <c r="C285" s="116"/>
      <c r="D285" s="116"/>
      <c r="E285" s="144"/>
      <c r="F285" s="130"/>
      <c r="G285" s="130"/>
      <c r="H285" s="130"/>
      <c r="I285" s="130"/>
      <c r="K285" s="72"/>
      <c r="L285" s="72"/>
    </row>
    <row r="286" spans="1:12" ht="21.75" customHeight="1">
      <c r="A286" s="115" t="s">
        <v>40</v>
      </c>
      <c r="B286" s="116"/>
      <c r="C286" s="116"/>
      <c r="D286" s="116"/>
      <c r="E286" s="117">
        <v>750067531</v>
      </c>
      <c r="F286" s="113">
        <v>150563272</v>
      </c>
      <c r="G286" s="113">
        <v>776215075</v>
      </c>
      <c r="H286" s="113"/>
      <c r="I286" s="113">
        <f>SUM(E286:H286)</f>
        <v>1676845878</v>
      </c>
      <c r="K286" s="72"/>
      <c r="L286" s="72"/>
    </row>
    <row r="287" spans="1:12" ht="21.75" customHeight="1">
      <c r="A287" s="115" t="s">
        <v>49</v>
      </c>
      <c r="B287" s="116"/>
      <c r="C287" s="116"/>
      <c r="D287" s="116"/>
      <c r="E287" s="117">
        <v>66693575</v>
      </c>
      <c r="F287" s="113">
        <v>5125000</v>
      </c>
      <c r="G287" s="113">
        <v>7771573</v>
      </c>
      <c r="H287" s="113"/>
      <c r="I287" s="113">
        <f>SUM(E287:H287)</f>
        <v>79590148</v>
      </c>
      <c r="K287" s="72"/>
      <c r="L287" s="72"/>
    </row>
    <row r="288" spans="1:12" ht="21.75" customHeight="1">
      <c r="A288" s="115" t="s">
        <v>43</v>
      </c>
      <c r="B288" s="116"/>
      <c r="C288" s="116"/>
      <c r="D288" s="116"/>
      <c r="E288" s="144">
        <v>0</v>
      </c>
      <c r="F288" s="130">
        <v>0</v>
      </c>
      <c r="G288" s="130">
        <v>0</v>
      </c>
      <c r="H288" s="130">
        <v>0</v>
      </c>
      <c r="I288" s="130">
        <v>0</v>
      </c>
      <c r="K288" s="72"/>
      <c r="L288" s="72"/>
    </row>
    <row r="289" spans="1:12" ht="21.75" customHeight="1">
      <c r="A289" s="115" t="s">
        <v>44</v>
      </c>
      <c r="B289" s="116"/>
      <c r="C289" s="116"/>
      <c r="D289" s="116"/>
      <c r="E289" s="144">
        <v>0</v>
      </c>
      <c r="F289" s="130">
        <v>0</v>
      </c>
      <c r="G289" s="130">
        <v>0</v>
      </c>
      <c r="H289" s="130">
        <v>0</v>
      </c>
      <c r="I289" s="130">
        <v>0</v>
      </c>
      <c r="K289" s="72"/>
      <c r="L289" s="72"/>
    </row>
    <row r="290" spans="1:12" ht="21.75" customHeight="1">
      <c r="A290" s="115" t="s">
        <v>45</v>
      </c>
      <c r="B290" s="116"/>
      <c r="C290" s="116"/>
      <c r="D290" s="116"/>
      <c r="E290" s="144">
        <v>0</v>
      </c>
      <c r="F290" s="130">
        <v>0</v>
      </c>
      <c r="G290" s="130">
        <v>0</v>
      </c>
      <c r="H290" s="130">
        <v>0</v>
      </c>
      <c r="I290" s="130">
        <v>0</v>
      </c>
      <c r="K290" s="72"/>
      <c r="L290" s="72"/>
    </row>
    <row r="291" spans="1:12" ht="21.75" customHeight="1">
      <c r="A291" s="115" t="s">
        <v>46</v>
      </c>
      <c r="B291" s="116"/>
      <c r="C291" s="116"/>
      <c r="D291" s="116"/>
      <c r="E291" s="144">
        <v>0</v>
      </c>
      <c r="F291" s="130">
        <v>0</v>
      </c>
      <c r="G291" s="130">
        <v>0</v>
      </c>
      <c r="H291" s="130">
        <v>0</v>
      </c>
      <c r="I291" s="130">
        <v>0</v>
      </c>
      <c r="K291" s="72"/>
      <c r="L291" s="72"/>
    </row>
    <row r="292" spans="1:12" ht="21.75" customHeight="1">
      <c r="A292" s="115" t="s">
        <v>47</v>
      </c>
      <c r="B292" s="116"/>
      <c r="C292" s="116"/>
      <c r="D292" s="116"/>
      <c r="E292" s="117">
        <f>E286+E287</f>
        <v>816761106</v>
      </c>
      <c r="F292" s="113">
        <f>F286+F287</f>
        <v>155688272</v>
      </c>
      <c r="G292" s="113">
        <f>G286+G287</f>
        <v>783986648</v>
      </c>
      <c r="H292" s="113">
        <f>H286+H287</f>
        <v>0</v>
      </c>
      <c r="I292" s="113">
        <f>SUM(E292:H292)</f>
        <v>1756436026</v>
      </c>
      <c r="K292" s="72"/>
      <c r="L292" s="72"/>
    </row>
    <row r="293" spans="1:12" ht="21.75" customHeight="1">
      <c r="A293" s="118" t="s">
        <v>402</v>
      </c>
      <c r="B293" s="116"/>
      <c r="C293" s="116"/>
      <c r="D293" s="116"/>
      <c r="E293" s="144"/>
      <c r="F293" s="130"/>
      <c r="G293" s="130"/>
      <c r="H293" s="130"/>
      <c r="I293" s="130"/>
      <c r="K293" s="72"/>
      <c r="L293" s="72"/>
    </row>
    <row r="294" spans="1:12" ht="21.75" customHeight="1">
      <c r="A294" s="115" t="s">
        <v>50</v>
      </c>
      <c r="B294" s="116"/>
      <c r="C294" s="116"/>
      <c r="D294" s="116"/>
      <c r="E294" s="117">
        <f>E277-E286</f>
        <v>1903828354</v>
      </c>
      <c r="F294" s="113">
        <f>F277-F286</f>
        <v>20500001</v>
      </c>
      <c r="G294" s="113">
        <f>G277-G286</f>
        <v>7771573</v>
      </c>
      <c r="H294" s="113">
        <f>H277-H286</f>
        <v>0</v>
      </c>
      <c r="I294" s="113">
        <f>SUM(E294:H294)</f>
        <v>1932099928</v>
      </c>
      <c r="K294" s="72"/>
      <c r="L294" s="72"/>
    </row>
    <row r="295" spans="1:12" ht="21.75" customHeight="1">
      <c r="A295" s="119" t="s">
        <v>51</v>
      </c>
      <c r="B295" s="120"/>
      <c r="C295" s="120"/>
      <c r="D295" s="120"/>
      <c r="E295" s="121">
        <f>E284-E292</f>
        <v>1837134779</v>
      </c>
      <c r="F295" s="114">
        <f>F284-F292</f>
        <v>15375001</v>
      </c>
      <c r="G295" s="114">
        <f>G284-G292</f>
        <v>0</v>
      </c>
      <c r="H295" s="114">
        <f>H284-H292</f>
        <v>0</v>
      </c>
      <c r="I295" s="114">
        <f>SUM(E295:H295)</f>
        <v>1852509780</v>
      </c>
      <c r="K295" s="72"/>
      <c r="L295" s="72"/>
    </row>
    <row r="296" ht="29.25" customHeight="1"/>
    <row r="297" s="7" customFormat="1" ht="18.75" customHeight="1">
      <c r="A297" s="7" t="s">
        <v>783</v>
      </c>
    </row>
    <row r="298" spans="1:13" s="7" customFormat="1" ht="33.75" customHeight="1">
      <c r="A298" s="10"/>
      <c r="B298" s="10"/>
      <c r="C298" s="10"/>
      <c r="D298" s="10"/>
      <c r="E298" s="10"/>
      <c r="F298" s="10"/>
      <c r="G298" s="10"/>
      <c r="H298" s="125" t="s">
        <v>644</v>
      </c>
      <c r="I298" s="125" t="s">
        <v>640</v>
      </c>
      <c r="M298" s="147"/>
    </row>
    <row r="299" spans="1:9" ht="25.5" customHeight="1">
      <c r="A299" s="3" t="s">
        <v>805</v>
      </c>
      <c r="H299" s="17">
        <f>SUM(H300:H303)</f>
        <v>1373313324</v>
      </c>
      <c r="I299" s="17">
        <f>SUM(I300:I303)</f>
        <v>1372731919</v>
      </c>
    </row>
    <row r="300" spans="1:9" ht="25.5" customHeight="1">
      <c r="A300" s="3" t="s">
        <v>777</v>
      </c>
      <c r="H300" s="17">
        <v>1205072990</v>
      </c>
      <c r="I300" s="17">
        <v>1218470524</v>
      </c>
    </row>
    <row r="301" spans="1:9" ht="25.5" customHeight="1">
      <c r="A301" s="3" t="s">
        <v>778</v>
      </c>
      <c r="H301" s="17">
        <v>0</v>
      </c>
      <c r="I301" s="17">
        <v>0</v>
      </c>
    </row>
    <row r="302" spans="1:9" ht="25.5" customHeight="1">
      <c r="A302" s="3" t="s">
        <v>779</v>
      </c>
      <c r="H302" s="17">
        <v>0</v>
      </c>
      <c r="I302" s="17">
        <v>0</v>
      </c>
    </row>
    <row r="303" spans="1:9" ht="25.5" customHeight="1">
      <c r="A303" s="3" t="s">
        <v>780</v>
      </c>
      <c r="H303" s="17">
        <v>168240334</v>
      </c>
      <c r="I303" s="17">
        <v>154261395</v>
      </c>
    </row>
    <row r="304" spans="1:9" ht="25.5" customHeight="1">
      <c r="A304" s="3" t="s">
        <v>0</v>
      </c>
      <c r="H304" s="17">
        <v>0</v>
      </c>
      <c r="I304" s="17">
        <f>SUM(I305:I307)</f>
        <v>0</v>
      </c>
    </row>
    <row r="305" spans="1:9" ht="25.5" customHeight="1">
      <c r="A305" s="3" t="s">
        <v>781</v>
      </c>
      <c r="H305" s="17">
        <v>0</v>
      </c>
      <c r="I305" s="17">
        <v>0</v>
      </c>
    </row>
    <row r="306" spans="1:9" ht="25.5" customHeight="1">
      <c r="A306" s="3" t="s">
        <v>782</v>
      </c>
      <c r="H306" s="17">
        <v>0</v>
      </c>
      <c r="I306" s="17">
        <v>0</v>
      </c>
    </row>
    <row r="307" spans="1:9" ht="25.5" customHeight="1">
      <c r="A307" s="3" t="s">
        <v>780</v>
      </c>
      <c r="H307" s="17">
        <v>0</v>
      </c>
      <c r="I307" s="17">
        <v>0</v>
      </c>
    </row>
    <row r="308" spans="1:9" s="7" customFormat="1" ht="25.5" customHeight="1" thickBot="1">
      <c r="A308" s="7" t="s">
        <v>399</v>
      </c>
      <c r="H308" s="19">
        <f>H299+H304</f>
        <v>1373313324</v>
      </c>
      <c r="I308" s="19">
        <f>I299+I304</f>
        <v>1372731919</v>
      </c>
    </row>
    <row r="309" ht="16.5" thickTop="1">
      <c r="A309" s="7" t="s">
        <v>784</v>
      </c>
    </row>
    <row r="310" spans="1:9" ht="15.75">
      <c r="A310" s="57"/>
      <c r="B310" s="57"/>
      <c r="C310" s="57"/>
      <c r="D310" s="57"/>
      <c r="E310" s="57"/>
      <c r="F310" s="57"/>
      <c r="G310" s="57"/>
      <c r="H310" s="125" t="s">
        <v>644</v>
      </c>
      <c r="I310" s="125" t="s">
        <v>640</v>
      </c>
    </row>
    <row r="311" spans="1:9" ht="24" customHeight="1">
      <c r="A311" s="3" t="s">
        <v>805</v>
      </c>
      <c r="H311" s="17">
        <v>0</v>
      </c>
      <c r="I311" s="17">
        <v>0</v>
      </c>
    </row>
    <row r="312" spans="1:9" ht="24" customHeight="1">
      <c r="A312" s="3" t="s">
        <v>690</v>
      </c>
      <c r="H312" s="17">
        <v>60151000</v>
      </c>
      <c r="I312" s="17">
        <v>18500000</v>
      </c>
    </row>
    <row r="313" spans="1:9" ht="24" customHeight="1">
      <c r="A313" s="3" t="s">
        <v>691</v>
      </c>
      <c r="H313" s="17">
        <v>166468000</v>
      </c>
      <c r="I313" s="17">
        <v>61934750</v>
      </c>
    </row>
    <row r="314" spans="1:9" ht="24" customHeight="1">
      <c r="A314" s="3" t="s">
        <v>0</v>
      </c>
      <c r="H314" s="17">
        <v>0</v>
      </c>
      <c r="I314" s="17">
        <v>0</v>
      </c>
    </row>
    <row r="315" spans="1:9" ht="24" customHeight="1" thickBot="1">
      <c r="A315" s="7" t="s">
        <v>399</v>
      </c>
      <c r="H315" s="19">
        <f>SUM(H311:H314)</f>
        <v>226619000</v>
      </c>
      <c r="I315" s="19">
        <f>SUM(I311:I314)</f>
        <v>80434750</v>
      </c>
    </row>
    <row r="316" spans="8:12" ht="18.75" customHeight="1" thickTop="1">
      <c r="H316" s="24"/>
      <c r="I316" s="16"/>
      <c r="L316" s="24"/>
    </row>
    <row r="317" s="7" customFormat="1" ht="18.75" customHeight="1">
      <c r="A317" s="7" t="s">
        <v>785</v>
      </c>
    </row>
    <row r="318" spans="1:9" s="7" customFormat="1" ht="15.75">
      <c r="A318" s="10"/>
      <c r="B318" s="10"/>
      <c r="C318" s="10"/>
      <c r="D318" s="10"/>
      <c r="E318" s="10"/>
      <c r="F318" s="10"/>
      <c r="G318" s="125" t="s">
        <v>644</v>
      </c>
      <c r="H318" s="125" t="s">
        <v>191</v>
      </c>
      <c r="I318" s="125" t="s">
        <v>640</v>
      </c>
    </row>
    <row r="319" spans="1:9" ht="24" customHeight="1">
      <c r="A319" s="3" t="s">
        <v>786</v>
      </c>
      <c r="G319" s="17">
        <v>0</v>
      </c>
      <c r="H319" s="17">
        <v>0</v>
      </c>
      <c r="I319" s="17">
        <v>0</v>
      </c>
    </row>
    <row r="320" spans="1:9" ht="24" customHeight="1">
      <c r="A320" s="3" t="s">
        <v>787</v>
      </c>
      <c r="G320" s="17">
        <v>0</v>
      </c>
      <c r="H320" s="17">
        <v>0</v>
      </c>
      <c r="I320" s="17">
        <v>0</v>
      </c>
    </row>
    <row r="321" spans="1:9" ht="24" customHeight="1">
      <c r="A321" s="3" t="s">
        <v>788</v>
      </c>
      <c r="G321" s="17">
        <v>0</v>
      </c>
      <c r="H321" s="17">
        <v>0</v>
      </c>
      <c r="I321" s="17">
        <v>0</v>
      </c>
    </row>
    <row r="322" spans="1:9" ht="24" customHeight="1">
      <c r="A322" s="3" t="s">
        <v>789</v>
      </c>
      <c r="G322" s="17">
        <v>0</v>
      </c>
      <c r="H322" s="17">
        <v>0</v>
      </c>
      <c r="I322" s="17">
        <v>0</v>
      </c>
    </row>
    <row r="323" spans="1:9" s="7" customFormat="1" ht="24" customHeight="1" thickBot="1">
      <c r="A323" s="7" t="s">
        <v>399</v>
      </c>
      <c r="G323" s="19">
        <f>SUM(G319:G322)</f>
        <v>0</v>
      </c>
      <c r="H323" s="19">
        <f>SUM(H319:H322)</f>
        <v>0</v>
      </c>
      <c r="I323" s="19">
        <f>SUM(I319:I322)</f>
        <v>0</v>
      </c>
    </row>
    <row r="324" ht="15.75" customHeight="1" thickTop="1"/>
    <row r="325" s="7" customFormat="1" ht="20.25" customHeight="1">
      <c r="A325" s="7" t="s">
        <v>790</v>
      </c>
    </row>
    <row r="326" spans="1:13" s="7" customFormat="1" ht="33.75" customHeight="1">
      <c r="A326" s="10"/>
      <c r="B326" s="10"/>
      <c r="C326" s="10"/>
      <c r="D326" s="10"/>
      <c r="E326" s="10"/>
      <c r="F326" s="163" t="s">
        <v>644</v>
      </c>
      <c r="G326" s="163"/>
      <c r="H326" s="163" t="s">
        <v>640</v>
      </c>
      <c r="I326" s="163"/>
      <c r="L326" s="147"/>
      <c r="M326" s="147"/>
    </row>
    <row r="327" spans="1:9" s="7" customFormat="1" ht="33.75" customHeight="1">
      <c r="A327" s="12"/>
      <c r="B327" s="12"/>
      <c r="C327" s="12"/>
      <c r="D327" s="12"/>
      <c r="E327" s="12"/>
      <c r="F327" s="129" t="s">
        <v>645</v>
      </c>
      <c r="G327" s="127" t="s">
        <v>649</v>
      </c>
      <c r="H327" s="129" t="s">
        <v>645</v>
      </c>
      <c r="I327" s="127" t="s">
        <v>649</v>
      </c>
    </row>
    <row r="328" spans="1:9" ht="23.25" customHeight="1">
      <c r="A328" s="3" t="s">
        <v>791</v>
      </c>
      <c r="F328" s="3">
        <v>7747662985</v>
      </c>
      <c r="G328" s="3">
        <v>7747662985</v>
      </c>
      <c r="H328" s="17">
        <v>1543755807</v>
      </c>
      <c r="I328" s="17">
        <v>1543755807</v>
      </c>
    </row>
    <row r="329" spans="1:8" ht="23.25" customHeight="1">
      <c r="A329" s="3" t="s">
        <v>647</v>
      </c>
      <c r="G329" s="17"/>
      <c r="H329" s="17"/>
    </row>
    <row r="330" spans="1:9" ht="23.25" customHeight="1">
      <c r="A330" s="3" t="s">
        <v>648</v>
      </c>
      <c r="F330" s="3">
        <v>1523464349</v>
      </c>
      <c r="G330" s="3">
        <v>1523464349</v>
      </c>
      <c r="H330" s="17">
        <v>-17047520</v>
      </c>
      <c r="I330" s="17">
        <v>-17047520</v>
      </c>
    </row>
    <row r="331" spans="1:9" ht="23.25" customHeight="1">
      <c r="A331" s="3" t="s">
        <v>121</v>
      </c>
      <c r="F331" s="17">
        <v>4128865292</v>
      </c>
      <c r="G331" s="17">
        <v>4128865292</v>
      </c>
      <c r="H331" s="17">
        <v>0</v>
      </c>
      <c r="I331" s="3">
        <v>0</v>
      </c>
    </row>
    <row r="332" spans="1:9" ht="23.25" customHeight="1">
      <c r="A332" s="3" t="s">
        <v>792</v>
      </c>
      <c r="F332" s="17">
        <v>0</v>
      </c>
      <c r="G332" s="17">
        <v>0</v>
      </c>
      <c r="H332" s="17">
        <v>0</v>
      </c>
      <c r="I332" s="17">
        <v>0</v>
      </c>
    </row>
    <row r="333" spans="1:9" ht="23.25" customHeight="1">
      <c r="A333" s="3" t="s">
        <v>793</v>
      </c>
      <c r="F333" s="17"/>
      <c r="G333" s="17"/>
      <c r="H333" s="17">
        <v>0</v>
      </c>
      <c r="I333" s="17">
        <v>0</v>
      </c>
    </row>
    <row r="334" spans="1:9" ht="23.25" customHeight="1">
      <c r="A334" s="3" t="s">
        <v>692</v>
      </c>
      <c r="F334" s="17"/>
      <c r="G334" s="17"/>
      <c r="H334" s="17">
        <v>0</v>
      </c>
      <c r="I334" s="17">
        <v>0</v>
      </c>
    </row>
    <row r="335" spans="1:9" s="7" customFormat="1" ht="23.25" customHeight="1" thickBot="1">
      <c r="A335" s="7" t="s">
        <v>399</v>
      </c>
      <c r="F335" s="54">
        <f>F328</f>
        <v>7747662985</v>
      </c>
      <c r="G335" s="54">
        <f>G328</f>
        <v>7747662985</v>
      </c>
      <c r="H335" s="54">
        <f>H328</f>
        <v>1543755807</v>
      </c>
      <c r="I335" s="54">
        <f>I328</f>
        <v>1543755807</v>
      </c>
    </row>
    <row r="336" ht="23.25" customHeight="1" thickTop="1"/>
    <row r="337" s="7" customFormat="1" ht="20.25" customHeight="1">
      <c r="A337" s="7" t="s">
        <v>794</v>
      </c>
    </row>
    <row r="338" spans="1:9" s="7" customFormat="1" ht="33" customHeight="1">
      <c r="A338" s="10"/>
      <c r="B338" s="10"/>
      <c r="C338" s="10"/>
      <c r="D338" s="10"/>
      <c r="E338" s="10"/>
      <c r="F338" s="128" t="s">
        <v>650</v>
      </c>
      <c r="G338" s="125" t="s">
        <v>651</v>
      </c>
      <c r="H338" s="125" t="s">
        <v>652</v>
      </c>
      <c r="I338" s="128" t="s">
        <v>644</v>
      </c>
    </row>
    <row r="339" spans="1:9" ht="23.25" customHeight="1">
      <c r="A339" s="132" t="s">
        <v>653</v>
      </c>
      <c r="F339" s="44"/>
      <c r="G339" s="44"/>
      <c r="H339" s="44"/>
      <c r="I339" s="44"/>
    </row>
    <row r="340" spans="1:9" ht="23.25" customHeight="1">
      <c r="A340" s="3" t="s">
        <v>435</v>
      </c>
      <c r="F340" s="3">
        <v>22257858</v>
      </c>
      <c r="G340" s="17">
        <v>55683202</v>
      </c>
      <c r="H340" s="3">
        <v>23191730</v>
      </c>
      <c r="I340" s="3">
        <f>F340+G340-H340</f>
        <v>54749330</v>
      </c>
    </row>
    <row r="341" spans="1:9" ht="23.25" customHeight="1">
      <c r="A341" s="3" t="s">
        <v>629</v>
      </c>
      <c r="F341" s="3">
        <v>464783559</v>
      </c>
      <c r="G341" s="17">
        <v>6770411</v>
      </c>
      <c r="H341" s="17">
        <v>1595400</v>
      </c>
      <c r="I341" s="3">
        <f>F341+G341-H341</f>
        <v>469958570</v>
      </c>
    </row>
    <row r="342" spans="1:9" ht="23.25" customHeight="1">
      <c r="A342" s="3" t="s">
        <v>404</v>
      </c>
      <c r="F342" s="3">
        <v>-8250558</v>
      </c>
      <c r="G342" s="17">
        <v>152033809</v>
      </c>
      <c r="H342" s="17">
        <v>0</v>
      </c>
      <c r="I342" s="3">
        <v>143783251</v>
      </c>
    </row>
    <row r="343" spans="1:9" ht="23.25" customHeight="1">
      <c r="A343" s="7" t="s">
        <v>655</v>
      </c>
      <c r="F343" s="7">
        <f>SUM(F340:F342)</f>
        <v>478790859</v>
      </c>
      <c r="G343" s="7">
        <f>SUM(G340:G342)</f>
        <v>214487422</v>
      </c>
      <c r="H343" s="7">
        <f>SUM(H340:H342)</f>
        <v>24787130</v>
      </c>
      <c r="I343" s="7">
        <f>SUM(I340:I342)</f>
        <v>668491151</v>
      </c>
    </row>
    <row r="344" spans="1:9" ht="23.25" customHeight="1">
      <c r="A344" s="132" t="s">
        <v>654</v>
      </c>
      <c r="F344" s="44"/>
      <c r="G344" s="44"/>
      <c r="H344" s="44"/>
      <c r="I344" s="44"/>
    </row>
    <row r="345" spans="1:9" ht="23.25" customHeight="1">
      <c r="A345" s="3" t="s">
        <v>403</v>
      </c>
      <c r="F345" s="3">
        <v>50895534</v>
      </c>
      <c r="G345" s="17">
        <v>158369292</v>
      </c>
      <c r="H345" s="17">
        <v>60532152</v>
      </c>
      <c r="I345" s="3">
        <f>F345+G345-H345</f>
        <v>148732674</v>
      </c>
    </row>
    <row r="346" spans="1:9" ht="23.25" customHeight="1">
      <c r="A346" s="3" t="s">
        <v>404</v>
      </c>
      <c r="G346" s="17">
        <v>0</v>
      </c>
      <c r="H346" s="68">
        <v>0</v>
      </c>
      <c r="I346" s="3">
        <v>0</v>
      </c>
    </row>
    <row r="347" spans="1:14" s="7" customFormat="1" ht="23.25" customHeight="1">
      <c r="A347" s="12" t="s">
        <v>399</v>
      </c>
      <c r="B347" s="12"/>
      <c r="C347" s="12"/>
      <c r="D347" s="12"/>
      <c r="E347" s="12"/>
      <c r="F347" s="24">
        <f>SUM(F345:F346)</f>
        <v>50895534</v>
      </c>
      <c r="G347" s="24">
        <f>SUM(G345:G346)</f>
        <v>158369292</v>
      </c>
      <c r="H347" s="24">
        <f>SUM(H345:H346)</f>
        <v>60532152</v>
      </c>
      <c r="I347" s="24">
        <f>SUM(I345:I346)</f>
        <v>148732674</v>
      </c>
      <c r="N347" s="12"/>
    </row>
    <row r="348" spans="1:14" s="7" customFormat="1" ht="23.25" customHeight="1">
      <c r="A348" s="12"/>
      <c r="B348" s="12"/>
      <c r="C348" s="12"/>
      <c r="D348" s="12"/>
      <c r="E348" s="12"/>
      <c r="F348" s="24"/>
      <c r="G348" s="24"/>
      <c r="H348" s="24"/>
      <c r="I348" s="24"/>
      <c r="N348" s="12"/>
    </row>
    <row r="349" s="7" customFormat="1" ht="20.25" customHeight="1">
      <c r="A349" s="7" t="s">
        <v>795</v>
      </c>
    </row>
    <row r="350" spans="1:9" s="7" customFormat="1" ht="15.75">
      <c r="A350" s="10"/>
      <c r="B350" s="10"/>
      <c r="C350" s="10"/>
      <c r="D350" s="10"/>
      <c r="E350" s="10"/>
      <c r="F350" s="10"/>
      <c r="G350" s="10"/>
      <c r="H350" s="125" t="s">
        <v>644</v>
      </c>
      <c r="I350" s="125" t="s">
        <v>640</v>
      </c>
    </row>
    <row r="351" spans="1:9" ht="22.5" customHeight="1">
      <c r="A351" s="3" t="s">
        <v>780</v>
      </c>
      <c r="H351" s="17">
        <v>0</v>
      </c>
      <c r="I351" s="17">
        <v>35000000</v>
      </c>
    </row>
    <row r="352" spans="1:9" s="7" customFormat="1" ht="21.75" customHeight="1" thickBot="1">
      <c r="A352" s="7" t="s">
        <v>399</v>
      </c>
      <c r="H352" s="19">
        <f>SUM(H351:H351)</f>
        <v>0</v>
      </c>
      <c r="I352" s="19">
        <f>SUM(I351:I351)</f>
        <v>35000000</v>
      </c>
    </row>
    <row r="353" ht="20.25" customHeight="1" thickTop="1"/>
    <row r="354" s="7" customFormat="1" ht="20.25" customHeight="1">
      <c r="A354" s="7" t="s">
        <v>796</v>
      </c>
    </row>
    <row r="355" spans="1:9" s="7" customFormat="1" ht="15.75">
      <c r="A355" s="10"/>
      <c r="B355" s="10"/>
      <c r="C355" s="10"/>
      <c r="D355" s="10"/>
      <c r="E355" s="10"/>
      <c r="F355" s="10"/>
      <c r="G355" s="10"/>
      <c r="H355" s="125" t="s">
        <v>644</v>
      </c>
      <c r="I355" s="125" t="s">
        <v>640</v>
      </c>
    </row>
    <row r="356" spans="1:9" ht="20.25" customHeight="1">
      <c r="A356" s="3" t="s">
        <v>656</v>
      </c>
      <c r="H356" s="17">
        <v>0</v>
      </c>
      <c r="I356" s="17">
        <v>0</v>
      </c>
    </row>
    <row r="357" spans="1:9" ht="20.25" customHeight="1">
      <c r="A357" s="3" t="s">
        <v>797</v>
      </c>
      <c r="H357" s="17">
        <v>0</v>
      </c>
      <c r="I357" s="17">
        <v>0</v>
      </c>
    </row>
    <row r="358" spans="1:9" ht="20.25" customHeight="1">
      <c r="A358" s="3" t="s">
        <v>405</v>
      </c>
      <c r="H358" s="17">
        <v>983454</v>
      </c>
      <c r="I358" s="17">
        <v>983454</v>
      </c>
    </row>
    <row r="359" spans="1:9" ht="20.25" customHeight="1">
      <c r="A359" s="3" t="s">
        <v>685</v>
      </c>
      <c r="H359" s="17">
        <v>0</v>
      </c>
      <c r="I359" s="17">
        <v>0</v>
      </c>
    </row>
    <row r="360" spans="1:9" ht="20.25" customHeight="1">
      <c r="A360" s="3" t="s">
        <v>798</v>
      </c>
      <c r="H360" s="17">
        <v>0</v>
      </c>
      <c r="I360" s="17">
        <v>0</v>
      </c>
    </row>
    <row r="361" spans="1:9" ht="20.25" customHeight="1">
      <c r="A361" s="3" t="s">
        <v>799</v>
      </c>
      <c r="H361" s="17">
        <v>0</v>
      </c>
      <c r="I361" s="17">
        <v>0</v>
      </c>
    </row>
    <row r="362" spans="1:9" ht="20.25" customHeight="1">
      <c r="A362" s="3" t="s">
        <v>800</v>
      </c>
      <c r="H362" s="17">
        <v>0</v>
      </c>
      <c r="I362" s="17">
        <v>0</v>
      </c>
    </row>
    <row r="363" spans="1:9" ht="20.25" customHeight="1">
      <c r="A363" s="3" t="s">
        <v>801</v>
      </c>
      <c r="H363" s="17">
        <v>0</v>
      </c>
      <c r="I363" s="17">
        <v>0</v>
      </c>
    </row>
    <row r="364" spans="1:9" ht="20.25" customHeight="1">
      <c r="A364" s="3" t="s">
        <v>802</v>
      </c>
      <c r="H364" s="17">
        <v>0</v>
      </c>
      <c r="I364" s="17">
        <v>0</v>
      </c>
    </row>
    <row r="365" spans="1:9" ht="20.25" customHeight="1">
      <c r="A365" s="3" t="s">
        <v>406</v>
      </c>
      <c r="H365" s="17">
        <v>0</v>
      </c>
      <c r="I365" s="17">
        <f>173482097+10391343</f>
        <v>183873440</v>
      </c>
    </row>
    <row r="366" spans="1:9" ht="20.25" customHeight="1">
      <c r="A366" s="3" t="s">
        <v>0</v>
      </c>
      <c r="H366" s="17">
        <v>0</v>
      </c>
      <c r="I366" s="17">
        <v>0</v>
      </c>
    </row>
    <row r="367" spans="1:9" ht="20.25" customHeight="1">
      <c r="A367" s="3" t="s">
        <v>803</v>
      </c>
      <c r="H367" s="17">
        <v>0</v>
      </c>
      <c r="I367" s="17">
        <v>0</v>
      </c>
    </row>
    <row r="368" spans="1:9" ht="20.25" customHeight="1">
      <c r="A368" s="3" t="s">
        <v>406</v>
      </c>
      <c r="H368" s="17">
        <v>0</v>
      </c>
      <c r="I368" s="17">
        <v>0</v>
      </c>
    </row>
    <row r="369" spans="1:9" ht="20.25" customHeight="1">
      <c r="A369" s="3" t="s">
        <v>793</v>
      </c>
      <c r="H369" s="17">
        <v>0</v>
      </c>
      <c r="I369" s="17">
        <v>0</v>
      </c>
    </row>
    <row r="370" spans="8:9" ht="20.25" customHeight="1">
      <c r="H370" s="17"/>
      <c r="I370" s="17"/>
    </row>
    <row r="371" spans="1:9" ht="20.25" customHeight="1">
      <c r="A371" s="7" t="s">
        <v>603</v>
      </c>
      <c r="H371" s="17"/>
      <c r="I371" s="17"/>
    </row>
    <row r="372" spans="1:9" ht="15.75">
      <c r="A372" s="7"/>
      <c r="H372" s="125" t="s">
        <v>644</v>
      </c>
      <c r="I372" s="125" t="s">
        <v>640</v>
      </c>
    </row>
    <row r="373" spans="1:9" ht="20.25" customHeight="1">
      <c r="A373" s="3" t="s">
        <v>715</v>
      </c>
      <c r="H373" s="17">
        <v>0</v>
      </c>
      <c r="I373" s="17">
        <v>0</v>
      </c>
    </row>
    <row r="374" spans="1:9" ht="20.25" customHeight="1">
      <c r="A374" s="3" t="s">
        <v>716</v>
      </c>
      <c r="H374" s="17">
        <v>0</v>
      </c>
      <c r="I374" s="17">
        <v>0</v>
      </c>
    </row>
    <row r="375" spans="10:12" ht="20.25" customHeight="1">
      <c r="J375" s="17"/>
      <c r="K375" s="17"/>
      <c r="L375" s="17"/>
    </row>
    <row r="376" spans="1:12" ht="20.25" customHeight="1">
      <c r="A376" s="7" t="s">
        <v>604</v>
      </c>
      <c r="J376" s="17"/>
      <c r="K376" s="17"/>
      <c r="L376" s="17"/>
    </row>
    <row r="377" s="7" customFormat="1" ht="20.25" customHeight="1">
      <c r="A377" s="58" t="s">
        <v>407</v>
      </c>
    </row>
    <row r="378" ht="14.25" customHeight="1">
      <c r="A378" s="3" t="s">
        <v>408</v>
      </c>
    </row>
    <row r="379" spans="1:15" s="14" customFormat="1" ht="31.5">
      <c r="A379" s="7"/>
      <c r="B379" s="7"/>
      <c r="C379" s="7"/>
      <c r="E379" s="126"/>
      <c r="F379" s="134" t="s">
        <v>657</v>
      </c>
      <c r="G379" s="134" t="s">
        <v>432</v>
      </c>
      <c r="H379" s="134" t="s">
        <v>434</v>
      </c>
      <c r="I379" s="134" t="s">
        <v>433</v>
      </c>
      <c r="K379" s="48"/>
      <c r="M379" s="48"/>
      <c r="O379" s="42"/>
    </row>
    <row r="380" spans="1:15" s="14" customFormat="1" ht="47.25">
      <c r="A380" s="133" t="s">
        <v>717</v>
      </c>
      <c r="E380" s="16"/>
      <c r="F380" s="16">
        <v>11000000000</v>
      </c>
      <c r="G380" s="16">
        <v>3841600000</v>
      </c>
      <c r="H380" s="16">
        <v>-97722290</v>
      </c>
      <c r="I380" s="16">
        <v>2372370592</v>
      </c>
      <c r="K380" s="49"/>
      <c r="M380" s="49"/>
      <c r="O380" s="42"/>
    </row>
    <row r="381" spans="1:15" s="15" customFormat="1" ht="21" customHeight="1">
      <c r="A381" s="3" t="s">
        <v>136</v>
      </c>
      <c r="E381" s="17"/>
      <c r="F381" s="17">
        <v>0</v>
      </c>
      <c r="G381" s="17">
        <v>0</v>
      </c>
      <c r="H381" s="17">
        <v>0</v>
      </c>
      <c r="I381" s="68">
        <v>1904336597</v>
      </c>
      <c r="K381" s="55"/>
      <c r="M381" s="55"/>
      <c r="O381" s="42"/>
    </row>
    <row r="382" spans="1:15" s="15" customFormat="1" ht="21" customHeight="1">
      <c r="A382" s="3" t="s">
        <v>137</v>
      </c>
      <c r="E382" s="17"/>
      <c r="F382" s="17">
        <v>0</v>
      </c>
      <c r="G382" s="17">
        <v>0</v>
      </c>
      <c r="H382" s="17">
        <v>0</v>
      </c>
      <c r="I382" s="17">
        <v>1904927907</v>
      </c>
      <c r="K382" s="55"/>
      <c r="M382" s="55"/>
      <c r="O382" s="42"/>
    </row>
    <row r="383" spans="1:15" s="14" customFormat="1" ht="31.5">
      <c r="A383" s="133" t="s">
        <v>693</v>
      </c>
      <c r="E383" s="16"/>
      <c r="F383" s="16">
        <f>SUM(F380+F381-F382)</f>
        <v>11000000000</v>
      </c>
      <c r="G383" s="16">
        <f>SUM(G380+G381-G382)</f>
        <v>3841600000</v>
      </c>
      <c r="H383" s="16">
        <f>SUM(H380+H381-H382)</f>
        <v>-97722290</v>
      </c>
      <c r="I383" s="16">
        <f>SUM(I380+I381-I382)</f>
        <v>2371779282</v>
      </c>
      <c r="K383" s="49"/>
      <c r="M383" s="49"/>
      <c r="O383" s="42"/>
    </row>
    <row r="384" spans="1:15" s="14" customFormat="1" ht="31.5">
      <c r="A384" s="133" t="s">
        <v>694</v>
      </c>
      <c r="E384" s="16"/>
      <c r="F384" s="16">
        <f>F383</f>
        <v>11000000000</v>
      </c>
      <c r="G384" s="16">
        <f>G383</f>
        <v>3841600000</v>
      </c>
      <c r="H384" s="16">
        <f>H383</f>
        <v>-97722290</v>
      </c>
      <c r="I384" s="16">
        <f>I383</f>
        <v>2371779282</v>
      </c>
      <c r="K384" s="49"/>
      <c r="M384" s="49"/>
      <c r="O384" s="42"/>
    </row>
    <row r="385" spans="1:15" s="15" customFormat="1" ht="21" customHeight="1">
      <c r="A385" s="3" t="s">
        <v>136</v>
      </c>
      <c r="E385" s="17"/>
      <c r="F385" s="17">
        <v>0</v>
      </c>
      <c r="G385" s="17">
        <v>0</v>
      </c>
      <c r="H385" s="17">
        <v>0</v>
      </c>
      <c r="I385" s="68">
        <v>472738307</v>
      </c>
      <c r="K385" s="55"/>
      <c r="M385" s="55"/>
      <c r="O385" s="42"/>
    </row>
    <row r="386" spans="1:15" s="15" customFormat="1" ht="21" customHeight="1">
      <c r="A386" s="3" t="s">
        <v>137</v>
      </c>
      <c r="E386" s="17"/>
      <c r="F386" s="17">
        <v>0</v>
      </c>
      <c r="G386" s="17">
        <v>0</v>
      </c>
      <c r="H386" s="17">
        <v>0</v>
      </c>
      <c r="I386" s="68">
        <v>1764737320</v>
      </c>
      <c r="K386" s="55"/>
      <c r="M386" s="70"/>
      <c r="O386" s="42"/>
    </row>
    <row r="387" spans="1:15" s="14" customFormat="1" ht="49.5" customHeight="1" thickBot="1">
      <c r="A387" s="133" t="s">
        <v>237</v>
      </c>
      <c r="E387" s="24"/>
      <c r="F387" s="19">
        <f>F384+F385-F386</f>
        <v>11000000000</v>
      </c>
      <c r="G387" s="19">
        <f>G384+G385-G386</f>
        <v>3841600000</v>
      </c>
      <c r="H387" s="19">
        <f>H384+H385-H386</f>
        <v>-97722290</v>
      </c>
      <c r="I387" s="19">
        <f>I384+I385-I386</f>
        <v>1079780269</v>
      </c>
      <c r="K387" s="71"/>
      <c r="M387" s="71"/>
      <c r="O387" s="42"/>
    </row>
    <row r="388" spans="10:13" ht="13.5" customHeight="1" thickTop="1">
      <c r="J388" s="72"/>
      <c r="M388" s="72"/>
    </row>
    <row r="389" spans="1:12" s="7" customFormat="1" ht="19.5" customHeight="1">
      <c r="A389" s="46" t="s">
        <v>409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9" s="7" customFormat="1" ht="15.75">
      <c r="A390" s="50"/>
      <c r="B390" s="50"/>
      <c r="C390" s="50"/>
      <c r="D390" s="50"/>
      <c r="E390" s="50"/>
      <c r="F390" s="50"/>
      <c r="G390" s="50"/>
      <c r="H390" s="131" t="s">
        <v>644</v>
      </c>
      <c r="I390" s="125" t="s">
        <v>640</v>
      </c>
    </row>
    <row r="391" spans="1:9" ht="24" customHeight="1">
      <c r="A391" s="3" t="s">
        <v>410</v>
      </c>
      <c r="C391" s="47"/>
      <c r="D391" s="47"/>
      <c r="E391" s="47"/>
      <c r="F391" s="47"/>
      <c r="G391" s="47"/>
      <c r="H391" s="56">
        <v>2520000000</v>
      </c>
      <c r="I391" s="56">
        <v>2520000000</v>
      </c>
    </row>
    <row r="392" spans="1:9" ht="24" customHeight="1">
      <c r="A392" s="3" t="s">
        <v>411</v>
      </c>
      <c r="C392" s="47"/>
      <c r="D392" s="47"/>
      <c r="E392" s="47"/>
      <c r="F392" s="47"/>
      <c r="G392" s="47"/>
      <c r="H392" s="56">
        <v>8439000000</v>
      </c>
      <c r="I392" s="56">
        <v>8439000000</v>
      </c>
    </row>
    <row r="393" spans="1:9" ht="24" customHeight="1">
      <c r="A393" s="3" t="s">
        <v>412</v>
      </c>
      <c r="C393" s="47"/>
      <c r="D393" s="47"/>
      <c r="E393" s="47"/>
      <c r="F393" s="47"/>
      <c r="G393" s="47"/>
      <c r="H393" s="56">
        <v>41000000</v>
      </c>
      <c r="I393" s="56">
        <v>41000000</v>
      </c>
    </row>
    <row r="394" spans="1:9" s="7" customFormat="1" ht="24" customHeight="1" thickBot="1">
      <c r="A394" s="46" t="s">
        <v>399</v>
      </c>
      <c r="B394" s="46"/>
      <c r="C394" s="46"/>
      <c r="D394" s="46"/>
      <c r="E394" s="46"/>
      <c r="F394" s="46"/>
      <c r="G394" s="46"/>
      <c r="H394" s="140">
        <v>11000000000</v>
      </c>
      <c r="I394" s="140">
        <v>11000000000</v>
      </c>
    </row>
    <row r="395" spans="1:10" ht="17.25" customHeight="1" thickTop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</row>
    <row r="396" spans="1:9" ht="43.5" customHeight="1">
      <c r="A396" s="46" t="s">
        <v>718</v>
      </c>
      <c r="B396" s="47"/>
      <c r="C396" s="47"/>
      <c r="D396" s="47"/>
      <c r="E396" s="47"/>
      <c r="F396" s="47"/>
      <c r="G396" s="47"/>
      <c r="H396" s="47"/>
      <c r="I396" s="47"/>
    </row>
    <row r="397" spans="1:9" ht="43.5" customHeight="1">
      <c r="A397" s="46"/>
      <c r="B397" s="47"/>
      <c r="C397" s="47"/>
      <c r="D397" s="47"/>
      <c r="E397" s="47"/>
      <c r="F397" s="47"/>
      <c r="G397" s="47"/>
      <c r="H397" s="51" t="s">
        <v>238</v>
      </c>
      <c r="I397" s="51" t="s">
        <v>762</v>
      </c>
    </row>
    <row r="398" spans="1:9" ht="20.25" customHeight="1">
      <c r="A398" s="47" t="s">
        <v>719</v>
      </c>
      <c r="B398" s="47"/>
      <c r="C398" s="47"/>
      <c r="D398" s="47"/>
      <c r="E398" s="47"/>
      <c r="F398" s="47"/>
      <c r="G398" s="47"/>
      <c r="H398" s="17">
        <v>0</v>
      </c>
      <c r="I398" s="17">
        <v>0</v>
      </c>
    </row>
    <row r="399" spans="1:9" ht="20.25" customHeight="1">
      <c r="A399" s="47" t="s">
        <v>720</v>
      </c>
      <c r="B399" s="47"/>
      <c r="C399" s="47"/>
      <c r="D399" s="47"/>
      <c r="E399" s="47"/>
      <c r="F399" s="47"/>
      <c r="G399" s="47"/>
      <c r="H399" s="17">
        <v>0</v>
      </c>
      <c r="I399" s="17">
        <v>0</v>
      </c>
    </row>
    <row r="400" spans="1:9" ht="20.25" customHeight="1">
      <c r="A400" s="47" t="s">
        <v>721</v>
      </c>
      <c r="B400" s="47"/>
      <c r="C400" s="47"/>
      <c r="D400" s="47"/>
      <c r="E400" s="47"/>
      <c r="F400" s="47"/>
      <c r="G400" s="47"/>
      <c r="H400" s="17">
        <v>0</v>
      </c>
      <c r="I400" s="17">
        <v>0</v>
      </c>
    </row>
    <row r="401" spans="1:9" ht="20.25" customHeight="1">
      <c r="A401" s="47" t="s">
        <v>722</v>
      </c>
      <c r="B401" s="47"/>
      <c r="C401" s="47"/>
      <c r="D401" s="47"/>
      <c r="E401" s="47"/>
      <c r="F401" s="47"/>
      <c r="G401" s="47"/>
      <c r="H401" s="17">
        <v>0</v>
      </c>
      <c r="I401" s="17">
        <v>0</v>
      </c>
    </row>
    <row r="402" spans="1:9" ht="20.25" customHeight="1">
      <c r="A402" s="47" t="s">
        <v>723</v>
      </c>
      <c r="B402" s="47"/>
      <c r="C402" s="47"/>
      <c r="D402" s="47"/>
      <c r="E402" s="47"/>
      <c r="F402" s="47"/>
      <c r="G402" s="47"/>
      <c r="H402" s="17">
        <v>0</v>
      </c>
      <c r="I402" s="17">
        <v>0</v>
      </c>
    </row>
    <row r="403" spans="1:9" ht="20.25" customHeight="1">
      <c r="A403" s="47" t="s">
        <v>724</v>
      </c>
      <c r="B403" s="47"/>
      <c r="C403" s="47"/>
      <c r="D403" s="47"/>
      <c r="E403" s="47"/>
      <c r="F403" s="47"/>
      <c r="G403" s="47"/>
      <c r="H403" s="17">
        <v>0</v>
      </c>
      <c r="I403" s="17">
        <v>0</v>
      </c>
    </row>
    <row r="404" spans="1:10" ht="17.2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</row>
    <row r="405" spans="1:10" s="7" customFormat="1" ht="17.25" customHeight="1">
      <c r="A405" s="14" t="s">
        <v>413</v>
      </c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1" s="7" customFormat="1" ht="15.75">
      <c r="A406" s="43"/>
      <c r="B406" s="43"/>
      <c r="C406" s="43"/>
      <c r="D406" s="43"/>
      <c r="E406" s="43"/>
      <c r="F406" s="43"/>
      <c r="G406" s="43"/>
      <c r="H406" s="131" t="s">
        <v>644</v>
      </c>
      <c r="I406" s="125" t="s">
        <v>640</v>
      </c>
      <c r="K406" s="147"/>
    </row>
    <row r="407" spans="1:9" ht="21" customHeight="1">
      <c r="A407" s="3" t="s">
        <v>414</v>
      </c>
      <c r="H407" s="3">
        <v>1100000</v>
      </c>
      <c r="I407" s="3">
        <v>1100000</v>
      </c>
    </row>
    <row r="408" ht="21" customHeight="1">
      <c r="A408" s="3" t="s">
        <v>725</v>
      </c>
    </row>
    <row r="409" spans="1:9" ht="21" customHeight="1">
      <c r="A409" s="3" t="s">
        <v>726</v>
      </c>
      <c r="H409" s="3">
        <v>1100000</v>
      </c>
      <c r="I409" s="3">
        <v>1100000</v>
      </c>
    </row>
    <row r="410" ht="21" customHeight="1">
      <c r="A410" s="3" t="s">
        <v>415</v>
      </c>
    </row>
    <row r="411" spans="1:9" ht="21" customHeight="1">
      <c r="A411" s="3" t="s">
        <v>416</v>
      </c>
      <c r="H411" s="3">
        <v>4100</v>
      </c>
      <c r="I411" s="3">
        <v>4100</v>
      </c>
    </row>
    <row r="412" spans="1:9" ht="21" customHeight="1">
      <c r="A412" s="3" t="s">
        <v>726</v>
      </c>
      <c r="H412" s="3">
        <v>4100</v>
      </c>
      <c r="I412" s="3">
        <v>4100</v>
      </c>
    </row>
    <row r="413" ht="21" customHeight="1">
      <c r="A413" s="3" t="s">
        <v>415</v>
      </c>
    </row>
    <row r="414" spans="1:9" ht="21" customHeight="1">
      <c r="A414" s="3" t="s">
        <v>417</v>
      </c>
      <c r="H414" s="3">
        <v>1095900</v>
      </c>
      <c r="I414" s="3">
        <v>1095900</v>
      </c>
    </row>
    <row r="415" spans="1:9" ht="21" customHeight="1">
      <c r="A415" s="3" t="s">
        <v>726</v>
      </c>
      <c r="H415" s="3">
        <v>1095900</v>
      </c>
      <c r="I415" s="3">
        <v>1095900</v>
      </c>
    </row>
    <row r="416" ht="21" customHeight="1">
      <c r="A416" s="3" t="s">
        <v>415</v>
      </c>
    </row>
    <row r="417" ht="21" customHeight="1">
      <c r="A417" s="3" t="s">
        <v>418</v>
      </c>
    </row>
    <row r="418" spans="1:12" ht="1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</row>
    <row r="419" spans="1:12" ht="18" customHeight="1">
      <c r="A419" s="7" t="s">
        <v>727</v>
      </c>
      <c r="E419" s="15"/>
      <c r="F419" s="15"/>
      <c r="G419" s="15"/>
      <c r="H419" s="15"/>
      <c r="I419" s="15"/>
      <c r="J419" s="15"/>
      <c r="K419" s="15"/>
      <c r="L419" s="15"/>
    </row>
    <row r="420" spans="1:12" ht="23.25" customHeight="1">
      <c r="A420" s="3" t="s">
        <v>728</v>
      </c>
      <c r="E420" s="15"/>
      <c r="F420" s="15"/>
      <c r="G420" s="15"/>
      <c r="H420" s="15"/>
      <c r="I420" s="15"/>
      <c r="J420" s="15"/>
      <c r="K420" s="15"/>
      <c r="L420" s="15"/>
    </row>
    <row r="421" spans="1:12" ht="23.25" customHeight="1">
      <c r="A421" s="3" t="s">
        <v>729</v>
      </c>
      <c r="E421" s="15"/>
      <c r="F421" s="15"/>
      <c r="G421" s="15"/>
      <c r="H421" s="15"/>
      <c r="I421" s="15"/>
      <c r="J421" s="15"/>
      <c r="K421" s="15"/>
      <c r="L421" s="15"/>
    </row>
    <row r="422" spans="1:12" ht="23.25" customHeight="1">
      <c r="A422" s="3" t="s">
        <v>730</v>
      </c>
      <c r="E422" s="15"/>
      <c r="F422" s="15"/>
      <c r="G422" s="15"/>
      <c r="H422" s="15"/>
      <c r="I422" s="15"/>
      <c r="J422" s="15"/>
      <c r="K422" s="15"/>
      <c r="L422" s="15"/>
    </row>
    <row r="423" spans="1:12" ht="23.25" customHeight="1">
      <c r="A423" s="3" t="s">
        <v>731</v>
      </c>
      <c r="E423" s="15"/>
      <c r="F423" s="15"/>
      <c r="G423" s="15"/>
      <c r="H423" s="15"/>
      <c r="I423" s="15"/>
      <c r="J423" s="15"/>
      <c r="K423" s="15"/>
      <c r="L423" s="15"/>
    </row>
    <row r="424" spans="5:12" ht="18" customHeight="1">
      <c r="E424" s="15"/>
      <c r="F424" s="15"/>
      <c r="G424" s="15"/>
      <c r="H424" s="15"/>
      <c r="I424" s="15"/>
      <c r="J424" s="15"/>
      <c r="K424" s="15"/>
      <c r="L424" s="15"/>
    </row>
    <row r="425" ht="18" customHeight="1">
      <c r="A425" s="7" t="s">
        <v>732</v>
      </c>
    </row>
    <row r="426" spans="1:9" ht="15.75">
      <c r="A426" s="7"/>
      <c r="H426" s="125" t="s">
        <v>644</v>
      </c>
      <c r="I426" s="125" t="s">
        <v>640</v>
      </c>
    </row>
    <row r="427" spans="1:9" ht="21.75" customHeight="1">
      <c r="A427" s="3" t="s">
        <v>733</v>
      </c>
      <c r="H427" s="3">
        <v>2712602228</v>
      </c>
      <c r="I427" s="3">
        <v>2617385398</v>
      </c>
    </row>
    <row r="428" spans="1:9" ht="21.75" customHeight="1">
      <c r="A428" s="3" t="s">
        <v>734</v>
      </c>
      <c r="H428" s="17">
        <v>0</v>
      </c>
      <c r="I428" s="17">
        <v>0</v>
      </c>
    </row>
    <row r="429" spans="1:9" ht="21.75" customHeight="1">
      <c r="A429" s="3" t="s">
        <v>735</v>
      </c>
      <c r="H429" s="17">
        <v>0</v>
      </c>
      <c r="I429" s="17">
        <v>0</v>
      </c>
    </row>
    <row r="430" ht="18" customHeight="1"/>
    <row r="431" s="7" customFormat="1" ht="20.25" customHeight="1">
      <c r="A431" s="7" t="s">
        <v>605</v>
      </c>
    </row>
    <row r="432" spans="1:14" s="7" customFormat="1" ht="31.5">
      <c r="A432" s="10"/>
      <c r="B432" s="10"/>
      <c r="C432" s="10"/>
      <c r="D432" s="10"/>
      <c r="E432" s="10"/>
      <c r="F432" s="10"/>
      <c r="G432" s="10"/>
      <c r="H432" s="13" t="s">
        <v>559</v>
      </c>
      <c r="I432" s="13" t="s">
        <v>560</v>
      </c>
      <c r="K432" s="124"/>
      <c r="N432" s="65"/>
    </row>
    <row r="434" spans="1:9" s="7" customFormat="1" ht="21" customHeight="1">
      <c r="A434" s="7" t="s">
        <v>419</v>
      </c>
      <c r="H434" s="7">
        <f>SUM(H435:H437)</f>
        <v>23518597296</v>
      </c>
      <c r="I434" s="7">
        <f>SUM(I435:I437)</f>
        <v>28543535493</v>
      </c>
    </row>
    <row r="435" spans="1:9" ht="21" customHeight="1">
      <c r="A435" s="3" t="s">
        <v>420</v>
      </c>
      <c r="H435" s="66">
        <v>1680723516</v>
      </c>
      <c r="I435" s="66">
        <f>9198328379-800245865</f>
        <v>8398082514</v>
      </c>
    </row>
    <row r="436" spans="1:9" ht="21" customHeight="1">
      <c r="A436" s="3" t="s">
        <v>421</v>
      </c>
      <c r="H436" s="66">
        <v>19094861281</v>
      </c>
      <c r="I436" s="66">
        <f>18163221248-682382822</f>
        <v>17480838426</v>
      </c>
    </row>
    <row r="437" spans="1:9" ht="21" customHeight="1">
      <c r="A437" s="3" t="s">
        <v>422</v>
      </c>
      <c r="H437" s="80">
        <v>2743012499</v>
      </c>
      <c r="I437" s="80">
        <f>3953133088-1288518535</f>
        <v>2664614553</v>
      </c>
    </row>
    <row r="438" spans="1:11" ht="21" customHeight="1" thickBot="1">
      <c r="A438" s="7" t="s">
        <v>399</v>
      </c>
      <c r="H438" s="19">
        <f>H434</f>
        <v>23518597296</v>
      </c>
      <c r="I438" s="19">
        <f>I434</f>
        <v>28543535493</v>
      </c>
      <c r="K438" s="7"/>
    </row>
    <row r="439" spans="1:12" ht="17.25" customHeight="1" thickTop="1">
      <c r="A439" s="7"/>
      <c r="J439" s="80"/>
      <c r="L439" s="80"/>
    </row>
    <row r="440" spans="1:12" s="7" customFormat="1" ht="17.25" customHeight="1">
      <c r="A440" s="7" t="s">
        <v>606</v>
      </c>
      <c r="J440" s="81"/>
      <c r="L440" s="81"/>
    </row>
    <row r="441" spans="8:11" s="7" customFormat="1" ht="42" customHeight="1">
      <c r="H441" s="13" t="s">
        <v>559</v>
      </c>
      <c r="I441" s="13" t="s">
        <v>560</v>
      </c>
      <c r="K441" s="124"/>
    </row>
    <row r="442" spans="1:9" ht="22.5" customHeight="1">
      <c r="A442" s="3" t="s">
        <v>423</v>
      </c>
      <c r="H442" s="17">
        <v>0</v>
      </c>
      <c r="I442" s="17">
        <v>0</v>
      </c>
    </row>
    <row r="443" spans="1:9" ht="22.5" customHeight="1">
      <c r="A443" s="3" t="s">
        <v>736</v>
      </c>
      <c r="H443" s="17">
        <v>0</v>
      </c>
      <c r="I443" s="17">
        <v>170909091</v>
      </c>
    </row>
    <row r="444" spans="1:9" ht="22.5" customHeight="1">
      <c r="A444" s="3" t="s">
        <v>424</v>
      </c>
      <c r="H444" s="80"/>
      <c r="I444" s="80">
        <f>140054549-56419356</f>
        <v>83635193</v>
      </c>
    </row>
    <row r="445" spans="1:9" s="7" customFormat="1" ht="22.5" customHeight="1" thickBot="1">
      <c r="A445" s="7" t="s">
        <v>399</v>
      </c>
      <c r="H445" s="19">
        <f>SUM(H442:H444)</f>
        <v>0</v>
      </c>
      <c r="I445" s="19">
        <f>SUM(I442:I444)</f>
        <v>254544284</v>
      </c>
    </row>
    <row r="446" spans="10:12" s="7" customFormat="1" ht="21.75" customHeight="1" thickTop="1">
      <c r="J446" s="12"/>
      <c r="L446" s="12"/>
    </row>
    <row r="447" spans="1:10" s="7" customFormat="1" ht="20.25" customHeight="1">
      <c r="A447" s="7" t="s">
        <v>607</v>
      </c>
      <c r="J447" s="58"/>
    </row>
    <row r="448" spans="1:14" s="7" customFormat="1" ht="31.5">
      <c r="A448" s="10"/>
      <c r="B448" s="10"/>
      <c r="C448" s="10"/>
      <c r="D448" s="10"/>
      <c r="E448" s="10"/>
      <c r="F448" s="10"/>
      <c r="G448" s="10"/>
      <c r="H448" s="13" t="s">
        <v>559</v>
      </c>
      <c r="I448" s="13" t="s">
        <v>560</v>
      </c>
      <c r="K448" s="124"/>
      <c r="N448" s="65"/>
    </row>
    <row r="449" spans="1:11" ht="27" customHeight="1">
      <c r="A449" s="7" t="s">
        <v>425</v>
      </c>
      <c r="H449" s="16">
        <f>SUM(H450:H452)</f>
        <v>21287137516</v>
      </c>
      <c r="I449" s="16">
        <f>SUM(I450:I452)</f>
        <v>24772822598</v>
      </c>
      <c r="K449" s="16"/>
    </row>
    <row r="450" spans="1:11" ht="27" customHeight="1">
      <c r="A450" s="3" t="s">
        <v>437</v>
      </c>
      <c r="H450" s="68">
        <v>1410900479</v>
      </c>
      <c r="I450" s="68">
        <f>7509823861-641321725</f>
        <v>6868502136</v>
      </c>
      <c r="K450" s="17"/>
    </row>
    <row r="451" spans="1:11" ht="27" customHeight="1">
      <c r="A451" s="3" t="s">
        <v>438</v>
      </c>
      <c r="H451" s="68">
        <v>17444365548</v>
      </c>
      <c r="I451" s="68">
        <f>16330001019-586014466</f>
        <v>15743986553</v>
      </c>
      <c r="K451" s="17"/>
    </row>
    <row r="452" spans="1:11" ht="27" customHeight="1">
      <c r="A452" s="3" t="s">
        <v>439</v>
      </c>
      <c r="H452" s="68">
        <v>2431871489</v>
      </c>
      <c r="I452" s="68">
        <f>3197271743-1036937834</f>
        <v>2160333909</v>
      </c>
      <c r="K452" s="17"/>
    </row>
    <row r="453" spans="1:11" s="7" customFormat="1" ht="27" customHeight="1" thickBot="1">
      <c r="A453" s="7" t="s">
        <v>399</v>
      </c>
      <c r="H453" s="19">
        <f>H449</f>
        <v>21287137516</v>
      </c>
      <c r="I453" s="19">
        <f>I449</f>
        <v>24772822598</v>
      </c>
      <c r="K453" s="16"/>
    </row>
    <row r="454" ht="20.25" customHeight="1" thickTop="1">
      <c r="J454" s="66"/>
    </row>
    <row r="455" spans="1:10" s="7" customFormat="1" ht="20.25" customHeight="1">
      <c r="A455" s="58" t="s">
        <v>608</v>
      </c>
      <c r="J455" s="58"/>
    </row>
    <row r="456" spans="1:14" s="7" customFormat="1" ht="31.5">
      <c r="A456" s="10"/>
      <c r="B456" s="10"/>
      <c r="C456" s="10"/>
      <c r="D456" s="10"/>
      <c r="E456" s="10"/>
      <c r="F456" s="10"/>
      <c r="G456" s="10"/>
      <c r="H456" s="13" t="s">
        <v>559</v>
      </c>
      <c r="I456" s="13" t="s">
        <v>560</v>
      </c>
      <c r="K456" s="124"/>
      <c r="N456" s="65"/>
    </row>
    <row r="457" spans="1:11" ht="28.5" customHeight="1">
      <c r="A457" s="3" t="s">
        <v>426</v>
      </c>
      <c r="H457" s="68">
        <v>22162914</v>
      </c>
      <c r="I457" s="68">
        <f>193944973-74817559-81170335</f>
        <v>37957079</v>
      </c>
      <c r="K457" s="17"/>
    </row>
    <row r="458" spans="1:11" ht="28.5" customHeight="1">
      <c r="A458" s="3" t="s">
        <v>737</v>
      </c>
      <c r="H458" s="68">
        <v>0</v>
      </c>
      <c r="I458" s="68">
        <v>0</v>
      </c>
      <c r="K458" s="17"/>
    </row>
    <row r="459" spans="1:11" ht="28.5" customHeight="1">
      <c r="A459" s="3" t="s">
        <v>427</v>
      </c>
      <c r="H459" s="68">
        <v>0</v>
      </c>
      <c r="I459" s="68">
        <v>0</v>
      </c>
      <c r="K459" s="17"/>
    </row>
    <row r="460" spans="1:11" ht="28.5" customHeight="1">
      <c r="A460" s="3" t="s">
        <v>738</v>
      </c>
      <c r="H460" s="68">
        <v>0</v>
      </c>
      <c r="I460" s="68">
        <v>0</v>
      </c>
      <c r="K460" s="17"/>
    </row>
    <row r="461" spans="1:11" ht="28.5" customHeight="1">
      <c r="A461" s="3" t="s">
        <v>739</v>
      </c>
      <c r="H461" s="68">
        <v>240213426</v>
      </c>
      <c r="I461" s="68">
        <v>124421171</v>
      </c>
      <c r="K461" s="17"/>
    </row>
    <row r="462" spans="1:11" ht="28.5" customHeight="1">
      <c r="A462" s="3" t="s">
        <v>740</v>
      </c>
      <c r="H462" s="68">
        <v>0</v>
      </c>
      <c r="I462" s="68">
        <v>0</v>
      </c>
      <c r="K462" s="17"/>
    </row>
    <row r="463" spans="1:9" s="7" customFormat="1" ht="28.5" customHeight="1" thickBot="1">
      <c r="A463" s="7" t="s">
        <v>399</v>
      </c>
      <c r="H463" s="11">
        <f>SUM(H457:H462)</f>
        <v>262376340</v>
      </c>
      <c r="I463" s="11">
        <f>SUM(I457:I462)</f>
        <v>162378250</v>
      </c>
    </row>
    <row r="464" ht="20.25" customHeight="1" thickTop="1">
      <c r="J464" s="66"/>
    </row>
    <row r="465" ht="20.25" customHeight="1">
      <c r="J465" s="66"/>
    </row>
    <row r="466" ht="20.25" customHeight="1">
      <c r="J466" s="66"/>
    </row>
    <row r="467" ht="20.25" customHeight="1">
      <c r="J467" s="66"/>
    </row>
    <row r="468" spans="1:10" s="7" customFormat="1" ht="20.25" customHeight="1">
      <c r="A468" s="7" t="s">
        <v>609</v>
      </c>
      <c r="J468" s="58"/>
    </row>
    <row r="469" spans="1:14" s="7" customFormat="1" ht="30" customHeight="1">
      <c r="A469" s="10"/>
      <c r="B469" s="10"/>
      <c r="C469" s="10"/>
      <c r="D469" s="10"/>
      <c r="E469" s="10"/>
      <c r="F469" s="10"/>
      <c r="G469" s="10"/>
      <c r="H469" s="13" t="s">
        <v>559</v>
      </c>
      <c r="I469" s="13" t="s">
        <v>560</v>
      </c>
      <c r="K469" s="124"/>
      <c r="N469" s="65"/>
    </row>
    <row r="470" spans="1:11" ht="25.5" customHeight="1">
      <c r="A470" s="3" t="s">
        <v>428</v>
      </c>
      <c r="H470" s="68">
        <v>52465001</v>
      </c>
      <c r="I470" s="68">
        <v>26301669</v>
      </c>
      <c r="K470" s="17"/>
    </row>
    <row r="471" spans="1:11" ht="25.5" customHeight="1">
      <c r="A471" s="3" t="s">
        <v>741</v>
      </c>
      <c r="H471" s="68">
        <v>0</v>
      </c>
      <c r="I471" s="68">
        <v>7438940</v>
      </c>
      <c r="K471" s="17"/>
    </row>
    <row r="472" spans="1:11" ht="25.5" customHeight="1">
      <c r="A472" s="3" t="s">
        <v>742</v>
      </c>
      <c r="H472" s="68">
        <v>0</v>
      </c>
      <c r="I472" s="68">
        <v>0</v>
      </c>
      <c r="K472" s="17"/>
    </row>
    <row r="473" spans="1:11" ht="25.5" customHeight="1">
      <c r="A473" s="3" t="s">
        <v>743</v>
      </c>
      <c r="H473" s="68">
        <v>0</v>
      </c>
      <c r="I473" s="68">
        <v>0</v>
      </c>
      <c r="K473" s="17"/>
    </row>
    <row r="474" spans="1:11" ht="25.5" customHeight="1">
      <c r="A474" s="3" t="s">
        <v>744</v>
      </c>
      <c r="H474" s="68">
        <v>-157880000</v>
      </c>
      <c r="I474" s="68">
        <v>6300000</v>
      </c>
      <c r="K474" s="17"/>
    </row>
    <row r="475" spans="1:11" ht="25.5" customHeight="1">
      <c r="A475" s="3" t="s">
        <v>569</v>
      </c>
      <c r="H475" s="68">
        <v>0</v>
      </c>
      <c r="I475" s="68">
        <v>0</v>
      </c>
      <c r="K475" s="17"/>
    </row>
    <row r="476" spans="1:11" ht="25.5" customHeight="1">
      <c r="A476" s="3" t="s">
        <v>122</v>
      </c>
      <c r="H476" s="68">
        <v>0</v>
      </c>
      <c r="I476" s="68">
        <v>173482097</v>
      </c>
      <c r="K476" s="17"/>
    </row>
    <row r="477" spans="1:11" s="7" customFormat="1" ht="25.5" customHeight="1" thickBot="1">
      <c r="A477" s="7" t="s">
        <v>399</v>
      </c>
      <c r="H477" s="19">
        <f>SUM(H470:H476)</f>
        <v>-105414999</v>
      </c>
      <c r="I477" s="19">
        <f>SUM(I470:I476)</f>
        <v>213522706</v>
      </c>
      <c r="K477" s="16"/>
    </row>
    <row r="478" spans="10:12" s="7" customFormat="1" ht="16.5" customHeight="1" thickTop="1">
      <c r="J478" s="24"/>
      <c r="K478" s="16"/>
      <c r="L478" s="24"/>
    </row>
    <row r="479" spans="1:10" ht="23.25" customHeight="1">
      <c r="A479" s="7" t="s">
        <v>610</v>
      </c>
      <c r="J479" s="66"/>
    </row>
    <row r="480" spans="1:14" s="7" customFormat="1" ht="31.5">
      <c r="A480" s="10"/>
      <c r="B480" s="10"/>
      <c r="C480" s="10"/>
      <c r="D480" s="10"/>
      <c r="E480" s="10"/>
      <c r="F480" s="10"/>
      <c r="G480" s="10"/>
      <c r="H480" s="13" t="s">
        <v>559</v>
      </c>
      <c r="I480" s="13" t="s">
        <v>560</v>
      </c>
      <c r="K480" s="124"/>
      <c r="N480" s="65"/>
    </row>
    <row r="481" spans="1:9" ht="30" customHeight="1">
      <c r="A481" s="3" t="s">
        <v>658</v>
      </c>
      <c r="H481" s="68">
        <v>0</v>
      </c>
      <c r="I481" s="68">
        <v>0</v>
      </c>
    </row>
    <row r="482" spans="1:9" ht="30" customHeight="1">
      <c r="A482" s="3" t="s">
        <v>659</v>
      </c>
      <c r="H482" s="68">
        <v>0</v>
      </c>
      <c r="I482" s="68">
        <v>0</v>
      </c>
    </row>
    <row r="483" spans="1:9" ht="30" customHeight="1">
      <c r="A483" s="3" t="s">
        <v>660</v>
      </c>
      <c r="H483" s="68">
        <v>0</v>
      </c>
      <c r="I483" s="68">
        <v>0</v>
      </c>
    </row>
    <row r="484" spans="1:9" ht="30" customHeight="1">
      <c r="A484" s="3" t="s">
        <v>661</v>
      </c>
      <c r="H484" s="68">
        <v>0</v>
      </c>
      <c r="I484" s="68">
        <v>0</v>
      </c>
    </row>
    <row r="485" spans="1:9" ht="30" customHeight="1">
      <c r="A485" s="3" t="s">
        <v>780</v>
      </c>
      <c r="H485" s="68">
        <v>3032673</v>
      </c>
      <c r="I485" s="68">
        <v>897</v>
      </c>
    </row>
    <row r="486" spans="1:9" s="7" customFormat="1" ht="30" customHeight="1" thickBot="1">
      <c r="A486" s="7" t="s">
        <v>399</v>
      </c>
      <c r="H486" s="19">
        <f>SUM(H481:H485)</f>
        <v>3032673</v>
      </c>
      <c r="I486" s="19">
        <f>SUM(I481:I485)</f>
        <v>897</v>
      </c>
    </row>
    <row r="487" ht="17.25" customHeight="1" thickTop="1">
      <c r="J487" s="66"/>
    </row>
    <row r="488" spans="1:10" ht="20.25" customHeight="1">
      <c r="A488" s="7" t="s">
        <v>611</v>
      </c>
      <c r="J488" s="66"/>
    </row>
    <row r="489" spans="1:14" s="7" customFormat="1" ht="31.5">
      <c r="A489" s="10"/>
      <c r="B489" s="10"/>
      <c r="C489" s="10"/>
      <c r="D489" s="10"/>
      <c r="E489" s="10"/>
      <c r="F489" s="10"/>
      <c r="G489" s="10"/>
      <c r="H489" s="13" t="s">
        <v>559</v>
      </c>
      <c r="I489" s="13" t="s">
        <v>560</v>
      </c>
      <c r="K489" s="124"/>
      <c r="N489" s="65"/>
    </row>
    <row r="490" spans="1:9" ht="27.75" customHeight="1">
      <c r="A490" s="3" t="s">
        <v>662</v>
      </c>
      <c r="H490" s="17">
        <v>0</v>
      </c>
      <c r="I490" s="17">
        <v>0</v>
      </c>
    </row>
    <row r="491" spans="1:9" ht="27.75" customHeight="1">
      <c r="A491" s="3" t="s">
        <v>123</v>
      </c>
      <c r="H491" s="17">
        <v>29363492</v>
      </c>
      <c r="I491" s="17">
        <v>0</v>
      </c>
    </row>
    <row r="492" spans="1:9" ht="27.75" customHeight="1">
      <c r="A492" s="3" t="s">
        <v>663</v>
      </c>
      <c r="H492" s="17">
        <v>19430687</v>
      </c>
      <c r="I492" s="17">
        <v>0</v>
      </c>
    </row>
    <row r="493" spans="1:9" ht="27.75" customHeight="1">
      <c r="A493" s="3" t="s">
        <v>780</v>
      </c>
      <c r="H493" s="17">
        <v>10591</v>
      </c>
      <c r="I493" s="17">
        <v>15325</v>
      </c>
    </row>
    <row r="494" spans="1:9" s="7" customFormat="1" ht="27.75" customHeight="1" thickBot="1">
      <c r="A494" s="7" t="s">
        <v>399</v>
      </c>
      <c r="H494" s="19">
        <f>SUM(H490:H493)</f>
        <v>48804770</v>
      </c>
      <c r="I494" s="19">
        <f>SUM(I490:I493)</f>
        <v>15325</v>
      </c>
    </row>
    <row r="495" spans="10:12" ht="30" customHeight="1" thickTop="1">
      <c r="J495" s="68"/>
      <c r="L495" s="68"/>
    </row>
    <row r="496" spans="1:12" ht="30" customHeight="1">
      <c r="A496" s="7" t="s">
        <v>612</v>
      </c>
      <c r="J496" s="68"/>
      <c r="L496" s="68"/>
    </row>
    <row r="497" spans="1:9" ht="30" customHeight="1">
      <c r="A497" s="7"/>
      <c r="H497" s="13" t="s">
        <v>559</v>
      </c>
      <c r="I497" s="13" t="s">
        <v>560</v>
      </c>
    </row>
    <row r="498" spans="1:12" ht="24" customHeight="1">
      <c r="A498" s="3" t="s">
        <v>745</v>
      </c>
      <c r="H498" s="17">
        <v>550574509</v>
      </c>
      <c r="I498" s="17">
        <v>722531645</v>
      </c>
      <c r="J498" s="68"/>
      <c r="L498" s="68"/>
    </row>
    <row r="499" spans="1:12" ht="24" customHeight="1">
      <c r="A499" s="3" t="s">
        <v>746</v>
      </c>
      <c r="H499" s="17">
        <v>1322322256</v>
      </c>
      <c r="I499" s="17">
        <v>1688698071</v>
      </c>
      <c r="J499" s="68"/>
      <c r="L499" s="68"/>
    </row>
    <row r="500" spans="1:12" ht="24" customHeight="1">
      <c r="A500" s="3" t="s">
        <v>747</v>
      </c>
      <c r="H500" s="17">
        <v>0</v>
      </c>
      <c r="I500" s="17">
        <v>0</v>
      </c>
      <c r="J500" s="68"/>
      <c r="L500" s="68"/>
    </row>
    <row r="501" ht="30" customHeight="1">
      <c r="A501" s="7" t="s">
        <v>613</v>
      </c>
    </row>
    <row r="502" spans="1:11" ht="30" customHeight="1">
      <c r="A502" s="57"/>
      <c r="B502" s="57"/>
      <c r="C502" s="57"/>
      <c r="D502" s="57"/>
      <c r="E502" s="57"/>
      <c r="F502" s="57"/>
      <c r="G502" s="57"/>
      <c r="H502" s="13" t="s">
        <v>559</v>
      </c>
      <c r="I502" s="13" t="s">
        <v>560</v>
      </c>
      <c r="K502" s="124"/>
    </row>
    <row r="503" spans="1:11" ht="30" customHeight="1">
      <c r="A503" s="3" t="s">
        <v>748</v>
      </c>
      <c r="H503" s="68">
        <v>0</v>
      </c>
      <c r="I503" s="17">
        <v>0</v>
      </c>
      <c r="K503" s="17"/>
    </row>
    <row r="504" spans="1:11" ht="30" customHeight="1">
      <c r="A504" s="3" t="s">
        <v>572</v>
      </c>
      <c r="H504" s="68">
        <v>1146141423</v>
      </c>
      <c r="I504" s="17">
        <f>1858923522-116231334</f>
        <v>1742692188</v>
      </c>
      <c r="K504" s="17"/>
    </row>
    <row r="505" spans="1:11" ht="30" customHeight="1">
      <c r="A505" s="3" t="s">
        <v>573</v>
      </c>
      <c r="H505" s="17">
        <v>39017917</v>
      </c>
      <c r="I505" s="17">
        <f>81144462-40572231</f>
        <v>40572231</v>
      </c>
      <c r="K505" s="17"/>
    </row>
    <row r="506" spans="1:11" ht="30" customHeight="1">
      <c r="A506" s="3" t="s">
        <v>574</v>
      </c>
      <c r="H506" s="17">
        <v>49662491</v>
      </c>
      <c r="I506" s="17">
        <f>543339044-60171692</f>
        <v>483167352</v>
      </c>
      <c r="K506" s="17"/>
    </row>
    <row r="507" spans="1:11" ht="30" customHeight="1">
      <c r="A507" s="3" t="s">
        <v>575</v>
      </c>
      <c r="H507" s="17">
        <v>423691389</v>
      </c>
      <c r="I507" s="17">
        <f>538961606-241204947</f>
        <v>297756659</v>
      </c>
      <c r="K507" s="17"/>
    </row>
    <row r="508" spans="1:11" ht="30" customHeight="1" thickBot="1">
      <c r="A508" s="7" t="s">
        <v>399</v>
      </c>
      <c r="H508" s="19">
        <f>SUM(H503:H507)</f>
        <v>1658513220</v>
      </c>
      <c r="I508" s="19">
        <f>SUM(I503:I507)</f>
        <v>2564188430</v>
      </c>
      <c r="K508" s="17"/>
    </row>
    <row r="509" spans="10:12" ht="15.75" customHeight="1" thickTop="1">
      <c r="J509" s="68"/>
      <c r="L509" s="68"/>
    </row>
    <row r="510" spans="1:10" s="7" customFormat="1" ht="15.75">
      <c r="A510" s="58" t="s">
        <v>614</v>
      </c>
      <c r="J510" s="58"/>
    </row>
    <row r="511" spans="1:14" s="7" customFormat="1" ht="37.5" customHeight="1">
      <c r="A511" s="10"/>
      <c r="B511" s="10"/>
      <c r="C511" s="10"/>
      <c r="D511" s="10"/>
      <c r="E511" s="10"/>
      <c r="F511" s="10"/>
      <c r="G511" s="10"/>
      <c r="H511" s="13" t="s">
        <v>559</v>
      </c>
      <c r="I511" s="13" t="s">
        <v>560</v>
      </c>
      <c r="K511" s="124"/>
      <c r="N511" s="65"/>
    </row>
    <row r="512" spans="1:11" s="7" customFormat="1" ht="24.75" customHeight="1">
      <c r="A512" s="3" t="s">
        <v>239</v>
      </c>
      <c r="H512" s="67">
        <v>0</v>
      </c>
      <c r="I512" s="16"/>
      <c r="K512" s="16"/>
    </row>
    <row r="513" spans="1:11" ht="24.75" customHeight="1">
      <c r="A513" s="3" t="s">
        <v>240</v>
      </c>
      <c r="H513" s="68">
        <v>0</v>
      </c>
      <c r="I513" s="68">
        <v>0</v>
      </c>
      <c r="K513" s="17"/>
    </row>
    <row r="514" spans="1:11" ht="24.75" customHeight="1">
      <c r="A514" s="3" t="s">
        <v>696</v>
      </c>
      <c r="B514" s="44"/>
      <c r="C514" s="44"/>
      <c r="D514" s="44"/>
      <c r="E514" s="44"/>
      <c r="F514" s="44"/>
      <c r="G514" s="44"/>
      <c r="H514" s="69">
        <v>0</v>
      </c>
      <c r="I514" s="45">
        <v>0</v>
      </c>
      <c r="K514" s="17"/>
    </row>
    <row r="515" spans="1:11" ht="24.75" customHeight="1">
      <c r="A515" s="3" t="s">
        <v>695</v>
      </c>
      <c r="B515" s="44"/>
      <c r="C515" s="44"/>
      <c r="D515" s="44"/>
      <c r="E515" s="44"/>
      <c r="F515" s="44"/>
      <c r="G515" s="44"/>
      <c r="H515" s="68">
        <v>162924459</v>
      </c>
      <c r="I515" s="68">
        <v>278240581</v>
      </c>
      <c r="K515" s="17"/>
    </row>
    <row r="516" ht="19.5" customHeight="1"/>
    <row r="517" ht="17.25" customHeight="1">
      <c r="A517" s="7" t="s">
        <v>615</v>
      </c>
    </row>
    <row r="518" ht="13.5" customHeight="1">
      <c r="A518" s="7"/>
    </row>
    <row r="519" ht="17.25" customHeight="1">
      <c r="A519" s="7" t="s">
        <v>588</v>
      </c>
    </row>
    <row r="520" ht="12" customHeight="1"/>
    <row r="521" ht="21.75" customHeight="1">
      <c r="A521" s="3" t="s">
        <v>590</v>
      </c>
    </row>
    <row r="522" ht="21.75" customHeight="1">
      <c r="A522" s="3" t="s">
        <v>591</v>
      </c>
    </row>
    <row r="523" ht="21.75" customHeight="1">
      <c r="A523" s="3" t="s">
        <v>594</v>
      </c>
    </row>
    <row r="524" ht="21.75" customHeight="1"/>
    <row r="525" ht="21.75" customHeight="1">
      <c r="A525" s="7" t="s">
        <v>589</v>
      </c>
    </row>
    <row r="526" ht="21.75" customHeight="1"/>
    <row r="527" ht="21.75" customHeight="1">
      <c r="A527" s="3" t="s">
        <v>592</v>
      </c>
    </row>
    <row r="528" ht="21.75" customHeight="1">
      <c r="A528" s="3" t="s">
        <v>593</v>
      </c>
    </row>
    <row r="529" ht="21.75" customHeight="1"/>
    <row r="530" ht="21.75" customHeight="1">
      <c r="A530" s="3" t="s">
        <v>219</v>
      </c>
    </row>
    <row r="531" ht="21.75" customHeight="1">
      <c r="A531" s="3" t="s">
        <v>220</v>
      </c>
    </row>
    <row r="532" ht="21.75" customHeight="1"/>
    <row r="533" ht="21.75" customHeight="1">
      <c r="A533" s="3" t="s">
        <v>221</v>
      </c>
    </row>
    <row r="534" ht="21.75" customHeight="1"/>
    <row r="535" ht="21.75" customHeight="1">
      <c r="A535" s="3" t="s">
        <v>222</v>
      </c>
    </row>
    <row r="536" ht="21.75" customHeight="1">
      <c r="A536" s="3" t="s">
        <v>595</v>
      </c>
    </row>
    <row r="537" ht="21.75" customHeight="1">
      <c r="A537" s="3" t="s">
        <v>223</v>
      </c>
    </row>
    <row r="538" ht="21.75" customHeight="1">
      <c r="A538" s="3" t="s">
        <v>224</v>
      </c>
    </row>
    <row r="539" ht="12" customHeight="1"/>
    <row r="540" ht="20.25" customHeight="1">
      <c r="A540" s="3" t="s">
        <v>225</v>
      </c>
    </row>
    <row r="541" ht="12" customHeight="1"/>
    <row r="542" ht="27" customHeight="1">
      <c r="A542" s="3" t="s">
        <v>226</v>
      </c>
    </row>
    <row r="543" ht="27" customHeight="1">
      <c r="A543" s="3" t="s">
        <v>596</v>
      </c>
    </row>
    <row r="544" ht="27" customHeight="1">
      <c r="A544" s="3" t="s">
        <v>227</v>
      </c>
    </row>
    <row r="545" ht="27" customHeight="1">
      <c r="A545" s="3" t="s">
        <v>228</v>
      </c>
    </row>
    <row r="546" ht="27" customHeight="1">
      <c r="A546" s="3" t="s">
        <v>229</v>
      </c>
    </row>
    <row r="547" ht="27" customHeight="1"/>
    <row r="548" ht="27" customHeight="1">
      <c r="A548" s="3" t="s">
        <v>230</v>
      </c>
    </row>
    <row r="549" ht="9.75" customHeight="1"/>
    <row r="550" ht="27" customHeight="1">
      <c r="A550" s="3" t="s">
        <v>628</v>
      </c>
    </row>
    <row r="551" ht="27" customHeight="1">
      <c r="A551" s="3" t="s">
        <v>231</v>
      </c>
    </row>
    <row r="552" ht="27" customHeight="1">
      <c r="A552" s="3" t="s">
        <v>244</v>
      </c>
    </row>
    <row r="553" ht="17.25" customHeight="1"/>
    <row r="554" ht="27" customHeight="1">
      <c r="A554" s="7" t="s">
        <v>616</v>
      </c>
    </row>
    <row r="555" ht="12" customHeight="1">
      <c r="A555" s="7"/>
    </row>
    <row r="556" ht="24" customHeight="1">
      <c r="A556" s="3" t="s">
        <v>245</v>
      </c>
    </row>
    <row r="557" ht="24" customHeight="1">
      <c r="A557" s="3" t="s">
        <v>246</v>
      </c>
    </row>
    <row r="558" ht="24" customHeight="1">
      <c r="A558" s="3" t="s">
        <v>247</v>
      </c>
    </row>
    <row r="559" ht="24" customHeight="1">
      <c r="A559" s="3" t="s">
        <v>248</v>
      </c>
    </row>
    <row r="560" ht="24" customHeight="1">
      <c r="A560" s="3" t="s">
        <v>597</v>
      </c>
    </row>
    <row r="561" ht="24" customHeight="1"/>
    <row r="562" ht="24" customHeight="1">
      <c r="A562" s="3" t="s">
        <v>249</v>
      </c>
    </row>
    <row r="563" ht="24" customHeight="1">
      <c r="A563" s="3" t="s">
        <v>250</v>
      </c>
    </row>
    <row r="564" ht="24" customHeight="1">
      <c r="A564" s="3" t="s">
        <v>251</v>
      </c>
    </row>
    <row r="565" ht="24" customHeight="1">
      <c r="A565" s="3" t="s">
        <v>252</v>
      </c>
    </row>
    <row r="566" ht="17.25" customHeight="1"/>
    <row r="567" spans="1:10" ht="17.25" customHeight="1">
      <c r="A567" s="58" t="s">
        <v>617</v>
      </c>
      <c r="B567" s="66"/>
      <c r="C567" s="66"/>
      <c r="D567" s="66"/>
      <c r="E567" s="66"/>
      <c r="F567" s="66"/>
      <c r="G567" s="66"/>
      <c r="H567" s="66"/>
      <c r="I567" s="66"/>
      <c r="J567" s="66"/>
    </row>
    <row r="568" spans="1:10" ht="17.2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</row>
    <row r="569" spans="1:9" ht="23.25" customHeight="1">
      <c r="A569" s="58" t="s">
        <v>258</v>
      </c>
      <c r="B569" s="58"/>
      <c r="C569" s="58"/>
      <c r="D569" s="164" t="s">
        <v>253</v>
      </c>
      <c r="E569" s="164"/>
      <c r="F569" s="164"/>
      <c r="G569" s="58"/>
      <c r="H569" s="85" t="s">
        <v>712</v>
      </c>
      <c r="I569" s="85" t="s">
        <v>632</v>
      </c>
    </row>
    <row r="570" spans="1:9" ht="24" customHeight="1">
      <c r="A570" s="86"/>
      <c r="B570" s="86"/>
      <c r="C570" s="86"/>
      <c r="D570" s="86"/>
      <c r="E570" s="86"/>
      <c r="F570" s="86"/>
      <c r="G570" s="86"/>
      <c r="H570" s="87" t="s">
        <v>254</v>
      </c>
      <c r="I570" s="87" t="s">
        <v>254</v>
      </c>
    </row>
    <row r="571" spans="1:9" ht="27" customHeight="1">
      <c r="A571" s="66" t="s">
        <v>687</v>
      </c>
      <c r="B571" s="66"/>
      <c r="C571" s="66"/>
      <c r="D571" s="66"/>
      <c r="E571" s="66"/>
      <c r="F571" s="66" t="s">
        <v>255</v>
      </c>
      <c r="G571" s="66"/>
      <c r="H571" s="66">
        <f>(12305388*3)+(11114512*3)</f>
        <v>70259700</v>
      </c>
      <c r="I571" s="66">
        <v>69401991</v>
      </c>
    </row>
    <row r="572" spans="1:9" ht="27" customHeight="1">
      <c r="A572" s="66"/>
      <c r="B572" s="66"/>
      <c r="C572" s="66"/>
      <c r="D572" s="66"/>
      <c r="E572" s="66"/>
      <c r="F572" s="66" t="s">
        <v>256</v>
      </c>
      <c r="G572" s="66"/>
      <c r="H572" s="66">
        <v>0</v>
      </c>
      <c r="I572" s="66">
        <v>3846023</v>
      </c>
    </row>
    <row r="573" spans="1:9" ht="27" customHeight="1">
      <c r="A573" s="66" t="s">
        <v>598</v>
      </c>
      <c r="B573" s="66"/>
      <c r="C573" s="66"/>
      <c r="D573" s="66"/>
      <c r="E573" s="66"/>
      <c r="F573" s="66" t="s">
        <v>257</v>
      </c>
      <c r="G573" s="66"/>
      <c r="H573" s="66">
        <v>12900000</v>
      </c>
      <c r="I573" s="66">
        <v>12000000</v>
      </c>
    </row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>
      <c r="A580" s="7" t="s">
        <v>241</v>
      </c>
    </row>
    <row r="581" ht="17.25" customHeight="1"/>
    <row r="582" spans="9:10" ht="17.25" customHeight="1">
      <c r="I582" s="3" t="s">
        <v>599</v>
      </c>
      <c r="J582" s="72"/>
    </row>
    <row r="583" spans="1:10" ht="31.5">
      <c r="A583" s="165" t="s">
        <v>366</v>
      </c>
      <c r="B583" s="165"/>
      <c r="C583" s="165"/>
      <c r="D583" s="165"/>
      <c r="E583" s="158" t="s">
        <v>712</v>
      </c>
      <c r="F583" s="123" t="s">
        <v>632</v>
      </c>
      <c r="G583" s="122" t="s">
        <v>242</v>
      </c>
      <c r="H583" s="139" t="s">
        <v>686</v>
      </c>
      <c r="I583" s="141"/>
      <c r="J583" s="129"/>
    </row>
    <row r="584" spans="1:10" ht="18.75" customHeight="1">
      <c r="A584" s="101" t="s">
        <v>204</v>
      </c>
      <c r="B584" s="72"/>
      <c r="C584" s="72"/>
      <c r="D584" s="98"/>
      <c r="E584" s="102">
        <v>23518</v>
      </c>
      <c r="F584" s="102">
        <v>28288</v>
      </c>
      <c r="G584" s="103">
        <f>E584-F584</f>
        <v>-4770</v>
      </c>
      <c r="H584" s="72" t="s">
        <v>124</v>
      </c>
      <c r="I584" s="98"/>
      <c r="J584" s="72"/>
    </row>
    <row r="585" spans="1:10" ht="18.75" customHeight="1">
      <c r="A585" s="101" t="s">
        <v>205</v>
      </c>
      <c r="B585" s="72"/>
      <c r="C585" s="72"/>
      <c r="D585" s="98"/>
      <c r="E585" s="103"/>
      <c r="F585" s="103"/>
      <c r="G585" s="103"/>
      <c r="H585" s="72" t="s">
        <v>176</v>
      </c>
      <c r="I585" s="98"/>
      <c r="J585" s="72"/>
    </row>
    <row r="586" spans="1:10" ht="18.75" customHeight="1">
      <c r="A586" s="101"/>
      <c r="B586" s="72"/>
      <c r="C586" s="72"/>
      <c r="D586" s="98"/>
      <c r="E586" s="103"/>
      <c r="F586" s="103"/>
      <c r="G586" s="103"/>
      <c r="H586" s="72" t="s">
        <v>175</v>
      </c>
      <c r="I586" s="98"/>
      <c r="J586" s="72"/>
    </row>
    <row r="587" spans="1:10" ht="18.75" customHeight="1">
      <c r="A587" s="101"/>
      <c r="B587" s="72"/>
      <c r="C587" s="72"/>
      <c r="D587" s="98"/>
      <c r="E587" s="103"/>
      <c r="F587" s="103"/>
      <c r="G587" s="103"/>
      <c r="H587" s="72" t="s">
        <v>178</v>
      </c>
      <c r="I587" s="98"/>
      <c r="J587" s="72"/>
    </row>
    <row r="588" spans="1:10" ht="18.75" customHeight="1">
      <c r="A588" s="101"/>
      <c r="B588" s="72"/>
      <c r="C588" s="72"/>
      <c r="D588" s="98"/>
      <c r="E588" s="103"/>
      <c r="F588" s="103"/>
      <c r="G588" s="103"/>
      <c r="H588" s="72" t="s">
        <v>177</v>
      </c>
      <c r="I588" s="98"/>
      <c r="J588" s="72"/>
    </row>
    <row r="589" spans="1:10" ht="18.75" customHeight="1">
      <c r="A589" s="101" t="s">
        <v>201</v>
      </c>
      <c r="B589" s="72"/>
      <c r="C589" s="72"/>
      <c r="D589" s="98"/>
      <c r="E589" s="103">
        <v>2231</v>
      </c>
      <c r="F589" s="103">
        <v>3516</v>
      </c>
      <c r="G589" s="103">
        <f>E589-F589</f>
        <v>-1285</v>
      </c>
      <c r="H589" s="3" t="s">
        <v>243</v>
      </c>
      <c r="I589" s="98"/>
      <c r="J589" s="72"/>
    </row>
    <row r="590" spans="1:10" ht="18.75" customHeight="1">
      <c r="A590" s="101" t="s">
        <v>200</v>
      </c>
      <c r="B590" s="72"/>
      <c r="C590" s="72"/>
      <c r="D590" s="98"/>
      <c r="E590" s="103"/>
      <c r="F590" s="103"/>
      <c r="G590" s="103"/>
      <c r="H590" s="72"/>
      <c r="I590" s="98"/>
      <c r="J590" s="72"/>
    </row>
    <row r="591" spans="1:10" ht="18.75" customHeight="1">
      <c r="A591" s="101" t="s">
        <v>202</v>
      </c>
      <c r="B591" s="72"/>
      <c r="C591" s="72"/>
      <c r="D591" s="98"/>
      <c r="E591" s="103">
        <v>262</v>
      </c>
      <c r="F591" s="103">
        <v>162</v>
      </c>
      <c r="G591" s="103">
        <f>E591-F591</f>
        <v>100</v>
      </c>
      <c r="H591" s="72" t="s">
        <v>181</v>
      </c>
      <c r="I591" s="98"/>
      <c r="J591" s="72"/>
    </row>
    <row r="592" spans="1:10" ht="18.75" customHeight="1">
      <c r="A592" s="101" t="s">
        <v>203</v>
      </c>
      <c r="B592" s="72"/>
      <c r="C592" s="72"/>
      <c r="D592" s="98"/>
      <c r="E592" s="103"/>
      <c r="F592" s="103"/>
      <c r="G592" s="103"/>
      <c r="H592" s="72" t="s">
        <v>179</v>
      </c>
      <c r="I592" s="98"/>
      <c r="J592" s="72"/>
    </row>
    <row r="593" spans="1:10" ht="18.75" customHeight="1">
      <c r="A593" s="101"/>
      <c r="B593" s="72"/>
      <c r="C593" s="72"/>
      <c r="D593" s="98"/>
      <c r="E593" s="103"/>
      <c r="F593" s="103"/>
      <c r="G593" s="103"/>
      <c r="H593" s="72" t="s">
        <v>180</v>
      </c>
      <c r="I593" s="98"/>
      <c r="J593" s="72"/>
    </row>
    <row r="594" spans="1:10" ht="18.75" customHeight="1">
      <c r="A594" s="101" t="s">
        <v>212</v>
      </c>
      <c r="B594" s="72"/>
      <c r="C594" s="72"/>
      <c r="D594" s="98"/>
      <c r="E594" s="103">
        <v>-105</v>
      </c>
      <c r="F594" s="103">
        <v>213</v>
      </c>
      <c r="G594" s="103">
        <f>E594-F594</f>
        <v>-318</v>
      </c>
      <c r="H594" s="72" t="s">
        <v>183</v>
      </c>
      <c r="I594" s="98"/>
      <c r="J594" s="72"/>
    </row>
    <row r="595" spans="1:10" ht="18.75" customHeight="1">
      <c r="A595" s="101" t="s">
        <v>203</v>
      </c>
      <c r="B595" s="72"/>
      <c r="C595" s="72"/>
      <c r="D595" s="98"/>
      <c r="E595" s="103"/>
      <c r="F595" s="103"/>
      <c r="G595" s="103"/>
      <c r="H595" s="72" t="s">
        <v>182</v>
      </c>
      <c r="I595" s="98"/>
      <c r="J595" s="72"/>
    </row>
    <row r="596" spans="1:10" ht="18.75" customHeight="1">
      <c r="A596" s="101"/>
      <c r="B596" s="72"/>
      <c r="C596" s="72"/>
      <c r="D596" s="98"/>
      <c r="E596" s="103"/>
      <c r="F596" s="103"/>
      <c r="G596" s="103"/>
      <c r="H596" s="72" t="s">
        <v>184</v>
      </c>
      <c r="I596" s="98"/>
      <c r="J596" s="72"/>
    </row>
    <row r="597" spans="1:10" ht="18.75" customHeight="1">
      <c r="A597" s="101"/>
      <c r="B597" s="72"/>
      <c r="C597" s="72"/>
      <c r="D597" s="98"/>
      <c r="E597" s="103"/>
      <c r="F597" s="103"/>
      <c r="G597" s="103"/>
      <c r="H597" s="72" t="s">
        <v>125</v>
      </c>
      <c r="I597" s="98"/>
      <c r="J597" s="72"/>
    </row>
    <row r="598" spans="1:10" ht="18.75" customHeight="1">
      <c r="A598" s="101" t="s">
        <v>210</v>
      </c>
      <c r="B598" s="72"/>
      <c r="C598" s="72"/>
      <c r="D598" s="98"/>
      <c r="E598" s="103">
        <v>1872</v>
      </c>
      <c r="F598" s="103">
        <v>2410</v>
      </c>
      <c r="G598" s="103">
        <f>E598-F598</f>
        <v>-538</v>
      </c>
      <c r="H598" s="72" t="s">
        <v>185</v>
      </c>
      <c r="I598" s="98"/>
      <c r="J598" s="72"/>
    </row>
    <row r="599" spans="1:10" ht="18.75" customHeight="1">
      <c r="A599" s="101" t="s">
        <v>211</v>
      </c>
      <c r="B599" s="72"/>
      <c r="C599" s="72"/>
      <c r="D599" s="98"/>
      <c r="E599" s="103"/>
      <c r="F599" s="103"/>
      <c r="G599" s="103"/>
      <c r="H599" s="72" t="s">
        <v>187</v>
      </c>
      <c r="I599" s="98"/>
      <c r="J599" s="72"/>
    </row>
    <row r="600" spans="1:10" ht="18.75" customHeight="1">
      <c r="A600" s="101"/>
      <c r="B600" s="72"/>
      <c r="C600" s="72"/>
      <c r="D600" s="98"/>
      <c r="E600" s="103"/>
      <c r="F600" s="98"/>
      <c r="G600" s="103"/>
      <c r="H600" s="72" t="s">
        <v>186</v>
      </c>
      <c r="I600" s="98"/>
      <c r="J600" s="72"/>
    </row>
    <row r="601" spans="1:10" ht="18.75" customHeight="1">
      <c r="A601" s="101" t="s">
        <v>208</v>
      </c>
      <c r="B601" s="72"/>
      <c r="C601" s="72"/>
      <c r="D601" s="72"/>
      <c r="E601" s="103">
        <v>680</v>
      </c>
      <c r="F601" s="72">
        <v>1053</v>
      </c>
      <c r="G601" s="103">
        <f>E601-F601</f>
        <v>-373</v>
      </c>
      <c r="H601" s="101" t="s">
        <v>624</v>
      </c>
      <c r="I601" s="98"/>
      <c r="J601" s="72"/>
    </row>
    <row r="602" spans="1:10" ht="18.75" customHeight="1">
      <c r="A602" s="100" t="s">
        <v>209</v>
      </c>
      <c r="B602" s="57"/>
      <c r="C602" s="57"/>
      <c r="D602" s="57"/>
      <c r="E602" s="104"/>
      <c r="F602" s="57"/>
      <c r="G602" s="104"/>
      <c r="H602" s="100"/>
      <c r="I602" s="99"/>
      <c r="J602" s="72"/>
    </row>
    <row r="603" spans="1:10" ht="30" customHeight="1">
      <c r="A603" s="3" t="s">
        <v>174</v>
      </c>
      <c r="J603" s="72"/>
    </row>
    <row r="604" ht="17.25" customHeight="1"/>
    <row r="605" ht="17.25" customHeight="1"/>
    <row r="606" s="7" customFormat="1" ht="15.75">
      <c r="G606" s="7" t="s">
        <v>235</v>
      </c>
    </row>
    <row r="607" spans="1:8" s="7" customFormat="1" ht="15.75">
      <c r="A607" s="7" t="s">
        <v>429</v>
      </c>
      <c r="D607" s="7" t="s">
        <v>618</v>
      </c>
      <c r="H607" s="97" t="s">
        <v>621</v>
      </c>
    </row>
    <row r="608" spans="1:8" s="7" customFormat="1" ht="15.75">
      <c r="A608" s="7" t="s">
        <v>430</v>
      </c>
      <c r="D608" s="7" t="s">
        <v>619</v>
      </c>
      <c r="H608" s="97" t="s">
        <v>622</v>
      </c>
    </row>
    <row r="609" s="7" customFormat="1" ht="15.75"/>
    <row r="610" s="7" customFormat="1" ht="15.75"/>
    <row r="611" s="7" customFormat="1" ht="15.75"/>
    <row r="612" s="7" customFormat="1" ht="15.75"/>
    <row r="613" spans="1:8" s="7" customFormat="1" ht="15.75">
      <c r="A613" s="7" t="s">
        <v>431</v>
      </c>
      <c r="D613" s="7" t="s">
        <v>620</v>
      </c>
      <c r="H613" s="97" t="s">
        <v>623</v>
      </c>
    </row>
  </sheetData>
  <sheetProtection/>
  <mergeCells count="13">
    <mergeCell ref="A583:D583"/>
    <mergeCell ref="F201:G201"/>
    <mergeCell ref="H201:I201"/>
    <mergeCell ref="F222:G222"/>
    <mergeCell ref="H222:I222"/>
    <mergeCell ref="F244:G244"/>
    <mergeCell ref="H244:I244"/>
    <mergeCell ref="F264:G264"/>
    <mergeCell ref="H264:I264"/>
    <mergeCell ref="A275:B275"/>
    <mergeCell ref="H326:I326"/>
    <mergeCell ref="F326:G326"/>
    <mergeCell ref="D569:F569"/>
  </mergeCells>
  <printOptions/>
  <pageMargins left="0.41" right="0.24" top="0.51" bottom="0.4" header="0.24" footer="0.18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28">
      <selection activeCell="I46" sqref="I46"/>
    </sheetView>
  </sheetViews>
  <sheetFormatPr defaultColWidth="9.140625" defaultRowHeight="12.75"/>
  <cols>
    <col min="1" max="1" width="3.8515625" style="1" customWidth="1"/>
    <col min="2" max="2" width="49.28125" style="1" customWidth="1"/>
    <col min="3" max="3" width="4.421875" style="1" customWidth="1"/>
    <col min="4" max="4" width="18.8515625" style="1" customWidth="1"/>
    <col min="5" max="5" width="0.71875" style="1" customWidth="1"/>
    <col min="6" max="6" width="18.7109375" style="1" customWidth="1"/>
    <col min="7" max="16384" width="9.140625" style="1" customWidth="1"/>
  </cols>
  <sheetData>
    <row r="1" ht="15.75">
      <c r="A1" s="4" t="s">
        <v>259</v>
      </c>
    </row>
    <row r="2" ht="15.75">
      <c r="A2" s="1" t="s">
        <v>261</v>
      </c>
    </row>
    <row r="3" ht="15.75">
      <c r="D3" s="73" t="s">
        <v>576</v>
      </c>
    </row>
    <row r="4" spans="1:4" ht="20.25">
      <c r="A4" s="5" t="s">
        <v>440</v>
      </c>
      <c r="D4" s="36" t="s">
        <v>701</v>
      </c>
    </row>
    <row r="5" spans="1:4" ht="19.5">
      <c r="A5" s="59" t="s">
        <v>532</v>
      </c>
      <c r="D5" s="36" t="s">
        <v>702</v>
      </c>
    </row>
    <row r="6" ht="15.75">
      <c r="D6" s="74"/>
    </row>
    <row r="7" ht="15.75">
      <c r="D7" s="74"/>
    </row>
    <row r="8" spans="1:6" s="36" customFormat="1" ht="19.5" customHeight="1">
      <c r="A8" s="60" t="s">
        <v>441</v>
      </c>
      <c r="B8" s="61" t="s">
        <v>366</v>
      </c>
      <c r="C8" s="168" t="s">
        <v>760</v>
      </c>
      <c r="D8" s="166" t="s">
        <v>759</v>
      </c>
      <c r="E8" s="62"/>
      <c r="F8" s="166" t="s">
        <v>758</v>
      </c>
    </row>
    <row r="9" spans="1:6" s="36" customFormat="1" ht="27.75" customHeight="1">
      <c r="A9" s="63"/>
      <c r="B9" s="63"/>
      <c r="C9" s="169"/>
      <c r="D9" s="167"/>
      <c r="E9" s="64"/>
      <c r="F9" s="167"/>
    </row>
    <row r="10" spans="1:10" s="37" customFormat="1" ht="15">
      <c r="A10" s="37" t="s">
        <v>442</v>
      </c>
      <c r="B10" s="37" t="s">
        <v>443</v>
      </c>
      <c r="D10" s="52"/>
      <c r="E10" s="52"/>
      <c r="F10" s="52"/>
      <c r="I10" s="36"/>
      <c r="J10" s="36"/>
    </row>
    <row r="11" spans="1:6" s="36" customFormat="1" ht="15">
      <c r="A11" s="36">
        <v>1</v>
      </c>
      <c r="B11" s="36" t="s">
        <v>444</v>
      </c>
      <c r="C11" s="36" t="s">
        <v>354</v>
      </c>
      <c r="D11" s="53">
        <v>26556895993</v>
      </c>
      <c r="E11" s="53"/>
      <c r="F11" s="53">
        <v>24997511272</v>
      </c>
    </row>
    <row r="12" spans="1:6" s="36" customFormat="1" ht="15">
      <c r="A12" s="36">
        <v>2</v>
      </c>
      <c r="B12" s="36" t="s">
        <v>445</v>
      </c>
      <c r="C12" s="36" t="s">
        <v>355</v>
      </c>
      <c r="D12" s="53">
        <v>-24953574922</v>
      </c>
      <c r="E12" s="53"/>
      <c r="F12" s="53">
        <v>-31086020039</v>
      </c>
    </row>
    <row r="13" spans="1:6" s="36" customFormat="1" ht="15">
      <c r="A13" s="36">
        <v>3</v>
      </c>
      <c r="B13" s="36" t="s">
        <v>446</v>
      </c>
      <c r="C13" s="36" t="s">
        <v>356</v>
      </c>
      <c r="D13" s="53">
        <v>-2063445293</v>
      </c>
      <c r="E13" s="53"/>
      <c r="F13" s="53">
        <v>-1737759351</v>
      </c>
    </row>
    <row r="14" spans="1:6" s="36" customFormat="1" ht="15">
      <c r="A14" s="36">
        <v>4</v>
      </c>
      <c r="B14" s="36" t="s">
        <v>447</v>
      </c>
      <c r="C14" s="36" t="s">
        <v>357</v>
      </c>
      <c r="D14" s="53">
        <v>-52465001</v>
      </c>
      <c r="E14" s="53"/>
      <c r="F14" s="53">
        <v>-26301669</v>
      </c>
    </row>
    <row r="15" spans="1:6" s="36" customFormat="1" ht="15">
      <c r="A15" s="36">
        <v>5</v>
      </c>
      <c r="B15" s="36" t="s">
        <v>54</v>
      </c>
      <c r="C15" s="36" t="s">
        <v>358</v>
      </c>
      <c r="D15" s="53">
        <v>0</v>
      </c>
      <c r="E15" s="53"/>
      <c r="F15" s="53">
        <v>-407879546</v>
      </c>
    </row>
    <row r="16" spans="1:6" s="36" customFormat="1" ht="15">
      <c r="A16" s="36">
        <v>6</v>
      </c>
      <c r="B16" s="36" t="s">
        <v>448</v>
      </c>
      <c r="C16" s="36" t="s">
        <v>359</v>
      </c>
      <c r="D16" s="53">
        <v>2912496187</v>
      </c>
      <c r="E16" s="53"/>
      <c r="F16" s="53">
        <v>498823645</v>
      </c>
    </row>
    <row r="17" spans="1:6" s="36" customFormat="1" ht="15">
      <c r="A17" s="36">
        <v>7</v>
      </c>
      <c r="B17" s="36" t="s">
        <v>449</v>
      </c>
      <c r="C17" s="36" t="s">
        <v>450</v>
      </c>
      <c r="D17" s="53">
        <v>-1254333800</v>
      </c>
      <c r="E17" s="53"/>
      <c r="F17" s="53">
        <v>-1350065823</v>
      </c>
    </row>
    <row r="18" spans="2:6" s="37" customFormat="1" ht="15" thickBot="1">
      <c r="B18" s="37" t="s">
        <v>451</v>
      </c>
      <c r="C18" s="37" t="s">
        <v>375</v>
      </c>
      <c r="D18" s="54">
        <f>SUM(D11:D17)</f>
        <v>1145573164</v>
      </c>
      <c r="E18" s="52"/>
      <c r="F18" s="54">
        <f>SUM(F11:F17)</f>
        <v>-9111691511</v>
      </c>
    </row>
    <row r="19" spans="4:8" s="36" customFormat="1" ht="15.75" thickTop="1">
      <c r="D19" s="53"/>
      <c r="E19" s="53"/>
      <c r="F19" s="53"/>
      <c r="H19" s="37"/>
    </row>
    <row r="20" spans="1:6" s="37" customFormat="1" ht="14.25">
      <c r="A20" s="37" t="s">
        <v>452</v>
      </c>
      <c r="B20" s="37" t="s">
        <v>453</v>
      </c>
      <c r="D20" s="52"/>
      <c r="E20" s="52"/>
      <c r="F20" s="52"/>
    </row>
    <row r="21" spans="1:8" s="36" customFormat="1" ht="15">
      <c r="A21" s="36">
        <v>1</v>
      </c>
      <c r="B21" s="36" t="s">
        <v>454</v>
      </c>
      <c r="C21" s="36" t="s">
        <v>377</v>
      </c>
      <c r="D21" s="53">
        <v>0</v>
      </c>
      <c r="E21" s="53"/>
      <c r="F21" s="53">
        <v>0</v>
      </c>
      <c r="H21" s="37"/>
    </row>
    <row r="22" spans="1:8" s="36" customFormat="1" ht="15">
      <c r="A22" s="36">
        <v>2</v>
      </c>
      <c r="B22" s="36" t="s">
        <v>455</v>
      </c>
      <c r="C22" s="36" t="s">
        <v>379</v>
      </c>
      <c r="D22" s="53">
        <v>0</v>
      </c>
      <c r="E22" s="53"/>
      <c r="F22" s="53">
        <v>0</v>
      </c>
      <c r="H22" s="37"/>
    </row>
    <row r="23" spans="1:8" s="36" customFormat="1" ht="15">
      <c r="A23" s="36">
        <v>3</v>
      </c>
      <c r="B23" s="36" t="s">
        <v>456</v>
      </c>
      <c r="C23" s="36" t="s">
        <v>381</v>
      </c>
      <c r="D23" s="53">
        <v>-5012267000</v>
      </c>
      <c r="E23" s="53"/>
      <c r="F23" s="53">
        <v>-193440800</v>
      </c>
      <c r="H23" s="37"/>
    </row>
    <row r="24" spans="1:8" s="36" customFormat="1" ht="15">
      <c r="A24" s="36">
        <v>4</v>
      </c>
      <c r="B24" s="36" t="s">
        <v>457</v>
      </c>
      <c r="C24" s="36" t="s">
        <v>383</v>
      </c>
      <c r="D24" s="53">
        <f>10093952000-2483649299</f>
        <v>7610302701</v>
      </c>
      <c r="E24" s="53"/>
      <c r="F24" s="53">
        <v>0</v>
      </c>
      <c r="H24" s="37"/>
    </row>
    <row r="25" spans="1:6" s="36" customFormat="1" ht="15">
      <c r="A25" s="36">
        <v>5</v>
      </c>
      <c r="B25" s="36" t="s">
        <v>458</v>
      </c>
      <c r="C25" s="36" t="s">
        <v>385</v>
      </c>
      <c r="D25" s="53">
        <v>0</v>
      </c>
      <c r="E25" s="53"/>
      <c r="F25" s="53">
        <v>0</v>
      </c>
    </row>
    <row r="26" spans="1:6" s="36" customFormat="1" ht="15">
      <c r="A26" s="36">
        <v>6</v>
      </c>
      <c r="B26" s="36" t="s">
        <v>459</v>
      </c>
      <c r="C26" s="36" t="s">
        <v>460</v>
      </c>
      <c r="D26" s="53">
        <v>0</v>
      </c>
      <c r="E26" s="53"/>
      <c r="F26" s="53">
        <v>0</v>
      </c>
    </row>
    <row r="27" spans="1:6" s="36" customFormat="1" ht="15">
      <c r="A27" s="36">
        <v>7</v>
      </c>
      <c r="B27" s="36" t="s">
        <v>461</v>
      </c>
      <c r="C27" s="36" t="s">
        <v>462</v>
      </c>
      <c r="D27" s="53">
        <v>79787021</v>
      </c>
      <c r="E27" s="53"/>
      <c r="F27" s="53">
        <v>245802419</v>
      </c>
    </row>
    <row r="28" spans="2:6" s="37" customFormat="1" ht="15" thickBot="1">
      <c r="B28" s="37" t="s">
        <v>463</v>
      </c>
      <c r="C28" s="37" t="s">
        <v>386</v>
      </c>
      <c r="D28" s="54">
        <f>SUM(D21:D27)</f>
        <v>2677822722</v>
      </c>
      <c r="E28" s="52"/>
      <c r="F28" s="54">
        <f>SUM(F21:F27)</f>
        <v>52361619</v>
      </c>
    </row>
    <row r="29" spans="4:6" s="36" customFormat="1" ht="15.75" thickTop="1">
      <c r="D29" s="53"/>
      <c r="E29" s="53"/>
      <c r="F29" s="53"/>
    </row>
    <row r="30" spans="1:6" s="37" customFormat="1" ht="14.25">
      <c r="A30" s="37" t="s">
        <v>464</v>
      </c>
      <c r="B30" s="37" t="s">
        <v>465</v>
      </c>
      <c r="D30" s="52"/>
      <c r="E30" s="52"/>
      <c r="F30" s="52"/>
    </row>
    <row r="31" spans="1:6" s="36" customFormat="1" ht="15">
      <c r="A31" s="36">
        <v>1</v>
      </c>
      <c r="B31" s="36" t="s">
        <v>753</v>
      </c>
      <c r="C31" s="36" t="s">
        <v>388</v>
      </c>
      <c r="D31" s="53">
        <v>0</v>
      </c>
      <c r="E31" s="53"/>
      <c r="F31" s="53">
        <v>0</v>
      </c>
    </row>
    <row r="32" spans="1:6" s="36" customFormat="1" ht="15">
      <c r="A32" s="36">
        <v>2</v>
      </c>
      <c r="B32" s="36" t="s">
        <v>466</v>
      </c>
      <c r="C32" s="36" t="s">
        <v>390</v>
      </c>
      <c r="D32" s="53">
        <v>0</v>
      </c>
      <c r="E32" s="53"/>
      <c r="F32" s="53">
        <v>0</v>
      </c>
    </row>
    <row r="33" spans="1:6" s="36" customFormat="1" ht="15">
      <c r="A33" s="36">
        <v>3</v>
      </c>
      <c r="B33" s="36" t="s">
        <v>754</v>
      </c>
      <c r="C33" s="75" t="s">
        <v>577</v>
      </c>
      <c r="D33" s="53">
        <v>11700000000</v>
      </c>
      <c r="E33" s="53"/>
      <c r="F33" s="53">
        <v>3861330000</v>
      </c>
    </row>
    <row r="34" spans="1:6" s="36" customFormat="1" ht="15">
      <c r="A34" s="36">
        <v>4</v>
      </c>
      <c r="B34" s="36" t="s">
        <v>755</v>
      </c>
      <c r="C34" s="75" t="s">
        <v>578</v>
      </c>
      <c r="D34" s="53">
        <v>-11700000000</v>
      </c>
      <c r="E34" s="53"/>
      <c r="F34" s="53">
        <v>-3861330000</v>
      </c>
    </row>
    <row r="35" spans="1:6" s="36" customFormat="1" ht="15">
      <c r="A35" s="36">
        <v>5</v>
      </c>
      <c r="B35" s="36" t="s">
        <v>756</v>
      </c>
      <c r="C35" s="36" t="s">
        <v>467</v>
      </c>
      <c r="D35" s="53">
        <v>0</v>
      </c>
      <c r="E35" s="53"/>
      <c r="F35" s="53">
        <v>0</v>
      </c>
    </row>
    <row r="36" spans="1:6" s="36" customFormat="1" ht="15">
      <c r="A36" s="36">
        <v>6</v>
      </c>
      <c r="B36" s="36" t="s">
        <v>468</v>
      </c>
      <c r="C36" s="36" t="s">
        <v>469</v>
      </c>
      <c r="D36" s="53">
        <v>-1424670000</v>
      </c>
      <c r="E36" s="53"/>
      <c r="F36" s="53">
        <v>-1315080000</v>
      </c>
    </row>
    <row r="37" spans="2:6" s="37" customFormat="1" ht="15" thickBot="1">
      <c r="B37" s="37" t="s">
        <v>470</v>
      </c>
      <c r="C37" s="37" t="s">
        <v>392</v>
      </c>
      <c r="D37" s="54">
        <f>SUM(D31:D36)</f>
        <v>-1424670000</v>
      </c>
      <c r="E37" s="52"/>
      <c r="F37" s="54">
        <f>SUM(F31:F36)</f>
        <v>-1315080000</v>
      </c>
    </row>
    <row r="38" spans="4:6" s="37" customFormat="1" ht="15" thickTop="1">
      <c r="D38" s="52"/>
      <c r="E38" s="52"/>
      <c r="F38" s="52"/>
    </row>
    <row r="39" spans="2:6" s="37" customFormat="1" ht="14.25">
      <c r="B39" s="37" t="s">
        <v>471</v>
      </c>
      <c r="C39" s="37" t="s">
        <v>393</v>
      </c>
      <c r="D39" s="52">
        <f>D18+D28+D37</f>
        <v>2398725886</v>
      </c>
      <c r="E39" s="52"/>
      <c r="F39" s="52">
        <f>F18+F28+F37</f>
        <v>-10374409892</v>
      </c>
    </row>
    <row r="40" spans="2:6" s="37" customFormat="1" ht="14.25">
      <c r="B40" s="37" t="s">
        <v>570</v>
      </c>
      <c r="C40" s="37" t="s">
        <v>396</v>
      </c>
      <c r="D40" s="52">
        <v>2875692117</v>
      </c>
      <c r="E40" s="52"/>
      <c r="F40" s="52">
        <v>10768178905</v>
      </c>
    </row>
    <row r="41" spans="2:6" s="36" customFormat="1" ht="15">
      <c r="B41" s="36" t="s">
        <v>472</v>
      </c>
      <c r="C41" s="36" t="s">
        <v>397</v>
      </c>
      <c r="D41" s="53">
        <v>0</v>
      </c>
      <c r="E41" s="53"/>
      <c r="F41" s="53">
        <v>0</v>
      </c>
    </row>
    <row r="42" spans="2:6" s="37" customFormat="1" ht="15" thickBot="1">
      <c r="B42" s="37" t="s">
        <v>571</v>
      </c>
      <c r="C42" s="37" t="s">
        <v>398</v>
      </c>
      <c r="D42" s="54">
        <f>D39+D40</f>
        <v>5274418003</v>
      </c>
      <c r="E42" s="52"/>
      <c r="F42" s="54">
        <f>F39+F40</f>
        <v>393769013</v>
      </c>
    </row>
    <row r="43" spans="4:6" s="36" customFormat="1" ht="15.75" thickTop="1">
      <c r="D43" s="53"/>
      <c r="E43" s="53"/>
      <c r="F43" s="53"/>
    </row>
    <row r="44" spans="4:6" s="36" customFormat="1" ht="15">
      <c r="D44" s="53"/>
      <c r="E44" s="53"/>
      <c r="F44" s="53"/>
    </row>
    <row r="45" spans="4:6" s="36" customFormat="1" ht="15">
      <c r="D45" s="53"/>
      <c r="E45" s="53"/>
      <c r="F45" s="53"/>
    </row>
    <row r="46" spans="4:6" s="37" customFormat="1" ht="14.25">
      <c r="D46" s="52" t="s">
        <v>234</v>
      </c>
      <c r="E46" s="52"/>
      <c r="F46" s="52"/>
    </row>
    <row r="47" spans="1:4" s="37" customFormat="1" ht="14.25">
      <c r="A47" s="37" t="s">
        <v>474</v>
      </c>
      <c r="D47" s="52" t="s">
        <v>473</v>
      </c>
    </row>
    <row r="48" spans="4:6" s="37" customFormat="1" ht="14.25">
      <c r="D48" s="52"/>
      <c r="E48" s="52"/>
      <c r="F48" s="52"/>
    </row>
    <row r="49" spans="4:6" s="37" customFormat="1" ht="14.25">
      <c r="D49" s="52"/>
      <c r="E49" s="52"/>
      <c r="F49" s="52"/>
    </row>
    <row r="50" spans="1:6" s="37" customFormat="1" ht="14.25">
      <c r="A50" s="37" t="s">
        <v>408</v>
      </c>
      <c r="D50" s="52"/>
      <c r="E50" s="52"/>
      <c r="F50" s="52"/>
    </row>
    <row r="51" spans="4:6" s="37" customFormat="1" ht="14.25">
      <c r="D51" s="52"/>
      <c r="E51" s="52"/>
      <c r="F51" s="52"/>
    </row>
    <row r="52" spans="1:6" s="37" customFormat="1" ht="14.25">
      <c r="A52" s="37" t="s">
        <v>587</v>
      </c>
      <c r="D52" s="52" t="s">
        <v>475</v>
      </c>
      <c r="F52" s="52"/>
    </row>
    <row r="53" spans="4:6" ht="15.75">
      <c r="D53" s="17"/>
      <c r="E53" s="17"/>
      <c r="F53" s="17"/>
    </row>
    <row r="54" spans="4:6" ht="15.75">
      <c r="D54" s="17"/>
      <c r="E54" s="17"/>
      <c r="F54" s="17"/>
    </row>
    <row r="55" spans="4:6" ht="15.75">
      <c r="D55" s="17"/>
      <c r="E55" s="17"/>
      <c r="F55" s="17"/>
    </row>
    <row r="56" spans="4:6" ht="15.75">
      <c r="D56" s="17"/>
      <c r="E56" s="17"/>
      <c r="F56" s="17"/>
    </row>
    <row r="57" spans="4:6" ht="15.75">
      <c r="D57" s="17"/>
      <c r="E57" s="17"/>
      <c r="F57" s="17"/>
    </row>
    <row r="58" spans="4:6" ht="15.75">
      <c r="D58" s="17"/>
      <c r="E58" s="17"/>
      <c r="F58" s="17"/>
    </row>
    <row r="59" spans="4:6" ht="15.75">
      <c r="D59" s="17"/>
      <c r="E59" s="17"/>
      <c r="F59" s="17"/>
    </row>
    <row r="60" spans="4:6" ht="15.75">
      <c r="D60" s="17"/>
      <c r="E60" s="17"/>
      <c r="F60" s="17"/>
    </row>
    <row r="61" spans="4:6" ht="15.75">
      <c r="D61" s="17"/>
      <c r="E61" s="17"/>
      <c r="F61" s="17"/>
    </row>
    <row r="62" spans="4:6" ht="15.75">
      <c r="D62" s="17"/>
      <c r="E62" s="17"/>
      <c r="F62" s="17"/>
    </row>
    <row r="63" spans="4:6" ht="15.75">
      <c r="D63" s="17"/>
      <c r="E63" s="17"/>
      <c r="F63" s="17"/>
    </row>
    <row r="64" spans="4:6" ht="15.75">
      <c r="D64" s="17"/>
      <c r="E64" s="17"/>
      <c r="F64" s="17"/>
    </row>
    <row r="65" spans="4:6" ht="15.75">
      <c r="D65" s="17"/>
      <c r="E65" s="17"/>
      <c r="F65" s="17"/>
    </row>
    <row r="66" spans="4:6" ht="15.75">
      <c r="D66" s="17"/>
      <c r="E66" s="17"/>
      <c r="F66" s="17"/>
    </row>
    <row r="67" spans="4:6" ht="15.75">
      <c r="D67" s="17"/>
      <c r="E67" s="17"/>
      <c r="F67" s="17"/>
    </row>
    <row r="68" spans="4:6" ht="15.75">
      <c r="D68" s="17"/>
      <c r="E68" s="17"/>
      <c r="F68" s="17"/>
    </row>
    <row r="69" spans="4:6" ht="15.75">
      <c r="D69" s="17"/>
      <c r="E69" s="17"/>
      <c r="F69" s="17"/>
    </row>
    <row r="70" spans="4:6" ht="15.75">
      <c r="D70" s="17"/>
      <c r="E70" s="17"/>
      <c r="F70" s="17"/>
    </row>
    <row r="71" spans="4:6" ht="15.75">
      <c r="D71" s="17"/>
      <c r="E71" s="17"/>
      <c r="F71" s="17"/>
    </row>
    <row r="72" spans="4:6" ht="15.75">
      <c r="D72" s="17"/>
      <c r="E72" s="17"/>
      <c r="F72" s="17"/>
    </row>
    <row r="73" spans="4:6" ht="15.75">
      <c r="D73" s="17"/>
      <c r="E73" s="17"/>
      <c r="F73" s="17"/>
    </row>
    <row r="74" spans="4:6" ht="15.75">
      <c r="D74" s="17"/>
      <c r="E74" s="17"/>
      <c r="F74" s="17"/>
    </row>
    <row r="75" spans="4:6" ht="15.75">
      <c r="D75" s="17"/>
      <c r="E75" s="17"/>
      <c r="F75" s="17"/>
    </row>
    <row r="76" spans="4:6" ht="15.75">
      <c r="D76" s="17"/>
      <c r="E76" s="17"/>
      <c r="F76" s="17"/>
    </row>
    <row r="77" spans="4:6" ht="15.75">
      <c r="D77" s="17"/>
      <c r="E77" s="17"/>
      <c r="F77" s="17"/>
    </row>
    <row r="78" spans="4:6" ht="15.75">
      <c r="D78" s="17"/>
      <c r="E78" s="17"/>
      <c r="F78" s="17"/>
    </row>
    <row r="79" spans="4:6" ht="15.75">
      <c r="D79" s="17"/>
      <c r="E79" s="17"/>
      <c r="F79" s="17"/>
    </row>
    <row r="80" spans="4:6" ht="15.75">
      <c r="D80" s="17"/>
      <c r="E80" s="17"/>
      <c r="F80" s="17"/>
    </row>
    <row r="81" spans="4:6" ht="15.75">
      <c r="D81" s="17"/>
      <c r="E81" s="17"/>
      <c r="F81" s="17"/>
    </row>
    <row r="82" spans="4:6" ht="15.75">
      <c r="D82" s="17"/>
      <c r="E82" s="17"/>
      <c r="F82" s="17"/>
    </row>
    <row r="83" spans="4:6" ht="15.75">
      <c r="D83" s="17"/>
      <c r="E83" s="17"/>
      <c r="F83" s="17"/>
    </row>
    <row r="84" spans="4:6" ht="15.75">
      <c r="D84" s="17"/>
      <c r="E84" s="17"/>
      <c r="F84" s="17"/>
    </row>
    <row r="85" spans="4:6" ht="15.75">
      <c r="D85" s="17"/>
      <c r="E85" s="17"/>
      <c r="F85" s="17"/>
    </row>
    <row r="86" spans="4:6" ht="15.75">
      <c r="D86" s="17"/>
      <c r="E86" s="17"/>
      <c r="F86" s="17"/>
    </row>
    <row r="87" spans="4:6" ht="15.75">
      <c r="D87" s="17"/>
      <c r="E87" s="17"/>
      <c r="F87" s="17"/>
    </row>
  </sheetData>
  <sheetProtection/>
  <mergeCells count="3">
    <mergeCell ref="D8:D9"/>
    <mergeCell ref="F8:F9"/>
    <mergeCell ref="C8:C9"/>
  </mergeCells>
  <printOptions/>
  <pageMargins left="0.67" right="0.24" top="0.31" bottom="0.28" header="0.17" footer="0.1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TNL</cp:lastModifiedBy>
  <cp:lastPrinted>2015-07-13T04:20:41Z</cp:lastPrinted>
  <dcterms:created xsi:type="dcterms:W3CDTF">1996-10-14T23:33:28Z</dcterms:created>
  <dcterms:modified xsi:type="dcterms:W3CDTF">2015-07-13T04:28:58Z</dcterms:modified>
  <cp:category/>
  <cp:version/>
  <cp:contentType/>
  <cp:contentStatus/>
</cp:coreProperties>
</file>