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psdsxs" ContentType="application/vnd.openxmlformats-package.digital-signature-xmlsignatur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psdsor" ContentType="application/vnd.openxmlformats-package.digital-signature-origin"/>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package/services/digital-signature/origin.psdsor"/><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2120" windowHeight="8190" tabRatio="818" activeTab="6"/>
  </bookViews>
  <sheets>
    <sheet name="TTC" sheetId="10" r:id="rId1"/>
    <sheet name="BIA" sheetId="1" r:id="rId2"/>
    <sheet name="MUCLUC" sheetId="2" r:id="rId3"/>
    <sheet name="CDKT " sheetId="5" r:id="rId4"/>
    <sheet name="KQKD 1" sheetId="6" r:id="rId5"/>
    <sheet name="LCTTTT" sheetId="12" r:id="rId6"/>
    <sheet name="TM" sheetId="8" r:id="rId7"/>
    <sheet name="TSCD" sheetId="14" r:id="rId8"/>
  </sheets>
  <externalReferences>
    <externalReference r:id="rId9"/>
    <externalReference r:id="rId10"/>
    <externalReference r:id="rId11"/>
    <externalReference r:id="rId12"/>
    <externalReference r:id="rId13"/>
    <externalReference r:id="rId14"/>
    <externalReference r:id="rId15"/>
  </externalReferences>
  <definedNames>
    <definedName name="_Fill" hidden="1">#REF!</definedName>
    <definedName name="_xlnm._FilterDatabase" localSheetId="3" hidden="1">'CDKT '!$A$1:$IE$212</definedName>
    <definedName name="_Sort" hidden="1">#REF!</definedName>
    <definedName name="CLVC3">0.1</definedName>
    <definedName name="Diengiai">[1]nkc!$E$14:'[1]nkc'!$E$20000</definedName>
    <definedName name="Document_array">{"Thang 12 nam 2003.xls","Sheet1"}</definedName>
    <definedName name="Excel_BuiltIn_Print_Titles_5">'CDKT '!$A$1:$ID$6</definedName>
    <definedName name="Heä_soá_laép_xaø_H">1.7</definedName>
    <definedName name="HSCT3">0.1</definedName>
    <definedName name="HSDN">2.5</definedName>
    <definedName name="HSLXH">1.7</definedName>
    <definedName name="K">[2]CDTK!A$122,[2]CDTK!B$8:B$9,[2]CDTK!B$11:B$12</definedName>
    <definedName name="K_1">[3]!K_1</definedName>
    <definedName name="K_2">[3]!K_2</definedName>
    <definedName name="Macro18c">[4]!Macro18c</definedName>
    <definedName name="Macro20b">[5]!Macro20b</definedName>
    <definedName name="Macro21b">[5]!Macro21b</definedName>
    <definedName name="Nhatkychung">[1]nkc!$B$14:'[1]nkc'!$U19987</definedName>
    <definedName name="NToS">[6]!NToS</definedName>
    <definedName name="_xlnm.Print_Area" localSheetId="3">'CDKT '!$A$1:$I$157</definedName>
    <definedName name="_xlnm.Print_Area" localSheetId="4">'KQKD 1'!$A$1:$H$43</definedName>
    <definedName name="_xlnm.Print_Area" localSheetId="5">LCTTTT!$A$1:$L$77</definedName>
    <definedName name="_xlnm.Print_Area" localSheetId="6">TM!$A$1:$K$864</definedName>
    <definedName name="_xlnm.Print_Titles" localSheetId="3">'CDKT '!$1:$6</definedName>
    <definedName name="_xlnm.Print_Titles" localSheetId="5">LCTTTT!$1:$8</definedName>
    <definedName name="_xlnm.Print_Titles" localSheetId="6">TM!$1:$5</definedName>
    <definedName name="rate">14000</definedName>
    <definedName name="TK_Tong">[2]CDTK!$A$17,[2]CDTK!$A$18,[2]CDTK!$A$20,[2]CDTK!$A$23</definedName>
    <definedName name="wrn.chi._.tiÆt." hidden="1">{#N/A,#N/A,FALSE,"Chi tiÆt"}</definedName>
    <definedName name="XCCT">0.5</definedName>
    <definedName name="손익" hidden="1">#REF!</definedName>
    <definedName name="ㅇ" hidden="1">#REF!</definedName>
    <definedName name="어" hidden="1">#REF!</definedName>
  </definedNames>
  <calcPr calcId="124519"/>
</workbook>
</file>

<file path=xl/calcChain.xml><?xml version="1.0" encoding="utf-8"?>
<calcChain xmlns="http://schemas.openxmlformats.org/spreadsheetml/2006/main">
  <c r="E37" i="12"/>
  <c r="E38"/>
  <c r="I20" i="14"/>
  <c r="N32"/>
  <c r="K28"/>
  <c r="I28"/>
  <c r="G28"/>
  <c r="E28"/>
  <c r="K26"/>
  <c r="M25"/>
  <c r="I24"/>
  <c r="I26" s="1"/>
  <c r="I29" s="1"/>
  <c r="Q31" s="1"/>
  <c r="R31" s="1"/>
  <c r="M23"/>
  <c r="M22"/>
  <c r="G20"/>
  <c r="G26"/>
  <c r="E20"/>
  <c r="M20" s="1"/>
  <c r="K17"/>
  <c r="K29" s="1"/>
  <c r="I17"/>
  <c r="G17"/>
  <c r="G29"/>
  <c r="E17"/>
  <c r="M16"/>
  <c r="M15"/>
  <c r="M14"/>
  <c r="M13"/>
  <c r="M12"/>
  <c r="M11"/>
  <c r="M10"/>
  <c r="A3"/>
  <c r="A1"/>
  <c r="I521" i="8"/>
  <c r="I523" s="1"/>
  <c r="L523" s="1"/>
  <c r="G416"/>
  <c r="K416" s="1"/>
  <c r="I416"/>
  <c r="I420" s="1"/>
  <c r="G415"/>
  <c r="G423" s="1"/>
  <c r="K423" s="1"/>
  <c r="L423" s="1"/>
  <c r="I294"/>
  <c r="I280"/>
  <c r="I279" s="1"/>
  <c r="I277"/>
  <c r="I253"/>
  <c r="I251"/>
  <c r="I249"/>
  <c r="I258" s="1"/>
  <c r="L258" s="1"/>
  <c r="G254"/>
  <c r="I689"/>
  <c r="I790"/>
  <c r="I794"/>
  <c r="L794"/>
  <c r="I786"/>
  <c r="I787" s="1"/>
  <c r="L787" s="1"/>
  <c r="I777"/>
  <c r="I860"/>
  <c r="G33" i="6"/>
  <c r="F145" i="5"/>
  <c r="A7"/>
  <c r="I798" i="8"/>
  <c r="I803" s="1"/>
  <c r="L803" s="1"/>
  <c r="K798"/>
  <c r="K793"/>
  <c r="K794" s="1"/>
  <c r="M794" s="1"/>
  <c r="K786"/>
  <c r="K787"/>
  <c r="M787"/>
  <c r="K777"/>
  <c r="K778" s="1"/>
  <c r="M778" s="1"/>
  <c r="I762"/>
  <c r="I768" s="1"/>
  <c r="K762"/>
  <c r="K768"/>
  <c r="K812"/>
  <c r="K820" s="1"/>
  <c r="K751"/>
  <c r="K759"/>
  <c r="I751"/>
  <c r="I759" s="1"/>
  <c r="L759" s="1"/>
  <c r="K741"/>
  <c r="K748" s="1"/>
  <c r="M748" s="1"/>
  <c r="I741"/>
  <c r="I748"/>
  <c r="L748" s="1"/>
  <c r="K714"/>
  <c r="K718" s="1"/>
  <c r="M718" s="1"/>
  <c r="I714"/>
  <c r="I718" s="1"/>
  <c r="L718" s="1"/>
  <c r="F32" i="6"/>
  <c r="E60" i="5"/>
  <c r="E54"/>
  <c r="E53" s="1"/>
  <c r="E43" s="1"/>
  <c r="E143"/>
  <c r="F139"/>
  <c r="E139"/>
  <c r="F122"/>
  <c r="E122"/>
  <c r="E121" s="1"/>
  <c r="E120" s="1"/>
  <c r="F121"/>
  <c r="F120"/>
  <c r="F105"/>
  <c r="E105"/>
  <c r="F89"/>
  <c r="F88" s="1"/>
  <c r="F142" s="1"/>
  <c r="E89"/>
  <c r="E88" s="1"/>
  <c r="F79"/>
  <c r="E79"/>
  <c r="F72"/>
  <c r="E72"/>
  <c r="F68"/>
  <c r="E68"/>
  <c r="F64"/>
  <c r="E64"/>
  <c r="F60"/>
  <c r="F57"/>
  <c r="E57"/>
  <c r="F54"/>
  <c r="F53" s="1"/>
  <c r="F44"/>
  <c r="F43" s="1"/>
  <c r="F84" s="1"/>
  <c r="E44"/>
  <c r="F36"/>
  <c r="E36"/>
  <c r="F32"/>
  <c r="E32"/>
  <c r="F22"/>
  <c r="E22"/>
  <c r="F17"/>
  <c r="E17"/>
  <c r="F13"/>
  <c r="F12"/>
  <c r="E13"/>
  <c r="E12" s="1"/>
  <c r="E84" s="1"/>
  <c r="H24" i="6"/>
  <c r="G24"/>
  <c r="G15"/>
  <c r="G21" s="1"/>
  <c r="G25" s="1"/>
  <c r="G28" s="1"/>
  <c r="H13"/>
  <c r="H15" s="1"/>
  <c r="G13"/>
  <c r="F24"/>
  <c r="E24"/>
  <c r="F13"/>
  <c r="F15" s="1"/>
  <c r="F21" s="1"/>
  <c r="F25" s="1"/>
  <c r="E13"/>
  <c r="E15"/>
  <c r="E21" s="1"/>
  <c r="E25" s="1"/>
  <c r="I537" i="8"/>
  <c r="I291"/>
  <c r="J787"/>
  <c r="M339"/>
  <c r="J339"/>
  <c r="J320"/>
  <c r="K313"/>
  <c r="K315" s="1"/>
  <c r="M315" s="1"/>
  <c r="I628"/>
  <c r="M776" s="1"/>
  <c r="I256"/>
  <c r="M820"/>
  <c r="L820" s="1"/>
  <c r="K543"/>
  <c r="M543" s="1"/>
  <c r="I532"/>
  <c r="I538" s="1"/>
  <c r="L538" s="1"/>
  <c r="L526"/>
  <c r="L522"/>
  <c r="L281"/>
  <c r="I330"/>
  <c r="I339" s="1"/>
  <c r="L339" s="1"/>
  <c r="L344"/>
  <c r="L342"/>
  <c r="I262"/>
  <c r="L254"/>
  <c r="I619"/>
  <c r="I617" s="1"/>
  <c r="I505"/>
  <c r="I512"/>
  <c r="L512" s="1"/>
  <c r="I327"/>
  <c r="E864"/>
  <c r="K316"/>
  <c r="K663" s="1"/>
  <c r="K671" s="1"/>
  <c r="A1"/>
  <c r="A4"/>
  <c r="I248"/>
  <c r="I259" s="1"/>
  <c r="K248"/>
  <c r="K259"/>
  <c r="K249"/>
  <c r="K256"/>
  <c r="K258" s="1"/>
  <c r="M258" s="1"/>
  <c r="K260"/>
  <c r="K262" s="1"/>
  <c r="M262" s="1"/>
  <c r="E263"/>
  <c r="I263"/>
  <c r="E270"/>
  <c r="G270"/>
  <c r="L270"/>
  <c r="I270"/>
  <c r="K270"/>
  <c r="M270" s="1"/>
  <c r="I275"/>
  <c r="K275"/>
  <c r="N281"/>
  <c r="J285"/>
  <c r="I298"/>
  <c r="I316" s="1"/>
  <c r="I303"/>
  <c r="K303"/>
  <c r="I326"/>
  <c r="K326"/>
  <c r="K327"/>
  <c r="M327" s="1"/>
  <c r="M330"/>
  <c r="K334"/>
  <c r="M334" s="1"/>
  <c r="J336"/>
  <c r="I341"/>
  <c r="K341"/>
  <c r="K343"/>
  <c r="M343" s="1"/>
  <c r="K348"/>
  <c r="L348"/>
  <c r="K349"/>
  <c r="K350"/>
  <c r="K351"/>
  <c r="K352"/>
  <c r="K353"/>
  <c r="K354"/>
  <c r="E355"/>
  <c r="G355"/>
  <c r="G366" s="1"/>
  <c r="I355"/>
  <c r="I366" s="1"/>
  <c r="K357"/>
  <c r="L357"/>
  <c r="K358"/>
  <c r="K359"/>
  <c r="K360"/>
  <c r="K361"/>
  <c r="K362"/>
  <c r="E363"/>
  <c r="E366" s="1"/>
  <c r="G363"/>
  <c r="I363"/>
  <c r="E365"/>
  <c r="K365" s="1"/>
  <c r="L365" s="1"/>
  <c r="G365"/>
  <c r="I365"/>
  <c r="K377"/>
  <c r="K378"/>
  <c r="K379"/>
  <c r="K380"/>
  <c r="K381"/>
  <c r="K382"/>
  <c r="E383"/>
  <c r="K383" s="1"/>
  <c r="G383"/>
  <c r="I383"/>
  <c r="K386"/>
  <c r="K395" s="1"/>
  <c r="L395" s="1"/>
  <c r="K387"/>
  <c r="K388"/>
  <c r="K389"/>
  <c r="K390"/>
  <c r="K391"/>
  <c r="E392"/>
  <c r="G392"/>
  <c r="I392"/>
  <c r="K392" s="1"/>
  <c r="E395"/>
  <c r="G395"/>
  <c r="I395"/>
  <c r="K405"/>
  <c r="K406"/>
  <c r="K407"/>
  <c r="K408"/>
  <c r="K409"/>
  <c r="K410"/>
  <c r="K411"/>
  <c r="G412"/>
  <c r="I412"/>
  <c r="L415"/>
  <c r="K417"/>
  <c r="K418"/>
  <c r="K419"/>
  <c r="I423"/>
  <c r="I434"/>
  <c r="K434"/>
  <c r="I438"/>
  <c r="L438" s="1"/>
  <c r="K438"/>
  <c r="M438" s="1"/>
  <c r="E442"/>
  <c r="G442"/>
  <c r="I442"/>
  <c r="K443"/>
  <c r="K444"/>
  <c r="K445"/>
  <c r="K446"/>
  <c r="E448"/>
  <c r="G448"/>
  <c r="I448"/>
  <c r="K449"/>
  <c r="K450"/>
  <c r="K451"/>
  <c r="K452"/>
  <c r="E454"/>
  <c r="K454" s="1"/>
  <c r="L454" s="1"/>
  <c r="G454"/>
  <c r="I454"/>
  <c r="K455"/>
  <c r="K456"/>
  <c r="K457"/>
  <c r="K458"/>
  <c r="E475"/>
  <c r="I475"/>
  <c r="G477"/>
  <c r="K477"/>
  <c r="K489" s="1"/>
  <c r="M489" s="1"/>
  <c r="E480"/>
  <c r="G480"/>
  <c r="I480"/>
  <c r="K480"/>
  <c r="I494"/>
  <c r="K494"/>
  <c r="K495"/>
  <c r="M495" s="1"/>
  <c r="I497"/>
  <c r="K497"/>
  <c r="K500"/>
  <c r="M500" s="1"/>
  <c r="M497"/>
  <c r="I504"/>
  <c r="I520" s="1"/>
  <c r="I524" s="1"/>
  <c r="K504"/>
  <c r="K520" s="1"/>
  <c r="K524" s="1"/>
  <c r="K512"/>
  <c r="M512" s="1"/>
  <c r="N522"/>
  <c r="K523"/>
  <c r="M523" s="1"/>
  <c r="N526"/>
  <c r="K527"/>
  <c r="M527" s="1"/>
  <c r="I528"/>
  <c r="I539" s="1"/>
  <c r="K528"/>
  <c r="K539" s="1"/>
  <c r="K538"/>
  <c r="M538" s="1"/>
  <c r="I545"/>
  <c r="K545"/>
  <c r="I547"/>
  <c r="L547" s="1"/>
  <c r="K547"/>
  <c r="M547" s="1"/>
  <c r="I548"/>
  <c r="I623" s="1"/>
  <c r="I631" s="1"/>
  <c r="K548"/>
  <c r="K623"/>
  <c r="K631" s="1"/>
  <c r="K565"/>
  <c r="M565" s="1"/>
  <c r="I566"/>
  <c r="K566"/>
  <c r="I570"/>
  <c r="L570" s="1"/>
  <c r="K570"/>
  <c r="M570"/>
  <c r="I571"/>
  <c r="K571"/>
  <c r="I572"/>
  <c r="K573"/>
  <c r="K572" s="1"/>
  <c r="K581" s="1"/>
  <c r="M581" s="1"/>
  <c r="I578"/>
  <c r="K578"/>
  <c r="E598"/>
  <c r="G598"/>
  <c r="I598"/>
  <c r="K598"/>
  <c r="I599"/>
  <c r="K599"/>
  <c r="I600"/>
  <c r="L600" s="1"/>
  <c r="K600"/>
  <c r="M600" s="1"/>
  <c r="I609"/>
  <c r="K609"/>
  <c r="K615" s="1"/>
  <c r="K619"/>
  <c r="M619" s="1"/>
  <c r="K625"/>
  <c r="M625" s="1"/>
  <c r="K633"/>
  <c r="M633" s="1"/>
  <c r="K638"/>
  <c r="K639"/>
  <c r="K640"/>
  <c r="K641"/>
  <c r="E642"/>
  <c r="K642" s="1"/>
  <c r="L642" s="1"/>
  <c r="G642"/>
  <c r="G643"/>
  <c r="G647" s="1"/>
  <c r="I642"/>
  <c r="I643" s="1"/>
  <c r="I647" s="1"/>
  <c r="K644"/>
  <c r="K645"/>
  <c r="K646"/>
  <c r="I649"/>
  <c r="I626" s="1"/>
  <c r="K649"/>
  <c r="K677"/>
  <c r="K678" s="1"/>
  <c r="I663"/>
  <c r="I666"/>
  <c r="I669" s="1"/>
  <c r="I665" s="1"/>
  <c r="I671"/>
  <c r="I676"/>
  <c r="K676"/>
  <c r="I681"/>
  <c r="K681"/>
  <c r="I686"/>
  <c r="K686"/>
  <c r="I688"/>
  <c r="K688"/>
  <c r="I698"/>
  <c r="K698"/>
  <c r="K702"/>
  <c r="I699" s="1"/>
  <c r="I702" s="1"/>
  <c r="L702" s="1"/>
  <c r="I703"/>
  <c r="K703"/>
  <c r="I713"/>
  <c r="K713"/>
  <c r="I725"/>
  <c r="K725"/>
  <c r="I733"/>
  <c r="K733"/>
  <c r="I739"/>
  <c r="K739"/>
  <c r="I750"/>
  <c r="K750"/>
  <c r="I761"/>
  <c r="I771" s="1"/>
  <c r="I781" s="1"/>
  <c r="K761"/>
  <c r="K771" s="1"/>
  <c r="K781" s="1"/>
  <c r="I788"/>
  <c r="K788"/>
  <c r="I795"/>
  <c r="K795"/>
  <c r="K803"/>
  <c r="I804"/>
  <c r="K804"/>
  <c r="K806"/>
  <c r="I813"/>
  <c r="K813"/>
  <c r="I814"/>
  <c r="K814"/>
  <c r="I821"/>
  <c r="K821"/>
  <c r="I832"/>
  <c r="K832"/>
  <c r="I833"/>
  <c r="K833"/>
  <c r="L838"/>
  <c r="G859"/>
  <c r="E860"/>
  <c r="L479"/>
  <c r="M479" s="1"/>
  <c r="I343"/>
  <c r="L343" s="1"/>
  <c r="L531"/>
  <c r="N278"/>
  <c r="K295"/>
  <c r="M295"/>
  <c r="I334"/>
  <c r="L334" s="1"/>
  <c r="I627"/>
  <c r="I629" s="1"/>
  <c r="G488"/>
  <c r="G489" s="1"/>
  <c r="L489" s="1"/>
  <c r="I581"/>
  <c r="L581" s="1"/>
  <c r="G396"/>
  <c r="M702"/>
  <c r="I556"/>
  <c r="I565"/>
  <c r="L565" s="1"/>
  <c r="K412"/>
  <c r="L412" s="1"/>
  <c r="K448"/>
  <c r="L448" s="1"/>
  <c r="I820"/>
  <c r="K442"/>
  <c r="L442" s="1"/>
  <c r="L747"/>
  <c r="L336"/>
  <c r="I313"/>
  <c r="L313" s="1"/>
  <c r="M313"/>
  <c r="M630"/>
  <c r="K693"/>
  <c r="K653"/>
  <c r="M653"/>
  <c r="I527"/>
  <c r="L527" s="1"/>
  <c r="I808"/>
  <c r="L276"/>
  <c r="O753"/>
  <c r="L327"/>
  <c r="I625"/>
  <c r="L625"/>
  <c r="L497"/>
  <c r="L609"/>
  <c r="I496"/>
  <c r="I495"/>
  <c r="L495" s="1"/>
  <c r="I540"/>
  <c r="I543" s="1"/>
  <c r="L543" s="1"/>
  <c r="L262"/>
  <c r="K679"/>
  <c r="K685" s="1"/>
  <c r="K684" s="1"/>
  <c r="I632"/>
  <c r="I633" s="1"/>
  <c r="L633" s="1"/>
  <c r="I806"/>
  <c r="I690"/>
  <c r="I693" s="1"/>
  <c r="I653"/>
  <c r="L653"/>
  <c r="I677"/>
  <c r="I679" s="1"/>
  <c r="I685" s="1"/>
  <c r="I684" s="1"/>
  <c r="I299"/>
  <c r="K320"/>
  <c r="I317"/>
  <c r="I320" s="1"/>
  <c r="I315"/>
  <c r="L315" s="1"/>
  <c r="K616"/>
  <c r="I285"/>
  <c r="L295" s="1"/>
  <c r="I302"/>
  <c r="M785"/>
  <c r="K355"/>
  <c r="L355" s="1"/>
  <c r="K770"/>
  <c r="M770" s="1"/>
  <c r="G253"/>
  <c r="L253" s="1"/>
  <c r="K732"/>
  <c r="M732" s="1"/>
  <c r="I734"/>
  <c r="I738" s="1"/>
  <c r="L738" s="1"/>
  <c r="I778"/>
  <c r="L778" s="1"/>
  <c r="I732"/>
  <c r="L732"/>
  <c r="M803"/>
  <c r="M17" i="14"/>
  <c r="N17" s="1"/>
  <c r="M28"/>
  <c r="N28" s="1"/>
  <c r="K805" i="8" l="1"/>
  <c r="K809" s="1"/>
  <c r="F28" i="6"/>
  <c r="K834" i="8" s="1"/>
  <c r="K838" s="1"/>
  <c r="K840" s="1"/>
  <c r="H21" i="6"/>
  <c r="H25" s="1"/>
  <c r="H28" s="1"/>
  <c r="M759" i="8"/>
  <c r="I805"/>
  <c r="I809" s="1"/>
  <c r="E28" i="6"/>
  <c r="I834" i="8"/>
  <c r="I838" s="1"/>
  <c r="I840" s="1"/>
  <c r="L768"/>
  <c r="I769"/>
  <c r="I770" s="1"/>
  <c r="L770" s="1"/>
  <c r="I424"/>
  <c r="K396"/>
  <c r="L396" s="1"/>
  <c r="K366"/>
  <c r="L366" s="1"/>
  <c r="I295"/>
  <c r="L279"/>
  <c r="E142" i="5"/>
  <c r="M26" i="14"/>
  <c r="E26"/>
  <c r="E29" s="1"/>
  <c r="M29" s="1"/>
  <c r="M24"/>
  <c r="I396" i="8"/>
  <c r="E396"/>
  <c r="E643"/>
  <c r="M609"/>
  <c r="I500"/>
  <c r="L500" s="1"/>
  <c r="L619"/>
  <c r="G420"/>
  <c r="K420" s="1"/>
  <c r="L420" s="1"/>
  <c r="I678"/>
  <c r="I630"/>
  <c r="L488"/>
  <c r="L330"/>
  <c r="K363"/>
  <c r="L363" s="1"/>
  <c r="I615"/>
  <c r="K734"/>
  <c r="K738" s="1"/>
  <c r="M738" s="1"/>
  <c r="I616"/>
  <c r="N26" i="14" l="1"/>
  <c r="O26"/>
  <c r="E647" i="8"/>
  <c r="K647" s="1"/>
  <c r="L647" s="1"/>
  <c r="K643"/>
  <c r="N29" i="14"/>
  <c r="M30"/>
  <c r="G424" i="8"/>
  <c r="K424" s="1"/>
  <c r="M424" l="1"/>
  <c r="L424"/>
</calcChain>
</file>

<file path=xl/comments1.xml><?xml version="1.0" encoding="utf-8"?>
<comments xmlns="http://schemas.openxmlformats.org/spreadsheetml/2006/main">
  <authors>
    <author>User</author>
  </authors>
  <commentList>
    <comment ref="B137" authorId="0">
      <text>
        <r>
          <rPr>
            <b/>
            <sz val="9"/>
            <color indexed="81"/>
            <rFont val="Tahoma"/>
            <family val="2"/>
          </rPr>
          <t>User:</t>
        </r>
        <r>
          <rPr>
            <sz val="9"/>
            <color indexed="81"/>
            <rFont val="Tahoma"/>
            <family val="2"/>
          </rPr>
          <t xml:space="preserve">
phung them vao cho dung chinh sua cua chi Ha - vu che do ke toan
</t>
        </r>
      </text>
    </comment>
  </commentList>
</comments>
</file>

<file path=xl/sharedStrings.xml><?xml version="1.0" encoding="utf-8"?>
<sst xmlns="http://schemas.openxmlformats.org/spreadsheetml/2006/main" count="1587" uniqueCount="1262">
  <si>
    <t>Phải trả người bán</t>
  </si>
  <si>
    <t>Đầu tư vào Cty TNHH MTV Chế Tạo Máy An Tâm</t>
  </si>
  <si>
    <t>Nguyên tắc và phương pháp ghi nhận chi phí thuế TNDN hiện hành</t>
  </si>
  <si>
    <t>----&gt; nếu bảng này bị dài quá có thể trình bảy bảng sang một sheet riêng- định dạng giấy ngang</t>
  </si>
  <si>
    <t>Trình bày theo TT244/2009/TT_BTC</t>
  </si>
  <si>
    <t>chi tiết cho từng loại chứng khoán</t>
  </si>
  <si>
    <t>---&gt; đoạn 22 - VAS 15</t>
  </si>
  <si>
    <r>
      <t xml:space="preserve">Số 3 - Đường số 1, KCN Sóng Thần 1, </t>
    </r>
    <r>
      <rPr>
        <sz val="11"/>
        <color indexed="10"/>
        <rFont val="Times New Roman"/>
        <family val="1"/>
      </rPr>
      <t>Thị Xã</t>
    </r>
    <r>
      <rPr>
        <sz val="11"/>
        <color indexed="12"/>
        <rFont val="Times New Roman"/>
        <family val="1"/>
      </rPr>
      <t xml:space="preserve"> Dĩ An - Tỉnh Bình Dương.</t>
    </r>
  </si>
  <si>
    <t>Đối với hợp đồng xây dựng giá cố định, kết quả của hợp đồng được ước tính một cách đáng tin cậy khi thỏa mãn đồng thời 4 điều kiện: 1. Tổng doanh thu của hợp đồng được tính toán một cách đáng tin cậy; 2. Doanh nghiệp thu được lợi ích kinh tế từ hợp đồng; 3. Chi phí để hoàn thành hợp đồng và phần công việc đã hoàn thành tại thời điểm lập báo cáo tài chính được tính toán một cách đáng tin cậy; 4. Các khoản chi phí liên quan đến hợp đồng có thể xác định được rõ ràng và tính toán một cách đáng tin cậy để tổng chi phí thực tế của hợp đồng có thể so sánh được với tổng dự toán.</t>
  </si>
  <si>
    <t>Đối với hợp đồng xây dựng với chi phí phụ thêm, kết quả của hợp đồng được ước tính một cách đáng tin cậy khi thỏa mãn đồng thời 2 điều kiện: 1. Doanh nghiệp thu được lợi ích kinh tế từ hợp đồng; 2. Các khoản chi phí liên quan đến hợp đồng có thể xác định được rõ ràng và tính toán một cách đáng tin cậy không kể có được hoàn trả hay không.</t>
  </si>
  <si>
    <r>
      <t xml:space="preserve">Font: </t>
    </r>
    <r>
      <rPr>
        <b/>
        <sz val="10"/>
        <rFont val="Tahoma"/>
        <family val="2"/>
      </rPr>
      <t xml:space="preserve">Times New Roman </t>
    </r>
    <r>
      <rPr>
        <sz val="10"/>
        <rFont val="Tahoma"/>
        <family val="2"/>
      </rPr>
      <t>Size</t>
    </r>
    <r>
      <rPr>
        <b/>
        <sz val="10"/>
        <rFont val="Tahoma"/>
        <family val="2"/>
      </rPr>
      <t>: 11</t>
    </r>
  </si>
  <si>
    <r>
      <t xml:space="preserve">Nguyên tắc ghi nhận các khoản đầu tư vào công ty con: </t>
    </r>
    <r>
      <rPr>
        <sz val="11"/>
        <rFont val="Times New Roman"/>
        <family val="1"/>
      </rPr>
      <t>khoản đầu tư vào công ty con được ghi nhận khi Công ty nắm giữ trên 50% quyền biểu quyết và có quyền chi phối các chính sách tài chính và hoạt động, nhằm thu được lợi ích kinh tế từ các hoạt động của Công ty đó. Khi Công ty không còn nắm giữ quyền kiểm soát Công ty con thì ghi giảm khoản đầu tư vào công ty con. Các khoản đầu tư vào Công ty con được phản ánh trên báo cáo tài chính theo phương pháp giá gốc.</t>
    </r>
  </si>
  <si>
    <t>V. THÔNG TIN BỔ SUNG CHO CÁC KHOẢN MỤC TRÌNH BÀY TRONG BẢNG CÂN ĐỐI KẾ TOÁN.</t>
  </si>
  <si>
    <t>Tiền gửi ngân hàng VNĐ</t>
  </si>
  <si>
    <t xml:space="preserve">Tiền gửi ngân hàng USD </t>
  </si>
  <si>
    <t xml:space="preserve">Tiền gửi ngân hàng EUR </t>
  </si>
  <si>
    <t>Chi phí trả trước dài hạn</t>
  </si>
  <si>
    <t>Thuế xuất, nhập khẩu</t>
  </si>
  <si>
    <t>Thuế thu nhập doanh nghiệp</t>
  </si>
  <si>
    <t>Thuế thu nhập cá nhân</t>
  </si>
  <si>
    <t>Các loại thuế khác</t>
  </si>
  <si>
    <t>Tài sản thừa chờ giải quyết</t>
  </si>
  <si>
    <t>Kinh phí công đoàn</t>
  </si>
  <si>
    <t>Bảo hiểm y tế</t>
  </si>
  <si>
    <t>Vay dài hạn</t>
  </si>
  <si>
    <t>Nợ dài hạn</t>
  </si>
  <si>
    <t>Trái phiếu phát hành</t>
  </si>
  <si>
    <t>Vốn đầu tư của chủ sở hữu</t>
  </si>
  <si>
    <t>Thặng dư vốn cổ phần</t>
  </si>
  <si>
    <t>Quỹ dự phòng tài chính</t>
  </si>
  <si>
    <t>Cổ phiếu quỹ</t>
  </si>
  <si>
    <t>Giảm giá hàng bán</t>
  </si>
  <si>
    <t>Chi phí bán hàng</t>
  </si>
  <si>
    <t>Thu nhập khác</t>
  </si>
  <si>
    <t>Chi phí khác</t>
  </si>
  <si>
    <t>----- oOo -----</t>
  </si>
  <si>
    <t xml:space="preserve"> </t>
  </si>
  <si>
    <t>Trang</t>
  </si>
  <si>
    <t>19.</t>
  </si>
  <si>
    <t>20.</t>
  </si>
  <si>
    <t>21.</t>
  </si>
  <si>
    <t>23</t>
  </si>
  <si>
    <t>4.</t>
  </si>
  <si>
    <t>5.</t>
  </si>
  <si>
    <t>25</t>
  </si>
  <si>
    <t>6.</t>
  </si>
  <si>
    <t>26</t>
  </si>
  <si>
    <t>7.</t>
  </si>
  <si>
    <t>30</t>
  </si>
  <si>
    <t>31</t>
  </si>
  <si>
    <t>32</t>
  </si>
  <si>
    <t>40</t>
  </si>
  <si>
    <t>50</t>
  </si>
  <si>
    <t>60</t>
  </si>
  <si>
    <t>70</t>
  </si>
  <si>
    <t>---&gt; QD 15 ( page 85)</t>
  </si>
  <si>
    <t>37.</t>
  </si>
  <si>
    <t>34.</t>
  </si>
  <si>
    <t xml:space="preserve">Tài sản cố định vô hình là quyền sử dụng đất </t>
  </si>
  <si>
    <t>Phải trả dài hạn nội bộ</t>
  </si>
  <si>
    <t>Vay dài hạn nội bộ</t>
  </si>
  <si>
    <t>Phải trả công ty mẹ</t>
  </si>
  <si>
    <t>Vay và nợ dài hạn</t>
  </si>
  <si>
    <t>Vay ngân hàng</t>
  </si>
  <si>
    <t>Vay đối tượng khác</t>
  </si>
  <si>
    <t>Thuê tài chính</t>
  </si>
  <si>
    <t>Nợ dài hạn khác</t>
  </si>
  <si>
    <t>+ Ngân hàng A</t>
  </si>
  <si>
    <t>+ Ngân hàng B</t>
  </si>
  <si>
    <t>Thuyết minh các khoản nợ vay ngân hàng</t>
  </si>
  <si>
    <t>Ngân hàng A gồm có các hợp đồng vay sau:</t>
  </si>
  <si>
    <t>Số hợp đồng</t>
  </si>
  <si>
    <t>Ngày vay</t>
  </si>
  <si>
    <t>Ngày đáo hạn</t>
  </si>
  <si>
    <t>Lãi suất</t>
  </si>
  <si>
    <t>Hình thức đảm bảo</t>
  </si>
  <si>
    <t>Thuyết minh các khoản nợ thuê tài chính</t>
  </si>
  <si>
    <t>Ngày thuê</t>
  </si>
  <si>
    <t>Ghi chú</t>
  </si>
  <si>
    <t>Doanh thu thuần kinh doanh bất động sản đầu tư</t>
  </si>
  <si>
    <t>Giá vốn của hàng hóa đã bán</t>
  </si>
  <si>
    <t>Giá vốn của dịch vụ đã cung cấp</t>
  </si>
  <si>
    <t>Giá trị còn lại, chi phí nhượng bán, thanh lý BĐS đầu tư</t>
  </si>
  <si>
    <t>Chi phí kinh doanh bất động sản</t>
  </si>
  <si>
    <t>Hao hụt mất mát hàng tồn kho</t>
  </si>
  <si>
    <t>Các khoản chi phí vượt mức bình thường</t>
  </si>
  <si>
    <t>Dự phòng giảm giá hàng tồn kho</t>
  </si>
  <si>
    <t>Lãi tiền gửi, tiền cho vay</t>
  </si>
  <si>
    <t>Lãi đầu tư trái phiếu, kỳ phiếu, tín phiếu</t>
  </si>
  <si>
    <t xml:space="preserve">Lãi bán ngoại tệ </t>
  </si>
  <si>
    <t xml:space="preserve">Lãi chênh lệch tỷ giá chưa thực hiện </t>
  </si>
  <si>
    <t>Lãi bán hàng trả chậm</t>
  </si>
  <si>
    <t>Doanh thu hoạt động tài chính khác</t>
  </si>
  <si>
    <t xml:space="preserve">Chi phí tài chính </t>
  </si>
  <si>
    <t>Lãi tiền vay</t>
  </si>
  <si>
    <t>Chiết khấu thanh toán, lãi bán hàng trả chậm</t>
  </si>
  <si>
    <t>Lỗ do thanh lý các khoản đầu tư ngắn hạn, dài hạn</t>
  </si>
  <si>
    <t xml:space="preserve">Lỗ bán ngoại tệ </t>
  </si>
  <si>
    <t xml:space="preserve">Lỗ chênh lệch tỷ giá đã thực hiện </t>
  </si>
  <si>
    <t xml:space="preserve">Lỗ chênh lệch tỷ giá chưa thực hiện </t>
  </si>
  <si>
    <t>2. Các khoản điều chỉnh tăng, giảm lợi nhuận kế toán để xác định thu nhập chịu thuế thu nhập doanh nghiệp:</t>
  </si>
  <si>
    <t>Chi phí thuế thu nhập doanh nghiệp hiện hành</t>
  </si>
  <si>
    <t xml:space="preserve">1. Tổng lợi nhuận kế toán trước thuế </t>
  </si>
  <si>
    <t xml:space="preserve">  -  Các khoản điều chỉnh tăng </t>
  </si>
  <si>
    <t xml:space="preserve">  -  Các khoản điều chỉnh giảm</t>
  </si>
  <si>
    <t xml:space="preserve">5. Điều chỉnh chi phí thuế thu nhập doanh nghiệp của các </t>
  </si>
  <si>
    <t>năm trước vào chi phí thuế thu nhập doanh nghiệp năm nay</t>
  </si>
  <si>
    <t>Chi phí thuế thu nhập doanh nghiệp hoãn lại</t>
  </si>
  <si>
    <t>từ các khoản chênh lệch tạm thời phải chịu thuế.</t>
  </si>
  <si>
    <t>hoàn nhập tài sản thuế thu nhập hoãn lại</t>
  </si>
  <si>
    <t>từ các khoản chênh lệch tạm thời được khấu trừ</t>
  </si>
  <si>
    <t>* Giá trị trái phiếu đã chuyển thành cổ phiếu trong năm</t>
  </si>
  <si>
    <t>và phân phối cổ tức, chia lợi nhuận</t>
  </si>
  <si>
    <t>Vốn góp đầu năm</t>
  </si>
  <si>
    <t>Vốn góp giảm trong năm</t>
  </si>
  <si>
    <t>Cổ tức, lợi nhuận đã chia</t>
  </si>
  <si>
    <t>d. Cổ tức</t>
  </si>
  <si>
    <t>Cổ tức đã công bố sau ngày kết thúc niên độ</t>
  </si>
  <si>
    <t>Cổ tức đã công bố trên cổ phiếu ưu đãi</t>
  </si>
  <si>
    <t>Cổ tức của cổ phiếu ưu đãi lũy kế chưa ghi nhận</t>
  </si>
  <si>
    <t>đ. Cổ phiếu</t>
  </si>
  <si>
    <t>Số lượng cổ phiếu đăng ký phát hành</t>
  </si>
  <si>
    <t>Số lượng cổ phiếu đã bán ra công chúng</t>
  </si>
  <si>
    <t>Cổ phiếu ưu đãi</t>
  </si>
  <si>
    <t>Số lượng cổ phiếu được mua lại</t>
  </si>
  <si>
    <t>Số lượng cổ phiếu đang lưu hành</t>
  </si>
  <si>
    <t>Mệnh giá cổ phiếu đang lưu hành: đồng Việt Nam/cổ phiếu.</t>
  </si>
  <si>
    <t>e. Các quỹ của doanh nghiệp</t>
  </si>
  <si>
    <t xml:space="preserve">Quỹ đầu tư phát triển </t>
  </si>
  <si>
    <t>Quỹ hỗ trợ sắp xếp doanh nghiệp</t>
  </si>
  <si>
    <t>Quỹ khác thuộc nguồn vốn hữu sỡ hữu</t>
  </si>
  <si>
    <t>* Mục đích trích lập và sử dụng các quỹ của doanh nghiệp</t>
  </si>
  <si>
    <t>Quỹ đầu tư phát triển được trích lập từ lợi nhuận sau thuế của doanh nghiệp và được sử dụng vào việc đầu tư mở rộng quy mô sản xuất, kinh doanh hoặc đầu tư chiều sâu của doanh nghiệp.</t>
  </si>
  <si>
    <t>Công ty TNHH MTV Chế tạo máy An Tâm</t>
  </si>
  <si>
    <t>Bảo hiểm xã hội</t>
  </si>
  <si>
    <t>Các thay đổi trong các chính sách kế toán và thuyết minh:</t>
  </si>
  <si>
    <t>Ngân hàng HSBC</t>
  </si>
  <si>
    <t>CN Ngân hàng Công Thương - KCN Bình Dương</t>
  </si>
  <si>
    <r>
      <t xml:space="preserve">Phương pháp lập dự phòng phải thu khó đòi: </t>
    </r>
    <r>
      <rPr>
        <sz val="11"/>
        <rFont val="Times New Roman"/>
        <family val="1"/>
      </rPr>
      <t>dự phòng phải thu khó đòi được ước tính cho phần giá trị bị tổn thất của các khoản nợ phải thu quá hạn thanh toán, nợ phải thu chưa quá hạn nhưng có thể không đòi được do khách nợ không có khả năng thanh toán.</t>
    </r>
  </si>
  <si>
    <r>
      <t xml:space="preserve">Nguyên tắc ghi nhận hàng tồn kho: </t>
    </r>
    <r>
      <rPr>
        <sz val="11"/>
        <rFont val="Times New Roman"/>
        <family val="1"/>
      </rPr>
      <t>Hàng tồn kho được ghi nhận theo giá gốc (-) trừ dự phòng giảm giá và dự phòng cho hàng tồn kho lỗi thời, mất phẩm chất. Giá gốc hàng tồn kho bao gồm giá mua, chi phí chế biến và các chi phí liên quan trực tiếp khác phát sinh để có được hàng tồn kho ở địa điểm và trạng thái hiện tại.</t>
    </r>
  </si>
  <si>
    <t>Tài sản cố định hữu hình được ghi nhận theo nguyên giá trừ đi (-) giá trị hao mòn lũy kế. Nguyên giá là toàn bộ các chi phí mà doanh nghiệp phải bỏ ra để có được tài sản cố định tính đến thời điểm đưa tài sản đó vào trạng thái sẵn sàng sử dụng theo dự tính.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</si>
  <si>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Tổng vốn chủ sở hữu đến 31 tháng 12 năm 2011 là: 34.498.500.000 VNĐ (Ba mươi mốt tỷ không trăm bảy mươi chín ngàn tám trăm đồng ).</t>
  </si>
  <si>
    <t>5. Thuế thu nhập doanh nghiệp giảm (4.1*50%)</t>
  </si>
  <si>
    <t>NIÊN ĐỘ KẾ TOÁN, ĐƠN VỊ TIỀN TỆ SỬ DỤNG TRONG KẾ TOÁN</t>
  </si>
  <si>
    <t>Niên độ kế toán</t>
  </si>
  <si>
    <t>Khác</t>
  </si>
  <si>
    <t>Nguyên tắc ghi nhận TSCĐ vô hình:</t>
  </si>
  <si>
    <t xml:space="preserve">Phương pháp khấu hao TSCĐ </t>
  </si>
  <si>
    <t>Mua tài sản cố định vô hình riêng biệt</t>
  </si>
  <si>
    <t>Nguyên giá tài sản cố định vô hình mua riêng biệt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Khi quyền sử dụng đất được mua cùng với nhà cửa, vật kiến trúc trên đất thì giá trị quyền sử dụng đất được xác định riêng biệt và ghi nhận là tài sản cố định vô hình.</t>
  </si>
  <si>
    <t>Tài sản cố định vô hình hình thành từ việc trao đổi thanh toán bằng chứng từ liên quan đến quyền sở hữu vốn của đơn vị, nguyên giá tài sản cố định vô hình là giá trị hợp lý của các chứng từ được phát hành liên quan đến quyền sở hữu vốn.</t>
  </si>
  <si>
    <t>Mua tài sản cố định vô hình từ việc sát nhập doanh nghiệp</t>
  </si>
  <si>
    <t>Nguyên giá tài sản cố định vô hình hình thành trong quá trình sát nhập doanh nghiệp có tính chất mua lại là giá trị hợp lý của tài sản đó vào ngày mua.</t>
  </si>
  <si>
    <t xml:space="preserve">                                -   </t>
  </si>
  <si>
    <t>Tiền gửi ngân hàng</t>
  </si>
  <si>
    <t>Phải thu khác</t>
  </si>
  <si>
    <t>Đơn vị tính: Đồng Việt Nam</t>
  </si>
  <si>
    <t>TÀI SẢN</t>
  </si>
  <si>
    <t>Mã số</t>
  </si>
  <si>
    <t>Thuyết minh</t>
  </si>
  <si>
    <t xml:space="preserve"> Lợi nhuận sau thuế chưa phân phối </t>
  </si>
  <si>
    <t xml:space="preserve">Giá vốn hàng bán </t>
  </si>
  <si>
    <t>Doanh thu hoạt động tài chính</t>
  </si>
  <si>
    <t>Chi phí quản lý doanh nghiệp</t>
  </si>
  <si>
    <t>Lãi cơ bản trên cổ phiếu</t>
  </si>
  <si>
    <r>
      <t xml:space="preserve">Chi phí tài chính bao gồm: </t>
    </r>
    <r>
      <rPr>
        <sz val="11"/>
        <rFont val="Times New Roman"/>
        <family val="1"/>
      </rPr>
      <t>Các khoản chi phí hoặc khoản lỗ liên quan đến các hoạt động đầu tư tài chính, chi phí cho vay và đi vay vốn, dự phòng giảm giá đầu tư tài chính, khoản lỗ phát sinh khi bán ngoại tệ, lỗ tỷ giá hối đoái và các khoản chi phí tài chính khác.</t>
    </r>
  </si>
  <si>
    <t>Hướng dẫn về chênh lệch tỷ giá do đánh giá lại số dư các khoản mục tiền tệ có gốc ngoại tệ cuối kỳ theo VAS 10 khác biệt so với quy định trong thông tư 179/2012/TT-BTC do Bộ Tài chính ban hành ngày 24 tháng 10 năm 2012 hướng dẫn xử lý chênh lệch tỷ giá hối đoái ("Thông tư 179") như sau:</t>
  </si>
  <si>
    <t>Công ty áp dụng hướng dẫn theo VAS 10 "Ảnh hưởng của việc thay đổi tỷ giá hối đoái" ("VAS10") liên quan đến các nghiệp vụ phát sinh bằng ngoại tệ.</t>
  </si>
  <si>
    <r>
      <t xml:space="preserve">Bộ phận theo khu vực địa lý: </t>
    </r>
    <r>
      <rPr>
        <sz val="11"/>
        <rFont val="Times New Roman"/>
        <family val="1"/>
      </rPr>
      <t>là một bộ phận có thể phân biệt được của Công ty tham gia vào quá trình sản xuất hoặc cung cấp sản phẩm, dịch vụ trong phạm vi một môi trường kinh tế cụ thể mà bộ phận này có rủi ro và lợi ích kinh tế khác với các bộ phận kinh doanh trong các môi trường kinh tế khác.</t>
    </r>
  </si>
  <si>
    <t xml:space="preserve">Nhằm phục vụ công tác quản lý, Công ty có quy mô trên toàn quốc nên trình bày báo cáo bộ phận chính yếu theo khu vực đại lý, còn báo cáo bộ phận thứ yếu theo lĩnh vực kinh doanh. </t>
  </si>
  <si>
    <r>
      <t xml:space="preserve">Bộ phận theo lĩnh vực kinh doanh: </t>
    </r>
    <r>
      <rPr>
        <sz val="11"/>
        <rFont val="Times New Roman"/>
        <family val="1"/>
      </rPr>
      <t>là một bộ phận có thể phân biệt được của Công ty tham gia vào quá trình sản xuất hoặc cung cấp sản phẩm, dịch vụ riêng lẻ, một nhóm các sản phẩm hoặc các dịch vụ có liên quan mà bộ phận này có rủi ro và lợi ích kinh tế khác với các bộ phận kinh doanh khác.</t>
    </r>
  </si>
  <si>
    <t>Doanh thu chưa thực hiện</t>
  </si>
  <si>
    <t>Doanh thu bán máy phát điện chưa thực hiện</t>
  </si>
  <si>
    <t>Còn lại</t>
  </si>
  <si>
    <t>Theo thông tư 210/2009/TT-BTC ngày 6 tháng 11 năm 2009 (thông tư 210), tài sản tài chính được phân loại một cách phù hợp, cho mục đích thuyết minh trong các báo cáo tài chính, thành tài sản tài chính được ghi nhận theo giá trị hợp lý thông qua Báo cáo kết quả hoạt động kinh doanh, các khoản cho vay và phải thu, các khoản đầu tư giữ đến ngày đáo hạn và tài sản tài chính sẵn sàng để bán. Công ty quyết định phân loại các tài sản tài chính này tại thời điểm ghi nhận lần đầu.</t>
  </si>
  <si>
    <t>Người lập biểu</t>
  </si>
  <si>
    <t>Chi phí trả trước ngắn hạn</t>
  </si>
  <si>
    <t>Thuế GTGT được khấu trừ</t>
  </si>
  <si>
    <t>Công ty có hai công ty con như sau:</t>
  </si>
  <si>
    <t>Công ty có chi nhánh sau:</t>
  </si>
  <si>
    <t>Tài sản cố định được khấu hao theo phương pháp đường thẳng dựa trên thời gian sử dụng ước tính của tài sản. Thời gian hữu dụng ước tính là thời gian mà tài sản phát huy được tác dụng cho sản xuất kinh doanh.</t>
  </si>
  <si>
    <r>
      <t xml:space="preserve">Phương pháp lập dự phòng giảm giá hàng tồn kho: </t>
    </r>
    <r>
      <rPr>
        <sz val="11"/>
        <rFont val="Times New Roman"/>
        <family val="1"/>
      </rPr>
      <t>Dự phòng cho hàng tồn kho được trích lập khi giá trị thuần có thể thực hiện được của hàng tồn kho nhỏ hơn giá gốc. Giá trị thuần có thể thực hiện được là giá bán ước tính trừ đi chi phí ước tính để hoàn thành sản phẩm và chi phí bán hàng ước tính. Số dự phòng giảm giá hàng tồn kho là số chênh lệch giữa giá gốc hàng tồn kho lớn hơn giá trị thuần có thể thực hiện được.</t>
    </r>
  </si>
  <si>
    <t>Theo công văn số 4830/CT-TT&amp;HT ngày 23/07/2008 của Cục Thuế tỉnh Bình Dương trả lời cho Công ty được hưởng thuế suất ưu đãi 15% trong 12 năm và thời gian hưởng thuế suất ưu đãi còn lại từ năm 2004 đến hết năm 2012.</t>
  </si>
  <si>
    <t>Nguyên tắc ghi nhận thặng dư vốn cổ phần</t>
  </si>
  <si>
    <t>Chênh lệch tỷ giá được phản ánh là số chênh lệch tỷ giá hối đoái phát sinh hoặc đánh giá lại cuối kỳ của các khoản mục tiền tệ có gốc ngoại tệ (lãi hoặc lỗ tỷ giá).</t>
  </si>
  <si>
    <t>(2)</t>
  </si>
  <si>
    <t>(3)</t>
  </si>
  <si>
    <t>(1)</t>
  </si>
  <si>
    <t>01.</t>
  </si>
  <si>
    <t>02.</t>
  </si>
  <si>
    <t>03.</t>
  </si>
  <si>
    <t>04.</t>
  </si>
  <si>
    <t>05.</t>
  </si>
  <si>
    <t>06.</t>
  </si>
  <si>
    <t>07.</t>
  </si>
  <si>
    <t>08.</t>
  </si>
  <si>
    <t>09.</t>
  </si>
  <si>
    <t>Thu tiền bán phế liệu</t>
  </si>
  <si>
    <t>Phải thu bảo hiểm xã hội</t>
  </si>
  <si>
    <t>Công cụ tài chính:</t>
  </si>
  <si>
    <t>Tài sản tài chính</t>
  </si>
  <si>
    <t>Tại thời điểm ghi nhận lần đầu, tài sản tài chính được xác định theo nguyên giá cộng với chi phí giao dịch trực tiếp có liên quan.</t>
  </si>
  <si>
    <t>Nợ phải trả tài chính</t>
  </si>
  <si>
    <t>Nợ phải trả tài chính theo phạm vi của Thông tư 210, cho mục đích thuyết minh trong các báo cáo tài chính, được phân loại một cách phù hợp thành các khoản nợ phải trả tài chính được ghi nhận thông qua Báo cáo kết quả hoạt động kinh doanh, các khoản nợ phải trả tài chính được xác định theo giá trị phân bổ. Công ty xác định việc phân loại các khoản nợ phải trả tài chính thời điểm ghi nhận lần đầu.</t>
  </si>
  <si>
    <t>Tất cả nợ phải trả tài chính được ghi nhận ban đầu theo nguyên giá cộng với các chi phí giao dịch trực tiếp có liên quan.</t>
  </si>
  <si>
    <t>Bù trừ các công cụ tài chính</t>
  </si>
  <si>
    <t>Các tài sản tài chính và nợ phải trả tài chính được bù trừ và giá trị thuần sẽ được trình bày trên các báo cáo tình hình tài chính nếu, và chỉ nếu, đơn vị có quyền hợp pháp thi hành việc bù trừ các giá trị đã được ghi nhận này và có ý định bù trừ trên cơ sở thuần, hoặc thu được các tài sản và thanh toán nợ phải trả đồng thời.</t>
  </si>
  <si>
    <t>Nguyên tắc ghi nhận TSCĐ thuê tài chính:</t>
  </si>
  <si>
    <t>Tùy tình hình công ty mà trình bày 1 trong 2 trường hợp, hoặc cả 2 trường hợp cho phù hợp</t>
  </si>
  <si>
    <t>từ các khoản lỗ tính thuế và ưu đãi thuế chưa sử dụng</t>
  </si>
  <si>
    <t>từ việc hoàn nhập thuế thu nhập hoãn lại phải trả</t>
  </si>
  <si>
    <t>Cộng chi phí thuế thu nhập doanh nghiệp hoãn lại</t>
  </si>
  <si>
    <t>- Chi phí Thuế TNDN hoãn lại phát sinh</t>
  </si>
  <si>
    <t>-Chi phí Thuế TNDN hoãn lại phát sinh từ việc</t>
  </si>
  <si>
    <t>- thu nhập Thuế TNDN hoãn lại phát sinh</t>
  </si>
  <si>
    <t>Lợi nhuận hoặc lỗ phân bổ cho cổ đông 
sở hữu cổ phiếu phổ thông.</t>
  </si>
  <si>
    <t>Lợi nhuận kế toán sau thuế thu nhập doanh nghiệp</t>
  </si>
  <si>
    <t xml:space="preserve">Các khoản điều chỉnh tăng hoặc giảm </t>
  </si>
  <si>
    <t xml:space="preserve">  -  Các khoản điều chỉnh tăng</t>
  </si>
  <si>
    <t>VII. THÔNG TIN BỔ SUNG CHO CÁC KHOẢN MỤC TRÌNH BÀY TRONG BÁO CÁO LƯU CHUYỂN TIỀN TỆ</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</si>
  <si>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</si>
  <si>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</si>
  <si>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</si>
  <si>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Xác định nguyên giá trong từng trường hợp</t>
  </si>
  <si>
    <t xml:space="preserve">Tài sản cố định hữu hình mua sắm </t>
  </si>
  <si>
    <r>
      <t xml:space="preserve">2. Trường hợp hợp đồng xây dựng quy định nhà thầu thanh toán theo giá trị khối lượng thực hiện: </t>
    </r>
    <r>
      <rPr>
        <sz val="11"/>
        <rFont val="Times New Roman"/>
        <family val="1"/>
      </rPr>
      <t>khi kết quả thực hiện hợp đồng xây dựng được xác định một cách đáng tin cậy và được khách hàng xác nhận tương ứng với phần công việc đã hoàn thành được khách hàng xác nhận trong kỳ được phản ánh trên hóa đơn đã lập.</t>
    </r>
  </si>
  <si>
    <t>Nguyên giá tài sản cố định hữu hình tự xây dựng hoặc tự chế là giá thành thực tế của tài sản cố định tự xây dựng hoặc tự chế, cộng (+) chi phí lắp đặt, chạy thử. Trường hợp Công ty dùng sản phẩm do mình sản xuất ra để chuyển thành tài sản cố định thì nguyên giá là chi phí sản xuất sản phẩm đó cộng (+) các chi phí trực tiếp liên quan đến việc đưa tài sản đó vào trạng thái sẵn sàng sử dụng. Trong các trường hợp trên, mọi khoản lãi nội bộ không được tính vào nguyên giá của tài sản đó.</t>
  </si>
  <si>
    <r>
      <t>Tài sản cố định vô hình</t>
    </r>
    <r>
      <rPr>
        <sz val="11"/>
        <rFont val="Times New Roman"/>
        <family val="1"/>
      </rPr>
      <t xml:space="preserve"> được ghi nhận theo nguyên giá trừ đi (-) giá trị hao mòn lũy kế. Nguyên giá tài sản cố định vô hình là toàn bộ các chi phí mà doanh nghiệp phải bỏ ra để có được tài sản cố định vô hình tính đến thời điểm đưa tài sản đó vào sử dụng theo dự kiến.</t>
    </r>
  </si>
  <si>
    <r>
      <t xml:space="preserve">Nguyên tắc ghi nhận tài sản cố định thuê tài chính: </t>
    </r>
    <r>
      <rPr>
        <sz val="11"/>
        <rFont val="Times New Roman"/>
        <family val="1"/>
      </rPr>
      <t>được ghi nhận theo nguyên giá trừ đi (-) giá trị hao mòn lũy kế. Nguyên giá của tài sản thuê tài chính được ghi nhận theo giá thấp hơn giữa giá trị hợp lý của tài sản thuê và giá trị hiện tại của khoản thanh toán tiền thuê tối thiểu, cộng với các chi phí trực tiêp phát sinh ban đầu liên quan đến hoạt động thuê tài chính. Tất cả các khoản thuê khác không phải là thuê tài chính đều được xem là thuê hoạt động.</t>
    </r>
  </si>
  <si>
    <t>Chi phí này được kết chuyển ghi tăng tài sản khi công trình hoàn thành, việc nghiệm thu tổng thể đã thực hiện xong, tài sản được bàn giao và đưa vào trạng thái sẵn sàng sử dụng.</t>
  </si>
  <si>
    <r>
      <t xml:space="preserve">Dự phòng phải trả chỉ được ghi nhận khi thỏa mãn các điều kiện sau: </t>
    </r>
    <r>
      <rPr>
        <sz val="11"/>
        <rFont val="Times New Roman"/>
        <family val="1"/>
      </rPr>
      <t>Doanh nghiệp có nghĩa vụ nợ hiện tại (nghĩa vụ pháp lý hoặc nghĩa vụ liên đới) do kết quả từ một sự kiện đã xảy ra; Sự giảm sút về những lợi ích kinh tế có thể xảy ra dẫn đến việc yêu cầu phải thanh toán nghĩa vụ nợ; Và đưa ra một ước tính đáng tin cậy về giá trị của nghĩa vụ nợ đó. Dự phòng phải trả của Công ty là khoản dự phòng bảo hành sản phẩm máy phát điện.</t>
    </r>
  </si>
  <si>
    <r>
      <t xml:space="preserve">Giá trị được ghi nhận của một khoản dự phòng phải trả: </t>
    </r>
    <r>
      <rPr>
        <sz val="11"/>
        <rFont val="Times New Roman"/>
        <family val="1"/>
      </rPr>
      <t>Là giá trị được ước tính hợp lý nhất về khoản tiền sẽ phải chi để thanh toán nghĩa vụ nợ hiện tại tại ngày kết thúc kỳ kế toán. Công ty trích lập theo tỷ lệ ước tính hợp lý trên doanh thu phát sinh trong năm.</t>
    </r>
  </si>
  <si>
    <t>Đánh giá lại số dư các khoản mục tiền tệ có gốc ngoại tệ vào cuối năm tài chính:</t>
  </si>
  <si>
    <r>
      <t xml:space="preserve">Doanh thu của hợp đồng xây dựng bao gồm: </t>
    </r>
    <r>
      <rPr>
        <sz val="11"/>
        <rFont val="Times New Roman"/>
        <family val="1"/>
      </rPr>
      <t>Doanh thu ban đầu được ghi nhận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 Việc xác định doanh thu của hợp đồng chịu tác động của nhiều yếu tố không chắc chắn vì chúng tuỳ thuộc vào các sự kiện sẽ xảy ra trong tương lai. Việc ước tính thường phải được sửa đổi khi các sự kiện đó phát sinh và những yếu tố không chắc chắn được giải quyết. Vì vậy, doanh thu của hợp đồng có thể tăng hay giảm ở từng thời kỳ.</t>
    </r>
  </si>
  <si>
    <r>
      <t>Nguyên tắc ghi nhận Bất động sản đầu tư:</t>
    </r>
    <r>
      <rPr>
        <sz val="11"/>
        <rFont val="Times New Roman"/>
        <family val="1"/>
      </rPr>
      <t xml:space="preserve"> được ghi nhận theo nguyên giá trừ đi (-) giá trị hao mòn lũy kế.</t>
    </r>
  </si>
  <si>
    <r>
      <t xml:space="preserve">Nguyên giá của bất động sản đầu tư: </t>
    </r>
    <r>
      <rPr>
        <sz val="11"/>
        <rFont val="Times New Roman"/>
        <family val="1"/>
      </rPr>
      <t>Là toàn bộ các chi phí bằng tiền hoặc tương đương tiền mà doanh nghiệp phải bỏ ra hoặc giá trị hợp lý của các khoản đưa ra để trao đổi nhằm có được bất động sản đầu tư tính đến thời điểm mua hoặc xây dựng hoàn thành bất động sản đầu tư đó.</t>
    </r>
  </si>
  <si>
    <t>lctt</t>
  </si>
  <si>
    <r>
      <t xml:space="preserve">Chi phí phải trả: </t>
    </r>
    <r>
      <rPr>
        <sz val="11"/>
        <rFont val="Times New Roman"/>
        <family val="1"/>
      </rPr>
      <t>được ghi nhận dựa trên các ước tính hợp lý về số tiền phải trả cho các hàng hoá, dịch vụ đã sử dụng trong kỳ gồm những chi phí sau: chi phí bán hàng, lãi vay phải trả và các chi phí phải trả khác.</t>
    </r>
  </si>
  <si>
    <t>2. Nguyên tắc trình bày tài sản, doanh thu, kết quả kinh doanh theo bộ phận.</t>
  </si>
  <si>
    <t>1. Nguyên tắc ghi nhận thông tin về các bên liên quan:</t>
  </si>
  <si>
    <t>Báo cáo bộ phận</t>
  </si>
  <si>
    <t>Nợ phải trả tài chính của Công ty bao gồm các khoản vay và phải trả người bán.</t>
  </si>
  <si>
    <t>Tài sản cố định là nhà cửa, vật kiến trúc gắn liền với quyền sử dụng đất thì giá trị quyền sử dụng đất được xác định riêng biệt và ghi nhận là tài sản cố định vô hình.</t>
  </si>
  <si>
    <t>Nguyên giá tài sản cố định vô hình là quyền sử dụng đất là số tiền trả khi nhận chuyển nhượng quyền sử dụng đất hợp pháp từ người khác, chi phí đền bù, giải phóng mặt bằng, san lấp mặt bằng, lệ phí trước bạ..</t>
  </si>
  <si>
    <t>Dự phòng tổn thất các khoản đầu tư tài chính dài hạn (đầu tư vào công ty con) được lập khi Công ty khi xác định được các khoản đầu tư này bị giảm sút giá trị không phải tạm thời và ngoài kế hoạch do kết quả hoạt động của các công ty con được đầu tư bị lỗ.</t>
  </si>
  <si>
    <t>Chi phí về nhượng bán thanh lý tài sản</t>
  </si>
  <si>
    <t xml:space="preserve">Nguyên tắc ghi nhận hàng tồn kho: </t>
  </si>
  <si>
    <t>Nhà xưởng, vật kiến trúc</t>
  </si>
  <si>
    <t xml:space="preserve"> 5 - 50 năm </t>
  </si>
  <si>
    <t>Máy móc, thiết bị</t>
  </si>
  <si>
    <t>Phương tiện vận tải, truyền dẫn</t>
  </si>
  <si>
    <t>Thiết bị, dụng cụ quản lý</t>
  </si>
  <si>
    <t xml:space="preserve"> 5 - 10 năm </t>
  </si>
  <si>
    <t>Tài sản cố định vô hình</t>
  </si>
  <si>
    <t>---&gt; đoạn 05 - VAS 05</t>
  </si>
  <si>
    <t>Nguyên tắc ghi nhận chi phí xây dựng cơ bản dở dang:</t>
  </si>
  <si>
    <t>Nguyên tắc ghi nhận và khấu hao bất động sản đầu tư:</t>
  </si>
  <si>
    <t>Các nghiệp vụ dự phòng rủi ro hối đoái</t>
  </si>
  <si>
    <t>Trong giai đoạn đầu tư xây dựng để hình thành tài sản cố định của doanh nghiệp mới thành lập, chênh lệch tỷ giá phát sinh khi thanh toán các khoản mục tiền tệ có gốc ngoại tệ để thực hiện đầu tư xây dựng và chênh lệch tỷ giá đánh giá lại các khoản mục tiền tệ cuối năm tài chính được phản ánh lũy kế, riêng biệt trên Bảng cân đối kế toán. Khi tài sản hoàn thành đầu tư xây dựng đưa vào sử dụng thì chênh lệch tỷ giá phát sinh trong giai đoạn này được phân bổ dần vào thu nhập tài chính (chênh lệch tỷ giá tăng) hoặc chi phí tài chính (chênh lệch tỷ giá giảm) không quá 5 năm kể từ khi công trình đưa vào hoạt động.</t>
  </si>
  <si>
    <t>Các nguyên tắc và phương pháp kế toán khác</t>
  </si>
  <si>
    <t>Tiền và các khoản tương tương tiền</t>
  </si>
  <si>
    <t>Tiền</t>
  </si>
  <si>
    <t xml:space="preserve">Tiền mặt </t>
  </si>
  <si>
    <t xml:space="preserve">Tiền đang chuyển </t>
  </si>
  <si>
    <t>Các khoản tương đương tiền</t>
  </si>
  <si>
    <t>Cộng</t>
  </si>
  <si>
    <t>Các khoản đầu tư tài chính ngắn hạn</t>
  </si>
  <si>
    <t xml:space="preserve">Chứng khoán đầu tư </t>
  </si>
  <si>
    <t>Công ty A - Mã CK</t>
  </si>
  <si>
    <t xml:space="preserve">Đầu tư ngắn hạn khác </t>
  </si>
  <si>
    <t xml:space="preserve">Dự phòng giảm giá đầu tư ngắn hạn </t>
  </si>
  <si>
    <t>Lý do thay đổi đối với từng khoản đầu tư:</t>
  </si>
  <si>
    <t xml:space="preserve"> Số lượng </t>
  </si>
  <si>
    <t xml:space="preserve"> Giá trị </t>
  </si>
  <si>
    <t>Phải thu về cổ phần hóa</t>
  </si>
  <si>
    <t>Phải thu về cổ tức và lợi nhuận được chia</t>
  </si>
  <si>
    <t>Hàng tồn kho</t>
  </si>
  <si>
    <t>Nguyên liệu, vật liệu</t>
  </si>
  <si>
    <t>Công cụ, dụng cụ</t>
  </si>
  <si>
    <t>Chi phí SX, KD dở dang</t>
  </si>
  <si>
    <t xml:space="preserve">Thành phẩm </t>
  </si>
  <si>
    <t xml:space="preserve">Hàng hoá kho bảo thuế </t>
  </si>
  <si>
    <t>Hàng hoá bất động sản</t>
  </si>
  <si>
    <t>Cộng giá gốc hàng tồn kho</t>
  </si>
  <si>
    <t xml:space="preserve">(-) Dự phòng giảm giá hàng tồn kho </t>
  </si>
  <si>
    <t>Cộng giá trị thuần hàng tồn kho</t>
  </si>
  <si>
    <t>Tài sản ngắn hạn khác</t>
  </si>
  <si>
    <t>Thuế và các khoản phải thu nhà nước</t>
  </si>
  <si>
    <t>Thuế TNDN nộp thừa</t>
  </si>
  <si>
    <t>Nguyên tắc và phương pháp ghi nhận chi phí tài chính</t>
  </si>
  <si>
    <t>Khoản chi phí tài chính được ghi nhận chi tiết cho từng nội dung chi phí khi thực tế phát sinh trong kỳ và được xác định một cách đáng tin cậy khi có đầy đủ bằng chứng về các khoản chi phí này.</t>
  </si>
  <si>
    <t>Chi phí thuế thu nhập doanh nghiệp được xác định gồm tổng chi phí thuế thu nhập doanh nghiệp hiện hành và chi phí thuế thu nhập doanh nghiệp hoãn lại khi xác định lợi nhuận hoặc lỗ của một kỳ kế toán</t>
  </si>
  <si>
    <t>Chi phí thuế thu nhập doanh nghiệp hiện hành: là số thuế thu nhập doanh nghiệp phải nộp (hoặc thu hồi được) tính trên thu nhập chịu thuế và thuế suất thuế thu nhập doanh nghiệp của năm hiện hành theo luật thuế TNDN hiện hành được ghi nhận.</t>
  </si>
  <si>
    <t>Các khoản thuế phải nộp ngân sách nhà nước sẽ được quyết toán cụ thể với cơ quan thuế. Chênh lệch giữa số thuế phải nộp theo sổ sách và số liệu kiểm tra quyết toán sẽ được điều chỉnh khi có quyết toán chính thức với cơ quan thuế.</t>
  </si>
  <si>
    <t>Chính sách thuế theo những điều kiện quy định cho công ty năm hiện hành như sau:</t>
  </si>
  <si>
    <t>Nếu không thể xác định được kết quả hợp đồng một cách chắc chắn, doanh thu sẽ chỉ được ghi nhận ở mức có thể thu hồi được của các chi phí đã được ghi nhận.</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</si>
  <si>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</si>
  <si>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VIII. NHỮNG THÔNG TIN KHÁC</t>
  </si>
  <si>
    <t>Những khoản nợ tiềm tàng, khoản cam kết và những thông tin tài chính khác</t>
  </si>
  <si>
    <t>Các sự kiện phát sinh sau ngày kết thúc niên độ</t>
  </si>
  <si>
    <t>Những thông tin khác.</t>
  </si>
  <si>
    <t>Nguyên tắc ghi nhận và vốn hoá các khoản chi phí đi vay:</t>
  </si>
  <si>
    <t>Nguyên tắc ghi nhận và vốn hoá các khoản chi phí khác:</t>
  </si>
  <si>
    <t>Nguyên tắc và phương pháp ghi nhận chi phí phải trả:</t>
  </si>
  <si>
    <t>1.</t>
  </si>
  <si>
    <t>2.</t>
  </si>
  <si>
    <t>02</t>
  </si>
  <si>
    <t>05</t>
  </si>
  <si>
    <t>3.</t>
  </si>
  <si>
    <t>QD15</t>
  </si>
  <si>
    <t>TT108/2008/TT-BTC</t>
  </si>
  <si>
    <t>23.</t>
  </si>
  <si>
    <t>24.</t>
  </si>
  <si>
    <t>Võ Anh Thụy</t>
  </si>
  <si>
    <t>USD</t>
  </si>
  <si>
    <t>EUR</t>
  </si>
  <si>
    <t>Tỷ lệ</t>
  </si>
  <si>
    <t>Vay bằng VNĐ</t>
  </si>
  <si>
    <t>Hình thức 
đảm bảo</t>
  </si>
  <si>
    <t>Phần mềm 
máy vi tính</t>
  </si>
  <si>
    <t>Chi tiền do vi phạm hợp đồng</t>
  </si>
  <si>
    <r>
      <t xml:space="preserve">Phương pháp tính giá trị hàng tồn kho: </t>
    </r>
    <r>
      <rPr>
        <sz val="11"/>
        <rFont val="Times New Roman"/>
        <family val="1"/>
      </rPr>
      <t>Theo giá bình quân gia quyền.</t>
    </r>
  </si>
  <si>
    <r>
      <t xml:space="preserve">Hạch toán hàng tồn kho: </t>
    </r>
    <r>
      <rPr>
        <sz val="11"/>
        <rFont val="Times New Roman"/>
        <family val="1"/>
      </rPr>
      <t>Phương pháp kê khai thường xuyên.</t>
    </r>
  </si>
  <si>
    <t>Chi phí xây dựng cơ bản dở dang được ghi nhận theo giá gốc. Chi phí này bao gồm: chi phí mua sắm mới tài sản cố định, xây dựng mới hoặc sửa chữa, cải tạo, mở rộng hay trang bị lại kỹ thuật công trình.</t>
  </si>
  <si>
    <t>Ghi nhận doanh thu và chi phí của hợp đồng xây dựng được ghi nhận theo 2 trường hợp sau:</t>
  </si>
  <si>
    <t>Vào ngày 31 tháng 12 năm 2010, các khoản tiền thuê phải trả trong tương lai theo hợp đồng thuê tài chính được trình bày như sau:</t>
  </si>
  <si>
    <r>
      <t xml:space="preserve">Tiền và các khoản tương đương tiền bao gồm: </t>
    </r>
    <r>
      <rPr>
        <sz val="11"/>
        <rFont val="Times New Roman"/>
        <family val="1"/>
      </rPr>
      <t>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r>
  </si>
  <si>
    <r>
      <t xml:space="preserve">Nguyên tắc ghi nhận các khoản phải thu: </t>
    </r>
    <r>
      <rPr>
        <sz val="11"/>
        <rFont val="Times New Roman"/>
        <family val="1"/>
      </rPr>
      <t>theo giá gốc trừ dự phòng cho các khoản phải thu khó đòi.</t>
    </r>
  </si>
  <si>
    <r>
      <t xml:space="preserve">Nguyên tắc ghi nhận chi phí đi vay: </t>
    </r>
    <r>
      <rPr>
        <sz val="11"/>
        <rFont val="Times New Roman"/>
        <family val="1"/>
      </rPr>
      <t>Là lãi tiền vay và các chi phí khác phát sinh liên quan trực tiếp đến các khoản vay của doanh nghiệp; Được ghi nhận như khoản chi phí sản xuất, kinh doanh trong kỳ trừ khi chi phí này phát sinh từ các khoản vay liên quan trực tiếp đến việc đầu tư xây dựng hoặc sản xuất tài sản dở dang được tính vào giá trị tài sản đó (được vốn hóa) khi có đủ điều kiện quy định tại chuẩn mực kế toán số 16 " Chi phí đi vay".</t>
    </r>
  </si>
  <si>
    <t>Ngày 11 tháng 06 năm 2009, Công ty chính thức niêm yết trên thị trường chứng khoán Việt Nam tại sàn giao dịch chứng khoán Hà Nội ( HASTC).</t>
  </si>
  <si>
    <r>
      <t>Mã chứng khoán niêm yết:</t>
    </r>
    <r>
      <rPr>
        <sz val="11"/>
        <rFont val="Times New Roman"/>
        <family val="1"/>
      </rPr>
      <t xml:space="preserve"> DZM.</t>
    </r>
  </si>
  <si>
    <t xml:space="preserve">Hình thức sở hữu vốn: </t>
  </si>
  <si>
    <t>Cổ phần.</t>
  </si>
  <si>
    <t>Quyền sử 
dụng đất</t>
  </si>
  <si>
    <t>Ngân hàng TMCP Xuất nhập khẩu Việt Nam- CN Thủ Đức</t>
  </si>
  <si>
    <t>Vay cá nhân</t>
  </si>
  <si>
    <t>Phương tiện 
vận tải</t>
  </si>
  <si>
    <t>Dụng cụ 
quản lý</t>
  </si>
  <si>
    <t>Máy móc 
thiết bị</t>
  </si>
  <si>
    <t>Nhà cửa, 
vật kiến trúc</t>
  </si>
  <si>
    <t xml:space="preserve"> Tổng 
cộng </t>
  </si>
  <si>
    <t>BẢNG CÂN ĐỐI KẾ TOÁN</t>
  </si>
  <si>
    <t>BIH 121103CM</t>
  </si>
  <si>
    <t>Trích thưởng doanh thu 2011, 2012</t>
  </si>
  <si>
    <t>Cổ tức 2007, 2008 chưa chi</t>
  </si>
  <si>
    <t>Bảo hiểm thất nghiệp</t>
  </si>
  <si>
    <t>Chi phí nhân viên</t>
  </si>
  <si>
    <t>Chi phí đồ dùng văn phòng</t>
  </si>
  <si>
    <t>Chi phí dự phòng</t>
  </si>
  <si>
    <t>Sản xuất mô tơ, máy phát, biến thế điện, thiết bị phân phối và điều khiển điện. Chi tiết: sản xuất máy phát điện, thiết bị phân phối và điều khiển điện. Hoạt động thiết kế chuyên dụng. Sản xuất lò nướng, lò luyện và lò nung. Sửa chữa máy móc, thiết bị. Sản xuất các thiết bị nâng, hạ và bốc xếp. Sản xuất máy nông nghiệp và lâm nghiệp. Sản xuất thân xe có động cơ, rơ moóc và bán rơ moóc. Lắp đặt máy móc và thiết bị công nghiệp.</t>
  </si>
  <si>
    <t>Trụ sở chính: Lô D2, KCN Tâm Thắng, Xã Tâm Thắng, Huyện Cư Jut, Tỉnh Đắk Nông.</t>
  </si>
  <si>
    <t xml:space="preserve">Nguồn vốn kinh doanh được hình thành từ số tiền mà các cổ đông đã góp vốn mua cổ phần, cổ phiếu, hoặc được bổ sung từ lợi nhuận sau thuế theo Nghị Quyết của Đại Hội Đồng cổ đông hoặc theo quy định trong điều lệ hoạt động của Công ty. Nguồn vốn kinh doanh được ghi nhận theo số vốn thực tế đã góp bằng tiền hoặc bằng tài sản tính theo mệnh giá của cổ phiếu đã phát hành khi mới thành lập, hoặc huy động thêm để mở rộng quy mô hoạt động của công ty. </t>
  </si>
  <si>
    <t>Xử lý kế toán theo Thông tư 179</t>
  </si>
  <si>
    <t>Đánh giá lại số dư cuối kỳ của các khoản mục tiền tệ có gốc  ngoại tệ (ngoại trừ các khoản trả trước cho người bán bằng ngoại tệ).</t>
  </si>
  <si>
    <t>Số dư cuối kỳ của các khoản trả trước cho người bán bằng ngoại tệ</t>
  </si>
  <si>
    <t>Không thực hiện đánh giá lại chênh lệch tỷ giá số dư cuối kỳ.</t>
  </si>
  <si>
    <t>Thực hiện đánh giá lại chênh lệch tỷ giá số dư cuối kỳ.</t>
  </si>
  <si>
    <t xml:space="preserve">Cộng </t>
  </si>
  <si>
    <t>Các khoản phải thu ngắn hạn</t>
  </si>
  <si>
    <t xml:space="preserve">Phải thu của khách hàng  </t>
  </si>
  <si>
    <t xml:space="preserve">Trả trước cho người bán </t>
  </si>
  <si>
    <t>Phải thu khách hàng trong nước</t>
  </si>
  <si>
    <t>Nhà cung cấp trong nước</t>
  </si>
  <si>
    <t xml:space="preserve">Dự phòng phải thu ngắn hạn khó đòi  </t>
  </si>
  <si>
    <t>Phải trả cho người lao động</t>
  </si>
  <si>
    <t>Người mua trả tiền trước</t>
  </si>
  <si>
    <t>Nhà cung cấp nước ngoài</t>
  </si>
  <si>
    <t>Khách hàng trong nước</t>
  </si>
  <si>
    <t>16/08/2012</t>
  </si>
  <si>
    <t>29/06/2015</t>
  </si>
  <si>
    <t>Tăng khác</t>
  </si>
  <si>
    <t>Chuyển sang BĐS</t>
  </si>
  <si>
    <t>Thanh lý, nhượng bán</t>
  </si>
  <si>
    <t>Giảm khác</t>
  </si>
  <si>
    <t>Số dư cuối năm</t>
  </si>
  <si>
    <t xml:space="preserve">Giá trị hao mòn lũy kế </t>
  </si>
  <si>
    <t>Khấu hao trong năm</t>
  </si>
  <si>
    <t>Giá trị còn lại</t>
  </si>
  <si>
    <t>* Giá trị còn lại của TSCĐHH đã dùng để thế chấp, cầm cố đảm bảo các khoản vay:  VNĐ.</t>
  </si>
  <si>
    <t>* Nguyên giá tài sản cố định cuối năm đã khấu hao hết nhưng vẫn còn sử dụng: …………………. VNĐ.</t>
  </si>
  <si>
    <t>* Nguyên giá tài sản cố định cuối năm chờ thanh lý: ……………………. VNĐ.</t>
  </si>
  <si>
    <t>* Các cam kết về việc mua, bán tài sản cố định hữu hình có giá trị lớn trong tương lai: ………………..</t>
  </si>
  <si>
    <t>* Các thay đổi khác về Tài sản cố định hữu hình: ………………….</t>
  </si>
  <si>
    <t>Tài sản cố định thuê tài chính</t>
  </si>
  <si>
    <t>Thuê TC trong năm</t>
  </si>
  <si>
    <t>Thanh lý HĐ thuê TC</t>
  </si>
  <si>
    <t>Trả lại TSCĐ Thuê TC</t>
  </si>
  <si>
    <t>Mua lại TSCĐ Thuê TC</t>
  </si>
  <si>
    <t xml:space="preserve">Giá trị còn lại </t>
  </si>
  <si>
    <t xml:space="preserve">Số dư đầu năm </t>
  </si>
  <si>
    <t xml:space="preserve"> Số dư cuối năm </t>
  </si>
  <si>
    <t>* Tiền thuê phát sinh thêm được ghi nhận là chi phí trong năm: 0 VNĐ.</t>
  </si>
  <si>
    <t xml:space="preserve">* Căn cứ để xác định tiền thuê phát sinh thêm: </t>
  </si>
  <si>
    <t>* Điều khoản gia hạn thuê hoặc quyền được mua tài sản:</t>
  </si>
  <si>
    <t>Quyền sử dụng đất</t>
  </si>
  <si>
    <t>Tạo ra từ nội bộ DN</t>
  </si>
  <si>
    <t>Tăng do hợp nhất KD</t>
  </si>
  <si>
    <t>Nguyên tắc ghi nhận và khấu hao tài sản cố định (TSCĐ):</t>
  </si>
  <si>
    <t>4.1</t>
  </si>
  <si>
    <t>4.2</t>
  </si>
  <si>
    <t>4.3</t>
  </si>
  <si>
    <t>Giá trị ghi sổ của tài sản thuế thu nhập doanh nghiệp hoãn lại phải được xem xét lại vào ngày kết thúc niên độ kế toán và phải giảm giá trị ghi sổ của tài sản thuế thu nhập hoãn lại đến mức bảo đảm chắc chắn có đủ lợi nhuận tính thuế cho phép lợi ích của một phần hoặc toàn bộ tài sản thuế thu nhập hoãn lại được sử dụng. Các tài sản thuế thu nhập doanh nghiệp hoãn lại chưa ghi nhận trước đây được xem xét lại vào ngày kết thúc niên độ kế toán và được ghi nhận khi chắc chắn có đủ lợi nhuận tính thuế để có thể sử dụng các tài sản thuế thu nhập hoãn lại chưa ghi nhận này.</t>
  </si>
  <si>
    <t>Thuế thu nhập hoãn lại được ghi nhận vào báo cáo kết quả hoạt động kinh doanh ngoại trừ trường hợp thuế thu nhập phát sinh liên quan đến một khoản mục được ghi thẳng vào vốn chủ sở hữu, trong trường hợp này, thuế thu nhập hoãn lại cũng được ghi nhận trực tiếp vào vốn chủ sở hữu.</t>
  </si>
  <si>
    <t>Doanh nghiệp chỉ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và doanh nghiệp dự định thanh toán thuế thu nhập hiện hành phải trả và tài sản thuế thu nhập hiện hành trên cơ sở thuần.</t>
  </si>
  <si>
    <t>Nghiệp vụ</t>
  </si>
  <si>
    <t>Xử lý kế toán theo VAS 10</t>
  </si>
  <si>
    <t>ghi âm</t>
  </si>
  <si>
    <t xml:space="preserve"> trình bày theo 31e. VAS 05 </t>
  </si>
  <si>
    <t xml:space="preserve"> Trình bày thuê hoạt động </t>
  </si>
  <si>
    <t xml:space="preserve">Nếu phát sinh ÍT CỘT  thì thể hiện trang dọc này </t>
  </si>
  <si>
    <r>
      <t>Phương pháp khấu hao Bất động sản đầu tư:</t>
    </r>
    <r>
      <rPr>
        <sz val="11"/>
        <rFont val="Times New Roman"/>
        <family val="1"/>
      </rPr>
      <t xml:space="preserve"> khấu hao được ghi nhận theo phương pháp đường thẳng dựa trên thời gian hữu dụng ước tính của bất động sản đầu tư đó. </t>
    </r>
  </si>
  <si>
    <r>
      <t xml:space="preserve">Nguyên tắc ghi nhận các khoản vốn góp vào cơ sở kinh doanh đồng kiểm soát: </t>
    </r>
    <r>
      <rPr>
        <sz val="11"/>
        <rFont val="Times New Roman"/>
        <family val="1"/>
      </rPr>
      <t>được ghi nhận khi Công ty có quyền đồng kiểm soát các chính sách tài chính và hoạt động của cơ sở này. Khi Công ty không còn quyền đồng kiểm soát thì ghi giảm khoản đầu tư vào cơ sở kinh doanh đồng kiểm soát. Các khoản đầu tư này được phản ánh trên báo cáo tài chính theo phương pháp giá gốc.</t>
    </r>
  </si>
  <si>
    <t xml:space="preserve">Mức lập dự phòng được xác định bằng chênh lệch giữa giá trị thuần có thể thực hiện được (giá thị trường) hoặc giá trị khoản đầu tư có thể thu hồi được và giá gốc ghi trên sổ kế toán của các khoản đầu tư. </t>
  </si>
  <si>
    <t>Thời gian hữu dụng ước tính của các bất động sản đầu tư như sau:</t>
  </si>
  <si>
    <t>Thời gian hữu dụng ước tính của các TSCĐ như sau:</t>
  </si>
  <si>
    <r>
      <t xml:space="preserve">Nguyên tắc ghi nhận các khoản đầu tư vào công ty liên kết: </t>
    </r>
    <r>
      <rPr>
        <sz val="11"/>
        <rFont val="Times New Roman"/>
        <family val="1"/>
      </rPr>
      <t>được ghi nhận khi công ty nắm giữ từ 20% đến dưới 50% quyền biểu quyết của các Công ty được đầu tư, có ảnh hưởng đáng kể trong các quyết định về chính sách tài chính và hoạt động tại các công ty này. Các khoản đầu tư vào Công ty liên kết được phản ánh trên báo cáo tài chính theo phương pháp giá gốc.</t>
    </r>
  </si>
  <si>
    <r>
      <t xml:space="preserve">Phương pháp phân bổ lợi thế thương mại: </t>
    </r>
    <r>
      <rPr>
        <sz val="11"/>
        <rFont val="Times New Roman"/>
        <family val="1"/>
      </rPr>
      <t>Lợi thế thương mại ghi ngay vào chi phí sản xuất kinh doanh hoặc phân bổ dần một cách có hệ thống trong suốt thời gian hữu dụng ước tính. Thời gian hữu ích ước tính của lợi thế thương mại tối đa không quá 10 năm kể từ ngày ghi nhận.</t>
    </r>
  </si>
  <si>
    <r>
      <t>Thành lập:</t>
    </r>
    <r>
      <rPr>
        <b/>
        <sz val="11"/>
        <color indexed="10"/>
        <rFont val="Times New Roman"/>
        <family val="1"/>
      </rPr>
      <t xml:space="preserve"> </t>
    </r>
  </si>
  <si>
    <t>VI. THÔNG TIN BỔ SUNG CHO CÁC KHOẢN MỤC TRÌNH BÀY TRONG BÁO CÁO KẾT QUẢ HOẠT ĐỘNG KINH DOANH.</t>
  </si>
  <si>
    <t xml:space="preserve"> 5 năm </t>
  </si>
  <si>
    <r>
      <t xml:space="preserve">Trụ sở chính: </t>
    </r>
    <r>
      <rPr>
        <sz val="11"/>
        <rFont val="Times New Roman"/>
        <family val="1"/>
      </rPr>
      <t>Số 3 - Đường số 1, KCN Sóng Thần 1, Thị Xã Dĩ An - Tỉnh Bình Dương.</t>
    </r>
  </si>
  <si>
    <t>Doanh thu phát sinh từ tiền lãi, cổ tức và lợi nhuận được chia của doanh nghiệp được ghi nhận khi thỏa mãn đồng thời 2 điều kiện: 1. Có khả năng thu được lợi ích từ giao dịch đó; 2. Doanh thu được xác định tương đối chắc chắn.</t>
  </si>
  <si>
    <t xml:space="preserve">* Thuyết minh số liệu và các giải trình khác: </t>
  </si>
  <si>
    <t xml:space="preserve"> Các khoản đầu tư tài chính dài hạn  </t>
  </si>
  <si>
    <t>NGUỒN VỐN</t>
  </si>
  <si>
    <t>Chi phí thuế thu nhập doanh nghiệp hoãn lại được xác định cho các khoản chênh lệch tạm thời tại ngày lập bảng cân đối kế toán giữa cơ sở tính thuế thu nhập của các tài sản, nợ phải trả và giá trị ghi sổ của chúng cho mục đích báo cáo tài chính và giá trị sử dụng cho mục đích thuế. Thuế thu nhập hoãn lại phải trả được ghi nhận cho tất cả các khoản chênh lệch tạm thời, còn tài sản thuế thu nhập hoãn lại chỉ được ghi nhận khi chắc chắn có đủ lợi nhuận tính thuế trong tương lai để khấu trừ các khoản chênh lệch tạm thời.</t>
  </si>
  <si>
    <t>Trình bày số liệu ảnh hưởng tại phần thuyết minh VIII. Những thông tin khác, mục số 4</t>
  </si>
  <si>
    <t>Công ty Cổ Phần Chế Tạo Máy Dzĩ An - Việt Nam</t>
  </si>
  <si>
    <t>Thu nhập khác - chi phí thanh lý tài sản/CLTG</t>
  </si>
  <si>
    <t xml:space="preserve">Thu nhập không được ưu, đãi miễn giảm thuế </t>
  </si>
  <si>
    <t>Ngành nghề kinh doanh: Nhà máy điện sinh khối chạy bằng trấu hay các loại phế liệu khác với công suất 3.000 KW</t>
  </si>
  <si>
    <t>Đơn vị tiền tệ sử dụng trong kế toán</t>
  </si>
  <si>
    <t xml:space="preserve">Đồng Việt Nam (VND) được sử dụng làm đơn vị tiền tệ để ghi sổ kế toán. </t>
  </si>
  <si>
    <t>CHUẨN MỰC VÀ CHẾ ĐỘ KẾ TOÁN ÁP DỤNG</t>
  </si>
  <si>
    <t>Chế độ kế toán áp dụng</t>
  </si>
  <si>
    <t>Tuyên bố về việc tuân thủ chuẩn mực kế toán và chế độ kế toán.</t>
  </si>
  <si>
    <t>Việc lựa chọn số liệu và thông tin cần phải trình bày trong bản Thuyết minh báo cáo tài chính được thực hiện theo nguyên tắc trọng yếu quy định tại chuẩn mực kế toán Việt Nam số 21 "Trình bày Báo Cáo Tài Chính".</t>
  </si>
  <si>
    <t>Hình thức kế toán áp dụng</t>
  </si>
  <si>
    <t xml:space="preserve">Hình thức kế toán áp dụng: </t>
  </si>
  <si>
    <t>CÁC CHÍNH SÁCH KẾ TOÁN ÁP DỤNG</t>
  </si>
  <si>
    <t>Nguyên tắc ghi nhận các khoản tiền và tương đương tiền.</t>
  </si>
  <si>
    <t>Phương pháp chuyển đổi các đồng tiền khác ra đồng tiền sử dụng trong kế toán.</t>
  </si>
  <si>
    <t>Nguyên tắc ghi nhận các khoản phải thu thương mại và phải thu khác:</t>
  </si>
  <si>
    <t>Lưu ý chỉnh cho phù hợp từng Cty</t>
  </si>
  <si>
    <t>Quỹ dự phòng tài chính được trích lập từ lợi nhuận sau thuế của doanh nghiệp và được sử dụng vào xử lý khi doanh nghiệp gặp rủi ro về kinh doanh hoặc thua lỗ kéo dài.</t>
  </si>
  <si>
    <t>Quỹ hỗ trợ sắp xếp doanh nghiệp được hình thành từ Quỹ hỗ trợ sắp xếp doanh nghiệp tại Tổng công ty Đầu tư và Kinh doanh vốn nhà nước theo quy định của cơ quan có thẩm quyền được dùng để hỗ trợ người lao động dôi dư, hỗ trợ các doanh nghiệp 100% vốn nhà nước có giá trị tài sản thấp hơn nợ phải trả khi thực hiện giao, bán, giải thể, phá sản để thanh toán chi phí chuyển đổi và nợ bảo hiểm xã hội của người lao động. Hỗ trợ kinh phí đào tạo nghề cho người lao động dôi dư có nguyện vọng học nghề theo quy định. Điều chuyển về Tổng công ty Đầu tư và kinh doanh vốn nhà nước theo quyết định của Thủ tướng Chính phủ. Bổ sung tăng vốn điều lệ cho các Tập Đoàn, Tổng công ty nhà nước, Công ty mẹ và đầu tư cho các dự án quan trọng theo phê duyệt của Thủ tướng Chính phủ.</t>
  </si>
  <si>
    <t xml:space="preserve">Nguồn kinh phí </t>
  </si>
  <si>
    <t>Nguồn kinh phí còn lại đầu năm</t>
  </si>
  <si>
    <t>Nguồn kinh phí được cấp trong năm</t>
  </si>
  <si>
    <t>Nguồn kinh phí còn lại cuối năm</t>
  </si>
  <si>
    <t>Tài sản thuê ngoài</t>
  </si>
  <si>
    <t>Giá trị tài sản thuê ngoài</t>
  </si>
  <si>
    <t>Tài sản khác thuê ngoài</t>
  </si>
  <si>
    <t xml:space="preserve">Tổng số tiền thuê tối thiểu trong tương lai của hợp đồng </t>
  </si>
  <si>
    <t>thuê hoạt động tài sản không hủy ngang theo các thời hạn</t>
  </si>
  <si>
    <t>Từ 1 năm  trở xuống</t>
  </si>
  <si>
    <t>Từ 1 năm đếm 5 năm</t>
  </si>
  <si>
    <t>Doanh thu bán hàng và cung cấp dịch vụ</t>
  </si>
  <si>
    <t>Doanh thu cung cấp dịch vụ</t>
  </si>
  <si>
    <t>Doanh thu hợp đồng xây dựng (*)</t>
  </si>
  <si>
    <t>Doanh thu kinh doanh bất động sản đầu tư</t>
  </si>
  <si>
    <t>(*): Đối với doanh nghiệp có hoạt động xây lắp</t>
  </si>
  <si>
    <t>Doanh thu của hợp đồng được ghi nhận trong kỳ</t>
  </si>
  <si>
    <t xml:space="preserve">Tổng doanh thu lũy kế của hợp đồng xây dựng </t>
  </si>
  <si>
    <t>được ghi nhận đến thời điểm lập báo cáo tài chính</t>
  </si>
  <si>
    <t>Các khoản giảm trừ doanh thu</t>
  </si>
  <si>
    <t>Chiết khấu thương mại</t>
  </si>
  <si>
    <t>Hàng bán bị trả lại</t>
  </si>
  <si>
    <t>Thuế GTGT phải nộp (Phương pháp trực tiếp)</t>
  </si>
  <si>
    <t>Thuế xuất khẩu</t>
  </si>
  <si>
    <t>Doanh thu thuần về bán hàng và cung cấp dịch vụ</t>
  </si>
  <si>
    <t>Doanh thu thuần cung cấp dịch vụ</t>
  </si>
  <si>
    <t xml:space="preserve">Doanh thu thuần hợp đồng xây dựng </t>
  </si>
  <si>
    <r>
      <t>Ngành nghề kinh doanh:</t>
    </r>
    <r>
      <rPr>
        <b/>
        <sz val="11"/>
        <color indexed="10"/>
        <rFont val="Times New Roman"/>
        <family val="1"/>
      </rPr>
      <t xml:space="preserve"> </t>
    </r>
  </si>
  <si>
    <t>Nguyên giá tài sản cố định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như chi phí lắp đặt, chạy thử, chuyên gia và các chi phí liên quan trực tiếp khác.</t>
  </si>
  <si>
    <t>Tài sản cố định hình thành do đầu tư xây dựng theo phương thức giao thầu, nguyên giá là giá quyết toán công trình đầu tư xây dựng, các chi phí liên quan trực tiếp khác và lệ phí trước bạ (nếu có).</t>
  </si>
  <si>
    <t>Tài sản cố định hữu hình tự xây dựng hoặc tự chế</t>
  </si>
  <si>
    <t>Tài sản cố định hữu hình mua dưới hình thức trao đổi</t>
  </si>
  <si>
    <t>Nguyên giá tài sản cố định hữu hình mua dưới hình thức trao đổi với một tài sản cố định hữu hình không tương tự hoặc tài sản khác được xác định theo giá trị hợp lý của tài sản cố định hữu hình nhận về, hoặc giá trị hợp lý của tài sản đem trao đổi, sau khi điều chỉnh các khoản tiền hoặc tương đương tiền trả thêm hoặc thu về.</t>
  </si>
  <si>
    <t>Nguyên giá tài sản cố định hữu hình mua dưới hình thức trao đổi với một tài sản cố định hữu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</si>
  <si>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hữu hình tăng từ các nguồn khác</t>
  </si>
  <si>
    <t>Nguyên giá tài sản cố định hữu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</si>
  <si>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Nguyên tắc ghi nhận TSCĐ hữu hình:</t>
  </si>
  <si>
    <r>
      <t xml:space="preserve">Tỷ lệ vốn hóa được sử dụng để xác định chi phí đi vay được vốn hóa trong kỳ: </t>
    </r>
    <r>
      <rPr>
        <sz val="11"/>
        <rFont val="Times New Roman"/>
        <family val="1"/>
      </rPr>
      <t>Trường hợp phát sinh các khoản vốn vay chung, trong đó có sử dụng cho mục đích đầu tư xây dựng hoặc sản xuất một tài sản dở dang thì số chi phí đi vay có đủ điều kiện vốn hóa trong mỗi kỳ kế toán được xác định theo tỷ lệ vốn hóa đối với chi phí lũy kế bình quân gia quyền phát sinh cho việc đầu tư xây dựng hoặc sản xuất tài sản đó. Tỷ lệ vốn hóa được tính theo tỷ lệ lãi suất bình quân gia quyền của các khoản vay chưa trả trong kỳ của doanh nghiệp. Chi phí đi vay được vốn hóa trong kỳ không được vượt quá tổng số chi phí đi vay phát sinh trong kỳ đó.</t>
    </r>
  </si>
  <si>
    <r>
      <t xml:space="preserve">+ Vốn khác: </t>
    </r>
    <r>
      <rPr>
        <sz val="11"/>
        <rFont val="Times New Roman"/>
        <family val="1"/>
      </rPr>
      <t>Phản ánh số vốn kinh doanh được hình thành do bổ sung từ kết quả hoạt động kinh doanh hoặc được tặng, biếu, tài trợ, đánh giá lại tài sản.</t>
    </r>
  </si>
  <si>
    <r>
      <t xml:space="preserve">1. Trường hợp hợp đồng xây dựng quy định nhà thầu được thanh toán theo tiến độ kế hoạch: </t>
    </r>
    <r>
      <rPr>
        <sz val="11"/>
        <rFont val="Times New Roman"/>
        <family val="1"/>
      </rPr>
      <t>khi kết quả thực hiện hợp đồng xây dựng được ước tính một cách đáng tin cậy, thì doanh thu và chi phí liên quan đến hợp đồng được ghi nhận tương ứng với phần công việc đã hoàn thành do nhà thầu tự xác định vào ngày lập báo  cáo tài chính mà không phụ thuộc vào hóa đơn thanh toán theo tiến độ kế hoạch đã lập hay chưa và số tiền ghi trên hóa đơn là bao nhiêu.</t>
    </r>
  </si>
  <si>
    <t xml:space="preserve">Chúng tôi đã thực hiện công việc kế toán theo các chuẩn mực kế toán Việt Nam và các quy định pháp lý có liên quan. Báo cáo tài chính đã được trình bày một cách trung thực và hợp lý về tình hình tài chính, kết quả kinh doanh và các luồng tiền của doanh nghiệp. </t>
  </si>
  <si>
    <t>Các nghiệp vụ phát sinh trong kỳ bằng các đơn vị tiền tệ khác với Đồng Việt Nam (VNĐ) được quy đổi theo tỷ giá giao dịch thực tế của nghiệp vụ kinh tế tại thời điểm phát sinh, chênh lệch tỷ giá được tính vào thu nhập hoặc chi phí tài chính và được phản ánh trên Báo cáo kết quả kinh doanh trong kỳ.</t>
  </si>
  <si>
    <t>Phần thuyết minh  tại các mục chính sách và nguyên tắc kế toán theo form mẫu này được lập theo chuẩn mực và các thông tư hướng dẫn quy định - được trình bày ví dụ đầy đủ các trường hợp, ở các dạng cty khác nhau. Khi lập báo cáo tài chính kiểm toán viên phải điều chỉnh cho phù hợp theo nguyên tắc kế toán của đơn vị mà mình kiểm toán thực hiện - Trường hợp các nguyên tắc kế toán tại đơn vị khác biệt so với chính sách kế toán phải xem xét và cân nhắc lại liệu đơn vị đã làm đúng chế độ chưa?</t>
  </si>
  <si>
    <t xml:space="preserve">Phần thuyết minh báo cáo tài chính có thể đánh số thứ tự lại tùy theo quan điểm của đơn vị mà mình kiểm toán. </t>
  </si>
  <si>
    <t xml:space="preserve">Mẫu thuyết minh này trình bày theo form QD15 được điều chỉnh theo TT244 và TT 206 - Có một vài chỉ tiêu trong quyết định 15 không trình bày - nên form này cũng không thể hiện. Tuy nhiên, điều đó không có nghĩa là sẽ không trình bày khi lập báo cáo tài chính, nếu kiểm toán viên thấy các mục không có trong form QD15 - nhưng ảnh hưởng trọng yếu, cần phải nêu lên thuyết minh thì phải trình bày - điều này được quy định trong VAS 21" trình bày báo cáo tài chính". </t>
  </si>
  <si>
    <r>
      <t xml:space="preserve">Trước khi lập báo cáo nên gõ vào thông tin chung này </t>
    </r>
    <r>
      <rPr>
        <i/>
        <sz val="11"/>
        <color indexed="12"/>
        <rFont val="Times New Roman"/>
        <family val="1"/>
      </rPr>
      <t>dòng màu xanh</t>
    </r>
  </si>
  <si>
    <r>
      <t xml:space="preserve">Tuyệt đối không </t>
    </r>
    <r>
      <rPr>
        <sz val="12"/>
        <color indexed="10"/>
        <rFont val="Tahoma"/>
        <family val="2"/>
      </rPr>
      <t>delete</t>
    </r>
    <r>
      <rPr>
        <sz val="12"/>
        <rFont val="Tahoma"/>
        <family val="2"/>
      </rPr>
      <t xml:space="preserve"> dòng dữ liệu. Vì các dữ liệu sẽ link với nhau. </t>
    </r>
  </si>
  <si>
    <r>
      <t xml:space="preserve">Nếu chèn vào dòng thì </t>
    </r>
    <r>
      <rPr>
        <sz val="12"/>
        <color indexed="10"/>
        <rFont val="Tahoma"/>
        <family val="2"/>
      </rPr>
      <t xml:space="preserve">xin </t>
    </r>
    <r>
      <rPr>
        <b/>
        <sz val="12"/>
        <color indexed="10"/>
        <rFont val="Tahoma"/>
        <family val="2"/>
      </rPr>
      <t>vui lòng kiểm tra công thức cộng.</t>
    </r>
  </si>
  <si>
    <t>MỤC LỤC</t>
  </si>
  <si>
    <t xml:space="preserve">BÁO CÁO KẾT QUẢ HOẠT ĐỘNG KINH DOANH  </t>
  </si>
  <si>
    <t>BÁO CÁO LƯU CHUYỂN TIỀN TỆ</t>
  </si>
  <si>
    <t>THUYẾT MINH BÁO CÁO TÀI CHÍNH</t>
  </si>
  <si>
    <r>
      <t xml:space="preserve">Bảng CDKT, KQKD, LCTT, </t>
    </r>
    <r>
      <rPr>
        <u/>
        <sz val="10"/>
        <color indexed="10"/>
        <rFont val="Tahoma"/>
        <family val="2"/>
      </rPr>
      <t>không</t>
    </r>
    <r>
      <rPr>
        <sz val="10"/>
        <color indexed="10"/>
        <rFont val="Tahoma"/>
        <family val="2"/>
      </rPr>
      <t xml:space="preserve"> </t>
    </r>
    <r>
      <rPr>
        <sz val="10"/>
        <rFont val="Tahoma"/>
        <family val="2"/>
      </rPr>
      <t>hide hoặc delete dòng, cột khi không có phát sinh. Giữ nguyên Form.</t>
    </r>
  </si>
  <si>
    <r>
      <t xml:space="preserve">Khoảng cách lề phải ( right): </t>
    </r>
    <r>
      <rPr>
        <b/>
        <sz val="10"/>
        <rFont val="Tahoma"/>
        <family val="2"/>
      </rPr>
      <t>0,25 - 0.5</t>
    </r>
  </si>
  <si>
    <r>
      <t xml:space="preserve">Kích thước từng dòng: </t>
    </r>
    <r>
      <rPr>
        <b/>
        <sz val="10"/>
        <rFont val="Tahoma"/>
        <family val="2"/>
      </rPr>
      <t>16</t>
    </r>
  </si>
  <si>
    <r>
      <t xml:space="preserve">Trong các dòng merge có nhiều dòng: </t>
    </r>
    <r>
      <rPr>
        <b/>
        <sz val="10"/>
        <rFont val="Tahoma"/>
        <family val="2"/>
      </rPr>
      <t>2 dòng đầu kích thước 35</t>
    </r>
    <r>
      <rPr>
        <sz val="10"/>
        <rFont val="Tahoma"/>
        <family val="2"/>
      </rPr>
      <t xml:space="preserve">, cứ thêm 1 dòng </t>
    </r>
    <r>
      <rPr>
        <b/>
        <sz val="10"/>
        <rFont val="Tahoma"/>
        <family val="2"/>
      </rPr>
      <t>cộng thêm 15</t>
    </r>
  </si>
  <si>
    <t>Tài sản thiếu chờ xử lý</t>
  </si>
  <si>
    <t>Tạm ứng</t>
  </si>
  <si>
    <t>16.</t>
  </si>
  <si>
    <t xml:space="preserve">+ </t>
  </si>
  <si>
    <t>+</t>
  </si>
  <si>
    <t>xem lai CM 05 " BDS Dau tu"</t>
  </si>
  <si>
    <t>Định dạng trang:</t>
  </si>
  <si>
    <r>
      <t>Thông tin chung :</t>
    </r>
    <r>
      <rPr>
        <sz val="10"/>
        <rFont val="Tahoma"/>
        <family val="2"/>
      </rPr>
      <t xml:space="preserve"> Dòng đánh màu </t>
    </r>
    <r>
      <rPr>
        <sz val="10"/>
        <color indexed="12"/>
        <rFont val="Tahoma"/>
        <family val="2"/>
      </rPr>
      <t>Xanh</t>
    </r>
    <r>
      <rPr>
        <sz val="10"/>
        <rFont val="Tahoma"/>
        <family val="2"/>
      </rPr>
      <t xml:space="preserve"> thì là dòng cần thay đổi. Dòng có màu đen thì không cần thay đổi. Các thông tin chung này sẽ link sang toàn bộ các BCTC.</t>
    </r>
  </si>
  <si>
    <t>Lưu ý khi lập báo cáo tài chính</t>
  </si>
  <si>
    <t>Quy định lập báo cáo:</t>
  </si>
  <si>
    <r>
      <t xml:space="preserve">Khoảng cách Header &amp; Footer: </t>
    </r>
    <r>
      <rPr>
        <b/>
        <sz val="10"/>
        <rFont val="Tahoma"/>
        <family val="2"/>
      </rPr>
      <t>0,25</t>
    </r>
  </si>
  <si>
    <r>
      <t xml:space="preserve">Số </t>
    </r>
    <r>
      <rPr>
        <b/>
        <sz val="10"/>
        <rFont val="Tahoma"/>
        <family val="2"/>
      </rPr>
      <t>trang</t>
    </r>
    <r>
      <rPr>
        <sz val="10"/>
        <rFont val="Tahoma"/>
        <family val="2"/>
      </rPr>
      <t xml:space="preserve"> đặt bên lề </t>
    </r>
    <r>
      <rPr>
        <b/>
        <sz val="10"/>
        <rFont val="Tahoma"/>
        <family val="2"/>
      </rPr>
      <t>phải dưới.</t>
    </r>
  </si>
  <si>
    <r>
      <t xml:space="preserve">Nếu chèn vào dòng thì </t>
    </r>
    <r>
      <rPr>
        <sz val="10"/>
        <color indexed="10"/>
        <rFont val="Tahoma"/>
        <family val="2"/>
      </rPr>
      <t xml:space="preserve">xin </t>
    </r>
    <r>
      <rPr>
        <b/>
        <sz val="10"/>
        <color indexed="10"/>
        <rFont val="Tahoma"/>
        <family val="2"/>
      </rPr>
      <t>vui lòng kiểm tra công thức cộng.</t>
    </r>
  </si>
  <si>
    <r>
      <t>Top and bottom :</t>
    </r>
    <r>
      <rPr>
        <b/>
        <sz val="10"/>
        <rFont val="Tahoma"/>
        <family val="2"/>
      </rPr>
      <t xml:space="preserve"> 0,5</t>
    </r>
  </si>
  <si>
    <r>
      <t xml:space="preserve">Khoảng cách lề trái ( left): </t>
    </r>
    <r>
      <rPr>
        <b/>
        <sz val="10"/>
        <rFont val="Tahoma"/>
        <family val="2"/>
      </rPr>
      <t>0,75</t>
    </r>
  </si>
  <si>
    <r>
      <t xml:space="preserve">Kích thước dòng Tiêu đề: </t>
    </r>
    <r>
      <rPr>
        <b/>
        <sz val="10"/>
        <rFont val="Tahoma"/>
        <family val="2"/>
      </rPr>
      <t>30</t>
    </r>
  </si>
  <si>
    <t>Khi gửi dữ liệu cho khách hàng nên gởi ở dạng Copy - Paste Value  hoặc chuyển sang dạng PDF.</t>
  </si>
  <si>
    <t>Hàng mua đang đi đường</t>
  </si>
  <si>
    <t>Hàng hoá</t>
  </si>
  <si>
    <t>Hàng gửi đi bán</t>
  </si>
  <si>
    <t>Chi sự nghiệp</t>
  </si>
  <si>
    <t>Đầu tư dài hạn khác</t>
  </si>
  <si>
    <t xml:space="preserve">                        -   </t>
  </si>
  <si>
    <t xml:space="preserve">                     -   </t>
  </si>
  <si>
    <t xml:space="preserve">                          -   </t>
  </si>
  <si>
    <t>íh</t>
  </si>
  <si>
    <t>Quyền sử dụng đất vô thời hạn được ghi nhận theo giá gốc và không tính khấu hao.</t>
  </si>
  <si>
    <t>Quyền sử dụng đất có thời hạn được khấu hao phù hợp với thời hạn trên giấy chứng nhận quyền sử dụng đất.</t>
  </si>
  <si>
    <t>+ Nguyên tắc ghi nhận chênh lệch đánh giá lại tài sản.</t>
  </si>
  <si>
    <t>+ Nguyên tắc ghi nhận chênh lệch tỷ giá.</t>
  </si>
  <si>
    <t>Doanh thu của giao dịch về cung cấp dịch vụ được ghi nhận khi kết quả của giao dịch đó được xác định một cách đáng tin cậy. Trường hợp giao dịch về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bốn (4) điều kiện: 1. Doanh thu được xác định tương đối chắc chắn; 2. Có khả năng thu được lợi ích kinh tế từ giao dịch cung cấp dịch vụ đó; 3. Xác định được phần công việc đã hoàn thành vào ngày lập bảng Cân đối kế toán; 4. Xác định được chi phí phát sinh cho giao dịch và chi phí hoàn thành giao dịch cung cấp dịch vụ đó.</t>
  </si>
  <si>
    <t>- Tiền lãi được ghi nhận trên cơ sở thời gian và lãi suất thực tế từng kỳ.</t>
  </si>
  <si>
    <t>- Tiền bản quyền được ghi nhận trên cơ sở dồn tích phù hợp với hợp đồng.</t>
  </si>
  <si>
    <t>- Cổ tức và lợi nhuận được chia được ghi nhận khi cổ đông được quyền nhận cổ tức hoặc các bên tham gia góp vốn được quyền nhận lợi nhuận từ việc góp vốn.</t>
  </si>
  <si>
    <t>Khi không thể thu hồi một khoản mà trước đó đã ghi vào doanh thu thì khoản có khả năng không thu hồi được hoặc không chắc chắn thu hồi được đó phải hạch toán vào chi phí phát sinh trong kỳ, không ghi giảm doanh thu.</t>
  </si>
  <si>
    <t>Chi phí xây dựng cơ bản dở dang</t>
  </si>
  <si>
    <t>Chi phí xây dựng cơ bản dở dang cho các dự án</t>
  </si>
  <si>
    <t>Tăng, giảm bất động sản đầu tư</t>
  </si>
  <si>
    <t xml:space="preserve"> Số đầu năm </t>
  </si>
  <si>
    <t xml:space="preserve"> Tăng trong năm </t>
  </si>
  <si>
    <t xml:space="preserve"> Giảm trong năm </t>
  </si>
  <si>
    <t xml:space="preserve"> Số cuối năm </t>
  </si>
  <si>
    <t>Nhà cửa</t>
  </si>
  <si>
    <t>Nhà và QSDĐ</t>
  </si>
  <si>
    <t>Cơ sở hạ tầng</t>
  </si>
  <si>
    <t>Thuyết minh số liệu và các giải trình khác:</t>
  </si>
  <si>
    <t>* Nguyên giá bất động sản đầu tư tăng thêm do:</t>
  </si>
  <si>
    <t>Trình bày theo Đoạn 31.h - VAS 05</t>
  </si>
  <si>
    <t>Tăng do mua bất động sản</t>
  </si>
  <si>
    <t>Tăng do vốn hóa những chi phí sau ghi nhận ban đầu</t>
  </si>
  <si>
    <t>Tăng do sáp nhập doanh nghiệp</t>
  </si>
  <si>
    <t>* Nguyên giá bất động sản đầu tư giảm</t>
  </si>
  <si>
    <t>Chuyển sang bất động sản chủ sở hữu sử dụng hoặc hàng tồn kho và ngược lại</t>
  </si>
  <si>
    <t>* Giá trị hợp lý của bất động sản đầu tư</t>
  </si>
  <si>
    <t>Giá trị hợp lý của bất động sản đầu tư tại 31/12/2010:</t>
  </si>
  <si>
    <t>nếu xác định được</t>
  </si>
  <si>
    <t>Lý do Công ty không thể đưa ra giá trị hợp lý của Bất Động sản đầu tư tại ngày 31/12/2010:</t>
  </si>
  <si>
    <t>Nếu không xác định được</t>
  </si>
  <si>
    <t>Danh mục bất động sản đầu tư:</t>
  </si>
  <si>
    <t>Liệt kê từng loại giá trị</t>
  </si>
  <si>
    <t xml:space="preserve">Đầu tư dài hạn khác </t>
  </si>
  <si>
    <t xml:space="preserve">Đầu tư cổ phiếu </t>
  </si>
  <si>
    <t>Đầu tư trái phiếu</t>
  </si>
  <si>
    <t>Đầu tư tín phiếu</t>
  </si>
  <si>
    <t>Cho vay dài hạn</t>
  </si>
  <si>
    <t>+ Cty A - mã CK</t>
  </si>
  <si>
    <t>+ Cty A</t>
  </si>
  <si>
    <t xml:space="preserve">Đầu tư vào công ty con </t>
  </si>
  <si>
    <t xml:space="preserve">Dự phòng giảm giá đầu tư tài chính dài hạn </t>
  </si>
  <si>
    <t>Tài sản dài hạn khác</t>
  </si>
  <si>
    <t>Ký quỹ ký cược dài hạn</t>
  </si>
  <si>
    <t>+ Công ty ….</t>
  </si>
  <si>
    <t>Vay và nợ ngắn hạn</t>
  </si>
  <si>
    <t>Nợ dài hạn đến hạn trả</t>
  </si>
  <si>
    <t>Thuế và các khoản phải nộp Nhà nước</t>
  </si>
  <si>
    <t>Thuế giá trị gia tăng</t>
  </si>
  <si>
    <t>Thuế tiêu thụ đặc biệt</t>
  </si>
  <si>
    <t>Thuế tài nguyên</t>
  </si>
  <si>
    <t>Thuế nhà đất và tiền thuê đất</t>
  </si>
  <si>
    <t>Chi phí phải trả</t>
  </si>
  <si>
    <t xml:space="preserve">Phải trả về cổ phần hoá </t>
  </si>
  <si>
    <t xml:space="preserve">Nhận ký quỹ, ký cược ngắn hạn </t>
  </si>
  <si>
    <t>Các khoản phải trả, phải nộp khác</t>
  </si>
  <si>
    <t>Ký quỹ, ký cược ngắn hạn</t>
  </si>
  <si>
    <t>Tài sản cố định hữu hình</t>
  </si>
  <si>
    <t>Khoản mục</t>
  </si>
  <si>
    <t>Nhà cửa, vật kiến trúc</t>
  </si>
  <si>
    <t xml:space="preserve"> Tổng cộng </t>
  </si>
  <si>
    <t>Máy móc thiết bị</t>
  </si>
  <si>
    <t>Phương tiện vận tải</t>
  </si>
  <si>
    <t xml:space="preserve">Nguyên giá </t>
  </si>
  <si>
    <t>Số dư đầu năm</t>
  </si>
  <si>
    <t>Mua trong năm</t>
  </si>
  <si>
    <t>ĐT XDCB h.thành</t>
  </si>
  <si>
    <t>Đầu tư ngắn hạn khác</t>
  </si>
  <si>
    <r>
      <t>Các bên liên quan là các doanh nghiệp, các cá nhân, trực tiếp hay gián tiếp qua một hay nhiều trung gian, có quyền kiểm soát hoặc chịu sự kiểm soát của Công ty. Các bên liên kết, các cá nhân nào trực tiếp hoặc gián tiếp nắm giữ quyền biểu quyết và có ảnh hưởng đáng kể đối với Công ty, những chức trách quản lý chủ chốt như ban Tổng giám đốc, hội đồng quản trị, những thành viên thân cận trong gia đình của những cá nhân hoặc các bên liên kết hoặc những công ty liên kết với cá nhân này cũng được coi là các bên liên quan. Trong việc xem xét từng mối quan hệ</t>
    </r>
    <r>
      <rPr>
        <sz val="11"/>
        <color indexed="10"/>
        <rFont val="Times New Roman"/>
        <family val="1"/>
      </rPr>
      <t xml:space="preserve"> giữa các </t>
    </r>
    <r>
      <rPr>
        <sz val="11"/>
        <rFont val="Times New Roman"/>
        <family val="1"/>
      </rPr>
      <t xml:space="preserve">bên liên quan, bản chất của mối quan hệ được chú ý chứ không phải là hình thức pháp lý. </t>
    </r>
  </si>
  <si>
    <t>Tiền gửi có kỳ hạn từ dưới 3 tháng</t>
  </si>
  <si>
    <t>Tiền gửi có kỳ hạn trên 3 tháng</t>
  </si>
  <si>
    <t>Nguyên tắc ghi nhận các khoản đầu tư tài chính:</t>
  </si>
  <si>
    <t>Phương pháp giá gốc là phương pháp kế toán mà khoản đầu tư được ghi nhận ban đầu theo giá gốc, sau đó không được điều chỉnh theo những thay đổi của phần sở hữu của các nhà đầu tư trong tài sản thuần của bên nhận đầu tư. Báo cáo kết quả hoạt động kinh doanh chỉ phản ánh khoản thu nhập của các nhà đầu tư được phân chia từ lợi nhuận thuần luỹ kế của bên nhận đầu tư phát sinh sau ngày đầu tư.</t>
  </si>
  <si>
    <t>Phương pháp lập dự phòng giảm giá các khoản đầu tư tài chính:</t>
  </si>
  <si>
    <t>Dự phòng giảm giá chứng khoán đầu tư ngắn hạn và dài hạn được lập khi giá trị thuần có thể thực hiện được (giá thị trường) của chứng khoán đầu tư giảm xuống thấp hơn giá gốc.</t>
  </si>
  <si>
    <t>THÔNG TIN CHUNG</t>
  </si>
  <si>
    <t>Tên công ty ( HOA)</t>
  </si>
  <si>
    <t>Tên công ty ( Thường)</t>
  </si>
  <si>
    <t>Địa chỉ</t>
  </si>
  <si>
    <t>Bảng cân đối kế toán ngày</t>
  </si>
  <si>
    <t>Giai đoạn lập báo cáo</t>
  </si>
  <si>
    <t>insert vào các đoạn text</t>
  </si>
  <si>
    <t>không viết Hoa đầu câu</t>
  </si>
  <si>
    <t>Giai đoạn lập báo cáo (HOA)</t>
  </si>
  <si>
    <t>Ngày đầu kỳ</t>
  </si>
  <si>
    <t>Ngày cuối kỳ</t>
  </si>
  <si>
    <t>Năm nay</t>
  </si>
  <si>
    <t>Năm trước</t>
  </si>
  <si>
    <t>Ngày lập báo cáo tài chính</t>
  </si>
  <si>
    <t>Lưu ý nếu báo cáo tài chính điều chỉnh quá nhiều so với báo cáo tài chính đơn vị</t>
  </si>
  <si>
    <t>Lưu ý nếu ký thay phải có giấy ủy quyền</t>
  </si>
  <si>
    <t>Kế toán trưởng</t>
  </si>
  <si>
    <t>Ngày phát hành báo cáo kiểm toán</t>
  </si>
  <si>
    <t>Lưu ý không quá 10 ngày khi công bố thông tin ra bên ngoài</t>
  </si>
  <si>
    <t>Ngày phát hành báo cáo HĐQT</t>
  </si>
  <si>
    <t>Lưu chuyển tiền thuần từ hoạt động tài chính</t>
  </si>
  <si>
    <t xml:space="preserve"> Mẫu số B 09 - DN </t>
  </si>
  <si>
    <t>ĐẶC ĐIỂM HOẠT ĐỘNG CỦA DOANH NGHIỆP</t>
  </si>
  <si>
    <t xml:space="preserve">Lĩnh vực kinh doanh: </t>
  </si>
  <si>
    <t>Sản xuất và kinh doanh.</t>
  </si>
  <si>
    <t>Địa chỉ chi nhánh: R.202.Phkar Chhouk Tep 2 Hotel; #10-12 St 336, Sangkart Phsar Doemkor, Khan Toul Kork, Phnom Penh, Cambodia.</t>
  </si>
  <si>
    <t>Ngành nghề kinh doanh: Kinh doanh máy phát điện và sản xuất điện sinh khối.</t>
  </si>
  <si>
    <t>Địa chỉ trụ sở chính: Ấp Tuol Vihea, Xã Shiro Pi Sok, Huyện Tboung Khmum, Tỉnh Kompong Cham, Cambodia</t>
  </si>
  <si>
    <t xml:space="preserve">Bảo hiểm xã hội, y tế </t>
  </si>
  <si>
    <t>Vốn góp của các cổ đông</t>
  </si>
  <si>
    <t>Thu nhập được ưu, đãi miễn giảm thuế</t>
  </si>
  <si>
    <t>Từ thu nhập được ưu, đãi miễn giảm thuế (3.1*15%)</t>
  </si>
  <si>
    <t>Từ thu nhập không được ưu, đãi miễn giảm thuế (3.2* 25%)</t>
  </si>
  <si>
    <t>7. Thuế thu nhập doanh nghiệp giảm 30% theo TT03/2009/TT-BTC</t>
  </si>
  <si>
    <t>6. Thuế thu nhập doanh nghiệp phải nộp (4-5)</t>
  </si>
  <si>
    <t>Chi phí lắp các máy chưa xuất được hóa đơn</t>
  </si>
  <si>
    <t>Trình bày ở tài sản cố định hữu hình</t>
  </si>
  <si>
    <t>Vốn kinh doanh đơn vị trực thuộc</t>
  </si>
  <si>
    <t>Cấp vốn cho Chi nhánh tại Cambodia</t>
  </si>
  <si>
    <t>Trình bày ở sheet Vốn</t>
  </si>
  <si>
    <t>3.1</t>
  </si>
  <si>
    <t>Ngày này trùng với ngày phát hành BCKT</t>
  </si>
  <si>
    <t>Phải trả dài hạn nội bộ khác</t>
  </si>
  <si>
    <t xml:space="preserve"> Đơn vị tính: Đồng Việt Nam </t>
  </si>
  <si>
    <t>Nguyên tắc và phương pháp ghi nhận các khoản dự phòng phải trả:</t>
  </si>
  <si>
    <t>Nguyên tắc ghi nhận vốn chủ sở hữu</t>
  </si>
  <si>
    <t xml:space="preserve">Nguyên tắc ghi nhận vốn đầu tư của chủ sở hữu: </t>
  </si>
  <si>
    <t>Tài sản được đánh giá lại chủ yếu là TSCĐ, bất động sản đầu tư, một số trường hợp cần thiết đánh giá lại vật tư, công cụ dụng cụ, thành phẩm, hàng hóa, sản phẩm dở dang…. Chênh lệch đánh giá lại tài sản được ghi nhận khi có quyết định của Nhà nước về đánh giá lại tài sản; Khi thực hiện cổ phần hóa doanh nghiệp Nhà Nước; Khi chuyển đổi hình thức sở hữu doanh nghiệp theo quy định...Giá trị tài sản được xác định lại trên cơ sở bảng giá Nhà nước quy định hoặc Hội đồng định giá tài sản thống nhất xác định.</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</si>
  <si>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</si>
  <si>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Nguyên tắc và phương pháp ghi nhận Doanh thu</t>
  </si>
  <si>
    <t>Nguyên tắc và phương pháp ghi nhận doanh thu bán hàng</t>
  </si>
  <si>
    <t>Doanh thu bán hàng được ghi nhận khi đồng thời thỏa mãn 5 điều kiện sau: 1. Doanh nghiệp đã chuyển giao phần lớn rủi ro và lợi ích gắn liền quyền sở hữu sản phẩm hoặc hàng hóa cho người mua; 2. Doanh nghiệp không còn nắm giữ quyền quản lý hàng hóa như người sở hữu hàng hóa hoặc quyền kiểm soát hàng hóa; 3. Doanh thu được xác định tương đối chắc chắn; 4. Doanh nghiệp đã thu được lợi ích kinh tế từ giao dịch bán hàng; 5. Xác định chi phí liên quan đến giao dịch bán hàng.</t>
  </si>
  <si>
    <t>Nguyên tắc và phương pháp ghi nhận doanh thu cung cấp dịch vụ</t>
  </si>
  <si>
    <t>Nguyên tắc và phương pháp ghi nhận doanh thu hoạt động tài chính</t>
  </si>
  <si>
    <t>Nguyên tắc và phương pháp ghi nhận doanh thu hợp đồng xây dựng</t>
  </si>
  <si>
    <t>3.2</t>
  </si>
  <si>
    <t>---&gt; đoạn 11 VAS 16</t>
  </si>
  <si>
    <t xml:space="preserve">  Mẫu số B 09 - DN  </t>
  </si>
  <si>
    <t>---&gt; đoạn 11, 12 - VAS 15</t>
  </si>
  <si>
    <r>
      <t xml:space="preserve">Đối với </t>
    </r>
    <r>
      <rPr>
        <sz val="16"/>
        <rFont val="Tahoma"/>
        <family val="2"/>
      </rPr>
      <t>Thuyết minh</t>
    </r>
    <r>
      <rPr>
        <sz val="10"/>
        <rFont val="Tahoma"/>
        <family val="2"/>
      </rPr>
      <t xml:space="preserve"> các nội dung không cần trình bày thì vui lòng </t>
    </r>
    <r>
      <rPr>
        <sz val="10"/>
        <color indexed="10"/>
        <rFont val="Tahoma"/>
        <family val="2"/>
      </rPr>
      <t>Hide.</t>
    </r>
  </si>
  <si>
    <t>Các chính sách kế toán tại phần thông tin khác xem sheet tham khảo chỉ để hướng dẫn KTV khi nào cần trình bày các thông tin khác. Không cần trình bày hết lên thuyết minh BCTC.</t>
  </si>
  <si>
    <t>CÔNG TY CỔ PHẦN CHẾ TẠO MÁY DZĨ AN VIỆT NAM</t>
  </si>
  <si>
    <t>Phần mềm máy tính là toàn bộ các chi phí mà Công ty đã chi ra tính đến thời điểm đưa phần mềm vào sử dụng.</t>
  </si>
  <si>
    <t>Phần mềm máy vi tính</t>
  </si>
  <si>
    <t>Tài sản cố định vô hình tăng từ các nguồn khác</t>
  </si>
  <si>
    <t>Nguyên giá tài sản cố định vô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</si>
  <si>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Tài sản cố định vô hình mua dưới hình thức trao đổi</t>
  </si>
  <si>
    <t>Cổ tức đã công bố trên cổ phiếu phổ thông</t>
  </si>
  <si>
    <t>Cổ phiếu phổ thông</t>
  </si>
  <si>
    <t>I.</t>
  </si>
  <si>
    <t>II.</t>
  </si>
  <si>
    <t>III.</t>
  </si>
  <si>
    <t>IV.</t>
  </si>
  <si>
    <t>01</t>
  </si>
  <si>
    <t>21</t>
  </si>
  <si>
    <t>20</t>
  </si>
  <si>
    <t>14.</t>
  </si>
  <si>
    <t>10.</t>
  </si>
  <si>
    <t>11.</t>
  </si>
  <si>
    <t>12.</t>
  </si>
  <si>
    <t>13.</t>
  </si>
  <si>
    <t>8.</t>
  </si>
  <si>
    <t>9.</t>
  </si>
  <si>
    <t>15.</t>
  </si>
  <si>
    <t>Thời hạn</t>
  </si>
  <si>
    <t xml:space="preserve"> Năm trước </t>
  </si>
  <si>
    <t xml:space="preserve">Trả lãi </t>
  </si>
  <si>
    <t>Trả gốc</t>
  </si>
  <si>
    <t xml:space="preserve"> Trả gốc </t>
  </si>
  <si>
    <t>Dưới 1 năm</t>
  </si>
  <si>
    <t>Dưới 5 năm</t>
  </si>
  <si>
    <t>Trên 5 năm</t>
  </si>
  <si>
    <t>Tài sản thuế thu nhập hoãn lại và thuế thu nhập hoãn lại phải trả</t>
  </si>
  <si>
    <t>Tài sản thuế tnu nhập hoãn lại</t>
  </si>
  <si>
    <t>các khoản chênh lệch tạm thời được khấu trừ</t>
  </si>
  <si>
    <t>khoản lỗ tính thuế chưa sử dụng</t>
  </si>
  <si>
    <t>khoản ưu đãi tính thuế chưa sử dụng</t>
  </si>
  <si>
    <t xml:space="preserve"> lại đã được ghi nhận từ các năm trước </t>
  </si>
  <si>
    <t>Thuế thu nhập doanh nghiệp hoãn lại phải trả</t>
  </si>
  <si>
    <t>sinh từ các khoản chênh lệch tạm thời chịu thuế.</t>
  </si>
  <si>
    <t>đã được ghi nhận từ các năm trước.</t>
  </si>
  <si>
    <t>- tài sản Thuế thu nhập hoãn lại liên quan đến</t>
  </si>
  <si>
    <t>- khoản hoàn nhập tài sản Thuế thu nhập hoãn</t>
  </si>
  <si>
    <t>- Thuế thu nhập doanh nghiệp hoãn lại phải trả phát</t>
  </si>
  <si>
    <t>- khoản hoàn nhập Thuế thu nhập hoãn lại phải trả</t>
  </si>
  <si>
    <t>- Thuế thu nhập hoãn lại phải trả</t>
  </si>
  <si>
    <t>Vốn chủ sở hữu</t>
  </si>
  <si>
    <t xml:space="preserve">a. Bảng đối chiếu biến động của Vốn chủ sở hữu </t>
  </si>
  <si>
    <t>Vốn đầu tư của chủ sỡ hữu</t>
  </si>
  <si>
    <t xml:space="preserve"> Cộng </t>
  </si>
  <si>
    <t>Số dư đầu năm trước</t>
  </si>
  <si>
    <t>Tăng vốn</t>
  </si>
  <si>
    <t>Lợi nhuận</t>
  </si>
  <si>
    <t>Số dư cuối năm trước</t>
  </si>
  <si>
    <t>Số dư đầu năm nay</t>
  </si>
  <si>
    <t>Số dư cuối năm nay</t>
  </si>
  <si>
    <t>b. Chi tiết vốn đầu tư của chủ sở hữu</t>
  </si>
  <si>
    <t>Vốn góp của Nhà nước</t>
  </si>
  <si>
    <t>* Số lượng cổ phiếu quỹ</t>
  </si>
  <si>
    <t>Nguyên giá tài sản cố định vô hình mua dưới hình thức trao đổi với một tài sản cố định vô hình không tương tự hoặc tài sản khác được xác định theo giá trị hợp lý của tài sản cố định vô hình nhận về, hoặc giá trị hợp lý của tài sản đem trao đổi, sau khi điều chỉnh các khoản tiền hoặc tương đương tiền trả thêm hoặc thu về.</t>
  </si>
  <si>
    <t>Nguyên giá tài sản cố định vô hình mua dưới hình thức trao đổi với một tài sản cố định vô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</si>
  <si>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vô hình được tạo ra từ nội bộ doanh nghiệp</t>
  </si>
  <si>
    <t>Nguyên giá tài sản cố định vô hình được tạo ra từ nội bộ doanh nghiệp bao gồm toàn bộ chi phí phát sinh từ thời điểm mà tài sản vô hình đáp ứng được định nghĩa và tiêu chuẩn ghi nhận tài sản cố định vô hình đến khi tài sản được đưa vào sử dụng.</t>
  </si>
  <si>
    <t>Khi tài sản cố định được bán hoặc thanh lý, nguyên giá và khấu hao lũy kế được xóa sổ và bất kỳ khoản lãi lỗ nào phát sinh từ việc thanh lý đều được tính vào thu nhập hay chi phí trong kỳ.</t>
  </si>
  <si>
    <t>Nguyên giá của bất động sản đầu tư được mua bao gồm giá mua và các chi phí liên quan trực tiếp như: phí dịch vụ tư vấn về pháp luật liên quan, thuế trước bạ, các chi phí liên quan khác.</t>
  </si>
  <si>
    <t>Nguyên giá của bất động sản đầu tư tự xây dựng là giá thành thực tế và các chi phí liên quan trực tiếp của bất động sản đầu tư tính đến ngày hoàn thành công việc.</t>
  </si>
  <si>
    <t>Chi phí liên quan đến bất động sản đầu tư phát sinh sau ghi nhận ban đầu được ghi nhận là chi phí kinh doanh trong kỳ, trừ khi chi phí này có khả năng chắc chắn làm cho bất động sản đầu tư tạo ra lợi ích kinh tế trong tương lai nhiều hơn mức hoạt động được đánh giá ban đầu thì được ghi tăng nguyên giá bất động sản đầu tư.</t>
  </si>
  <si>
    <t>Khi bất động sản đầu tư được bán, nguyên giá và khấu hao luỹ kế được xoá sổ và bất kỳ khoản lãi lỗ nào phát sinh đều được hạch toán vào thu nhập hay chi phí trong kỳ.</t>
  </si>
  <si>
    <t>Lưu chuyển tiền thuần từ hoạt động kinh doanh</t>
  </si>
  <si>
    <r>
      <rPr>
        <sz val="11"/>
        <rFont val="Times New Roman"/>
        <family val="1"/>
      </rPr>
      <t>Văn phòng đại diện:</t>
    </r>
    <r>
      <rPr>
        <b/>
        <sz val="11"/>
        <rFont val="Times New Roman"/>
        <family val="1"/>
      </rPr>
      <t xml:space="preserve"> </t>
    </r>
    <r>
      <rPr>
        <sz val="11"/>
        <rFont val="Times New Roman"/>
        <family val="1"/>
      </rPr>
      <t>6-4A Mỹ Cảnh, Phường Tân Phong, Quận 7, TP. HCM.</t>
    </r>
  </si>
  <si>
    <r>
      <t xml:space="preserve">Thặng dư  vốn cổ phần: </t>
    </r>
    <r>
      <rPr>
        <sz val="11"/>
        <rFont val="Times New Roman"/>
        <family val="1"/>
      </rPr>
      <t>Phản ánh khoản chênh lệch tăng giữa số tiền thực tế thu được so với mệnh giá khi  phát hành lần đầu hoặc phát hành bổ sung cổ phiếu và chênh lệch tăng, giảm giữa số tiền thực tế thu được so với giá mua lại khi tái phát hành cổ phiếu quỹ. Trường hợp mua lại cổ phiếu để hủy bỏ ngay tại ngày mua thì giá trị cổ phiếu được ghi giảm nguồn vốn kinh doanh tại ngày mua là giá thực tế mua lại và cũng phải ghi giảm nguồn vốn kinh doanh chi tiết theo mệnh giá và phần thặng dư vốn cổ phần của cổ phiếu mua lại.</t>
    </r>
  </si>
  <si>
    <t>Việc phân phối lợi nhuận được căn cứ vào điều lệ Công ty và thông qua Đại hội đồng cổ đông hàng năm.</t>
  </si>
  <si>
    <t>Tài sản cố định vô hình là quyền sử dụng đất có thời hạn tại khu công nghiệp Sóng Thần 1, Dĩ An, Bình Dương được dùng để thế chấp cho các khoản vay trong năm.</t>
  </si>
  <si>
    <t>Công ty TNHH Nhà Máy Điện Sinh Khối Tonlebet</t>
  </si>
  <si>
    <t>3. Dự phòng khoản lỗ ngoài kế hoạch của Công ty TNHH MTV Nhà Máy Điện Sinh Khối Tonlebet (Công ty con tại Cambodia).</t>
  </si>
  <si>
    <t>Dự phòng phải trả bảo hành sản phẩm máy phát điện</t>
  </si>
  <si>
    <t>Chi phí nhân viên bán hàng</t>
  </si>
  <si>
    <r>
      <t xml:space="preserve">Thông tin về hoạt động liên tục: </t>
    </r>
    <r>
      <rPr>
        <sz val="11"/>
        <rFont val="Times New Roman"/>
        <family val="1"/>
      </rPr>
      <t>Công ty vẫn tiếp tục hoạt động trong tương lai.</t>
    </r>
  </si>
  <si>
    <t>Dương Thị Phương Thảo</t>
  </si>
  <si>
    <t>Khách hàng nước ngoài</t>
  </si>
  <si>
    <t>V.7.</t>
  </si>
  <si>
    <t>Chi phí khấu hao TSCĐ và chi phí phân bổ CCDC</t>
  </si>
  <si>
    <t xml:space="preserve">c. Các giao dịch về vốn với các chủ sở hữu </t>
  </si>
  <si>
    <t>5. Tổng chi phí thuế thu nhập doanh nghiệp năm hiện hành</t>
  </si>
  <si>
    <t>Tổng vốn đầu tư của dự án ra nước ngoài của Công Ty Cổ Phần Chế Tạo Máy Dzĩ An là 800.000 USD (Tám trăm nghìn đô la Mỹ); tương đương 14.000.000.000 (mười bốn tỉ) đồng Việt Nam.</t>
  </si>
  <si>
    <t>Công ty hoạt động một ngành nghề chính là sản xuất kinh doanh máy phát điện và hoạt động tại tỉnh Bình Dương nên không có sự khác biệt về rủi ro và lợi ích kinh tế giữa các bộ phận nên công ty không trình bày báo cáo bộ phận.</t>
  </si>
  <si>
    <t>Công ty TNHH Nhà Máy Điện Sinh Khối Tonle Bet được thành lập theo giấy chứng nhận đăng ký kinh doanh số: 1467/09E ngày 05 tháng 05 năm 2009 do Bộ Thương Mại Cambodia cấp và giấy chứng nhận đầu tư ra nước ngoài số 437/BKH ĐTRNN ngày 25/04/2011 do Bộ Kế hoạch Đầu tư Việt nam cấp. Tổng vốn đầu tư nhà máy 3.500.000 USD  (ba triệu năm trăm nghìn đô la Mỹ).</t>
  </si>
  <si>
    <t>Lãi suất thị trường theo từng lần nhận nợ</t>
  </si>
  <si>
    <t>Tỷ lệ góp vốn 100%</t>
  </si>
  <si>
    <t>(chi phí lắp máy khi nào xuất hóa đơn thì kc vào chi phí)</t>
  </si>
  <si>
    <t xml:space="preserve">Chi phí khác </t>
  </si>
  <si>
    <t>Công ty đã áp dụng Thông tư 45 và thực hiện theo hướng dẫn của Thông tư này cho năm hiện hành.</t>
  </si>
  <si>
    <t>Các chính sách kế toán của Công ty sử dụng để lập các báo cáo tài chính cho năm hiện hành được áp dụng nhất quán với các chính sách đã được sử dụng để lập các báo cáo tài chính cho năm tài chính trước, ngoại trừ các thay đổi trong các chính sách kế toán trình bày dưới đây:</t>
  </si>
  <si>
    <t>+ Nguyên giá tài sản cố định hữu hình dưới 30 triệu chờ thanh lý</t>
  </si>
  <si>
    <t>+ Nguyên giá tài sản cố định hữu hình trên 30 triệu chờ thanh lý</t>
  </si>
  <si>
    <t>Thuế XNK nộp thừa</t>
  </si>
  <si>
    <t>Phải thu khách hàng nước ngoài</t>
  </si>
  <si>
    <t>Giảm theo thông tư 45</t>
  </si>
  <si>
    <t>Điều chỉnh theo thông tư 45</t>
  </si>
  <si>
    <t>* Thuyết minh số liệu và các giải trình khác:</t>
  </si>
  <si>
    <t>* Các cam kết về việc mua, bán tài sản cố định vô hình có giá trị lớn trong tương lai: không có.</t>
  </si>
  <si>
    <t>Báo cáo này chỉ trình bày số liệu của Văn Phòng Công ty Cổ Phần Chế Tạo Máy Dzĩ An Tại Việt Nam. Để hiểu một cách đầy đủ về tình hình hoạt động của công ty phải được đọc kèm cùng với các báo cáo tài chính của chi nhánh, các công ty con và báo cáo tài chính hợp nhất của Công ty.</t>
  </si>
  <si>
    <t>* Các cam kết về việc mua, bán tài sản cố định hữu hình có giá trị lớn trong tương lai: Chưa phát sinh.</t>
  </si>
  <si>
    <t>Tài sản cố định không đủ tiêu chuẩn TSCĐ theo thông tư 45</t>
  </si>
  <si>
    <t>Chi phí xử lý thuế truy thu</t>
  </si>
  <si>
    <t>Ngày 25 tháng 4 năm 2013, Bộ Tài Chính đã ban hành Thông tư số 45/2013/TT-BTC hướng dẫn chế độ quản lý, sử dụng và trích khấu hao tài sản cố định ("Thông tư 45") có hiệu lực thi hành kể từ ngày 10 tháng 6 năm 2013 và áp dụng từ năm tài chính năm 2013. Thông tư này thay thế Thông tư số 203/2009/TT-BTC ngày 20/10/2009 của Bộ trưởng Bộ Tài chính hướng dẫn chế độ quản lý, sử dụng và trích khấu hao tài sản cố định.</t>
  </si>
  <si>
    <t>Nguyên tắc ghi nhận lợi nhuận chưa phân phối.</t>
  </si>
  <si>
    <r>
      <t xml:space="preserve">Chi phí trả trước ngắn hạn và dài hạn tại công ty bao gồm: </t>
    </r>
    <r>
      <rPr>
        <sz val="11"/>
        <rFont val="Times New Roman"/>
        <family val="1"/>
      </rPr>
      <t>máy móc và công cụ dụng cụ không đủ tiêu chuẩn hình thành tài sản cố định và giá trị còn lại của các tài sản không đủ tiêu chuẩn về nguyên giá tài sản cố định theo quy định tại Điều 3 của Thông tư 45 và các chi phí khác... liên quan đến hoạt động sản xuất kinh doanh của nhiều kỳ kế toán cần phải phân bổ.</t>
    </r>
  </si>
  <si>
    <r>
      <t xml:space="preserve">Phương pháp phân bổ chi phí trả trước: </t>
    </r>
    <r>
      <rPr>
        <sz val="11"/>
        <rFont val="Times New Roman"/>
        <family val="1"/>
      </rPr>
      <t>Việc tính và phân bổ chi phí trả trước vào chí phí SXKD từng kỳ theo phương pháp đường thẳng. Căn cứ vào tính chất và mức độ từng loại chi phí mà có thời gian phân bổ như sau: chi phí trả trước ngắn hạn phân bổ trong vòng 12 tháng; chi phí trả trước dài hạn phân bổ từ 12 tháng đến 36 tháng. Riêng giá trị còn lại của các tài sản không đủ tiêu chuẩn về nguyên giá tài sản cố định theo quy định tại Điều 3 của Thông tư 45 được phân bổ không quá 3 năm.</t>
    </r>
  </si>
  <si>
    <t>Các tài sản tài chính của công ty bao gồm tiền và các khoản tiền gửi có kỳ hạn, các khoản phải thu khách hàng, các khoản đầu tư giữ đến ngày đáo hạn và tài sản tài chính khác.</t>
  </si>
  <si>
    <t xml:space="preserve">11. </t>
  </si>
  <si>
    <t xml:space="preserve">17. </t>
  </si>
  <si>
    <t>Công ty TNHH Một thành viên Chế tạo máy An Tâm là công ty Trách nhiệm hữu hạn một thành viên hoạt động theo Giấy chứng nhận đăng ký doanh nghiệp số 6400151188 đăng ký lần đầu ngày 22 tháng 12 năm 2009; Đăng ký thay đổi lần thứ 02 ngày 27 tháng 07 năm 2011, đăng ký thay đổi lần thứ 04 ngày 14 tháng 06 năm 2012 do Sở Kế hoạch và Đầu tư Tỉnh Đắk Nông cấp. Tổng vốn kinh doanh là 4.000.000.000 đồng.</t>
  </si>
  <si>
    <t>Chi nhánh Công ty cổ phần chế tạo máy Dzĩ An tại Căm-Pu-Chia có tên giao dịch DZIMA CAMPUCHIA. Giấy chứng nhận Đầu tư ra nước ngoài số 215/BKH-ĐTRNN cấp ngày 23 tháng 01 năm 2009 do Bộ Kế Hoạch Và Đầu Tư của Nước Công Hòa Xã Hội Chủ Nghĩa Việt Nam cấp.</t>
  </si>
  <si>
    <t>Năm 2013</t>
  </si>
  <si>
    <t>Dự phòng bảo hành sản phẩm</t>
  </si>
  <si>
    <t>1. Kinh tế Việt Nam năm 2013 thực sự khó khăn, hàng loạt doanh nghiệp thua lỗ và giải thể, tỷ giá tăng, các doanh nghiệp thu hẹp sản xuất nên ảnh hưởng đến thị trường đầu ra của sản phẩm máy phát điện của công ty. Do đó, năm 2013 doanh thu của công ty bị sụt giảm so với năm trước.</t>
  </si>
  <si>
    <t>Cổ tức, lợi nhuận được chia (*)</t>
  </si>
  <si>
    <t xml:space="preserve">  -  Các khoản điều chỉnh giảm (cổ tức được chia)</t>
  </si>
  <si>
    <t xml:space="preserve">* Giá trị hoàn nhập dự phòng giảm giá hàng tồn kho trong kỳ: </t>
  </si>
  <si>
    <t>Thuyết minh các khoản đầu tư:</t>
  </si>
  <si>
    <t>141</t>
  </si>
  <si>
    <t>311</t>
  </si>
  <si>
    <t>335</t>
  </si>
  <si>
    <t>341</t>
  </si>
  <si>
    <t>LCTT -còn nợ cổ tức</t>
  </si>
  <si>
    <t>LCTT -đã thu tiền</t>
  </si>
  <si>
    <t>Tiền cổ tức chờ tăng vốn</t>
  </si>
  <si>
    <t>* Dự phòng giảm giá hàng tồn kho trong năm trích lập thêm do hàng tồn kho lâu năm và lỗi thời.</t>
  </si>
  <si>
    <t>Doanh thu bán hàng và cung cấp dịch vụ thuần</t>
  </si>
  <si>
    <t>Giá vốn bán hàng và dịch vụ cung cấp</t>
  </si>
  <si>
    <t xml:space="preserve"> 25 - 50 năm </t>
  </si>
  <si>
    <t xml:space="preserve"> 3 - 10 năm </t>
  </si>
  <si>
    <t xml:space="preserve"> 6 - 10 năm </t>
  </si>
  <si>
    <t>Lãi suất theo cơ bản + 1,5% lãi biên</t>
  </si>
  <si>
    <t>TK334+3383+3389</t>
  </si>
  <si>
    <t>Tk139</t>
  </si>
  <si>
    <t>TK242+214+142</t>
  </si>
  <si>
    <t>Van phong pham</t>
  </si>
  <si>
    <t>TK142+242+214</t>
  </si>
  <si>
    <t>TK352</t>
  </si>
  <si>
    <t>Tk152+153+155+157</t>
  </si>
  <si>
    <t>TK112+128</t>
  </si>
  <si>
    <t>Thế chấp máy móc thiết bị và 300.000 USD khoản phải thu luân chuyển</t>
  </si>
  <si>
    <t>Thế chấp sổ tiết kiệm, động sản , bất động sản và các khoản phải thu.</t>
  </si>
  <si>
    <t>Chưa công bố</t>
  </si>
  <si>
    <t>Chi phí dụng cụ, đồ dùng và bao bì</t>
  </si>
  <si>
    <t xml:space="preserve">(*) Cổ tức lợi nhuận được chia trong năm là lợi nhuận năm 2012 và năm 2013 được chia từ công ty TNHH Chế Tạo Máy An Tâm (Công ty con). </t>
  </si>
  <si>
    <t>TK3388 (luong DT)</t>
  </si>
  <si>
    <t>Chi phí dự phòng bảo hành</t>
  </si>
  <si>
    <t>Chi phí công cụ dụng cụ và tài sản không đủ tiêu chuẩn theo thông tư 45 chờ phân bổ</t>
  </si>
  <si>
    <t>Chi phí vận chuyển trích trước</t>
  </si>
  <si>
    <t xml:space="preserve">18. </t>
  </si>
  <si>
    <r>
      <rPr>
        <b/>
        <sz val="11"/>
        <rFont val="Times New Roman"/>
        <family val="1"/>
      </rPr>
      <t>Nguyên tắc ghi nhận các khoản đầu tư ngắn hạn khác:</t>
    </r>
    <r>
      <rPr>
        <sz val="11"/>
        <rFont val="Times New Roman"/>
        <family val="1"/>
      </rPr>
      <t xml:space="preserve"> Là các khoản cho vay (tiền gửi có kỳ hạn) mà thời hạn thu hồi dưới 1 năm (đầu tư ngắn hạn). Các khoản đầu tư này được phản ánh trên báo cáo tài chính theo phương pháp giá gốc.</t>
    </r>
  </si>
  <si>
    <t>+ Nguyên giá tài sản cố định hữu hình dưới 30 triệu đã khấu hao hết nhưng vẫn còn sử dụng: 895.225.283 VNĐ</t>
  </si>
  <si>
    <t>+ Nguyên giá tài sản cố định hữu hình trên 30 triệu đã khấu hao hết nhưng vẫn còn sử dụng: 1.640.155.726 VNĐ</t>
  </si>
  <si>
    <t>* Dự phòng giảm giá hàng tồn kho hoàn nhập trong năm do thanh lý hàng tồn kho lâu năm và lỗi thời.</t>
  </si>
  <si>
    <t/>
  </si>
  <si>
    <t>1. Công ty đang tiến hành các thủ tục pháp lý để giải thể Chi Nhánh Công ty tại Cambodia vì kinh doanh không hiệu quả.</t>
  </si>
  <si>
    <t>Nguyễn Kiều Diễm</t>
  </si>
  <si>
    <t>QuỲNH</t>
  </si>
  <si>
    <t>TUYỂN</t>
  </si>
  <si>
    <t>Bảo hiểm thất nghiệp và BHXH</t>
  </si>
  <si>
    <t>BÊN CÓ TK 144</t>
  </si>
  <si>
    <t>Số dư cuối kỳ</t>
  </si>
  <si>
    <t>* Các thay đổi khác về Tài sản cố định hữu hình: Điều chỉnh phân loại.</t>
  </si>
  <si>
    <t>Vũ Thị Hằng</t>
  </si>
  <si>
    <t>Ngân hàng Công Thương - KCN Bình Dương</t>
  </si>
  <si>
    <t>Vốn góp cuối kỳ</t>
  </si>
  <si>
    <t>Vốn góp tăng trong kỳ</t>
  </si>
  <si>
    <t>Lỗ cơ bản trên cổ phiếu</t>
  </si>
  <si>
    <t>Không có sự kiện quan trọng nào xảy ra kể từ ngày kết thúc kỳ tài chính yêu cầu phải có các điều chỉnh hoặc thuyết minh trong các báo cáo tài chính.</t>
  </si>
  <si>
    <t>nói mấy e chek lại thời gian khấu hao?</t>
  </si>
  <si>
    <t>Công ty áp dụng thuế suất thuế thu nhập doanh nghiệp 22% trên thu nhập chịu thuế năm hiện tại. Các loại thuế khác theo quy định chính sách thuế hiện hành.</t>
  </si>
  <si>
    <t>xem lại số này?</t>
  </si>
  <si>
    <r>
      <t>a. Bảng đối chiếu biến động của vốn chủ sở hữu:</t>
    </r>
    <r>
      <rPr>
        <sz val="11"/>
        <rFont val="Times New Roman"/>
        <family val="1"/>
      </rPr>
      <t xml:space="preserve"> xem trang số 34.</t>
    </r>
  </si>
  <si>
    <t>2. Công ty TNHH Nhà Máy Điện Sinh Khối  Tonletbet (Công ty con) hoạt động không hiệu quả và thua lỗ do nhà máy sản xuất ra điện không đạt công suất như thiết kế nên chưa có điện ổn định để bán cho khách hàng và chi phí nhà máy tăng. Công ty Con đang ngừng sản xuất và có kế hoạch chuyển nhượng dự án.</t>
  </si>
  <si>
    <t>Thu nhập do chênh lệch thanh toán</t>
  </si>
  <si>
    <t>Chí phí do chênh lệch thanh toán</t>
  </si>
  <si>
    <t>Nguyên tắc ghi nhận TSCĐ hữu hình (tiếp theo):</t>
  </si>
  <si>
    <t>Phó Tổng Giám đốc</t>
  </si>
  <si>
    <t>29/06/2012</t>
  </si>
  <si>
    <t>Công ty Cổ Phần Chế Tạo Máy Dzĩ An được thành lập theo Giấy Chứng Nhận Đăng ký kinh doanh Công Ty Cổ Phần số 4603000016 -đăng ký lần đầu ngày 19 tháng 01 năm 2001. Đăng ký lại theo giấy chứng nhận đăng ký doanh nghiệp cổ phần số 3700363445 được thay đổi lần thứ 11 vào ngày 10 tháng 10 năm 2013.</t>
  </si>
  <si>
    <t xml:space="preserve">Đặc điểm hoạt động của doanh nghiệp trong kỳ tài chính có ảnh hưởng đến báo cáo tài chính: </t>
  </si>
  <si>
    <t>Doanh thu hoạt động tài chính phản ánh doanh thu từ tiền lãi, cổ tức, lợi nhuận được chia và doanh thu hoạt động tài chính khác của doanh nghiệp (đầu tư công ty con, đầu tư vốn khác, lãi tỷ giá hối đoái).</t>
  </si>
  <si>
    <r>
      <t xml:space="preserve">Các bộ phận cần lập báo cáo: </t>
    </r>
    <r>
      <rPr>
        <sz val="11"/>
        <color indexed="12"/>
        <rFont val="Times New Roman"/>
        <family val="1"/>
      </rPr>
      <t xml:space="preserve">là một bộ phận theo lĩnh vực kinh doanh hoặc một bộ phận theo khu vực địa lý được xác định dựa trên định nghĩa sau: </t>
    </r>
  </si>
  <si>
    <t>Đối với việc đánh giá lại số dư ngoại tệ cuối kỳ kế toán thì thực hiện theo tỷ giá mua vào của Ngân hàng thương mại nơi doanh nghiệp mở tài khoản công bố tại thời điểm cuối kỳ tài chính.</t>
  </si>
  <si>
    <t>Đối với việc đánh giá lại số dư ngoại tệ cuối kỳ kế toán thì thực hiện theo tỷ giá giao dịch bình quân trên thị trường liên ngân hàng do Ngân hàng Nhà nước công bố tại thời điểm cuối kỳ tài chính.</t>
  </si>
  <si>
    <t>* Nguyên giá tài sản cố định cuối kỳ đã khấu hao hết nhưng vẫn còn sử dụng: 0 VNĐ.</t>
  </si>
  <si>
    <t>* Các thay đổi khác về Tài sản cố định vô hình: Không phát sinh.</t>
  </si>
  <si>
    <t>Phải trả theo doanh thu</t>
  </si>
  <si>
    <t>* Nguyên giá tài sản cố định cuối kỳ chờ thanh lý: 0 VNĐ.</t>
  </si>
  <si>
    <t>Chi phí theo doanh thu bán hàng</t>
  </si>
  <si>
    <t>Cổ phiếu phổ thông đang lưu hành bình quân trong kỳ</t>
  </si>
  <si>
    <t>Phải trả ngắn hạn khác</t>
  </si>
  <si>
    <t>cho năm tài chính kết thúc ngày 31 tháng 12 năm 2014</t>
  </si>
  <si>
    <t>CHO NĂM TÀI CHÍNH KẾT THÚC NGÀY 31 THÁNG 12 NĂM 2014</t>
  </si>
  <si>
    <t>Năm 2014</t>
  </si>
  <si>
    <t>Bình Dương, ngày 25 tháng 03 năm 2015</t>
  </si>
  <si>
    <t>TP. HCM, ngày 25 tháng 03 năm 2015</t>
  </si>
  <si>
    <t>Không có ảnh hưởng trọng yếu do sự khác biệt áp dụng Thông tư 179 so với Chuẩn mực kế toán số 10 đến việc lập và trình bày các báo cáo tài chính của Công ty cho năm tài chính trước.</t>
  </si>
  <si>
    <t>Hao mòn</t>
  </si>
  <si>
    <t>CÔNG TY CỔ PHẦN CHẾ TẠO MÁY DZĨ AN</t>
  </si>
  <si>
    <t>Số 3, Đường 1, KCN Sóng Thần 1, Thị xã Dĩ An, Tỉnh Bình Dương, Việt Nam</t>
  </si>
  <si>
    <t>1</t>
  </si>
  <si>
    <t>2</t>
  </si>
  <si>
    <t>3</t>
  </si>
  <si>
    <t>4</t>
  </si>
  <si>
    <t>5</t>
  </si>
  <si>
    <t>111</t>
  </si>
  <si>
    <t>112</t>
  </si>
  <si>
    <t>131</t>
  </si>
  <si>
    <t>133</t>
  </si>
  <si>
    <t>136</t>
  </si>
  <si>
    <t>139</t>
  </si>
  <si>
    <t>152</t>
  </si>
  <si>
    <t>153</t>
  </si>
  <si>
    <t>154</t>
  </si>
  <si>
    <t>155</t>
  </si>
  <si>
    <t>211</t>
  </si>
  <si>
    <t>213</t>
  </si>
  <si>
    <t>214</t>
  </si>
  <si>
    <t>221</t>
  </si>
  <si>
    <t>229</t>
  </si>
  <si>
    <t>242</t>
  </si>
  <si>
    <t>315</t>
  </si>
  <si>
    <t>331</t>
  </si>
  <si>
    <t>333</t>
  </si>
  <si>
    <t>334</t>
  </si>
  <si>
    <t>338</t>
  </si>
  <si>
    <t>411</t>
  </si>
  <si>
    <t>414</t>
  </si>
  <si>
    <t>415</t>
  </si>
  <si>
    <t>421</t>
  </si>
  <si>
    <t>431</t>
  </si>
  <si>
    <t>(Ký, họ tên)</t>
  </si>
  <si>
    <t>Chỉ tiêu</t>
  </si>
  <si>
    <t>Thuế GTGT hàng nhập khẩu</t>
  </si>
  <si>
    <t>* Giá trị còn lại của TSCĐVH đã dùng để thế chấp, cầm cố đảm bảo các khoản vay: 974.843.591 VNĐ.</t>
  </si>
  <si>
    <t xml:space="preserve">Chi phí lương tháng 12 và 13 </t>
  </si>
  <si>
    <t>Chi phí dịch vụ mua ngoài và chi phí bằng tiền khác</t>
  </si>
  <si>
    <t>Thu thanh lý tài sản cố định</t>
  </si>
  <si>
    <t>Ký quỹ mở LC, bảo lãnh bảo hành</t>
  </si>
  <si>
    <t>Mẫu số B01-DN</t>
  </si>
  <si>
    <t>Số cuối năm</t>
  </si>
  <si>
    <t>Số đầu năm</t>
  </si>
  <si>
    <t>100</t>
  </si>
  <si>
    <t>110</t>
  </si>
  <si>
    <t>120</t>
  </si>
  <si>
    <t>121</t>
  </si>
  <si>
    <t>III. Các khoản phải thu ngắn hạn</t>
  </si>
  <si>
    <t>130</t>
  </si>
  <si>
    <t>132</t>
  </si>
  <si>
    <t>134</t>
  </si>
  <si>
    <t>135</t>
  </si>
  <si>
    <t>140</t>
  </si>
  <si>
    <t>149</t>
  </si>
  <si>
    <t>150</t>
  </si>
  <si>
    <t>151</t>
  </si>
  <si>
    <t>200</t>
  </si>
  <si>
    <t>210</t>
  </si>
  <si>
    <t>212</t>
  </si>
  <si>
    <t>219</t>
  </si>
  <si>
    <t>220</t>
  </si>
  <si>
    <t xml:space="preserve">    - Nguyên giá</t>
  </si>
  <si>
    <t>222</t>
  </si>
  <si>
    <t>223</t>
  </si>
  <si>
    <t>224</t>
  </si>
  <si>
    <t>225</t>
  </si>
  <si>
    <t>226</t>
  </si>
  <si>
    <t>227</t>
  </si>
  <si>
    <t>228</t>
  </si>
  <si>
    <t>230</t>
  </si>
  <si>
    <t>240</t>
  </si>
  <si>
    <t>241</t>
  </si>
  <si>
    <t>250</t>
  </si>
  <si>
    <t>251</t>
  </si>
  <si>
    <t>252</t>
  </si>
  <si>
    <t>260</t>
  </si>
  <si>
    <t>261</t>
  </si>
  <si>
    <t>262</t>
  </si>
  <si>
    <t>268</t>
  </si>
  <si>
    <t>TỔNG CỘNG TÀI SẢN (270 = 100 + 200)</t>
  </si>
  <si>
    <t>270</t>
  </si>
  <si>
    <t>Đầu năm</t>
  </si>
  <si>
    <t>300</t>
  </si>
  <si>
    <t>310</t>
  </si>
  <si>
    <t>312</t>
  </si>
  <si>
    <t>313</t>
  </si>
  <si>
    <t>314</t>
  </si>
  <si>
    <t>316</t>
  </si>
  <si>
    <t>317</t>
  </si>
  <si>
    <t>318</t>
  </si>
  <si>
    <t>319</t>
  </si>
  <si>
    <t>320</t>
  </si>
  <si>
    <t>323</t>
  </si>
  <si>
    <t>330</t>
  </si>
  <si>
    <t>332</t>
  </si>
  <si>
    <t>336</t>
  </si>
  <si>
    <t>337</t>
  </si>
  <si>
    <t>339</t>
  </si>
  <si>
    <t>400</t>
  </si>
  <si>
    <t>410</t>
  </si>
  <si>
    <t>413</t>
  </si>
  <si>
    <t>412</t>
  </si>
  <si>
    <t>416</t>
  </si>
  <si>
    <t>417</t>
  </si>
  <si>
    <t>418</t>
  </si>
  <si>
    <t>419</t>
  </si>
  <si>
    <t>420</t>
  </si>
  <si>
    <t>422</t>
  </si>
  <si>
    <t>430</t>
  </si>
  <si>
    <t>432</t>
  </si>
  <si>
    <t>TỔNG CỘNG NGUỒN VỐN (440 = 300 + 400)</t>
  </si>
  <si>
    <t>440</t>
  </si>
  <si>
    <t>Lập ngày ...... tháng ...... năm .........</t>
  </si>
  <si>
    <t>Chi tiền phạt vi phạm thuế và lãi phạt chậm nộp thuế</t>
  </si>
  <si>
    <t>Chi phí lương tháng 03</t>
  </si>
  <si>
    <t>22</t>
  </si>
  <si>
    <t>122</t>
  </si>
  <si>
    <t>321</t>
  </si>
  <si>
    <t>Số dự phòng trích trong năm</t>
  </si>
  <si>
    <t>Số dự phòng hoàn nhập trong năm</t>
  </si>
  <si>
    <t>Số dự phòng trong năm</t>
  </si>
  <si>
    <t>Số dự phòng sử dụng trong năm</t>
  </si>
  <si>
    <t>Thu tiền phạt vi phạm hợp đồng</t>
  </si>
  <si>
    <t>Chi phí do chênh lệch thanh toán</t>
  </si>
  <si>
    <t>3. Thu nhập chịu thuế năm hiện hành (1+2)</t>
  </si>
  <si>
    <t>322</t>
  </si>
  <si>
    <t>324</t>
  </si>
  <si>
    <t>123</t>
  </si>
  <si>
    <t xml:space="preserve">1.Công ty Cổ Phần Chế Tạo Máy Dzĩ An tiến hành góp vốn đầu tư 100% (mua lại) vào Cty TNHH MTV Chế Tạo Máy An Tâm năm 2013. Kết quả hoạt động kinh doanh năm 2014 công ty lãi 5.792.892.034 đồng. </t>
  </si>
  <si>
    <r>
      <t xml:space="preserve">Đến ngày 31/12/2014 khoản vốn cấp cho chi nhánh là 1.143.587.431 VND # USD 54,363.35 và khoản </t>
    </r>
    <r>
      <rPr>
        <b/>
        <i/>
        <sz val="11"/>
        <rFont val="Times New Roman"/>
        <family val="1"/>
      </rPr>
      <t>lỗ lũy kế là USD (54,085.25)</t>
    </r>
    <r>
      <rPr>
        <i/>
        <sz val="11"/>
        <rFont val="Times New Roman"/>
        <family val="1"/>
      </rPr>
      <t>. Chi nhánh đang chờ các thủ tục pháp lý để giải thể và chấm dứt hoạt động tại Cambodia.</t>
    </r>
  </si>
  <si>
    <t>* Giá trị ghi sổ của hàng tồn kho luân chuyển dùng để thế chấp, cầm cố đảm bảo các vay ngân hàng thương mại.</t>
  </si>
  <si>
    <t>* Giá trị ghi sổ của các khoản phải thu luân chuyển dùng để thế chấp, cầm cố đảm bảo các khoản vay ngân hàng thương mại.</t>
  </si>
  <si>
    <t>Công nợ phải thu tạm ưng khó đòi</t>
  </si>
  <si>
    <t>Các khoản phí, lệ phí và các khoản phải nộp khác</t>
  </si>
  <si>
    <t>* Giá trị còn lại của TSCĐHH đã dùng để thế chấp, cầm cố đảm bảo các khoản vay:  4.206.358.719 VNĐ</t>
  </si>
  <si>
    <t>* Nguyên giá tài sản cố định cuối kỳ đã khấu hao hết nhưng vẫn còn sử dụng: 1.868.705.150 VNĐ</t>
  </si>
  <si>
    <t>MM&amp; PTVT</t>
  </si>
  <si>
    <t>PTVT</t>
  </si>
  <si>
    <t>14.0056/2014-HĐTDHM/NHCT901-DA</t>
  </si>
  <si>
    <t>Công TNHH MTV An Tâm</t>
  </si>
  <si>
    <t>Mượn tiền cá nhân</t>
  </si>
  <si>
    <t>4. Chi phí thuế thu nhập doanh nghiệp phải nộp trong năm</t>
  </si>
  <si>
    <r>
      <t xml:space="preserve">2. Công ty TNHH MTV Nhà Máy Điện Sinh Khối Tonlebet đã đi vào hoạt động vào năm 2011. Kết quả hoạt động của Công ty có </t>
    </r>
    <r>
      <rPr>
        <b/>
        <i/>
        <sz val="11"/>
        <rFont val="Times New Roman"/>
        <family val="1"/>
      </rPr>
      <t>lỗ</t>
    </r>
    <r>
      <rPr>
        <i/>
        <sz val="11"/>
        <rFont val="Times New Roman"/>
        <family val="1"/>
      </rPr>
      <t xml:space="preserve"> liên tiếp các năm và </t>
    </r>
    <r>
      <rPr>
        <b/>
        <i/>
        <sz val="11"/>
        <rFont val="Times New Roman"/>
        <family val="1"/>
      </rPr>
      <t>lỗ lũy kế đến 31/12/2014 là USD 1,463,404.53</t>
    </r>
    <r>
      <rPr>
        <i/>
        <sz val="11"/>
        <rFont val="Times New Roman"/>
        <family val="1"/>
      </rPr>
      <t>. Quá trình vận hành nhà máy điện sinh khối bị lỗi kỹ thuật nên công ty không thể sản xuất điện theo như kế hoạch ban đầu. Trong khi sản xuất chi phí nguyên liệu tăng, chi phí vận hành nhà máy phát sinh rất lớn dẫn đến từ khi bắt đầu hoạt động sản xuất đến nay Công ty lỗ ngoài kế hoạch. Công ty có các dấu hiệu ảnh hưởng đến hoạt động liên tục do thường xuyên trễ hạn thanh toán các khoản nợ đến hạn, nhà máy không hoạt động đúng công suất thiết kế và thua lỗ liên tiếp qua các năm. Hiện nay, Công ty TNHH MTV Nhà Máy Điện Sinh Khối Tonlebet đang ngừng sản xuất và đang xem xét phương án chuyển nhượng dự án.</t>
    </r>
  </si>
  <si>
    <t>(Ban hành theo Thông tư số 200/2014/TT-BTC ngày 22/12/2014 của Bộ Tài chính)</t>
  </si>
  <si>
    <t>(Áp dụng cho doanh nghiệp đáp ứng giả định hoạt động liên tục)</t>
  </si>
  <si>
    <t>Đơn vị tính: VND</t>
  </si>
  <si>
    <t xml:space="preserve">               A. TÀI SẢN NGẮN HẠN</t>
  </si>
  <si>
    <t>I. Tiền và các khoản tương đương tiền</t>
  </si>
  <si>
    <t>1. Tiền</t>
  </si>
  <si>
    <t>2. Các khoản tương đương tiền</t>
  </si>
  <si>
    <t>II. Đầu tư tài chính ngắn hạn</t>
  </si>
  <si>
    <t>1. Chứng khoán kinh doanh</t>
  </si>
  <si>
    <t>2. Dự phòng giảm giá chứng khoán kinh doanh (*)</t>
  </si>
  <si>
    <t>3. Đầu tư nắm giữ đến ngày đáo hạn</t>
  </si>
  <si>
    <t>1. Phải thu ngắn hạn của khách hàng</t>
  </si>
  <si>
    <t>2. Trả trước cho người bán ngắn hạn</t>
  </si>
  <si>
    <t>3.  Phải thu nội bộ ngắn hạn</t>
  </si>
  <si>
    <t>4. Phải thu theo tiến độ kế hoạch hợp đồng xây dựng</t>
  </si>
  <si>
    <t>5. Phải thu về cho vay ngắn hạn</t>
  </si>
  <si>
    <t>6. Phải thu ngắn hạn khác</t>
  </si>
  <si>
    <t>7. Dự phòng các khoản phải thu ngắn hạn khó đòi (*)</t>
  </si>
  <si>
    <t>137</t>
  </si>
  <si>
    <t>8. Tài sản thiếu chờ xử lý</t>
  </si>
  <si>
    <t>IV. Hàng tồn kho</t>
  </si>
  <si>
    <t>1. Hàng tồn kho</t>
  </si>
  <si>
    <t>2. Dự phòng giảm giá hàng tồn kho (*)</t>
  </si>
  <si>
    <t>V. Tài sản ngắn hạn khác</t>
  </si>
  <si>
    <t>1. Chi phi trả trước ngắn hạn</t>
  </si>
  <si>
    <t>2. Thuế giá trị gia tăng được khấu trừ</t>
  </si>
  <si>
    <t>3. Thuế và các khoản khác phải thu Nhà nước</t>
  </si>
  <si>
    <t>4. Giao dịch mua bán lại trái phiếu Chính phủ</t>
  </si>
  <si>
    <t>5. Tài sản ngắn hạn khác</t>
  </si>
  <si>
    <t xml:space="preserve">               B. TÀI SẢN DÀI HẠN</t>
  </si>
  <si>
    <t>I. Các khoản phải thu dài hạn</t>
  </si>
  <si>
    <t>1. Phải thu dài hạn của khách hàng</t>
  </si>
  <si>
    <t>2. Trả trước cho người bán dài hạn</t>
  </si>
  <si>
    <t>3. Vốn kinh doanh ở đơn vị trực thuộc</t>
  </si>
  <si>
    <t>4. Phải thu nội bộ dài hạn</t>
  </si>
  <si>
    <t>5. Phải thu về cho vay dài hạn</t>
  </si>
  <si>
    <t>215</t>
  </si>
  <si>
    <t>6. Phải thu dài hạn khác</t>
  </si>
  <si>
    <t>216</t>
  </si>
  <si>
    <t>7. Dự phòng phải thu dài hạn khó đòi (*)</t>
  </si>
  <si>
    <t>II. Tài sản cố định</t>
  </si>
  <si>
    <t>1. Tài sản cố định hữu hình</t>
  </si>
  <si>
    <t xml:space="preserve">    - Giá trị hao mòn lũy kế (*)</t>
  </si>
  <si>
    <t>2. Tài sản cố định thuê tài chính</t>
  </si>
  <si>
    <t>3. Tài sản cố định vô hình</t>
  </si>
  <si>
    <t>III. Bất động sản đầu tư</t>
  </si>
  <si>
    <t>231</t>
  </si>
  <si>
    <t>232</t>
  </si>
  <si>
    <t>IV. Tài sản dở dang dài hạn</t>
  </si>
  <si>
    <t>1. Chi phí sản xuất, kinh doanh dở dang dài hạn</t>
  </si>
  <si>
    <t>2. Chi phí xây dựng cơ bản dở dang</t>
  </si>
  <si>
    <t>V. Đầu tư tài chính dài hạn</t>
  </si>
  <si>
    <t>1. Đầu tư vào công ty con</t>
  </si>
  <si>
    <t>2. Đầu tư vào công ty liên doanh, liên kết</t>
  </si>
  <si>
    <t>3. Đầu tư góp vốn vào đơn vị khác</t>
  </si>
  <si>
    <t>253</t>
  </si>
  <si>
    <t>4. Dự phòng đầu tư tài chính dài hạn (*)</t>
  </si>
  <si>
    <t>254</t>
  </si>
  <si>
    <t>5. Đầu tư nắm giữ đến ngày đáo hạn</t>
  </si>
  <si>
    <t>255</t>
  </si>
  <si>
    <t>VI. Tài sản dài hạn khác</t>
  </si>
  <si>
    <t>1. Chi phí trả trước dài hạn</t>
  </si>
  <si>
    <t>2. Tài sản thuế thu nhập hoãn lại</t>
  </si>
  <si>
    <t>3. Thiết bị, vật tư, phụ tùng thay thế dài hạn</t>
  </si>
  <si>
    <t>263</t>
  </si>
  <si>
    <t>4. Tài sản dài hạn khác</t>
  </si>
  <si>
    <t xml:space="preserve">               C. NỢ PHẢI TRẢ</t>
  </si>
  <si>
    <t>I. Nợ ngắn hạn</t>
  </si>
  <si>
    <t>1. Phải trả người bán ngắn hạn</t>
  </si>
  <si>
    <t>2. Người mua trả tiền trước ngắn hạn</t>
  </si>
  <si>
    <t>3. Thuế và các khoản phải nộp nhà nước</t>
  </si>
  <si>
    <t>4. Phải trả người lao động</t>
  </si>
  <si>
    <t>5. Chi phí phải trả ngắn hạn</t>
  </si>
  <si>
    <t>6. Phải trả nội bộ ngắn hạn</t>
  </si>
  <si>
    <t>7. Phải trả theo tiến độ kế hoạch hợp đồng xây dựng</t>
  </si>
  <si>
    <t>8. Doanh thu chưa thực hiện ngắn hạn</t>
  </si>
  <si>
    <t>9. Phải trả ngắn hạn khác</t>
  </si>
  <si>
    <t>10. Vay và nợ thuê tài chính ngắn hạn</t>
  </si>
  <si>
    <t>11. Dự phòng phải trả ngắn hạn</t>
  </si>
  <si>
    <t>12. Quỹ khen thưởng, phúc lợi</t>
  </si>
  <si>
    <t>13. Quỹ bình ổn giá</t>
  </si>
  <si>
    <t>14. Giao dịch mua bán lại trái phiếu Chính phủ</t>
  </si>
  <si>
    <t>II. Nợ dài hạn</t>
  </si>
  <si>
    <t>1. Phải trả người bán dài hạn</t>
  </si>
  <si>
    <t>2. Người mua trả tiền trước dài hạn</t>
  </si>
  <si>
    <t>3. Chi phí phải trả dài hạn</t>
  </si>
  <si>
    <t>4. Phải trả nội bộ về vốn kinh doanh</t>
  </si>
  <si>
    <t>5. Phải trả nội bộ dài hạn</t>
  </si>
  <si>
    <t>6. Doanh thu chưa thực hiện dài hạn</t>
  </si>
  <si>
    <t>7. Phải trả dài hạn khác</t>
  </si>
  <si>
    <t>8. Vay và nợ thuê tài chính dài hạn</t>
  </si>
  <si>
    <t>9. Trái phiếu chuyển đổi</t>
  </si>
  <si>
    <t>10. Cổ phiếu ưu đãi</t>
  </si>
  <si>
    <t>340</t>
  </si>
  <si>
    <t>11. Thuế thu nhập hoãn lại phải trả</t>
  </si>
  <si>
    <t>12. Dự phòng phải trả dài hạn</t>
  </si>
  <si>
    <t>342</t>
  </si>
  <si>
    <t>13. Quỹ phát triển khoa học, công nghệ</t>
  </si>
  <si>
    <t>343</t>
  </si>
  <si>
    <t xml:space="preserve">               D. VỐN CHỦ SỞ HỮU</t>
  </si>
  <si>
    <t>I. Vốn chủ sở hữu</t>
  </si>
  <si>
    <t>1. Vốn góp của chủ sở hữu</t>
  </si>
  <si>
    <t xml:space="preserve">    - Cổ phiếu phổ thông có quyền biểu quyết</t>
  </si>
  <si>
    <t>411a</t>
  </si>
  <si>
    <t xml:space="preserve">    - Cổ phiếu ưu đãi</t>
  </si>
  <si>
    <t>411b</t>
  </si>
  <si>
    <t>2. Thặng dư vốn cổ phần</t>
  </si>
  <si>
    <t>3. Quyền chọn chuyển đổi trái phiếu</t>
  </si>
  <si>
    <t>4. Vốn khác của chủ sở hữu</t>
  </si>
  <si>
    <t>5. Cổ phiếu quỹ (*)</t>
  </si>
  <si>
    <t>6. Chênh lệch đánh giá lại tài sản</t>
  </si>
  <si>
    <t>7. Chênh lệch tỷ giá hối đoái</t>
  </si>
  <si>
    <t>8. Quỹ đầu tư phát triển</t>
  </si>
  <si>
    <t>9. Quỹ hỗ trợ sắp xếp doanh nghiệp</t>
  </si>
  <si>
    <t>10. Quỹ khác thuộc vốn chủ sở hữu</t>
  </si>
  <si>
    <t>11. Lợi nhuận sau thuế chưa phân phối</t>
  </si>
  <si>
    <t xml:space="preserve">    - LNST chưa phân phối lũy kế đến cuối kỳ trước</t>
  </si>
  <si>
    <t>421a</t>
  </si>
  <si>
    <t xml:space="preserve">    - LNST chưa phân phối kỳ này</t>
  </si>
  <si>
    <t>421b</t>
  </si>
  <si>
    <t>12. Nguồn vốn đầu tư XDCB</t>
  </si>
  <si>
    <t>II. Nguồn kinh phí và quỹ khác</t>
  </si>
  <si>
    <t>1. Nguồn kinh phí</t>
  </si>
  <si>
    <t>2. Nguồn kinh phí đã hình thành TSCĐ</t>
  </si>
  <si>
    <t>I. Lưu chuyển tiền từ hoạt động kinh doanh</t>
  </si>
  <si>
    <t>II. Lưu chuyển tiền từ hoạt động đầu tư</t>
  </si>
  <si>
    <t>Lưu chuyển tiền thuần từ hoạt động đầu tư</t>
  </si>
  <si>
    <t>III. Lưu chuyển tiền từ hoạt động tài chính</t>
  </si>
  <si>
    <t>Tiền và tương đương tiền đầu kỳ</t>
  </si>
  <si>
    <t>-</t>
  </si>
  <si>
    <t>CÔNG TY CỔ PHẦN CHẾ TẠO MÁY DZĨ AN  - VIỆT NAM</t>
  </si>
  <si>
    <t>SỐ 3 ĐƯỜNG SỐ 1 KCN SÓNG THẦN, THỊ XÃ DĨ AN, TỈNH BÌNH DƯƠNG</t>
  </si>
  <si>
    <t>MÃ CHỨNG KHOÁN: DZM</t>
  </si>
  <si>
    <t>BÁO CÁO TÀI CHÍNH</t>
  </si>
  <si>
    <t xml:space="preserve">CÔNG TY CỔ PHẦN CHẾ TẠO MÁY DZĨ AN  </t>
  </si>
  <si>
    <t>VIỆT NAM</t>
  </si>
  <si>
    <t>Công ty áp dụng hệ thống kế toán Việt Nam được Bộ Tài Chính ban hành theo TT 200/2014/TT-BTC ngày 22 tháng 12 năm 2014 .</t>
  </si>
  <si>
    <t xml:space="preserve">Số dư cuối kỳ của các khoản mục tiền tệ (tiền, tương đương tiền, các khoản phải thu và phải trả) có gốc ngoại tệ phải được đánh giá lại theo theo tỷ giá giao dịch bình quân trên thị trường liên ngân hàng do Ngân hàng Nhà nước công bố tại thời điểm cuối năm tài chính. </t>
  </si>
  <si>
    <t>01/01/2015</t>
  </si>
  <si>
    <t>Chi phí lương tháng 12 và 14</t>
  </si>
  <si>
    <t>Chi phí tài chính khác</t>
  </si>
  <si>
    <t>Lãi chênh lệch thanh toán</t>
  </si>
  <si>
    <t>Ngân hàng vietinbank</t>
  </si>
  <si>
    <t>Vay và nợ thuê tài chính</t>
  </si>
  <si>
    <t>Dự phòng phải trả ngắn hạn</t>
  </si>
  <si>
    <t>01 - 04</t>
  </si>
  <si>
    <t>Nguyễn Thị Ái Vy</t>
  </si>
  <si>
    <t>06 - 07</t>
  </si>
  <si>
    <t>08 - 25</t>
  </si>
  <si>
    <t xml:space="preserve">               Nguyễn Thị  Ái Vy                       Dương Thị Phương Thảo             </t>
  </si>
  <si>
    <r>
      <t xml:space="preserve">Tài sản cố định hữu hình: </t>
    </r>
    <r>
      <rPr>
        <sz val="11"/>
        <rFont val="Times New Roman"/>
        <family val="1"/>
      </rPr>
      <t>Thuyết minh ở trang 26</t>
    </r>
  </si>
  <si>
    <t>1. Doanh thu bán hàng và cung cấp dịch vụ</t>
  </si>
  <si>
    <t>2. Các khoản giảm trừ doanh thu</t>
  </si>
  <si>
    <t>3. Doanh thu thuần về bán hàng và cung cấp dịch vụ (10 = 01 - 02)</t>
  </si>
  <si>
    <t>10</t>
  </si>
  <si>
    <t>4. Giá vốn hàng bán</t>
  </si>
  <si>
    <t>11</t>
  </si>
  <si>
    <t>5. Lợi nhuận gộp bán hàng và cung cấp dịch vụ (20 = 10 - 11)</t>
  </si>
  <si>
    <t>6. Doanh thu hoạt động tài chính</t>
  </si>
  <si>
    <t>7. Chi phí tài chính</t>
  </si>
  <si>
    <t xml:space="preserve">  - Trong đó: Chi phí lãi vay</t>
  </si>
  <si>
    <t>8. Chi phí bán hàng</t>
  </si>
  <si>
    <t>9. Chi phí quản lý doanh nghiệp</t>
  </si>
  <si>
    <t>10. Lợi nhuận thuần từ hoạt động kinh doanh {30 = 20 + (21 - 22) - (25 + 26)}</t>
  </si>
  <si>
    <t>11. Thu nhập khác</t>
  </si>
  <si>
    <t>12. Chi phí khác</t>
  </si>
  <si>
    <t>13. Lợi nhuận khác (40 = 31 - 32)</t>
  </si>
  <si>
    <t>14. Tổng lợi nhuận kế toán trước thuế (50 = 30 + 40)</t>
  </si>
  <si>
    <t>15. Chi phí thuế TNDN hiện hành</t>
  </si>
  <si>
    <t>51</t>
  </si>
  <si>
    <t>16. Chi phí thuế TNDN hoãn lại</t>
  </si>
  <si>
    <t>52</t>
  </si>
  <si>
    <t>17. Lợi nhuận sau thuế thu nhập doanh nghiệp (60 = 50 - 51 - 52)</t>
  </si>
  <si>
    <t>18. Lãi cơ bản trên cổ phiếu (*)</t>
  </si>
  <si>
    <t>19. Lãi suy giảm trên cổ phiếu (*)</t>
  </si>
  <si>
    <t>71</t>
  </si>
  <si>
    <t>Mẫu số B02-DN</t>
  </si>
  <si>
    <t>BÁO CÁO KẾT QUẢ HOẠT ĐỘNG KINH DOANH</t>
  </si>
  <si>
    <t>Quý 2 năm 2015</t>
  </si>
  <si>
    <t>(Ký, họ tên, đóng dấu)</t>
  </si>
  <si>
    <t>THÁNG 7 - 2015</t>
  </si>
  <si>
    <t>Tại ngày 30 tháng 06 năm 2015</t>
  </si>
  <si>
    <t>Thời kỳ kế toán từ ngày 01/04/2015 đến 30/06/2015</t>
  </si>
  <si>
    <t>Quý 2 2015</t>
  </si>
  <si>
    <t>Quý 2 2014</t>
  </si>
  <si>
    <t>BD, ngày 18 tháng 07 năm 2015</t>
  </si>
  <si>
    <t>30/06/2015</t>
  </si>
  <si>
    <t>Sản xuất máy phát điện, thiết bị phân phối và điều khiển điện. Sản xuất lò nung hóa khí phế liệu sinh khối rắn. Sửa chữa máy móc thiết bị. Lắp đặt máy móc, thiết bị công nghiệp. Sản xuất điện (không hoạt tại động trụ sở).</t>
  </si>
  <si>
    <t>Cho năm tài chính kết thúc ngày 30 tháng 06 năm 2015</t>
  </si>
  <si>
    <t>Lũy kế năm nay</t>
  </si>
  <si>
    <t>Lũy kế năm trước</t>
  </si>
  <si>
    <r>
      <t xml:space="preserve">Tổng số nhân viên đến 30/06/2015: </t>
    </r>
    <r>
      <rPr>
        <sz val="11"/>
        <rFont val="Times New Roman"/>
        <family val="1"/>
      </rPr>
      <t>97 người.</t>
    </r>
  </si>
  <si>
    <t>Niên độ kế toán của Công ty bắt đầu từ ngày 01 tháng 04 và kết thúc ngày 30 tháng 06 hàng năm.</t>
  </si>
  <si>
    <t>KQ ngân hàng</t>
  </si>
  <si>
    <t>31/07/2015</t>
  </si>
  <si>
    <t>VI.01</t>
  </si>
  <si>
    <t>VI.02</t>
  </si>
  <si>
    <t>VI.03</t>
  </si>
  <si>
    <t>VI.04</t>
  </si>
  <si>
    <t>VI.05</t>
  </si>
  <si>
    <t>VI.06</t>
  </si>
  <si>
    <t>VI.07</t>
  </si>
  <si>
    <t>VI.08</t>
  </si>
  <si>
    <t>VI.09</t>
  </si>
  <si>
    <t>VI.11</t>
  </si>
  <si>
    <t>VI.12</t>
  </si>
  <si>
    <t>V.1</t>
  </si>
  <si>
    <t>V.2</t>
  </si>
  <si>
    <t>V.3</t>
  </si>
  <si>
    <t>V.4</t>
  </si>
  <si>
    <t>V.5</t>
  </si>
  <si>
    <t>V.7</t>
  </si>
  <si>
    <t>V.8</t>
  </si>
  <si>
    <t>V.9</t>
  </si>
  <si>
    <t>V.10</t>
  </si>
  <si>
    <t>V.11</t>
  </si>
  <si>
    <t>V.12</t>
  </si>
  <si>
    <t>V.13</t>
  </si>
  <si>
    <t>V.14</t>
  </si>
  <si>
    <t>V.15</t>
  </si>
  <si>
    <t>V.17</t>
  </si>
  <si>
    <t>V.19</t>
  </si>
  <si>
    <t>V.21</t>
  </si>
  <si>
    <t>(Theo phương pháp trực tiếp) (*)</t>
  </si>
  <si>
    <t xml:space="preserve">                                                                                       Đơn vị tính: đồng VND</t>
  </si>
  <si>
    <t>Thuyế minh</t>
  </si>
  <si>
    <t>Lũy kế từ đầu năm đến cuối kỳ Năm nay</t>
  </si>
  <si>
    <t>Lũy kế từ đầu năm đến cuối kỳ Năm trước</t>
  </si>
  <si>
    <t>1. Tiền thu từ bán hàng, cung cấp dịch vụ và doanh thu khác</t>
  </si>
  <si>
    <t>2. Tiền chi trả cho người cung cấp hàng hóa và dịch vụ</t>
  </si>
  <si>
    <t>3. Tiền chi trả cho người lao động</t>
  </si>
  <si>
    <t>4. Tiền lãi vay đã trả</t>
  </si>
  <si>
    <t>5. Thuế thu nhập doanh nghiệp đã nộp</t>
  </si>
  <si>
    <t>6. Tiền thu khác từ hoạt động kinh doanh</t>
  </si>
  <si>
    <t>7. Tiền chi khác cho hoạt động kinh doanh</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</si>
  <si>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</si>
  <si>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</si>
  <si>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</si>
  <si>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</si>
  <si>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</si>
  <si>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</si>
  <si>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</si>
  <si>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1. Tiền thu từ phát hành cổ phiếu, nhận vốn góp của chủ sở hữu</t>
  </si>
  <si>
    <t xml:space="preserve">2. Tiền trả lại vốn góp cho các chủ sở hữu, mua lại cổ phiếu  của doanh nghiệp đã phát hành   </t>
  </si>
  <si>
    <t>3. Tiền thu từ đi vay</t>
  </si>
  <si>
    <t>4. Tiền trả nợ gốc vay</t>
  </si>
  <si>
    <t>5. Tiền trả nợ gốc thuê tài chính</t>
  </si>
  <si>
    <t>6. Cổ tức, lợi nhuận đã trả cho chủ sở hữu</t>
  </si>
  <si>
    <t>Lưu chuyển tiền thuần trong kỳ (50 = 20+30+40)</t>
  </si>
  <si>
    <t>Ảnh hưởng của thay đổi tỷ giá hối đoái quy đổi ngoại tệ</t>
  </si>
  <si>
    <t>Tiền và tương đương tiền cuối kỳ (70 = 50+60+61)</t>
  </si>
  <si>
    <t>Thời kỳ kế toán từ ngày 01/01/2015 đến 30/06/2015</t>
  </si>
</sst>
</file>

<file path=xl/styles.xml><?xml version="1.0" encoding="utf-8"?>
<styleSheet xmlns="http://schemas.openxmlformats.org/spreadsheetml/2006/main">
  <numFmts count="44">
    <numFmt numFmtId="5" formatCode="&quot;$&quot;#,##0_);\(&quot;$&quot;#,##0\)"/>
    <numFmt numFmtId="41" formatCode="_(* #,##0_);_(* \(#,##0\);_(* &quot;-&quot;_);_(@_)"/>
    <numFmt numFmtId="43" formatCode="_(* #,##0.00_);_(* \(#,##0.00\);_(* &quot;-&quot;??_);_(@_)"/>
    <numFmt numFmtId="164" formatCode="_ &quot;R&quot;\ * #,##0_ ;_ &quot;R&quot;\ * \-#,##0_ ;_ &quot;R&quot;\ * &quot;-&quot;_ ;_ @_ "/>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 ;&quot;($&quot;#,##0\)"/>
    <numFmt numFmtId="170" formatCode="\\#,##0;[Red]&quot;\\-&quot;#,##0"/>
    <numFmt numFmtId="171" formatCode="\\#,##0.00;[Red]&quot;\\\\\\-&quot;#,##0.00"/>
    <numFmt numFmtId="172" formatCode="\\#,##0.00;[Red]&quot;\-&quot;#,##0.00"/>
    <numFmt numFmtId="173" formatCode="\\#,##0;[Red]&quot;\-&quot;#,##0"/>
    <numFmt numFmtId="174" formatCode="_(* #,##0.00_);_(* \(#,##0.00\);_(* \-??_);_(@_)"/>
    <numFmt numFmtId="175" formatCode="_(* #,##0_);_(* \(#,##0\);_(* \-??_);_(@_)"/>
    <numFmt numFmtId="176" formatCode="_(* #,##0_);_(* \(#,##0\);_(* \-_);_(@_)"/>
    <numFmt numFmtId="177" formatCode="#,##0;\(#,##0\)"/>
    <numFmt numFmtId="178" formatCode="_(* #,##0.0_);_(* \(#,##0.0\);_(* \-??_);_(@_)"/>
    <numFmt numFmtId="179" formatCode="_(* #.##0._);_(* \(#.##0.\);_(* \-??_);_(@_)"/>
    <numFmt numFmtId="180" formatCode="_(* #,##0_);_(* \(#,##0\);_(* &quot;-&quot;??_);_(@_)"/>
    <numFmt numFmtId="181" formatCode="d"/>
    <numFmt numFmtId="182" formatCode="mmm"/>
    <numFmt numFmtId="183" formatCode="&quot;\&quot;#,##0;[Red]&quot;\&quot;&quot;\&quot;\-#,##0"/>
    <numFmt numFmtId="184" formatCode="_(* #,##0.000_);_(* \(#,##0.000\);_(* &quot;-&quot;??_);_(@_)"/>
    <numFmt numFmtId="185" formatCode="0.000"/>
    <numFmt numFmtId="186" formatCode="_(* #,##0.0000_);_(* \(#,##0.0000\);_(* &quot;-&quot;??_);_(@_)"/>
    <numFmt numFmtId="187" formatCode="_(&quot;Rp&quot;* #,##0_);_(&quot;Rp&quot;* \(#,##0\);_(&quot;Rp&quot;* &quot;-&quot;_);_(@_)"/>
    <numFmt numFmtId="188" formatCode="_(&quot;Rp&quot;* #,##0.00_);_(&quot;Rp&quot;* \(#,##0.00\);_(&quot;Rp&quot;* &quot;-&quot;??_);_(@_)"/>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 #,##0_ ;_ * &quot;\&quot;&quot;\&quot;&quot;\&quot;&quot;\&quot;&quot;\&quot;&quot;\&quot;&quot;\&quot;&quot;\&quot;&quot;\&quot;&quot;\&quot;&quot;\&quot;&quot;\&quot;\-#,##0_ ;_ * &quot;-&quot;_ ;_ @_ "/>
    <numFmt numFmtId="194" formatCode="_ &quot;\&quot;* #,##0.00_ ;_ &quot;\&quot;* &quot;\&quot;&quot;\&quot;&quot;\&quot;&quot;\&quot;&quot;\&quot;&quot;\&quot;&quot;\&quot;&quot;\&quot;&quot;\&quot;&quot;\&quot;&quot;\&quot;&quot;\&quot;\-#,##0.00_ ;_ &quot;\&quot;* &quot;-&quot;??_ ;_ @_ "/>
    <numFmt numFmtId="195" formatCode="_ * #,##0.00_ ;_ * &quot;\&quot;&quot;\&quot;&quot;\&quot;&quot;\&quot;&quot;\&quot;&quot;\&quot;&quot;\&quot;&quot;\&quot;&quot;\&quot;&quot;\&quot;&quot;\&quot;&quot;\&quot;\-#,##0.00_ ;_ * &quot;-&quot;??_ ;_ @_ "/>
    <numFmt numFmtId="196" formatCode="&quot;\&quot;#,##0;&quot;\&quot;&quot;\&quot;&quot;\&quot;&quot;\&quot;&quot;\&quot;&quot;\&quot;&quot;\&quot;&quot;\&quot;&quot;\&quot;&quot;\&quot;&quot;\&quot;&quot;\&quot;&quot;\&quot;&quot;\&quot;\-#,##0"/>
    <numFmt numFmtId="197" formatCode="&quot;\&quot;#,##0;[Red]&quot;\&quot;&quot;\&quot;&quot;\&quot;&quot;\&quot;&quot;\&quot;&quot;\&quot;&quot;\&quot;&quot;\&quot;&quot;\&quot;&quot;\&quot;&quot;\&quot;&quot;\&quot;&quot;\&quot;&quot;\&quot;\-#,##0"/>
    <numFmt numFmtId="198" formatCode="&quot;\&quot;#,##0.00;&quot;\&quot;&quot;\&quot;&quot;\&quot;&quot;\&quot;&quot;\&quot;&quot;\&quot;&quot;\&quot;&quot;\&quot;&quot;\&quot;&quot;\&quot;&quot;\&quot;&quot;\&quot;&quot;\&quot;&quot;\&quot;\-#,##0.00"/>
    <numFmt numFmtId="199" formatCode="&quot;\&quot;#,##0.00;[Red]&quot;\&quot;&quot;\&quot;&quot;\&quot;&quot;\&quot;&quot;\&quot;&quot;\&quot;&quot;\&quot;&quot;\&quot;&quot;\&quot;&quot;\&quot;&quot;\&quot;&quot;\&quot;&quot;\&quot;&quot;\&quot;\-#,##0.00"/>
    <numFmt numFmtId="200" formatCode="_ &quot;\&quot;* #,##0_ ;_ &quot;\&quot;* &quot;\&quot;&quot;\&quot;&quot;\&quot;&quot;\&quot;&quot;\&quot;&quot;\&quot;&quot;\&quot;&quot;\&quot;&quot;\&quot;&quot;\&quot;&quot;\&quot;&quot;\&quot;&quot;\&quot;\-#,##0_ ;_ &quot;\&quot;* &quot;-&quot;_ ;_ @_ "/>
    <numFmt numFmtId="201" formatCode="_ &quot;\&quot;* #,##0_ ;_ &quot;\&quot;* &quot;\&quot;&quot;\&quot;&quot;\&quot;&quot;\&quot;&quot;\&quot;&quot;\&quot;&quot;\&quot;&quot;\&quot;&quot;\&quot;&quot;\&quot;&quot;\&quot;&quot;\&quot;&quot;\&quot;&quot;\&quot;\-#,##0_ ;_ &quot;\&quot;* &quot;-&quot;_ ;_ @_ "/>
    <numFmt numFmtId="202" formatCode="_(* #,##0.000000_);_(* \(#,##0.000000\);_(* &quot;-&quot;??_);_(@_)"/>
    <numFmt numFmtId="203" formatCode="#\ ###\ ###\ ###"/>
    <numFmt numFmtId="204" formatCode="#,##0;\(#,##0\);\ "/>
  </numFmts>
  <fonts count="152">
    <font>
      <sz val="10"/>
      <name val="MS Sans Serif"/>
      <family val="2"/>
    </font>
    <font>
      <sz val="10"/>
      <name val="Arial"/>
    </font>
    <font>
      <b/>
      <sz val="18"/>
      <name val="Arial"/>
      <family val="2"/>
    </font>
    <font>
      <b/>
      <sz val="12"/>
      <name val="Arial"/>
      <family val="2"/>
    </font>
    <font>
      <sz val="10"/>
      <name val="VNI-Times"/>
    </font>
    <font>
      <sz val="10"/>
      <name val="Arial"/>
      <family val="2"/>
    </font>
    <font>
      <sz val="11"/>
      <name val="VNI-Times"/>
    </font>
    <font>
      <sz val="12"/>
      <name val="VNI-Times"/>
    </font>
    <font>
      <sz val="12"/>
      <name val="뼻뮝"/>
      <family val="1"/>
      <charset val="129"/>
    </font>
    <font>
      <sz val="12"/>
      <name val="新細明體"/>
      <family val="1"/>
      <charset val="136"/>
    </font>
    <font>
      <sz val="10"/>
      <name val="굴림체"/>
      <family val="3"/>
      <charset val="129"/>
    </font>
    <font>
      <sz val="10"/>
      <name val="Times New Roman"/>
      <family val="1"/>
    </font>
    <font>
      <b/>
      <sz val="10"/>
      <name val="Times New Roman"/>
      <family val="1"/>
    </font>
    <font>
      <i/>
      <sz val="10"/>
      <name val="Times New Roman"/>
      <family val="1"/>
    </font>
    <font>
      <sz val="8"/>
      <name val="MS Sans Serif"/>
      <family val="2"/>
    </font>
    <font>
      <sz val="10"/>
      <name val="MS Sans Serif"/>
      <family val="2"/>
    </font>
    <font>
      <sz val="12"/>
      <name val="Times New Roman"/>
      <family val="1"/>
    </font>
    <font>
      <sz val="10"/>
      <name val="Tahoma"/>
      <family val="2"/>
    </font>
    <font>
      <b/>
      <sz val="10"/>
      <name val="Tahoma"/>
      <family val="2"/>
    </font>
    <font>
      <sz val="10"/>
      <color indexed="12"/>
      <name val="Tahoma"/>
      <family val="2"/>
    </font>
    <font>
      <sz val="10"/>
      <color indexed="10"/>
      <name val="Tahoma"/>
      <family val="2"/>
    </font>
    <font>
      <b/>
      <sz val="10"/>
      <color indexed="10"/>
      <name val="Tahoma"/>
      <family val="2"/>
    </font>
    <font>
      <u/>
      <sz val="10"/>
      <color indexed="10"/>
      <name val="Tahoma"/>
      <family val="2"/>
    </font>
    <font>
      <sz val="11"/>
      <color indexed="14"/>
      <name val="VNI-Times"/>
    </font>
    <font>
      <i/>
      <sz val="10"/>
      <color indexed="14"/>
      <name val="Tahoma"/>
      <family val="2"/>
    </font>
    <font>
      <sz val="11"/>
      <color indexed="10"/>
      <name val="VNI-Times"/>
    </font>
    <font>
      <b/>
      <u/>
      <sz val="10"/>
      <color indexed="10"/>
      <name val="Tahoma"/>
      <family val="2"/>
    </font>
    <font>
      <sz val="10"/>
      <color indexed="48"/>
      <name val="Tahoma"/>
      <family val="2"/>
    </font>
    <font>
      <sz val="14"/>
      <name val="??"/>
      <family val="3"/>
      <charset val="129"/>
    </font>
    <font>
      <sz val="10"/>
      <name val="???"/>
      <family val="3"/>
      <charset val="129"/>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¹UAAA¼"/>
      <family val="3"/>
      <charset val="129"/>
    </font>
    <font>
      <sz val="8"/>
      <name val="Times New Roman"/>
      <family val="1"/>
    </font>
    <font>
      <sz val="11"/>
      <color indexed="20"/>
      <name val="Calibri"/>
      <family val="2"/>
    </font>
    <font>
      <sz val="12"/>
      <name val="Tms Rmn"/>
    </font>
    <font>
      <sz val="11"/>
      <name val="µ¸¿ò"/>
      <charset val="129"/>
    </font>
    <font>
      <b/>
      <sz val="11"/>
      <color indexed="52"/>
      <name val="Calibri"/>
      <family val="2"/>
    </font>
    <font>
      <b/>
      <sz val="10"/>
      <name val="Helv"/>
    </font>
    <font>
      <b/>
      <sz val="11"/>
      <color indexed="9"/>
      <name val="Calibri"/>
      <family val="2"/>
    </font>
    <font>
      <sz val="10"/>
      <name val="VNI-Aptima"/>
    </font>
    <font>
      <sz val="10"/>
      <name val="MS Serif"/>
      <family val="1"/>
    </font>
    <font>
      <sz val="10"/>
      <name val="Courier"/>
      <family val="3"/>
    </font>
    <font>
      <sz val="10"/>
      <color indexed="8"/>
      <name val="Arial"/>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1"/>
      <color indexed="56"/>
      <name val="Calibri"/>
      <family val="2"/>
    </font>
    <font>
      <sz val="11"/>
      <color indexed="62"/>
      <name val="Calibri"/>
      <family val="2"/>
    </font>
    <font>
      <sz val="11"/>
      <color indexed="52"/>
      <name val="Calibri"/>
      <family val="2"/>
    </font>
    <font>
      <b/>
      <sz val="11"/>
      <name val="Helv"/>
    </font>
    <font>
      <sz val="11"/>
      <color indexed="60"/>
      <name val="Calibri"/>
      <family val="2"/>
    </font>
    <font>
      <sz val="7"/>
      <name val="Small Fonts"/>
      <family val="2"/>
    </font>
    <font>
      <b/>
      <sz val="12"/>
      <name val="VN-NTime"/>
    </font>
    <font>
      <b/>
      <sz val="11"/>
      <color indexed="63"/>
      <name val="Calibri"/>
      <family val="2"/>
    </font>
    <font>
      <sz val="10"/>
      <name val="Tms Rmn"/>
      <family val="1"/>
    </font>
    <font>
      <b/>
      <sz val="8"/>
      <color indexed="8"/>
      <name val="Helv"/>
      <family val="2"/>
    </font>
    <font>
      <sz val="13"/>
      <name val=".VnTime"/>
      <family val="2"/>
    </font>
    <font>
      <b/>
      <sz val="11"/>
      <name val="Times New Roman"/>
      <family val="1"/>
    </font>
    <font>
      <b/>
      <sz val="18"/>
      <color indexed="56"/>
      <name val="Cambria"/>
      <family val="2"/>
    </font>
    <font>
      <b/>
      <sz val="12"/>
      <name val=".VnTime"/>
      <family val="2"/>
    </font>
    <font>
      <b/>
      <sz val="10"/>
      <name val=".VnTime"/>
      <family val="2"/>
    </font>
    <font>
      <sz val="10"/>
      <name val=".vntime"/>
      <family val="2"/>
    </font>
    <font>
      <sz val="9"/>
      <name val=".VnTime"/>
      <family val="2"/>
    </font>
    <font>
      <sz val="11"/>
      <color indexed="10"/>
      <name val="Calibri"/>
      <family val="2"/>
    </font>
    <font>
      <sz val="14"/>
      <name val="Cordia New"/>
      <family val="2"/>
    </font>
    <font>
      <sz val="9"/>
      <name val="Trebuchet MS"/>
      <family val="2"/>
    </font>
    <font>
      <sz val="12"/>
      <name val="바탕체"/>
      <family val="3"/>
    </font>
    <font>
      <sz val="11"/>
      <name val="VNI-Times"/>
      <family val="1"/>
    </font>
    <font>
      <sz val="10"/>
      <name val="명조"/>
      <family val="3"/>
      <charset val="129"/>
    </font>
    <font>
      <u/>
      <sz val="12"/>
      <color indexed="12"/>
      <name val="Times New Roman"/>
      <family val="1"/>
    </font>
    <font>
      <u/>
      <sz val="12"/>
      <color indexed="36"/>
      <name val="Times New Roman"/>
      <family val="1"/>
    </font>
    <font>
      <b/>
      <sz val="12"/>
      <name val="Times New Roman"/>
      <family val="1"/>
    </font>
    <font>
      <b/>
      <sz val="16"/>
      <name val="Times New Roman"/>
      <family val="1"/>
    </font>
    <font>
      <sz val="11"/>
      <name val="Times New Roman"/>
      <family val="1"/>
    </font>
    <font>
      <i/>
      <sz val="11"/>
      <color indexed="14"/>
      <name val="Times New Roman"/>
      <family val="1"/>
    </font>
    <font>
      <sz val="11"/>
      <color indexed="12"/>
      <name val="Times New Roman"/>
      <family val="1"/>
    </font>
    <font>
      <sz val="11"/>
      <color indexed="10"/>
      <name val="Times New Roman"/>
      <family val="1"/>
    </font>
    <font>
      <b/>
      <sz val="11"/>
      <color indexed="12"/>
      <name val="Times New Roman"/>
      <family val="1"/>
    </font>
    <font>
      <sz val="11"/>
      <color indexed="14"/>
      <name val="Times New Roman"/>
      <family val="1"/>
    </font>
    <font>
      <i/>
      <sz val="11"/>
      <color indexed="12"/>
      <name val="Times New Roman"/>
      <family val="1"/>
    </font>
    <font>
      <sz val="12"/>
      <name val="Tahoma"/>
      <family val="2"/>
    </font>
    <font>
      <sz val="12"/>
      <color indexed="10"/>
      <name val="Tahoma"/>
      <family val="2"/>
    </font>
    <font>
      <b/>
      <sz val="12"/>
      <color indexed="10"/>
      <name val="Tahoma"/>
      <family val="2"/>
    </font>
    <font>
      <b/>
      <sz val="14"/>
      <name val="Times New Roman"/>
      <family val="1"/>
    </font>
    <font>
      <b/>
      <sz val="20"/>
      <name val="Times New Roman"/>
      <family val="1"/>
    </font>
    <font>
      <sz val="16"/>
      <name val="Times New Roman"/>
      <family val="1"/>
    </font>
    <font>
      <b/>
      <sz val="11"/>
      <color indexed="18"/>
      <name val="Times New Roman"/>
      <family val="1"/>
    </font>
    <font>
      <i/>
      <sz val="11"/>
      <color indexed="18"/>
      <name val="Times New Roman"/>
      <family val="1"/>
    </font>
    <font>
      <sz val="10"/>
      <color indexed="12"/>
      <name val="Times New Roman"/>
      <family val="1"/>
    </font>
    <font>
      <b/>
      <i/>
      <sz val="10"/>
      <name val="Times New Roman"/>
      <family val="1"/>
    </font>
    <font>
      <sz val="9"/>
      <name val="Times New Roman"/>
      <family val="1"/>
    </font>
    <font>
      <sz val="11"/>
      <color indexed="8"/>
      <name val="Times New Roman"/>
      <family val="1"/>
    </font>
    <font>
      <i/>
      <sz val="10"/>
      <color indexed="8"/>
      <name val="Times New Roman"/>
      <family val="1"/>
    </font>
    <font>
      <sz val="14"/>
      <name val="Times New Roman"/>
      <family val="1"/>
    </font>
    <font>
      <i/>
      <sz val="11"/>
      <name val="Times New Roman"/>
      <family val="1"/>
    </font>
    <font>
      <b/>
      <i/>
      <sz val="11"/>
      <name val="Times New Roman"/>
      <family val="1"/>
    </font>
    <font>
      <sz val="9"/>
      <color indexed="12"/>
      <name val="Times New Roman"/>
      <family val="1"/>
    </font>
    <font>
      <sz val="9"/>
      <color indexed="81"/>
      <name val="Tahoma"/>
      <family val="2"/>
    </font>
    <font>
      <b/>
      <sz val="9"/>
      <color indexed="81"/>
      <name val="Tahoma"/>
      <family val="2"/>
    </font>
    <font>
      <sz val="16"/>
      <name val="Tahoma"/>
      <family val="2"/>
    </font>
    <font>
      <b/>
      <sz val="11"/>
      <color indexed="8"/>
      <name val="Times New Roman"/>
      <family val="1"/>
    </font>
    <font>
      <sz val="24"/>
      <name val="Times New Roman"/>
      <family val="1"/>
    </font>
    <font>
      <b/>
      <sz val="24"/>
      <name val="Times New Roman"/>
      <family val="1"/>
    </font>
    <font>
      <sz val="20"/>
      <name val="Times New Roman"/>
      <family val="1"/>
    </font>
    <font>
      <b/>
      <sz val="11"/>
      <color indexed="10"/>
      <name val="Times New Roman"/>
      <family val="1"/>
    </font>
    <font>
      <sz val="11"/>
      <color indexed="56"/>
      <name val="Times New Roman"/>
      <family val="1"/>
    </font>
    <font>
      <i/>
      <sz val="9"/>
      <name val="Times New Roman"/>
      <family val="1"/>
    </font>
    <font>
      <sz val="11"/>
      <name val="MS Sans Serif"/>
      <family val="2"/>
    </font>
    <font>
      <b/>
      <sz val="11"/>
      <color indexed="56"/>
      <name val="Times New Roman"/>
      <family val="1"/>
    </font>
    <font>
      <b/>
      <sz val="10"/>
      <color indexed="56"/>
      <name val="Times New Roman"/>
      <family val="1"/>
    </font>
    <font>
      <i/>
      <sz val="10"/>
      <color indexed="10"/>
      <name val="Times New Roman"/>
      <family val="1"/>
    </font>
    <font>
      <sz val="11"/>
      <color indexed="8"/>
      <name val="Times New Roman"/>
      <family val="1"/>
    </font>
    <font>
      <i/>
      <sz val="11"/>
      <color indexed="56"/>
      <name val="Times New Roman"/>
      <family val="1"/>
    </font>
    <font>
      <b/>
      <sz val="9.75"/>
      <name val="Times New Roman"/>
      <family val="1"/>
    </font>
    <font>
      <sz val="9.75"/>
      <name val="Times New Roman"/>
      <family val="1"/>
    </font>
    <font>
      <b/>
      <sz val="14.25"/>
      <name val="Times New Roman"/>
      <family val="1"/>
    </font>
    <font>
      <i/>
      <sz val="9.75"/>
      <name val="Times New Roman"/>
      <family val="1"/>
    </font>
    <font>
      <sz val="24"/>
      <name val="VNI-Helve-Condense"/>
    </font>
    <font>
      <sz val="24"/>
      <name val="Arial"/>
      <family val="2"/>
    </font>
    <font>
      <sz val="24"/>
      <name val="VNI-Times"/>
    </font>
    <font>
      <b/>
      <sz val="18"/>
      <name val="Times New Roman"/>
      <family val="1"/>
    </font>
    <font>
      <b/>
      <sz val="9.75"/>
      <name val="Times New Roman"/>
      <charset val="1"/>
    </font>
    <font>
      <sz val="9.75"/>
      <name val="Times New Roman"/>
      <charset val="1"/>
    </font>
    <font>
      <i/>
      <sz val="9"/>
      <name val="Times New Roman"/>
      <charset val="1"/>
    </font>
    <font>
      <b/>
      <sz val="14.25"/>
      <name val="Times New Roman"/>
      <charset val="1"/>
    </font>
    <font>
      <i/>
      <sz val="9.75"/>
      <name val="Times New Roman"/>
      <charset val="1"/>
    </font>
    <font>
      <b/>
      <sz val="10"/>
      <name val="MS Sans Serif"/>
      <family val="2"/>
    </font>
    <font>
      <i/>
      <sz val="11"/>
      <name val="VNI-Times"/>
    </font>
    <font>
      <sz val="11"/>
      <name val="Arial"/>
      <family val="2"/>
    </font>
    <font>
      <b/>
      <sz val="13"/>
      <name val="Times New Roman"/>
      <family val="1"/>
    </font>
    <font>
      <sz val="13"/>
      <name val="Times New Roman"/>
      <family val="1"/>
    </font>
    <font>
      <b/>
      <i/>
      <sz val="13"/>
      <name val="Times New Roman"/>
      <family val="1"/>
    </font>
    <font>
      <b/>
      <sz val="11"/>
      <name val="Arial"/>
      <family val="2"/>
    </font>
    <font>
      <sz val="11"/>
      <color theme="1"/>
      <name val="Calibri"/>
      <family val="2"/>
      <scheme val="minor"/>
    </font>
    <font>
      <i/>
      <sz val="10"/>
      <color rgb="FF002060"/>
      <name val="Times New Roman"/>
      <family val="1"/>
    </font>
    <font>
      <sz val="10"/>
      <color rgb="FF002060"/>
      <name val="Times New Roman"/>
      <family val="1"/>
    </font>
    <font>
      <b/>
      <sz val="11"/>
      <color rgb="FF002060"/>
      <name val="Times New Roman"/>
      <family val="1"/>
    </font>
    <font>
      <sz val="11"/>
      <color rgb="FF002060"/>
      <name val="Times New Roman"/>
      <family val="1"/>
    </font>
    <font>
      <sz val="11"/>
      <color rgb="FFFF0000"/>
      <name val="Times New Roman"/>
      <family val="1"/>
    </font>
    <font>
      <i/>
      <sz val="11"/>
      <color rgb="FF002060"/>
      <name val="Times New Roman"/>
      <family val="1"/>
    </font>
    <font>
      <sz val="9"/>
      <color rgb="FFFF0000"/>
      <name val="Times New Roman"/>
      <family val="1"/>
    </font>
    <font>
      <b/>
      <sz val="12"/>
      <color rgb="FF8000FF"/>
      <name val="Times New Roman"/>
      <family val="1"/>
    </font>
    <font>
      <b/>
      <sz val="11"/>
      <color theme="1"/>
      <name val="Times New Roman"/>
      <family val="1"/>
    </font>
    <font>
      <b/>
      <i/>
      <sz val="11"/>
      <color theme="1"/>
      <name val="Times New Roman"/>
      <family val="1"/>
    </font>
    <font>
      <i/>
      <sz val="11"/>
      <color theme="1"/>
      <name val="Times New Roman"/>
      <family val="1"/>
    </font>
  </fonts>
  <fills count="37">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gray125">
        <fgColor indexed="35"/>
      </patternFill>
    </fill>
    <fill>
      <patternFill patternType="solid">
        <fgColor indexed="9"/>
        <bgColor indexed="26"/>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rgb="FFFFFFF0"/>
      </patternFill>
    </fill>
    <fill>
      <patternFill patternType="solid">
        <fgColor rgb="FF92D050"/>
        <bgColor indexed="64"/>
      </patternFill>
    </fill>
    <fill>
      <patternFill patternType="solid">
        <fgColor theme="0"/>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style="thin">
        <color indexed="64"/>
      </top>
      <bottom style="thin">
        <color indexed="64"/>
      </bottom>
      <diagonal/>
    </border>
    <border>
      <left/>
      <right/>
      <top style="double">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indexed="64"/>
      </bottom>
      <diagonal/>
    </border>
    <border>
      <left style="thin">
        <color indexed="64"/>
      </left>
      <right/>
      <top/>
      <bottom/>
      <diagonal/>
    </border>
    <border>
      <left/>
      <right/>
      <top/>
      <bottom style="double">
        <color indexed="8"/>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8"/>
      </bottom>
      <diagonal/>
    </border>
    <border>
      <left/>
      <right/>
      <top style="thin">
        <color indexed="8"/>
      </top>
      <bottom style="double">
        <color indexed="8"/>
      </bottom>
      <diagonal/>
    </border>
    <border>
      <left/>
      <right/>
      <top style="hair">
        <color indexed="8"/>
      </top>
      <bottom style="thin">
        <color indexed="64"/>
      </bottom>
      <diagonal/>
    </border>
    <border>
      <left/>
      <right style="thin">
        <color indexed="8"/>
      </right>
      <top/>
      <bottom style="thin">
        <color indexed="55"/>
      </bottom>
      <diagonal/>
    </border>
    <border>
      <left/>
      <right style="thin">
        <color indexed="22"/>
      </right>
      <top/>
      <bottom style="thin">
        <color indexed="22"/>
      </bottom>
      <diagonal/>
    </border>
    <border>
      <left/>
      <right style="thin">
        <color indexed="8"/>
      </right>
      <top/>
      <bottom style="thin">
        <color indexed="22"/>
      </bottom>
      <diagonal/>
    </border>
    <border>
      <left/>
      <right style="thin">
        <color indexed="8"/>
      </right>
      <top/>
      <bottom style="thin">
        <color indexed="8"/>
      </bottom>
      <diagonal/>
    </border>
    <border>
      <left/>
      <right style="thin">
        <color indexed="22"/>
      </right>
      <top/>
      <bottom style="thin">
        <color indexed="8"/>
      </bottom>
      <diagonal/>
    </border>
    <border>
      <left/>
      <right style="thin">
        <color indexed="55"/>
      </right>
      <top style="thin">
        <color indexed="8"/>
      </top>
      <bottom style="thin">
        <color indexed="55"/>
      </bottom>
      <diagonal/>
    </border>
    <border>
      <left/>
      <right style="thin">
        <color indexed="8"/>
      </right>
      <top style="thin">
        <color indexed="8"/>
      </top>
      <bottom style="thin">
        <color indexed="55"/>
      </bottom>
      <diagonal/>
    </border>
    <border>
      <left/>
      <right style="thin">
        <color indexed="55"/>
      </right>
      <top/>
      <bottom style="thin">
        <color indexed="55"/>
      </bottom>
      <diagonal/>
    </border>
    <border>
      <left style="thin">
        <color indexed="55"/>
      </left>
      <right/>
      <top style="thin">
        <color indexed="8"/>
      </top>
      <bottom style="thin">
        <color indexed="55"/>
      </bottom>
      <diagonal/>
    </border>
    <border>
      <left style="thin">
        <color indexed="55"/>
      </left>
      <right/>
      <top style="thin">
        <color indexed="55"/>
      </top>
      <bottom style="thin">
        <color indexed="55"/>
      </bottom>
      <diagonal/>
    </border>
    <border>
      <left style="thin">
        <color indexed="22"/>
      </left>
      <right/>
      <top style="thin">
        <color indexed="55"/>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8"/>
      </bottom>
      <diagonal/>
    </border>
    <border>
      <left style="thin">
        <color indexed="8"/>
      </left>
      <right/>
      <top style="thin">
        <color indexed="8"/>
      </top>
      <bottom style="thin">
        <color indexed="55"/>
      </bottom>
      <diagonal/>
    </border>
    <border>
      <left style="thin">
        <color indexed="8"/>
      </left>
      <right/>
      <top/>
      <bottom style="thin">
        <color indexed="55"/>
      </bottom>
      <diagonal/>
    </border>
    <border>
      <left style="thin">
        <color indexed="8"/>
      </left>
      <right/>
      <top/>
      <bottom style="thin">
        <color indexed="22"/>
      </bottom>
      <diagonal/>
    </border>
    <border>
      <left style="thin">
        <color indexed="8"/>
      </left>
      <right/>
      <top/>
      <bottom style="thin">
        <color indexed="8"/>
      </bottom>
      <diagonal/>
    </border>
    <border>
      <left/>
      <right style="thin">
        <color indexed="55"/>
      </right>
      <top style="thin">
        <color indexed="55"/>
      </top>
      <bottom style="thin">
        <color indexed="55"/>
      </bottom>
      <diagonal/>
    </border>
    <border>
      <left/>
      <right style="thin">
        <color indexed="22"/>
      </right>
      <top style="thin">
        <color indexed="22"/>
      </top>
      <bottom style="thin">
        <color indexed="8"/>
      </bottom>
      <diagonal/>
    </border>
    <border>
      <left/>
      <right/>
      <top style="thin">
        <color indexed="8"/>
      </top>
      <bottom style="thin">
        <color indexed="55"/>
      </bottom>
      <diagonal/>
    </border>
    <border>
      <left/>
      <right/>
      <top/>
      <bottom style="thin">
        <color indexed="55"/>
      </bottom>
      <diagonal/>
    </border>
    <border>
      <left/>
      <right/>
      <top/>
      <bottom style="thin">
        <color indexed="22"/>
      </bottom>
      <diagonal/>
    </border>
    <border>
      <left/>
      <right style="thin">
        <color indexed="31"/>
      </right>
      <top/>
      <bottom/>
      <diagonal/>
    </border>
    <border>
      <left style="thin">
        <color indexed="22"/>
      </left>
      <right/>
      <top/>
      <bottom style="thin">
        <color indexed="22"/>
      </bottom>
      <diagonal/>
    </border>
    <border>
      <left style="thin">
        <color indexed="8"/>
      </left>
      <right/>
      <top/>
      <bottom/>
      <diagonal/>
    </border>
    <border>
      <left/>
      <right style="thin">
        <color indexed="22"/>
      </right>
      <top/>
      <bottom/>
      <diagonal/>
    </border>
    <border>
      <left style="thin">
        <color indexed="22"/>
      </left>
      <right/>
      <top style="thin">
        <color indexed="22"/>
      </top>
      <bottom/>
      <diagonal/>
    </border>
    <border>
      <left/>
      <right style="thin">
        <color indexed="8"/>
      </right>
      <top/>
      <bottom/>
      <diagonal/>
    </border>
    <border>
      <left style="thin">
        <color indexed="22"/>
      </left>
      <right style="thin">
        <color indexed="22"/>
      </right>
      <top style="thin">
        <color indexed="55"/>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style="thin">
        <color indexed="8"/>
      </left>
      <right style="thin">
        <color indexed="22"/>
      </right>
      <top/>
      <bottom style="thin">
        <color indexed="22"/>
      </bottom>
      <diagonal/>
    </border>
    <border>
      <left style="thin">
        <color indexed="8"/>
      </left>
      <right style="thin">
        <color indexed="55"/>
      </right>
      <top style="thin">
        <color indexed="8"/>
      </top>
      <bottom style="thin">
        <color indexed="55"/>
      </bottom>
      <diagonal/>
    </border>
    <border>
      <left style="thin">
        <color indexed="8"/>
      </left>
      <right style="thin">
        <color indexed="55"/>
      </right>
      <top/>
      <bottom style="thin">
        <color indexed="55"/>
      </bottom>
      <diagonal/>
    </border>
    <border>
      <left style="thin">
        <color indexed="8"/>
      </left>
      <right style="thin">
        <color indexed="22"/>
      </right>
      <top/>
      <bottom style="thin">
        <color indexed="8"/>
      </bottom>
      <diagonal/>
    </border>
    <border>
      <left style="thin">
        <color theme="0" tint="-0.14996795556505021"/>
      </left>
      <right style="thin">
        <color indexed="55"/>
      </right>
      <top/>
      <bottom style="thin">
        <color indexed="55"/>
      </bottom>
      <diagonal/>
    </border>
    <border>
      <left style="thin">
        <color theme="0" tint="-0.14996795556505021"/>
      </left>
      <right style="thin">
        <color indexed="22"/>
      </right>
      <top/>
      <bottom style="thin">
        <color indexed="22"/>
      </bottom>
      <diagonal/>
    </border>
    <border>
      <left style="thin">
        <color theme="0" tint="-0.14996795556505021"/>
      </left>
      <right style="thin">
        <color indexed="22"/>
      </right>
      <top/>
      <bottom style="thin">
        <color indexed="8"/>
      </bottom>
      <diagonal/>
    </border>
    <border>
      <left style="thin">
        <color indexed="8"/>
      </left>
      <right/>
      <top style="thin">
        <color indexed="22"/>
      </top>
      <bottom style="thin">
        <color theme="0" tint="-0.14996795556505021"/>
      </bottom>
      <diagonal/>
    </border>
    <border>
      <left/>
      <right style="thin">
        <color indexed="22"/>
      </right>
      <top style="thin">
        <color indexed="22"/>
      </top>
      <bottom style="thin">
        <color theme="0" tint="-0.14996795556505021"/>
      </bottom>
      <diagonal/>
    </border>
    <border>
      <left style="thin">
        <color indexed="22"/>
      </left>
      <right/>
      <top style="thin">
        <color indexed="22"/>
      </top>
      <bottom style="thin">
        <color theme="0" tint="-0.14996795556505021"/>
      </bottom>
      <diagonal/>
    </border>
    <border>
      <left/>
      <right style="thin">
        <color indexed="8"/>
      </right>
      <top style="thin">
        <color indexed="22"/>
      </top>
      <bottom style="thin">
        <color theme="0" tint="-0.14996795556505021"/>
      </bottom>
      <diagonal/>
    </border>
    <border>
      <left style="thin">
        <color indexed="8"/>
      </left>
      <right/>
      <top style="thin">
        <color theme="0" tint="-0.14996795556505021"/>
      </top>
      <bottom style="thin">
        <color indexed="22"/>
      </bottom>
      <diagonal/>
    </border>
    <border>
      <left/>
      <right style="thin">
        <color indexed="22"/>
      </right>
      <top style="thin">
        <color theme="0" tint="-0.14996795556505021"/>
      </top>
      <bottom style="thin">
        <color indexed="22"/>
      </bottom>
      <diagonal/>
    </border>
    <border>
      <left style="thin">
        <color indexed="22"/>
      </left>
      <right/>
      <top style="thin">
        <color theme="0" tint="-0.14996795556505021"/>
      </top>
      <bottom style="thin">
        <color indexed="22"/>
      </bottom>
      <diagonal/>
    </border>
    <border>
      <left/>
      <right style="thin">
        <color indexed="8"/>
      </right>
      <top style="thin">
        <color theme="0" tint="-0.14996795556505021"/>
      </top>
      <bottom style="thin">
        <color indexed="22"/>
      </bottom>
      <diagonal/>
    </border>
    <border>
      <left style="thin">
        <color theme="0" tint="-0.14996795556505021"/>
      </left>
      <right style="thin">
        <color indexed="55"/>
      </right>
      <top style="thin">
        <color indexed="8"/>
      </top>
      <bottom style="thin">
        <color indexed="55"/>
      </bottom>
      <diagonal/>
    </border>
  </borders>
  <cellStyleXfs count="187">
    <xf numFmtId="0" fontId="0" fillId="0" borderId="0"/>
    <xf numFmtId="0" fontId="5" fillId="0" borderId="0"/>
    <xf numFmtId="0" fontId="28" fillId="0" borderId="0" applyFont="0" applyFill="0" applyBorder="0" applyAlignment="0" applyProtection="0"/>
    <xf numFmtId="183" fontId="5" fillId="0" borderId="0" applyFon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10" fontId="5" fillId="0" borderId="0" applyFont="0" applyFill="0" applyBorder="0" applyAlignment="0" applyProtection="0"/>
    <xf numFmtId="0" fontId="29" fillId="0" borderId="0"/>
    <xf numFmtId="0" fontId="5" fillId="0" borderId="0"/>
    <xf numFmtId="0" fontId="15" fillId="0" borderId="0"/>
    <xf numFmtId="0" fontId="5" fillId="0" borderId="0"/>
    <xf numFmtId="0" fontId="30" fillId="2" borderId="0"/>
    <xf numFmtId="0" fontId="31" fillId="2" borderId="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3" fillId="2" borderId="0"/>
    <xf numFmtId="0" fontId="34" fillId="0" borderId="0">
      <alignment wrapText="1"/>
    </xf>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20" borderId="0" applyNumberFormat="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7" fillId="0" borderId="0">
      <alignment horizontal="center" wrapText="1"/>
      <protection locked="0"/>
    </xf>
    <xf numFmtId="0" fontId="36" fillId="0" borderId="0" applyFont="0" applyFill="0" applyBorder="0" applyAlignment="0" applyProtection="0"/>
    <xf numFmtId="0" fontId="36" fillId="0" borderId="0" applyFont="0" applyFill="0" applyBorder="0" applyAlignment="0" applyProtection="0"/>
    <xf numFmtId="0" fontId="38" fillId="4" borderId="0" applyNumberFormat="0" applyBorder="0" applyAlignment="0" applyProtection="0"/>
    <xf numFmtId="0" fontId="39" fillId="0" borderId="0" applyNumberFormat="0" applyFill="0" applyBorder="0" applyAlignment="0" applyProtection="0"/>
    <xf numFmtId="0" fontId="40" fillId="0" borderId="0"/>
    <xf numFmtId="0" fontId="36" fillId="0" borderId="0"/>
    <xf numFmtId="182" fontId="1" fillId="0" borderId="0" applyFill="0" applyBorder="0" applyAlignment="0"/>
    <xf numFmtId="194" fontId="1" fillId="0" borderId="0" applyFill="0" applyBorder="0" applyAlignment="0"/>
    <xf numFmtId="195" fontId="1" fillId="0" borderId="0" applyFill="0" applyBorder="0" applyAlignment="0"/>
    <xf numFmtId="196" fontId="1" fillId="0" borderId="0" applyFill="0" applyBorder="0" applyAlignment="0"/>
    <xf numFmtId="197" fontId="1" fillId="0" borderId="0" applyFill="0" applyBorder="0" applyAlignment="0"/>
    <xf numFmtId="193" fontId="1" fillId="0" borderId="0" applyFill="0" applyBorder="0" applyAlignment="0"/>
    <xf numFmtId="198" fontId="1" fillId="0" borderId="0" applyFill="0" applyBorder="0" applyAlignment="0"/>
    <xf numFmtId="194" fontId="1" fillId="0" borderId="0" applyFill="0" applyBorder="0" applyAlignment="0"/>
    <xf numFmtId="0" fontId="41" fillId="21" borderId="1" applyNumberFormat="0" applyAlignment="0" applyProtection="0"/>
    <xf numFmtId="0" fontId="42" fillId="0" borderId="0"/>
    <xf numFmtId="0" fontId="43" fillId="22" borderId="2" applyNumberFormat="0" applyAlignment="0" applyProtection="0"/>
    <xf numFmtId="1" fontId="44" fillId="0" borderId="3" applyBorder="0"/>
    <xf numFmtId="174" fontId="15" fillId="0" borderId="0" applyFill="0" applyBorder="0" applyAlignment="0" applyProtection="0"/>
    <xf numFmtId="193" fontId="1" fillId="0" borderId="0" applyFont="0" applyFill="0" applyBorder="0" applyAlignment="0" applyProtection="0"/>
    <xf numFmtId="43" fontId="14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43" fontId="32" fillId="0" borderId="0" applyFont="0" applyFill="0" applyBorder="0" applyAlignment="0" applyProtection="0"/>
    <xf numFmtId="3" fontId="15" fillId="0" borderId="0" applyFill="0" applyBorder="0" applyAlignment="0" applyProtection="0"/>
    <xf numFmtId="0" fontId="45" fillId="0" borderId="0" applyNumberFormat="0" applyAlignment="0">
      <alignment horizontal="left"/>
    </xf>
    <xf numFmtId="0" fontId="46" fillId="0" borderId="0" applyNumberFormat="0" applyAlignment="0"/>
    <xf numFmtId="194" fontId="1" fillId="0" borderId="0" applyFont="0" applyFill="0" applyBorder="0" applyAlignment="0" applyProtection="0"/>
    <xf numFmtId="166" fontId="5" fillId="0" borderId="0" applyFill="0" applyBorder="0" applyAlignment="0" applyProtection="0"/>
    <xf numFmtId="169" fontId="15" fillId="0" borderId="0" applyFill="0" applyBorder="0" applyAlignment="0" applyProtection="0"/>
    <xf numFmtId="0" fontId="15" fillId="0" borderId="0" applyFill="0" applyBorder="0" applyAlignment="0" applyProtection="0"/>
    <xf numFmtId="14" fontId="47" fillId="0" borderId="0" applyFill="0" applyBorder="0" applyAlignment="0"/>
    <xf numFmtId="0" fontId="5" fillId="0" borderId="0" applyFont="0" applyFill="0" applyBorder="0" applyAlignment="0" applyProtection="0"/>
    <xf numFmtId="184" fontId="7" fillId="0" borderId="0" applyFont="0" applyFill="0" applyBorder="0" applyAlignment="0" applyProtection="0"/>
    <xf numFmtId="186" fontId="7" fillId="0" borderId="0" applyFont="0" applyFill="0" applyBorder="0" applyAlignment="0" applyProtection="0"/>
    <xf numFmtId="193" fontId="1" fillId="0" borderId="0" applyFill="0" applyBorder="0" applyAlignment="0"/>
    <xf numFmtId="194" fontId="1" fillId="0" borderId="0" applyFill="0" applyBorder="0" applyAlignment="0"/>
    <xf numFmtId="193" fontId="1" fillId="0" borderId="0" applyFill="0" applyBorder="0" applyAlignment="0"/>
    <xf numFmtId="198" fontId="1" fillId="0" borderId="0" applyFill="0" applyBorder="0" applyAlignment="0"/>
    <xf numFmtId="194" fontId="1" fillId="0" borderId="0" applyFill="0" applyBorder="0" applyAlignment="0"/>
    <xf numFmtId="0" fontId="48" fillId="0" borderId="0" applyNumberFormat="0" applyAlignment="0">
      <alignment horizontal="left"/>
    </xf>
    <xf numFmtId="0" fontId="49" fillId="0" borderId="0" applyNumberFormat="0" applyFill="0" applyBorder="0" applyAlignment="0" applyProtection="0"/>
    <xf numFmtId="2" fontId="15" fillId="0" borderId="0" applyFill="0" applyBorder="0" applyAlignment="0" applyProtection="0"/>
    <xf numFmtId="0" fontId="50" fillId="5" borderId="0" applyNumberFormat="0" applyBorder="0" applyAlignment="0" applyProtection="0"/>
    <xf numFmtId="38" fontId="51" fillId="2" borderId="0" applyNumberFormat="0" applyBorder="0" applyAlignment="0" applyProtection="0"/>
    <xf numFmtId="0" fontId="52" fillId="0" borderId="0">
      <alignment horizontal="left"/>
    </xf>
    <xf numFmtId="0" fontId="3" fillId="0" borderId="4" applyNumberFormat="0" applyAlignment="0" applyProtection="0">
      <alignment horizontal="left" vertical="center"/>
    </xf>
    <xf numFmtId="0" fontId="3" fillId="0" borderId="5">
      <alignment horizontal="left" vertical="center"/>
    </xf>
    <xf numFmtId="0" fontId="2" fillId="0" borderId="0" applyNumberFormat="0" applyFill="0" applyBorder="0" applyAlignment="0" applyProtection="0"/>
    <xf numFmtId="0" fontId="3" fillId="0" borderId="0" applyNumberFormat="0" applyFill="0" applyBorder="0" applyAlignment="0" applyProtection="0"/>
    <xf numFmtId="0" fontId="53" fillId="0" borderId="6" applyNumberFormat="0" applyFill="0" applyAlignment="0" applyProtection="0"/>
    <xf numFmtId="0" fontId="53" fillId="0" borderId="0" applyNumberFormat="0" applyFill="0" applyBorder="0" applyAlignment="0" applyProtection="0"/>
    <xf numFmtId="202" fontId="7" fillId="0" borderId="0">
      <protection locked="0"/>
    </xf>
    <xf numFmtId="202" fontId="7" fillId="0" borderId="0">
      <protection locked="0"/>
    </xf>
    <xf numFmtId="0" fontId="54" fillId="8" borderId="1" applyNumberFormat="0" applyAlignment="0" applyProtection="0"/>
    <xf numFmtId="10" fontId="51" fillId="23" borderId="7" applyNumberFormat="0" applyBorder="0" applyAlignment="0" applyProtection="0"/>
    <xf numFmtId="164" fontId="5" fillId="24" borderId="0"/>
    <xf numFmtId="193" fontId="1" fillId="0" borderId="0" applyFill="0" applyBorder="0" applyAlignment="0"/>
    <xf numFmtId="194" fontId="1" fillId="0" borderId="0" applyFill="0" applyBorder="0" applyAlignment="0"/>
    <xf numFmtId="193" fontId="1" fillId="0" borderId="0" applyFill="0" applyBorder="0" applyAlignment="0"/>
    <xf numFmtId="198" fontId="1" fillId="0" borderId="0" applyFill="0" applyBorder="0" applyAlignment="0"/>
    <xf numFmtId="194" fontId="1" fillId="0" borderId="0" applyFill="0" applyBorder="0" applyAlignment="0"/>
    <xf numFmtId="0" fontId="55" fillId="0" borderId="8" applyNumberFormat="0" applyFill="0" applyAlignment="0" applyProtection="0"/>
    <xf numFmtId="164" fontId="5" fillId="25" borderId="0"/>
    <xf numFmtId="166" fontId="5" fillId="0" borderId="0" applyFont="0" applyFill="0" applyBorder="0" applyAlignment="0" applyProtection="0"/>
    <xf numFmtId="168" fontId="5" fillId="0" borderId="0" applyFont="0" applyFill="0" applyBorder="0" applyAlignment="0" applyProtection="0"/>
    <xf numFmtId="0" fontId="56" fillId="0" borderId="9"/>
    <xf numFmtId="165" fontId="5" fillId="0" borderId="0" applyFont="0" applyFill="0" applyBorder="0" applyAlignment="0" applyProtection="0"/>
    <xf numFmtId="167" fontId="5"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57" fillId="26" borderId="0" applyNumberFormat="0" applyBorder="0" applyAlignment="0" applyProtection="0"/>
    <xf numFmtId="37" fontId="58" fillId="0" borderId="0"/>
    <xf numFmtId="0" fontId="59" fillId="0" borderId="7" applyNumberFormat="0" applyFont="0" applyFill="0" applyBorder="0" applyAlignment="0">
      <alignment horizontal="center"/>
    </xf>
    <xf numFmtId="0" fontId="5" fillId="0" borderId="0"/>
    <xf numFmtId="0" fontId="5" fillId="0" borderId="0"/>
    <xf numFmtId="0" fontId="4" fillId="0" borderId="0"/>
    <xf numFmtId="0" fontId="5" fillId="0" borderId="0"/>
    <xf numFmtId="0" fontId="6" fillId="0" borderId="0"/>
    <xf numFmtId="0" fontId="7" fillId="0" borderId="0"/>
    <xf numFmtId="0" fontId="1" fillId="0" borderId="0"/>
    <xf numFmtId="0" fontId="1" fillId="27" borderId="10" applyNumberFormat="0" applyFont="0" applyAlignment="0" applyProtection="0"/>
    <xf numFmtId="0" fontId="5" fillId="0" borderId="0" applyFont="0" applyFill="0" applyBorder="0" applyAlignment="0" applyProtection="0"/>
    <xf numFmtId="0" fontId="11" fillId="0" borderId="0"/>
    <xf numFmtId="0" fontId="60" fillId="21" borderId="11" applyNumberFormat="0" applyAlignment="0" applyProtection="0"/>
    <xf numFmtId="14" fontId="37" fillId="0" borderId="0">
      <alignment horizontal="center" wrapText="1"/>
      <protection locked="0"/>
    </xf>
    <xf numFmtId="9" fontId="15" fillId="0" borderId="0" applyFill="0" applyBorder="0" applyAlignment="0" applyProtection="0"/>
    <xf numFmtId="197" fontId="1" fillId="0" borderId="0" applyFont="0" applyFill="0" applyBorder="0" applyAlignment="0" applyProtection="0"/>
    <xf numFmtId="201" fontId="1" fillId="0" borderId="0" applyFont="0" applyFill="0" applyBorder="0" applyAlignment="0" applyProtection="0"/>
    <xf numFmtId="10" fontId="5" fillId="0" borderId="0" applyFont="0" applyFill="0" applyBorder="0" applyAlignment="0" applyProtection="0"/>
    <xf numFmtId="9" fontId="15" fillId="0" borderId="12" applyNumberFormat="0" applyBorder="0"/>
    <xf numFmtId="193" fontId="1" fillId="0" borderId="0" applyFill="0" applyBorder="0" applyAlignment="0"/>
    <xf numFmtId="194" fontId="1" fillId="0" borderId="0" applyFill="0" applyBorder="0" applyAlignment="0"/>
    <xf numFmtId="193" fontId="1" fillId="0" borderId="0" applyFill="0" applyBorder="0" applyAlignment="0"/>
    <xf numFmtId="198" fontId="1" fillId="0" borderId="0" applyFill="0" applyBorder="0" applyAlignment="0"/>
    <xf numFmtId="194" fontId="1" fillId="0" borderId="0" applyFill="0" applyBorder="0" applyAlignment="0"/>
    <xf numFmtId="5" fontId="61" fillId="0" borderId="0"/>
    <xf numFmtId="0" fontId="15" fillId="0" borderId="0" applyNumberFormat="0" applyFont="0" applyFill="0" applyBorder="0" applyAlignment="0" applyProtection="0">
      <alignment horizontal="left"/>
    </xf>
    <xf numFmtId="181" fontId="1" fillId="0" borderId="0" applyNumberFormat="0" applyFill="0" applyBorder="0" applyAlignment="0" applyProtection="0">
      <alignment horizontal="left"/>
    </xf>
    <xf numFmtId="0" fontId="56" fillId="0" borderId="0"/>
    <xf numFmtId="40" fontId="62" fillId="0" borderId="0" applyBorder="0">
      <alignment horizontal="right"/>
    </xf>
    <xf numFmtId="191" fontId="63" fillId="0" borderId="13">
      <alignment horizontal="right" vertical="center"/>
    </xf>
    <xf numFmtId="49" fontId="47" fillId="0" borderId="0" applyFill="0" applyBorder="0" applyAlignment="0"/>
    <xf numFmtId="199" fontId="1" fillId="0" borderId="0" applyFill="0" applyBorder="0" applyAlignment="0"/>
    <xf numFmtId="200" fontId="1" fillId="0" borderId="0" applyFill="0" applyBorder="0" applyAlignment="0"/>
    <xf numFmtId="192" fontId="63" fillId="0" borderId="13">
      <alignment horizontal="center"/>
    </xf>
    <xf numFmtId="40" fontId="64" fillId="0" borderId="0"/>
    <xf numFmtId="0" fontId="65" fillId="0" borderId="0" applyNumberFormat="0" applyFill="0" applyBorder="0" applyAlignment="0" applyProtection="0"/>
    <xf numFmtId="0" fontId="15" fillId="0" borderId="14" applyNumberFormat="0" applyFill="0" applyAlignment="0" applyProtection="0"/>
    <xf numFmtId="41"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89" fontId="63" fillId="0" borderId="0"/>
    <xf numFmtId="190" fontId="63" fillId="0" borderId="7"/>
    <xf numFmtId="0" fontId="66" fillId="28" borderId="7">
      <alignment horizontal="left" vertical="center"/>
    </xf>
    <xf numFmtId="5" fontId="67" fillId="0" borderId="15">
      <alignment horizontal="left" vertical="top"/>
    </xf>
    <xf numFmtId="5" fontId="68" fillId="0" borderId="16">
      <alignment horizontal="left" vertical="top"/>
    </xf>
    <xf numFmtId="0" fontId="69" fillId="0" borderId="16">
      <alignment horizontal="left" vertical="center"/>
    </xf>
    <xf numFmtId="185" fontId="7" fillId="0" borderId="0" applyFont="0" applyFill="0" applyBorder="0" applyAlignment="0" applyProtection="0"/>
    <xf numFmtId="180" fontId="7" fillId="0" borderId="0" applyFont="0" applyFill="0" applyBorder="0" applyAlignment="0" applyProtection="0"/>
    <xf numFmtId="0" fontId="70" fillId="0" borderId="0" applyNumberFormat="0" applyFill="0" applyBorder="0" applyAlignment="0" applyProtection="0"/>
    <xf numFmtId="168" fontId="71" fillId="0" borderId="0" applyFont="0" applyFill="0" applyBorder="0" applyAlignment="0" applyProtection="0"/>
    <xf numFmtId="0" fontId="72" fillId="0" borderId="0"/>
    <xf numFmtId="40" fontId="15" fillId="0" borderId="0" applyFill="0" applyBorder="0" applyAlignment="0" applyProtection="0"/>
    <xf numFmtId="38" fontId="15" fillId="0" borderId="0" applyFill="0" applyBorder="0" applyAlignment="0" applyProtection="0"/>
    <xf numFmtId="0" fontId="15" fillId="0" borderId="0" applyFill="0" applyBorder="0" applyAlignment="0" applyProtection="0"/>
    <xf numFmtId="0" fontId="15" fillId="0" borderId="0" applyFill="0" applyBorder="0" applyAlignment="0" applyProtection="0"/>
    <xf numFmtId="9" fontId="73" fillId="0" borderId="0" applyFont="0" applyFill="0" applyBorder="0" applyAlignment="0" applyProtection="0"/>
    <xf numFmtId="0" fontId="8" fillId="0" borderId="0"/>
    <xf numFmtId="43" fontId="74" fillId="0" borderId="0" applyFont="0" applyFill="0" applyBorder="0" applyAlignment="0" applyProtection="0"/>
    <xf numFmtId="0" fontId="75" fillId="0" borderId="17"/>
    <xf numFmtId="170" fontId="15" fillId="0" borderId="0" applyFill="0" applyBorder="0" applyAlignment="0" applyProtection="0"/>
    <xf numFmtId="171" fontId="15" fillId="0" borderId="0" applyFill="0" applyBorder="0" applyAlignment="0" applyProtection="0"/>
    <xf numFmtId="172" fontId="15" fillId="0" borderId="0" applyFill="0" applyBorder="0" applyAlignment="0" applyProtection="0"/>
    <xf numFmtId="173" fontId="15" fillId="0" borderId="0" applyFill="0" applyBorder="0" applyAlignment="0" applyProtection="0"/>
    <xf numFmtId="0" fontId="10" fillId="0" borderId="0"/>
    <xf numFmtId="0" fontId="16" fillId="0" borderId="0"/>
    <xf numFmtId="166" fontId="9" fillId="0" borderId="0" applyFont="0" applyFill="0" applyBorder="0" applyAlignment="0" applyProtection="0"/>
    <xf numFmtId="168" fontId="9"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cellStyleXfs>
  <cellXfs count="646">
    <xf numFmtId="0" fontId="0" fillId="0" borderId="0" xfId="0"/>
    <xf numFmtId="0" fontId="4" fillId="29" borderId="0" xfId="121" applyFont="1" applyFill="1"/>
    <xf numFmtId="175" fontId="11" fillId="0" borderId="0" xfId="60" applyNumberFormat="1" applyFont="1" applyFill="1" applyBorder="1" applyAlignment="1" applyProtection="1">
      <alignment horizontal="right"/>
    </xf>
    <xf numFmtId="175" fontId="12" fillId="0" borderId="0" xfId="60" applyNumberFormat="1" applyFont="1" applyFill="1" applyBorder="1" applyAlignment="1" applyProtection="1">
      <alignment horizontal="right"/>
    </xf>
    <xf numFmtId="0" fontId="23" fillId="0" borderId="0" xfId="9" applyFont="1"/>
    <xf numFmtId="0" fontId="24" fillId="0" borderId="18" xfId="123" applyFont="1" applyBorder="1" applyAlignment="1">
      <alignment vertical="center"/>
    </xf>
    <xf numFmtId="0" fontId="21" fillId="30" borderId="18" xfId="123" applyFont="1" applyFill="1" applyBorder="1" applyAlignment="1">
      <alignment horizontal="left" vertical="center"/>
    </xf>
    <xf numFmtId="0" fontId="25" fillId="30" borderId="0" xfId="9" applyFont="1" applyFill="1"/>
    <xf numFmtId="0" fontId="25" fillId="0" borderId="0" xfId="9" applyFont="1" applyFill="1"/>
    <xf numFmtId="0" fontId="17" fillId="31" borderId="16" xfId="123" applyFont="1" applyFill="1" applyBorder="1" applyAlignment="1">
      <alignment horizontal="left" vertical="center"/>
    </xf>
    <xf numFmtId="0" fontId="17" fillId="31" borderId="3" xfId="123" applyFont="1" applyFill="1" applyBorder="1" applyAlignment="1">
      <alignment horizontal="left" vertical="center"/>
    </xf>
    <xf numFmtId="0" fontId="26" fillId="31" borderId="15" xfId="123" applyFont="1" applyFill="1" applyBorder="1" applyAlignment="1">
      <alignment horizontal="left" vertical="center"/>
    </xf>
    <xf numFmtId="0" fontId="79" fillId="0" borderId="0" xfId="9" applyFont="1"/>
    <xf numFmtId="0" fontId="80" fillId="0" borderId="0" xfId="9" applyFont="1"/>
    <xf numFmtId="0" fontId="81" fillId="0" borderId="0" xfId="9" applyFont="1"/>
    <xf numFmtId="0" fontId="64" fillId="0" borderId="0" xfId="9" applyFont="1"/>
    <xf numFmtId="0" fontId="82" fillId="0" borderId="0" xfId="9" applyFont="1"/>
    <xf numFmtId="0" fontId="83" fillId="0" borderId="0" xfId="9" applyFont="1"/>
    <xf numFmtId="14" fontId="82" fillId="0" borderId="0" xfId="9" quotePrefix="1" applyNumberFormat="1" applyFont="1"/>
    <xf numFmtId="0" fontId="84" fillId="0" borderId="0" xfId="9" applyFont="1"/>
    <xf numFmtId="0" fontId="80" fillId="0" borderId="0" xfId="9" applyFont="1" applyBorder="1"/>
    <xf numFmtId="0" fontId="83" fillId="30" borderId="0" xfId="9" applyFont="1" applyFill="1"/>
    <xf numFmtId="0" fontId="83" fillId="0" borderId="0" xfId="9" applyFont="1" applyFill="1"/>
    <xf numFmtId="0" fontId="11" fillId="0" borderId="18" xfId="123" applyFont="1" applyBorder="1" applyAlignment="1">
      <alignment horizontal="left" vertical="center" wrapText="1"/>
    </xf>
    <xf numFmtId="0" fontId="11" fillId="0" borderId="0" xfId="123" applyFont="1" applyBorder="1" applyAlignment="1">
      <alignment horizontal="left" vertical="center" wrapText="1"/>
    </xf>
    <xf numFmtId="0" fontId="11" fillId="0" borderId="0" xfId="123" applyFont="1" applyAlignment="1">
      <alignment vertical="center"/>
    </xf>
    <xf numFmtId="0" fontId="11" fillId="31" borderId="0" xfId="123" applyFont="1" applyFill="1" applyBorder="1" applyAlignment="1">
      <alignment horizontal="left" vertical="center"/>
    </xf>
    <xf numFmtId="0" fontId="85" fillId="0" borderId="0" xfId="9" applyFont="1"/>
    <xf numFmtId="0" fontId="92" fillId="0" borderId="19" xfId="120" applyFont="1" applyBorder="1" applyAlignment="1">
      <alignment horizontal="left"/>
    </xf>
    <xf numFmtId="0" fontId="11" fillId="0" borderId="19" xfId="120" applyFont="1" applyBorder="1"/>
    <xf numFmtId="0" fontId="11" fillId="0" borderId="19" xfId="120" applyFont="1" applyBorder="1" applyAlignment="1">
      <alignment horizontal="center"/>
    </xf>
    <xf numFmtId="0" fontId="80" fillId="0" borderId="0" xfId="120" applyFont="1"/>
    <xf numFmtId="0" fontId="92" fillId="0" borderId="0" xfId="120" applyNumberFormat="1" applyFont="1" applyAlignment="1">
      <alignment horizontal="right"/>
    </xf>
    <xf numFmtId="0" fontId="92" fillId="0" borderId="0" xfId="120" quotePrefix="1" applyFont="1"/>
    <xf numFmtId="0" fontId="92" fillId="0" borderId="0" xfId="120" applyFont="1"/>
    <xf numFmtId="0" fontId="79" fillId="0" borderId="19" xfId="120" applyFont="1" applyBorder="1"/>
    <xf numFmtId="0" fontId="11" fillId="29" borderId="0" xfId="121" applyFont="1" applyFill="1"/>
    <xf numFmtId="0" fontId="93" fillId="0" borderId="0" xfId="9" applyNumberFormat="1" applyFont="1" applyAlignment="1">
      <alignment horizontal="left"/>
    </xf>
    <xf numFmtId="0" fontId="99" fillId="0" borderId="0" xfId="9" applyNumberFormat="1" applyFont="1" applyBorder="1" applyAlignment="1">
      <alignment horizontal="right"/>
    </xf>
    <xf numFmtId="0" fontId="80" fillId="0" borderId="0" xfId="9" applyNumberFormat="1" applyFont="1" applyAlignment="1">
      <alignment horizontal="center"/>
    </xf>
    <xf numFmtId="176" fontId="11" fillId="0" borderId="0" xfId="9" applyNumberFormat="1" applyFont="1"/>
    <xf numFmtId="0" fontId="11" fillId="0" borderId="0" xfId="9" applyNumberFormat="1" applyFont="1" applyAlignment="1">
      <alignment horizontal="center"/>
    </xf>
    <xf numFmtId="0" fontId="11" fillId="0" borderId="0" xfId="9" applyNumberFormat="1" applyFont="1"/>
    <xf numFmtId="175" fontId="11" fillId="0" borderId="0" xfId="60" applyNumberFormat="1" applyFont="1" applyFill="1" applyBorder="1" applyAlignment="1" applyProtection="1"/>
    <xf numFmtId="176" fontId="11" fillId="0" borderId="0" xfId="60" applyNumberFormat="1" applyFont="1" applyFill="1" applyBorder="1" applyAlignment="1" applyProtection="1"/>
    <xf numFmtId="0" fontId="11" fillId="0" borderId="0" xfId="0" applyFont="1"/>
    <xf numFmtId="175" fontId="97" fillId="0" borderId="0" xfId="60" applyNumberFormat="1" applyFont="1" applyFill="1" applyBorder="1" applyAlignment="1" applyProtection="1">
      <alignment wrapText="1"/>
    </xf>
    <xf numFmtId="175" fontId="11" fillId="0" borderId="20" xfId="60" applyNumberFormat="1" applyFont="1" applyFill="1" applyBorder="1" applyAlignment="1" applyProtection="1">
      <alignment horizontal="right"/>
    </xf>
    <xf numFmtId="175" fontId="96" fillId="0" borderId="0" xfId="60" applyNumberFormat="1" applyFont="1" applyFill="1" applyBorder="1" applyAlignment="1" applyProtection="1">
      <alignment horizontal="right"/>
    </xf>
    <xf numFmtId="175" fontId="12" fillId="0" borderId="0" xfId="60" applyNumberFormat="1" applyFont="1" applyFill="1" applyBorder="1" applyAlignment="1" applyProtection="1"/>
    <xf numFmtId="175" fontId="13" fillId="0" borderId="0" xfId="60" applyNumberFormat="1" applyFont="1" applyFill="1" applyBorder="1" applyAlignment="1" applyProtection="1"/>
    <xf numFmtId="0" fontId="103" fillId="0" borderId="0" xfId="9" applyFont="1"/>
    <xf numFmtId="0" fontId="90" fillId="0" borderId="0" xfId="119" applyFont="1" applyAlignment="1">
      <alignment horizontal="left"/>
    </xf>
    <xf numFmtId="0" fontId="11" fillId="0" borderId="0" xfId="119" applyFont="1" applyAlignment="1"/>
    <xf numFmtId="0" fontId="94" fillId="0" borderId="20" xfId="9" applyFont="1" applyBorder="1" applyAlignment="1">
      <alignment horizontal="left"/>
    </xf>
    <xf numFmtId="0" fontId="11" fillId="0" borderId="20" xfId="9" applyFont="1" applyBorder="1" applyAlignment="1"/>
    <xf numFmtId="175" fontId="13" fillId="0" borderId="0" xfId="60" applyNumberFormat="1" applyFont="1" applyFill="1" applyBorder="1" applyAlignment="1" applyProtection="1">
      <alignment horizontal="center"/>
    </xf>
    <xf numFmtId="0" fontId="11" fillId="0" borderId="0" xfId="9" applyFont="1" applyFill="1"/>
    <xf numFmtId="0" fontId="11" fillId="0" borderId="0" xfId="9" applyFont="1" applyFill="1" applyAlignment="1">
      <alignment wrapText="1"/>
    </xf>
    <xf numFmtId="175" fontId="13" fillId="0" borderId="20" xfId="60" applyNumberFormat="1" applyFont="1" applyFill="1" applyBorder="1" applyAlignment="1" applyProtection="1">
      <alignment horizontal="right"/>
    </xf>
    <xf numFmtId="16" fontId="92" fillId="0" borderId="0" xfId="120" quotePrefix="1" applyNumberFormat="1" applyFont="1" applyAlignment="1">
      <alignment horizontal="right"/>
    </xf>
    <xf numFmtId="0" fontId="92" fillId="0" borderId="0" xfId="120" quotePrefix="1" applyFont="1" applyAlignment="1">
      <alignment horizontal="right"/>
    </xf>
    <xf numFmtId="17" fontId="92" fillId="0" borderId="0" xfId="120" quotePrefix="1" applyNumberFormat="1" applyFont="1" applyAlignment="1">
      <alignment horizontal="right"/>
    </xf>
    <xf numFmtId="175" fontId="64" fillId="0" borderId="0" xfId="60" applyNumberFormat="1" applyFont="1" applyFill="1" applyBorder="1" applyAlignment="1" applyProtection="1">
      <alignment horizontal="right"/>
    </xf>
    <xf numFmtId="0" fontId="80" fillId="0" borderId="0" xfId="0" applyFont="1"/>
    <xf numFmtId="175" fontId="102" fillId="0" borderId="0" xfId="60" applyNumberFormat="1" applyFont="1" applyFill="1" applyBorder="1" applyAlignment="1" applyProtection="1">
      <alignment horizontal="right"/>
    </xf>
    <xf numFmtId="175" fontId="101" fillId="0" borderId="0" xfId="60" applyNumberFormat="1" applyFont="1" applyFill="1" applyBorder="1" applyAlignment="1" applyProtection="1">
      <alignment horizontal="right"/>
    </xf>
    <xf numFmtId="0" fontId="80" fillId="29" borderId="0" xfId="121" applyFont="1" applyFill="1"/>
    <xf numFmtId="0" fontId="64" fillId="29" borderId="0" xfId="121" applyFont="1" applyFill="1" applyAlignment="1">
      <alignment horizontal="left"/>
    </xf>
    <xf numFmtId="0" fontId="80" fillId="29" borderId="0" xfId="121" applyFont="1" applyFill="1" applyAlignment="1">
      <alignment horizontal="left"/>
    </xf>
    <xf numFmtId="175" fontId="64" fillId="0" borderId="0" xfId="60" applyNumberFormat="1" applyFont="1" applyFill="1" applyBorder="1" applyAlignment="1" applyProtection="1"/>
    <xf numFmtId="176" fontId="64" fillId="0" borderId="0" xfId="60" applyNumberFormat="1" applyFont="1" applyFill="1" applyBorder="1" applyAlignment="1" applyProtection="1"/>
    <xf numFmtId="175" fontId="80" fillId="0" borderId="0" xfId="60" applyNumberFormat="1" applyFont="1" applyFill="1" applyBorder="1" applyAlignment="1" applyProtection="1"/>
    <xf numFmtId="175" fontId="101" fillId="0" borderId="0" xfId="60" applyNumberFormat="1" applyFont="1" applyFill="1" applyBorder="1" applyAlignment="1" applyProtection="1"/>
    <xf numFmtId="176" fontId="80" fillId="0" borderId="0" xfId="9" applyNumberFormat="1" applyFont="1" applyFill="1" applyBorder="1" applyAlignment="1">
      <alignment horizontal="left"/>
    </xf>
    <xf numFmtId="176" fontId="101" fillId="0" borderId="0" xfId="9" applyNumberFormat="1" applyFont="1" applyFill="1" applyBorder="1" applyAlignment="1">
      <alignment horizontal="left"/>
    </xf>
    <xf numFmtId="175" fontId="80" fillId="0" borderId="21" xfId="60" applyNumberFormat="1" applyFont="1" applyFill="1" applyBorder="1" applyAlignment="1" applyProtection="1"/>
    <xf numFmtId="176" fontId="64" fillId="0" borderId="0" xfId="60" applyNumberFormat="1" applyFont="1" applyFill="1" applyBorder="1" applyAlignment="1" applyProtection="1">
      <alignment horizontal="center"/>
    </xf>
    <xf numFmtId="0" fontId="64" fillId="0" borderId="0" xfId="9" applyFont="1" applyFill="1"/>
    <xf numFmtId="176" fontId="80" fillId="0" borderId="0" xfId="60" applyNumberFormat="1" applyFont="1" applyFill="1" applyBorder="1" applyAlignment="1" applyProtection="1">
      <alignment horizontal="right"/>
    </xf>
    <xf numFmtId="175" fontId="80" fillId="0" borderId="0" xfId="60" applyNumberFormat="1" applyFont="1" applyFill="1" applyBorder="1" applyAlignment="1" applyProtection="1">
      <alignment horizontal="right"/>
    </xf>
    <xf numFmtId="0" fontId="80" fillId="0" borderId="0" xfId="9" applyFont="1" applyFill="1" applyAlignment="1">
      <alignment horizontal="right"/>
    </xf>
    <xf numFmtId="0" fontId="80" fillId="0" borderId="0" xfId="9" applyFont="1" applyFill="1" applyAlignment="1"/>
    <xf numFmtId="0" fontId="101" fillId="0" borderId="0" xfId="9" applyFont="1" applyFill="1" applyAlignment="1">
      <alignment horizontal="right"/>
    </xf>
    <xf numFmtId="0" fontId="101" fillId="0" borderId="0" xfId="9" applyFont="1" applyFill="1" applyAlignment="1"/>
    <xf numFmtId="0" fontId="64" fillId="0" borderId="0" xfId="9" applyFont="1" applyFill="1" applyAlignment="1"/>
    <xf numFmtId="175" fontId="64" fillId="0" borderId="22" xfId="60" applyNumberFormat="1" applyFont="1" applyFill="1" applyBorder="1" applyAlignment="1" applyProtection="1">
      <alignment horizontal="right"/>
    </xf>
    <xf numFmtId="175" fontId="64" fillId="0" borderId="20" xfId="60" applyNumberFormat="1" applyFont="1" applyFill="1" applyBorder="1" applyAlignment="1" applyProtection="1">
      <alignment horizontal="center"/>
    </xf>
    <xf numFmtId="175" fontId="64" fillId="0" borderId="0" xfId="60" applyNumberFormat="1" applyFont="1" applyFill="1" applyBorder="1" applyAlignment="1" applyProtection="1">
      <alignment horizontal="center"/>
    </xf>
    <xf numFmtId="0" fontId="101" fillId="0" borderId="0" xfId="9" applyFont="1" applyFill="1" applyAlignment="1">
      <alignment horizontal="center"/>
    </xf>
    <xf numFmtId="0" fontId="101" fillId="0" borderId="0" xfId="9" applyFont="1" applyFill="1" applyAlignment="1">
      <alignment horizontal="left"/>
    </xf>
    <xf numFmtId="0" fontId="64" fillId="0" borderId="0" xfId="9" applyFont="1" applyFill="1" applyAlignment="1">
      <alignment horizontal="right"/>
    </xf>
    <xf numFmtId="0" fontId="64" fillId="0" borderId="0" xfId="9" applyFont="1" applyFill="1" applyBorder="1" applyAlignment="1"/>
    <xf numFmtId="0" fontId="80" fillId="0" borderId="0" xfId="9" applyFont="1" applyFill="1" applyAlignment="1">
      <alignment horizontal="left" indent="1"/>
    </xf>
    <xf numFmtId="0" fontId="80" fillId="0" borderId="0" xfId="9" applyFont="1" applyFill="1" applyAlignment="1">
      <alignment horizontal="left"/>
    </xf>
    <xf numFmtId="0" fontId="64" fillId="0" borderId="23" xfId="60" applyNumberFormat="1" applyFont="1" applyFill="1" applyBorder="1" applyAlignment="1" applyProtection="1">
      <alignment horizontal="center" wrapText="1"/>
    </xf>
    <xf numFmtId="0" fontId="64" fillId="0" borderId="0" xfId="60" applyNumberFormat="1" applyFont="1" applyFill="1" applyBorder="1" applyAlignment="1" applyProtection="1">
      <alignment horizontal="center" wrapText="1"/>
    </xf>
    <xf numFmtId="0" fontId="64" fillId="0" borderId="23" xfId="60" applyNumberFormat="1" applyFont="1" applyFill="1" applyBorder="1" applyAlignment="1" applyProtection="1">
      <alignment horizontal="center" vertical="center" wrapText="1"/>
    </xf>
    <xf numFmtId="0" fontId="80" fillId="0" borderId="0" xfId="60" applyNumberFormat="1" applyFont="1" applyFill="1" applyBorder="1" applyAlignment="1" applyProtection="1">
      <alignment wrapText="1"/>
    </xf>
    <xf numFmtId="175" fontId="80" fillId="0" borderId="0" xfId="60" applyNumberFormat="1" applyFont="1" applyFill="1" applyBorder="1" applyAlignment="1" applyProtection="1">
      <alignment horizontal="right" wrapText="1"/>
    </xf>
    <xf numFmtId="179" fontId="64" fillId="0" borderId="0" xfId="60" applyNumberFormat="1" applyFont="1" applyFill="1" applyBorder="1" applyAlignment="1" applyProtection="1">
      <alignment horizontal="right" wrapText="1"/>
    </xf>
    <xf numFmtId="175" fontId="80" fillId="0" borderId="0" xfId="60" applyNumberFormat="1" applyFont="1" applyFill="1" applyBorder="1" applyAlignment="1" applyProtection="1">
      <alignment wrapText="1"/>
    </xf>
    <xf numFmtId="179" fontId="64" fillId="0" borderId="0" xfId="60" applyNumberFormat="1" applyFont="1" applyFill="1" applyBorder="1" applyAlignment="1" applyProtection="1">
      <alignment horizontal="right"/>
    </xf>
    <xf numFmtId="175" fontId="101" fillId="0" borderId="0" xfId="60" applyNumberFormat="1" applyFont="1" applyFill="1" applyBorder="1" applyAlignment="1" applyProtection="1">
      <alignment wrapText="1"/>
    </xf>
    <xf numFmtId="175" fontId="101" fillId="0" borderId="0" xfId="60" applyNumberFormat="1" applyFont="1" applyFill="1" applyBorder="1" applyAlignment="1" applyProtection="1">
      <alignment horizontal="right" wrapText="1"/>
    </xf>
    <xf numFmtId="175" fontId="80" fillId="0" borderId="23" xfId="60" applyNumberFormat="1" applyFont="1" applyFill="1" applyBorder="1" applyAlignment="1" applyProtection="1">
      <alignment wrapText="1"/>
    </xf>
    <xf numFmtId="179" fontId="64" fillId="0" borderId="20" xfId="60" applyNumberFormat="1" applyFont="1" applyFill="1" applyBorder="1" applyAlignment="1" applyProtection="1">
      <alignment horizontal="right"/>
    </xf>
    <xf numFmtId="175" fontId="80" fillId="0" borderId="0" xfId="60" applyNumberFormat="1" applyFont="1" applyFill="1" applyBorder="1" applyAlignment="1" applyProtection="1">
      <alignment horizontal="center"/>
    </xf>
    <xf numFmtId="175" fontId="101" fillId="0" borderId="0" xfId="60" applyNumberFormat="1" applyFont="1" applyFill="1" applyBorder="1" applyAlignment="1" applyProtection="1">
      <alignment horizontal="center"/>
    </xf>
    <xf numFmtId="175" fontId="80" fillId="0" borderId="23" xfId="60" applyNumberFormat="1" applyFont="1" applyFill="1" applyBorder="1" applyAlignment="1" applyProtection="1">
      <alignment horizontal="center"/>
    </xf>
    <xf numFmtId="175" fontId="80" fillId="0" borderId="19" xfId="60" applyNumberFormat="1" applyFont="1" applyFill="1" applyBorder="1" applyAlignment="1" applyProtection="1">
      <alignment horizontal="center"/>
    </xf>
    <xf numFmtId="179" fontId="64" fillId="0" borderId="21" xfId="60" applyNumberFormat="1" applyFont="1" applyFill="1" applyBorder="1" applyAlignment="1" applyProtection="1">
      <alignment horizontal="right"/>
    </xf>
    <xf numFmtId="0" fontId="80" fillId="0" borderId="0" xfId="9" applyFont="1" applyFill="1" applyBorder="1" applyAlignment="1"/>
    <xf numFmtId="0" fontId="80" fillId="0" borderId="0" xfId="9" applyFont="1" applyFill="1" applyBorder="1" applyAlignment="1">
      <alignment wrapText="1"/>
    </xf>
    <xf numFmtId="175" fontId="64" fillId="0" borderId="0" xfId="60" applyNumberFormat="1" applyFont="1" applyFill="1" applyBorder="1" applyAlignment="1" applyProtection="1">
      <alignment horizontal="right" wrapText="1"/>
    </xf>
    <xf numFmtId="175" fontId="80" fillId="0" borderId="23" xfId="60" applyNumberFormat="1" applyFont="1" applyFill="1" applyBorder="1" applyAlignment="1" applyProtection="1">
      <alignment horizontal="right"/>
    </xf>
    <xf numFmtId="175" fontId="64" fillId="0" borderId="20" xfId="60" applyNumberFormat="1" applyFont="1" applyFill="1" applyBorder="1" applyAlignment="1" applyProtection="1">
      <alignment horizontal="right"/>
    </xf>
    <xf numFmtId="175" fontId="64" fillId="0" borderId="0" xfId="60" applyNumberFormat="1" applyFont="1" applyFill="1" applyBorder="1" applyAlignment="1" applyProtection="1">
      <alignment horizontal="left"/>
    </xf>
    <xf numFmtId="175" fontId="80" fillId="0" borderId="0" xfId="60" applyNumberFormat="1" applyFont="1" applyFill="1" applyBorder="1" applyAlignment="1" applyProtection="1">
      <alignment horizontal="left"/>
    </xf>
    <xf numFmtId="175" fontId="80" fillId="0" borderId="19" xfId="60" applyNumberFormat="1" applyFont="1" applyFill="1" applyBorder="1" applyAlignment="1" applyProtection="1">
      <alignment horizontal="left"/>
    </xf>
    <xf numFmtId="175" fontId="80" fillId="0" borderId="19" xfId="60" applyNumberFormat="1" applyFont="1" applyFill="1" applyBorder="1" applyAlignment="1" applyProtection="1">
      <alignment horizontal="right"/>
    </xf>
    <xf numFmtId="175" fontId="64" fillId="0" borderId="19" xfId="60" applyNumberFormat="1" applyFont="1" applyFill="1" applyBorder="1" applyAlignment="1" applyProtection="1">
      <alignment horizontal="right"/>
    </xf>
    <xf numFmtId="174" fontId="80" fillId="0" borderId="0" xfId="60" applyFont="1" applyFill="1" applyBorder="1" applyAlignment="1" applyProtection="1">
      <alignment horizontal="right"/>
    </xf>
    <xf numFmtId="175" fontId="64" fillId="0" borderId="21" xfId="60" applyNumberFormat="1" applyFont="1" applyFill="1" applyBorder="1" applyAlignment="1" applyProtection="1">
      <alignment horizontal="right"/>
    </xf>
    <xf numFmtId="49" fontId="101" fillId="0" borderId="0" xfId="9" applyNumberFormat="1" applyFont="1" applyFill="1" applyAlignment="1">
      <alignment horizontal="left" indent="1"/>
    </xf>
    <xf numFmtId="0" fontId="64" fillId="0" borderId="0" xfId="60" applyNumberFormat="1" applyFont="1" applyFill="1" applyBorder="1" applyAlignment="1" applyProtection="1">
      <alignment horizontal="center" vertical="center" wrapText="1"/>
    </xf>
    <xf numFmtId="0" fontId="80" fillId="0" borderId="20" xfId="9" applyFont="1" applyFill="1" applyBorder="1" applyAlignment="1"/>
    <xf numFmtId="175" fontId="80" fillId="0" borderId="20" xfId="60" applyNumberFormat="1" applyFont="1" applyFill="1" applyBorder="1" applyAlignment="1" applyProtection="1">
      <alignment horizontal="center"/>
    </xf>
    <xf numFmtId="175" fontId="80" fillId="0" borderId="20" xfId="60" applyNumberFormat="1" applyFont="1" applyFill="1" applyBorder="1" applyAlignment="1" applyProtection="1">
      <alignment horizontal="right"/>
    </xf>
    <xf numFmtId="0" fontId="80" fillId="0" borderId="21" xfId="9" applyFont="1" applyFill="1" applyBorder="1" applyAlignment="1"/>
    <xf numFmtId="175" fontId="80" fillId="0" borderId="21" xfId="60" applyNumberFormat="1" applyFont="1" applyFill="1" applyBorder="1" applyAlignment="1" applyProtection="1">
      <alignment horizontal="center"/>
    </xf>
    <xf numFmtId="175" fontId="80" fillId="0" borderId="21" xfId="60" applyNumberFormat="1" applyFont="1" applyFill="1" applyBorder="1" applyAlignment="1" applyProtection="1">
      <alignment horizontal="right"/>
    </xf>
    <xf numFmtId="0" fontId="101" fillId="0" borderId="0" xfId="9" applyFont="1" applyFill="1" applyBorder="1" applyAlignment="1">
      <alignment horizontal="left"/>
    </xf>
    <xf numFmtId="175" fontId="101" fillId="0" borderId="0" xfId="9" applyNumberFormat="1" applyFont="1" applyFill="1" applyAlignment="1"/>
    <xf numFmtId="0" fontId="102" fillId="0" borderId="0" xfId="9" applyFont="1" applyFill="1" applyAlignment="1"/>
    <xf numFmtId="0" fontId="101" fillId="0" borderId="0" xfId="9" quotePrefix="1" applyFont="1" applyFill="1" applyAlignment="1"/>
    <xf numFmtId="175" fontId="80" fillId="0" borderId="0" xfId="60" applyNumberFormat="1" applyFont="1" applyFill="1" applyBorder="1" applyAlignment="1" applyProtection="1">
      <alignment horizontal="center" wrapText="1"/>
    </xf>
    <xf numFmtId="0" fontId="101" fillId="0" borderId="0" xfId="9" applyFont="1" applyFill="1" applyBorder="1" applyAlignment="1">
      <alignment horizontal="left" wrapText="1"/>
    </xf>
    <xf numFmtId="0" fontId="101" fillId="0" borderId="0" xfId="9" applyFont="1" applyFill="1" applyBorder="1" applyAlignment="1">
      <alignment wrapText="1"/>
    </xf>
    <xf numFmtId="0" fontId="80" fillId="0" borderId="0" xfId="9" applyFont="1" applyFill="1" applyBorder="1" applyAlignment="1">
      <alignment horizontal="center" wrapText="1"/>
    </xf>
    <xf numFmtId="0" fontId="64" fillId="0" borderId="20" xfId="9" applyFont="1" applyFill="1" applyBorder="1" applyAlignment="1">
      <alignment horizontal="center" wrapText="1"/>
    </xf>
    <xf numFmtId="0" fontId="64" fillId="0" borderId="0" xfId="9" applyFont="1" applyFill="1" applyBorder="1" applyAlignment="1">
      <alignment horizontal="center" wrapText="1"/>
    </xf>
    <xf numFmtId="0" fontId="64" fillId="0" borderId="0" xfId="9" applyFont="1" applyFill="1" applyBorder="1" applyAlignment="1">
      <alignment wrapText="1"/>
    </xf>
    <xf numFmtId="0" fontId="101" fillId="0" borderId="21" xfId="9" applyFont="1" applyFill="1" applyBorder="1" applyAlignment="1">
      <alignment wrapText="1"/>
    </xf>
    <xf numFmtId="175" fontId="64" fillId="0" borderId="5" xfId="60" applyNumberFormat="1" applyFont="1" applyFill="1" applyBorder="1" applyAlignment="1" applyProtection="1">
      <alignment horizontal="right"/>
    </xf>
    <xf numFmtId="175" fontId="64" fillId="0" borderId="22" xfId="60" applyNumberFormat="1" applyFont="1" applyFill="1" applyBorder="1" applyAlignment="1" applyProtection="1">
      <alignment horizontal="center"/>
    </xf>
    <xf numFmtId="175" fontId="64" fillId="0" borderId="24" xfId="60" applyNumberFormat="1" applyFont="1" applyFill="1" applyBorder="1" applyAlignment="1" applyProtection="1">
      <alignment horizontal="right"/>
    </xf>
    <xf numFmtId="175" fontId="64" fillId="0" borderId="20" xfId="60" applyNumberFormat="1" applyFont="1" applyFill="1" applyBorder="1" applyAlignment="1" applyProtection="1">
      <alignment horizontal="center" wrapText="1"/>
    </xf>
    <xf numFmtId="174" fontId="80" fillId="0" borderId="20" xfId="60" applyFont="1" applyFill="1" applyBorder="1" applyAlignment="1" applyProtection="1">
      <alignment horizontal="right"/>
    </xf>
    <xf numFmtId="10" fontId="64" fillId="0" borderId="0" xfId="129" applyNumberFormat="1" applyFont="1" applyFill="1" applyBorder="1" applyAlignment="1" applyProtection="1">
      <alignment horizontal="center"/>
    </xf>
    <xf numFmtId="175" fontId="101" fillId="0" borderId="21" xfId="60" applyNumberFormat="1" applyFont="1" applyFill="1" applyBorder="1" applyAlignment="1" applyProtection="1">
      <alignment horizontal="right"/>
    </xf>
    <xf numFmtId="0" fontId="64" fillId="0" borderId="0" xfId="9" quotePrefix="1" applyFont="1" applyFill="1" applyAlignment="1">
      <alignment horizontal="right"/>
    </xf>
    <xf numFmtId="0" fontId="64" fillId="0" borderId="0" xfId="9" applyFont="1" applyFill="1" applyAlignment="1">
      <alignment horizontal="justify"/>
    </xf>
    <xf numFmtId="0" fontId="80" fillId="0" borderId="0" xfId="9" applyFont="1" applyFill="1" applyAlignment="1">
      <alignment horizontal="justify"/>
    </xf>
    <xf numFmtId="0" fontId="101" fillId="0" borderId="0" xfId="9" applyFont="1" applyFill="1" applyAlignment="1">
      <alignment horizontal="justify"/>
    </xf>
    <xf numFmtId="0" fontId="64" fillId="0" borderId="0" xfId="9" applyFont="1" applyFill="1" applyAlignment="1">
      <alignment horizontal="left"/>
    </xf>
    <xf numFmtId="0" fontId="64" fillId="0" borderId="0" xfId="9" applyFont="1" applyFill="1" applyBorder="1" applyAlignment="1">
      <alignment horizontal="left"/>
    </xf>
    <xf numFmtId="0" fontId="64" fillId="0" borderId="0" xfId="9" applyFont="1" applyFill="1" applyBorder="1" applyAlignment="1">
      <alignment horizontal="center"/>
    </xf>
    <xf numFmtId="0" fontId="80" fillId="0" borderId="0" xfId="9" applyFont="1" applyFill="1" applyBorder="1" applyAlignment="1">
      <alignment horizontal="left"/>
    </xf>
    <xf numFmtId="0" fontId="80" fillId="0" borderId="0" xfId="9" applyFont="1" applyFill="1" applyBorder="1" applyAlignment="1">
      <alignment horizontal="center"/>
    </xf>
    <xf numFmtId="0" fontId="80" fillId="0" borderId="0" xfId="9" applyFont="1" applyFill="1"/>
    <xf numFmtId="0" fontId="64" fillId="0" borderId="20" xfId="9" applyFont="1" applyFill="1" applyBorder="1" applyAlignment="1"/>
    <xf numFmtId="0" fontId="64" fillId="0" borderId="21" xfId="9" applyFont="1" applyFill="1" applyBorder="1" applyAlignment="1"/>
    <xf numFmtId="0" fontId="110" fillId="0" borderId="0" xfId="120" applyFont="1" applyAlignment="1">
      <alignment horizontal="center"/>
    </xf>
    <xf numFmtId="0" fontId="11" fillId="0" borderId="0" xfId="120" applyFont="1"/>
    <xf numFmtId="0" fontId="11" fillId="0" borderId="0" xfId="120" applyFont="1" applyAlignment="1">
      <alignment horizontal="center"/>
    </xf>
    <xf numFmtId="0" fontId="64" fillId="0" borderId="0" xfId="9" quotePrefix="1" applyFont="1" applyFill="1" applyAlignment="1"/>
    <xf numFmtId="175" fontId="12" fillId="0" borderId="22" xfId="60" applyNumberFormat="1" applyFont="1" applyFill="1" applyBorder="1" applyAlignment="1" applyProtection="1">
      <alignment horizontal="right"/>
    </xf>
    <xf numFmtId="175" fontId="13" fillId="0" borderId="0" xfId="60" applyNumberFormat="1" applyFont="1" applyFill="1" applyBorder="1" applyAlignment="1" applyProtection="1">
      <alignment horizontal="right"/>
    </xf>
    <xf numFmtId="175" fontId="13" fillId="0" borderId="0" xfId="60" applyNumberFormat="1" applyFont="1" applyFill="1" applyBorder="1" applyAlignment="1" applyProtection="1">
      <alignment horizontal="right" wrapText="1"/>
    </xf>
    <xf numFmtId="175" fontId="12" fillId="0" borderId="21" xfId="60" applyNumberFormat="1" applyFont="1" applyFill="1" applyBorder="1" applyAlignment="1" applyProtection="1">
      <alignment horizontal="right"/>
    </xf>
    <xf numFmtId="175" fontId="12" fillId="0" borderId="0" xfId="60" applyNumberFormat="1" applyFont="1" applyFill="1" applyBorder="1" applyAlignment="1" applyProtection="1">
      <alignment horizontal="center"/>
    </xf>
    <xf numFmtId="0" fontId="11" fillId="0" borderId="0" xfId="9" applyFont="1" applyFill="1" applyAlignment="1"/>
    <xf numFmtId="0" fontId="80" fillId="0" borderId="0" xfId="9" applyFont="1" applyFill="1" applyBorder="1" applyAlignment="1">
      <alignment horizontal="justify"/>
    </xf>
    <xf numFmtId="0" fontId="101" fillId="0" borderId="0" xfId="9" applyFont="1" applyFill="1" applyAlignment="1">
      <alignment horizontal="justify" wrapText="1"/>
    </xf>
    <xf numFmtId="0" fontId="80" fillId="0" borderId="0" xfId="9" applyFont="1" applyFill="1" applyAlignment="1">
      <alignment wrapText="1"/>
    </xf>
    <xf numFmtId="0" fontId="80" fillId="0" borderId="0" xfId="0" applyFont="1" applyFill="1"/>
    <xf numFmtId="175" fontId="80" fillId="0" borderId="0" xfId="9" applyNumberFormat="1" applyFont="1" applyFill="1"/>
    <xf numFmtId="0" fontId="80" fillId="0" borderId="0" xfId="9" applyNumberFormat="1" applyFont="1" applyFill="1" applyAlignment="1">
      <alignment horizontal="center"/>
    </xf>
    <xf numFmtId="176" fontId="11" fillId="0" borderId="0" xfId="9" applyNumberFormat="1" applyFont="1" applyFill="1"/>
    <xf numFmtId="0" fontId="11" fillId="0" borderId="0" xfId="9" applyNumberFormat="1" applyFont="1" applyFill="1" applyAlignment="1">
      <alignment horizontal="center"/>
    </xf>
    <xf numFmtId="0" fontId="11" fillId="0" borderId="0" xfId="9" applyNumberFormat="1" applyFont="1" applyFill="1"/>
    <xf numFmtId="0" fontId="11" fillId="0" borderId="0" xfId="0" applyFont="1" applyFill="1"/>
    <xf numFmtId="0" fontId="90" fillId="0" borderId="0" xfId="119" applyFont="1" applyFill="1" applyAlignment="1">
      <alignment horizontal="left"/>
    </xf>
    <xf numFmtId="0" fontId="11" fillId="0" borderId="0" xfId="119" applyFont="1" applyFill="1" applyAlignment="1"/>
    <xf numFmtId="0" fontId="11" fillId="0" borderId="20" xfId="9" applyFont="1" applyFill="1" applyBorder="1" applyAlignment="1"/>
    <xf numFmtId="0" fontId="80" fillId="0" borderId="0" xfId="0" applyFont="1" applyFill="1" applyAlignment="1"/>
    <xf numFmtId="0" fontId="64" fillId="0" borderId="0" xfId="9" applyFont="1" applyFill="1" applyAlignment="1">
      <alignment vertical="top"/>
    </xf>
    <xf numFmtId="0" fontId="80" fillId="0" borderId="0" xfId="9" applyFont="1" applyFill="1" applyAlignment="1">
      <alignment horizontal="right" vertical="center"/>
    </xf>
    <xf numFmtId="0" fontId="64" fillId="0" borderId="0" xfId="9" quotePrefix="1" applyFont="1" applyFill="1" applyAlignment="1">
      <alignment horizontal="right" vertical="top"/>
    </xf>
    <xf numFmtId="0" fontId="101" fillId="0" borderId="0" xfId="0" applyFont="1" applyFill="1"/>
    <xf numFmtId="0" fontId="102" fillId="0" borderId="0" xfId="9" applyFont="1" applyFill="1" applyAlignment="1">
      <alignment horizontal="right"/>
    </xf>
    <xf numFmtId="0" fontId="80" fillId="0" borderId="0" xfId="0" applyFont="1" applyFill="1" applyAlignment="1">
      <alignment vertical="top"/>
    </xf>
    <xf numFmtId="0" fontId="80" fillId="0" borderId="0" xfId="9" applyFont="1" applyFill="1" applyAlignment="1">
      <alignment horizontal="center"/>
    </xf>
    <xf numFmtId="0" fontId="101" fillId="0" borderId="0" xfId="9" applyFont="1" applyFill="1"/>
    <xf numFmtId="0" fontId="80" fillId="0" borderId="0" xfId="9" quotePrefix="1" applyFont="1" applyFill="1" applyAlignment="1">
      <alignment horizontal="right"/>
    </xf>
    <xf numFmtId="175" fontId="64" fillId="0" borderId="0" xfId="9" applyNumberFormat="1" applyFont="1" applyFill="1"/>
    <xf numFmtId="0" fontId="64" fillId="0" borderId="0" xfId="9" quotePrefix="1" applyFont="1" applyFill="1" applyAlignment="1">
      <alignment horizontal="right" wrapText="1"/>
    </xf>
    <xf numFmtId="0" fontId="64" fillId="0" borderId="23" xfId="9" applyFont="1" applyFill="1" applyBorder="1" applyAlignment="1"/>
    <xf numFmtId="0" fontId="101" fillId="0" borderId="0" xfId="9" applyFont="1" applyFill="1" applyBorder="1" applyAlignment="1"/>
    <xf numFmtId="0" fontId="80" fillId="0" borderId="23" xfId="9" applyFont="1" applyFill="1" applyBorder="1" applyAlignment="1"/>
    <xf numFmtId="0" fontId="80" fillId="0" borderId="19" xfId="9" applyFont="1" applyFill="1" applyBorder="1" applyAlignment="1"/>
    <xf numFmtId="0" fontId="101" fillId="0" borderId="0" xfId="9" applyFont="1" applyFill="1" applyAlignment="1">
      <alignment horizontal="left" indent="1"/>
    </xf>
    <xf numFmtId="0" fontId="101" fillId="0" borderId="0" xfId="9" quotePrefix="1" applyFont="1" applyFill="1" applyBorder="1" applyAlignment="1"/>
    <xf numFmtId="0" fontId="64" fillId="0" borderId="23" xfId="9" applyFont="1" applyFill="1" applyBorder="1" applyAlignment="1">
      <alignment horizontal="left"/>
    </xf>
    <xf numFmtId="0" fontId="64" fillId="0" borderId="23" xfId="9" applyFont="1" applyFill="1" applyBorder="1" applyAlignment="1">
      <alignment horizontal="center"/>
    </xf>
    <xf numFmtId="176" fontId="64" fillId="0" borderId="0" xfId="9" applyNumberFormat="1" applyFont="1" applyFill="1" applyBorder="1" applyAlignment="1">
      <alignment horizontal="center"/>
    </xf>
    <xf numFmtId="175" fontId="64" fillId="0" borderId="0" xfId="9" applyNumberFormat="1" applyFont="1" applyFill="1" applyBorder="1" applyAlignment="1">
      <alignment horizontal="center"/>
    </xf>
    <xf numFmtId="174" fontId="80" fillId="0" borderId="0" xfId="60" applyFont="1" applyFill="1" applyAlignment="1">
      <alignment horizontal="left"/>
    </xf>
    <xf numFmtId="176" fontId="64" fillId="0" borderId="0" xfId="9" applyNumberFormat="1" applyFont="1" applyFill="1" applyBorder="1" applyAlignment="1">
      <alignment horizontal="left"/>
    </xf>
    <xf numFmtId="0" fontId="64" fillId="0" borderId="0" xfId="9" applyFont="1" applyFill="1" applyAlignment="1">
      <alignment horizontal="center" wrapText="1"/>
    </xf>
    <xf numFmtId="0" fontId="102" fillId="0" borderId="0" xfId="9" applyFont="1" applyFill="1"/>
    <xf numFmtId="0" fontId="101" fillId="0" borderId="0" xfId="9" quotePrefix="1" applyFont="1" applyFill="1" applyAlignment="1">
      <alignment horizontal="justify" wrapText="1"/>
    </xf>
    <xf numFmtId="0" fontId="80" fillId="0" borderId="0" xfId="0" applyFont="1" applyFill="1" applyBorder="1" applyAlignment="1"/>
    <xf numFmtId="180" fontId="11" fillId="0" borderId="0" xfId="60" applyNumberFormat="1" applyFont="1" applyFill="1" applyAlignment="1">
      <alignment horizontal="right"/>
    </xf>
    <xf numFmtId="175" fontId="101" fillId="0" borderId="0" xfId="9" applyNumberFormat="1" applyFont="1" applyFill="1"/>
    <xf numFmtId="0" fontId="64" fillId="0" borderId="0" xfId="9" applyFont="1" applyFill="1" applyAlignment="1">
      <alignment horizontal="center"/>
    </xf>
    <xf numFmtId="0" fontId="64" fillId="0" borderId="20" xfId="9" applyFont="1" applyFill="1" applyBorder="1" applyAlignment="1">
      <alignment horizontal="center"/>
    </xf>
    <xf numFmtId="0" fontId="64" fillId="0" borderId="5" xfId="9" applyFont="1" applyFill="1" applyBorder="1" applyAlignment="1">
      <alignment horizontal="center"/>
    </xf>
    <xf numFmtId="0" fontId="80" fillId="0" borderId="0" xfId="9" quotePrefix="1" applyFont="1" applyFill="1" applyAlignment="1"/>
    <xf numFmtId="174" fontId="80" fillId="0" borderId="0" xfId="60" applyFont="1" applyFill="1" applyAlignment="1"/>
    <xf numFmtId="174" fontId="80" fillId="0" borderId="20" xfId="60" applyFont="1" applyFill="1" applyBorder="1" applyAlignment="1"/>
    <xf numFmtId="174" fontId="80" fillId="0" borderId="21" xfId="60" applyFont="1" applyFill="1" applyBorder="1" applyAlignment="1"/>
    <xf numFmtId="175" fontId="80" fillId="0" borderId="0" xfId="0" applyNumberFormat="1" applyFont="1" applyFill="1"/>
    <xf numFmtId="41" fontId="13" fillId="0" borderId="0" xfId="60" quotePrefix="1" applyNumberFormat="1" applyFont="1" applyFill="1" applyBorder="1" applyAlignment="1">
      <alignment horizontal="right"/>
    </xf>
    <xf numFmtId="0" fontId="12" fillId="0" borderId="0" xfId="0" quotePrefix="1" applyFont="1" applyFill="1" applyBorder="1" applyAlignment="1"/>
    <xf numFmtId="0" fontId="64" fillId="0" borderId="0" xfId="0" quotePrefix="1" applyFont="1" applyFill="1" applyBorder="1" applyAlignment="1"/>
    <xf numFmtId="180" fontId="80" fillId="0" borderId="0" xfId="0" applyNumberFormat="1" applyFont="1" applyFill="1"/>
    <xf numFmtId="180" fontId="80" fillId="0" borderId="0" xfId="60" applyNumberFormat="1" applyFont="1" applyFill="1"/>
    <xf numFmtId="0" fontId="80" fillId="0" borderId="0" xfId="0" applyFont="1" applyFill="1" applyAlignment="1">
      <alignment horizontal="center"/>
    </xf>
    <xf numFmtId="176" fontId="80" fillId="0" borderId="0" xfId="9" applyNumberFormat="1" applyFont="1" applyFill="1"/>
    <xf numFmtId="0" fontId="80" fillId="0" borderId="0" xfId="9" applyNumberFormat="1" applyFont="1" applyFill="1" applyAlignment="1"/>
    <xf numFmtId="0" fontId="11" fillId="0" borderId="0" xfId="9" applyFont="1" applyFill="1" applyAlignment="1">
      <alignment horizontal="right"/>
    </xf>
    <xf numFmtId="0" fontId="64" fillId="0" borderId="0" xfId="9" applyNumberFormat="1" applyFont="1" applyFill="1" applyAlignment="1">
      <alignment horizontal="left"/>
    </xf>
    <xf numFmtId="0" fontId="97" fillId="0" borderId="0" xfId="9" applyFont="1" applyFill="1"/>
    <xf numFmtId="0" fontId="101" fillId="0" borderId="20" xfId="9" applyFont="1" applyFill="1" applyBorder="1" applyAlignment="1">
      <alignment horizontal="left"/>
    </xf>
    <xf numFmtId="0" fontId="13" fillId="0" borderId="20" xfId="9" applyNumberFormat="1" applyFont="1" applyFill="1" applyBorder="1" applyAlignment="1">
      <alignment horizontal="right"/>
    </xf>
    <xf numFmtId="0" fontId="80" fillId="0" borderId="0" xfId="9" quotePrefix="1" applyFont="1" applyFill="1"/>
    <xf numFmtId="0" fontId="101" fillId="0" borderId="0" xfId="9" quotePrefix="1" applyFont="1" applyFill="1"/>
    <xf numFmtId="0" fontId="64" fillId="0" borderId="0" xfId="9" applyFont="1" applyFill="1" applyBorder="1" applyAlignment="1">
      <alignment vertical="center"/>
    </xf>
    <xf numFmtId="0" fontId="64" fillId="0" borderId="0" xfId="9" applyFont="1" applyFill="1" applyAlignment="1">
      <alignment vertical="center"/>
    </xf>
    <xf numFmtId="0" fontId="80" fillId="0" borderId="0" xfId="9" applyFont="1" applyFill="1" applyAlignment="1">
      <alignment vertical="top"/>
    </xf>
    <xf numFmtId="14" fontId="64" fillId="0" borderId="0" xfId="60" applyNumberFormat="1" applyFont="1" applyFill="1" applyBorder="1" applyAlignment="1" applyProtection="1">
      <alignment horizontal="right"/>
    </xf>
    <xf numFmtId="0" fontId="64" fillId="0" borderId="0" xfId="0" applyFont="1" applyFill="1"/>
    <xf numFmtId="176" fontId="64" fillId="0" borderId="0" xfId="9" applyNumberFormat="1" applyFont="1" applyFill="1" applyAlignment="1">
      <alignment horizontal="center"/>
    </xf>
    <xf numFmtId="176" fontId="107" fillId="0" borderId="0" xfId="9" applyNumberFormat="1" applyFont="1" applyFill="1" applyBorder="1" applyAlignment="1"/>
    <xf numFmtId="0" fontId="83" fillId="0" borderId="0" xfId="9" applyFont="1" applyFill="1" applyAlignment="1"/>
    <xf numFmtId="0" fontId="80" fillId="0" borderId="0" xfId="9" applyFont="1" applyFill="1" applyAlignment="1">
      <alignment horizontal="justify" wrapText="1"/>
    </xf>
    <xf numFmtId="0" fontId="80" fillId="0" borderId="0" xfId="0" applyFont="1" applyFill="1" applyAlignment="1">
      <alignment horizontal="justify" wrapText="1"/>
    </xf>
    <xf numFmtId="0" fontId="101" fillId="0" borderId="0" xfId="9" quotePrefix="1" applyFont="1" applyFill="1" applyAlignment="1">
      <alignment horizontal="right"/>
    </xf>
    <xf numFmtId="175" fontId="95" fillId="0" borderId="0" xfId="60" applyNumberFormat="1" applyFont="1" applyFill="1" applyBorder="1" applyAlignment="1" applyProtection="1">
      <alignment horizontal="right"/>
    </xf>
    <xf numFmtId="174" fontId="15" fillId="0" borderId="0" xfId="60" applyFill="1"/>
    <xf numFmtId="0" fontId="80" fillId="0" borderId="0" xfId="9" applyFont="1" applyFill="1" applyAlignment="1">
      <alignment vertical="top" wrapText="1"/>
    </xf>
    <xf numFmtId="0" fontId="64" fillId="0" borderId="0" xfId="9" applyFont="1" applyFill="1" applyAlignment="1">
      <alignment horizontal="right" vertical="top"/>
    </xf>
    <xf numFmtId="0" fontId="102" fillId="0" borderId="0" xfId="9" applyFont="1" applyFill="1" applyAlignment="1">
      <alignment horizontal="right" vertical="center"/>
    </xf>
    <xf numFmtId="0" fontId="102" fillId="0" borderId="0" xfId="9" applyFont="1" applyFill="1" applyAlignment="1">
      <alignment vertical="center"/>
    </xf>
    <xf numFmtId="175" fontId="102" fillId="0" borderId="0" xfId="60" applyNumberFormat="1" applyFont="1" applyFill="1" applyBorder="1" applyAlignment="1" applyProtection="1">
      <alignment horizontal="right" vertical="center"/>
    </xf>
    <xf numFmtId="0" fontId="80" fillId="0" borderId="0" xfId="9" quotePrefix="1" applyFont="1" applyFill="1" applyAlignment="1">
      <alignment vertical="center"/>
    </xf>
    <xf numFmtId="0" fontId="101" fillId="0" borderId="0" xfId="0" applyFont="1" applyFill="1" applyAlignment="1">
      <alignment horizontal="left"/>
    </xf>
    <xf numFmtId="175" fontId="102" fillId="0" borderId="0" xfId="9" applyNumberFormat="1" applyFont="1" applyFill="1"/>
    <xf numFmtId="175" fontId="11" fillId="0" borderId="0" xfId="0" applyNumberFormat="1" applyFont="1"/>
    <xf numFmtId="175" fontId="80" fillId="0" borderId="23" xfId="60" applyNumberFormat="1" applyFont="1" applyFill="1" applyBorder="1" applyAlignment="1" applyProtection="1"/>
    <xf numFmtId="175" fontId="101" fillId="0" borderId="0" xfId="9" applyNumberFormat="1" applyFont="1" applyFill="1" applyBorder="1" applyAlignment="1"/>
    <xf numFmtId="175" fontId="80" fillId="0" borderId="19" xfId="60" applyNumberFormat="1" applyFont="1" applyFill="1" applyBorder="1" applyAlignment="1" applyProtection="1"/>
    <xf numFmtId="0" fontId="100" fillId="0" borderId="0" xfId="120" applyFont="1"/>
    <xf numFmtId="175" fontId="12" fillId="0" borderId="0" xfId="60" applyNumberFormat="1" applyFont="1" applyFill="1"/>
    <xf numFmtId="176" fontId="93" fillId="0" borderId="0" xfId="60" applyNumberFormat="1" applyFont="1" applyFill="1" applyBorder="1" applyAlignment="1" applyProtection="1">
      <alignment horizontal="center" wrapText="1"/>
    </xf>
    <xf numFmtId="175" fontId="93" fillId="0" borderId="0" xfId="60" applyNumberFormat="1" applyFont="1" applyFill="1" applyBorder="1" applyAlignment="1" applyProtection="1">
      <alignment horizontal="center"/>
    </xf>
    <xf numFmtId="175" fontId="11" fillId="0" borderId="21" xfId="60" applyNumberFormat="1" applyFont="1" applyFill="1" applyBorder="1" applyAlignment="1" applyProtection="1">
      <alignment horizontal="right"/>
    </xf>
    <xf numFmtId="0" fontId="114" fillId="0" borderId="0" xfId="0" applyFont="1" applyFill="1" applyAlignment="1"/>
    <xf numFmtId="0" fontId="101" fillId="0" borderId="0" xfId="0" applyFont="1" applyFill="1" applyAlignment="1">
      <alignment horizontal="right"/>
    </xf>
    <xf numFmtId="0" fontId="64" fillId="0" borderId="0" xfId="0" applyFont="1" applyFill="1" applyAlignment="1"/>
    <xf numFmtId="174" fontId="12" fillId="0" borderId="0" xfId="60" applyNumberFormat="1" applyFont="1" applyFill="1" applyBorder="1" applyAlignment="1" applyProtection="1">
      <alignment horizontal="right"/>
    </xf>
    <xf numFmtId="175" fontId="12" fillId="0" borderId="25" xfId="60" applyNumberFormat="1" applyFont="1" applyFill="1" applyBorder="1" applyAlignment="1" applyProtection="1">
      <alignment horizontal="right"/>
    </xf>
    <xf numFmtId="174" fontId="11" fillId="0" borderId="0" xfId="60" applyNumberFormat="1" applyFont="1" applyFill="1" applyBorder="1" applyAlignment="1" applyProtection="1">
      <alignment horizontal="right"/>
    </xf>
    <xf numFmtId="175" fontId="11" fillId="0" borderId="0" xfId="60" applyNumberFormat="1" applyFont="1" applyFill="1" applyBorder="1" applyAlignment="1" applyProtection="1">
      <alignment wrapText="1"/>
    </xf>
    <xf numFmtId="175" fontId="11" fillId="0" borderId="0" xfId="60" applyNumberFormat="1" applyFont="1" applyFill="1" applyBorder="1" applyAlignment="1" applyProtection="1">
      <alignment horizontal="right" wrapText="1"/>
    </xf>
    <xf numFmtId="175" fontId="11" fillId="0" borderId="23" xfId="60" applyNumberFormat="1" applyFont="1" applyFill="1" applyBorder="1" applyAlignment="1" applyProtection="1"/>
    <xf numFmtId="175" fontId="13" fillId="0" borderId="0" xfId="9" applyNumberFormat="1" applyFont="1" applyFill="1" applyAlignment="1"/>
    <xf numFmtId="175" fontId="11" fillId="0" borderId="21" xfId="60" applyNumberFormat="1" applyFont="1" applyFill="1" applyBorder="1" applyAlignment="1" applyProtection="1"/>
    <xf numFmtId="175" fontId="12" fillId="0" borderId="20" xfId="60" applyNumberFormat="1" applyFont="1" applyFill="1" applyBorder="1" applyAlignment="1" applyProtection="1">
      <alignment horizontal="center"/>
    </xf>
    <xf numFmtId="0" fontId="96" fillId="0" borderId="0" xfId="9" applyFont="1" applyFill="1" applyAlignment="1">
      <alignment horizontal="center"/>
    </xf>
    <xf numFmtId="175" fontId="12" fillId="0" borderId="0" xfId="60" applyNumberFormat="1" applyFont="1" applyFill="1" applyAlignment="1"/>
    <xf numFmtId="9" fontId="11" fillId="0" borderId="0" xfId="129" applyFont="1" applyFill="1" applyAlignment="1">
      <alignment horizontal="center"/>
    </xf>
    <xf numFmtId="179" fontId="12" fillId="0" borderId="0" xfId="60" applyNumberFormat="1" applyFont="1" applyFill="1" applyAlignment="1"/>
    <xf numFmtId="179" fontId="11" fillId="0" borderId="0" xfId="60" applyNumberFormat="1" applyFont="1" applyFill="1" applyAlignment="1"/>
    <xf numFmtId="175" fontId="11" fillId="0" borderId="0" xfId="60" applyNumberFormat="1" applyFont="1" applyFill="1" applyAlignment="1"/>
    <xf numFmtId="9" fontId="12" fillId="0" borderId="22" xfId="129" applyFont="1" applyFill="1" applyBorder="1" applyAlignment="1" applyProtection="1">
      <alignment horizontal="center"/>
    </xf>
    <xf numFmtId="180" fontId="11" fillId="0" borderId="0" xfId="60" applyNumberFormat="1" applyFont="1" applyFill="1" applyBorder="1"/>
    <xf numFmtId="180" fontId="11" fillId="0" borderId="0" xfId="60" applyNumberFormat="1" applyFont="1" applyBorder="1"/>
    <xf numFmtId="176" fontId="13" fillId="0" borderId="0" xfId="9" applyNumberFormat="1" applyFont="1" applyFill="1" applyBorder="1" applyAlignment="1"/>
    <xf numFmtId="175" fontId="13" fillId="0" borderId="19" xfId="60" applyNumberFormat="1" applyFont="1" applyFill="1" applyBorder="1" applyAlignment="1" applyProtection="1">
      <alignment horizontal="right"/>
    </xf>
    <xf numFmtId="176" fontId="115" fillId="0" borderId="0" xfId="9" applyNumberFormat="1" applyFont="1" applyFill="1" applyBorder="1" applyAlignment="1"/>
    <xf numFmtId="176" fontId="116" fillId="0" borderId="0" xfId="9" applyNumberFormat="1" applyFont="1" applyFill="1" applyBorder="1" applyAlignment="1"/>
    <xf numFmtId="176" fontId="115" fillId="0" borderId="0" xfId="9" applyNumberFormat="1" applyFont="1" applyFill="1" applyBorder="1"/>
    <xf numFmtId="0" fontId="115" fillId="0" borderId="0" xfId="9" applyNumberFormat="1" applyFont="1" applyFill="1" applyAlignment="1">
      <alignment horizontal="center"/>
    </xf>
    <xf numFmtId="176" fontId="115" fillId="0" borderId="0" xfId="9" applyNumberFormat="1" applyFont="1" applyFill="1" applyAlignment="1">
      <alignment horizontal="center"/>
    </xf>
    <xf numFmtId="176" fontId="115" fillId="0" borderId="0" xfId="60" applyNumberFormat="1" applyFont="1" applyFill="1" applyBorder="1" applyAlignment="1" applyProtection="1">
      <alignment horizontal="center"/>
    </xf>
    <xf numFmtId="175" fontId="116" fillId="0" borderId="0" xfId="60" applyNumberFormat="1" applyFont="1" applyFill="1" applyBorder="1" applyAlignment="1" applyProtection="1">
      <alignment horizontal="center"/>
    </xf>
    <xf numFmtId="0" fontId="115" fillId="0" borderId="0" xfId="0" applyFont="1" applyFill="1" applyAlignment="1">
      <alignment horizontal="center"/>
    </xf>
    <xf numFmtId="175" fontId="11" fillId="32" borderId="19" xfId="60" applyNumberFormat="1" applyFont="1" applyFill="1" applyBorder="1" applyAlignment="1" applyProtection="1">
      <alignment horizontal="right"/>
    </xf>
    <xf numFmtId="175" fontId="11" fillId="0" borderId="0" xfId="60" applyNumberFormat="1" applyFont="1" applyFill="1"/>
    <xf numFmtId="0" fontId="80" fillId="0" borderId="0" xfId="9" applyFont="1" applyFill="1" applyBorder="1" applyAlignment="1">
      <alignment horizontal="justify" vertical="top"/>
    </xf>
    <xf numFmtId="0" fontId="82" fillId="29" borderId="0" xfId="121" applyFont="1" applyFill="1" applyBorder="1" applyAlignment="1">
      <alignment vertical="center" wrapText="1"/>
    </xf>
    <xf numFmtId="0" fontId="80" fillId="0" borderId="0" xfId="9" applyFont="1" applyFill="1" applyBorder="1" applyAlignment="1">
      <alignment horizontal="justify" vertical="top" wrapText="1"/>
    </xf>
    <xf numFmtId="175" fontId="117" fillId="0" borderId="0" xfId="60" applyNumberFormat="1" applyFont="1" applyFill="1" applyBorder="1" applyAlignment="1" applyProtection="1">
      <alignment horizontal="right"/>
    </xf>
    <xf numFmtId="175" fontId="12" fillId="0" borderId="5" xfId="60" applyNumberFormat="1" applyFont="1" applyFill="1" applyBorder="1" applyAlignment="1" applyProtection="1">
      <alignment horizontal="right"/>
    </xf>
    <xf numFmtId="0" fontId="101" fillId="0" borderId="0" xfId="0" applyFont="1" applyFill="1" applyBorder="1" applyAlignment="1"/>
    <xf numFmtId="174" fontId="80" fillId="0" borderId="0" xfId="60" applyFont="1" applyFill="1" applyAlignment="1">
      <alignment horizontal="center"/>
    </xf>
    <xf numFmtId="0" fontId="101" fillId="0" borderId="20" xfId="9" applyFont="1" applyFill="1" applyBorder="1" applyAlignment="1">
      <alignment wrapText="1"/>
    </xf>
    <xf numFmtId="0" fontId="80" fillId="0" borderId="20" xfId="9" applyFont="1" applyFill="1" applyBorder="1" applyAlignment="1">
      <alignment horizontal="center" wrapText="1"/>
    </xf>
    <xf numFmtId="176" fontId="115" fillId="0" borderId="0" xfId="60" applyNumberFormat="1" applyFont="1" applyFill="1" applyBorder="1" applyAlignment="1" applyProtection="1"/>
    <xf numFmtId="0" fontId="115" fillId="0" borderId="0" xfId="9" applyNumberFormat="1" applyFont="1" applyFill="1" applyBorder="1" applyAlignment="1"/>
    <xf numFmtId="0" fontId="115" fillId="0" borderId="0" xfId="0" applyFont="1" applyFill="1" applyAlignment="1"/>
    <xf numFmtId="175" fontId="141" fillId="0" borderId="0" xfId="60" applyNumberFormat="1" applyFont="1" applyFill="1" applyBorder="1" applyAlignment="1" applyProtection="1">
      <alignment horizontal="right"/>
    </xf>
    <xf numFmtId="0" fontId="83" fillId="0" borderId="0" xfId="0" applyFont="1" applyFill="1"/>
    <xf numFmtId="0" fontId="111" fillId="0" borderId="0" xfId="9" applyFont="1" applyFill="1"/>
    <xf numFmtId="175" fontId="83" fillId="0" borderId="0" xfId="9" applyNumberFormat="1" applyFont="1" applyFill="1"/>
    <xf numFmtId="175" fontId="101" fillId="0" borderId="0" xfId="0" applyNumberFormat="1" applyFont="1" applyFill="1"/>
    <xf numFmtId="175" fontId="142" fillId="0" borderId="0" xfId="60" applyNumberFormat="1" applyFont="1" applyFill="1" applyBorder="1" applyAlignment="1" applyProtection="1">
      <alignment horizontal="right"/>
    </xf>
    <xf numFmtId="176" fontId="143" fillId="0" borderId="0" xfId="60" applyNumberFormat="1" applyFont="1" applyFill="1" applyBorder="1" applyAlignment="1" applyProtection="1">
      <alignment horizontal="center" wrapText="1"/>
    </xf>
    <xf numFmtId="43" fontId="80" fillId="0" borderId="0" xfId="0" applyNumberFormat="1" applyFont="1" applyFill="1"/>
    <xf numFmtId="176" fontId="93" fillId="0" borderId="0" xfId="60" applyNumberFormat="1" applyFont="1" applyFill="1" applyBorder="1" applyAlignment="1" applyProtection="1">
      <alignment horizontal="right" wrapText="1"/>
    </xf>
    <xf numFmtId="175" fontId="93" fillId="0" borderId="0" xfId="60" applyNumberFormat="1" applyFont="1" applyFill="1" applyBorder="1" applyAlignment="1" applyProtection="1">
      <alignment horizontal="right"/>
    </xf>
    <xf numFmtId="174" fontId="15" fillId="0" borderId="0" xfId="60" applyFill="1" applyBorder="1" applyAlignment="1" applyProtection="1">
      <alignment horizontal="right"/>
    </xf>
    <xf numFmtId="0" fontId="144" fillId="0" borderId="0" xfId="9" applyFont="1" applyFill="1" applyBorder="1" applyAlignment="1"/>
    <xf numFmtId="174" fontId="15" fillId="0" borderId="21" xfId="60" applyFill="1" applyBorder="1" applyAlignment="1" applyProtection="1">
      <alignment horizontal="center"/>
    </xf>
    <xf numFmtId="175" fontId="13" fillId="0" borderId="0" xfId="60" applyNumberFormat="1" applyFont="1" applyFill="1" applyBorder="1" applyAlignment="1" applyProtection="1">
      <alignment wrapText="1"/>
    </xf>
    <xf numFmtId="175" fontId="12" fillId="0" borderId="20" xfId="60" applyNumberFormat="1" applyFont="1" applyFill="1" applyBorder="1" applyAlignment="1" applyProtection="1">
      <alignment horizontal="right"/>
    </xf>
    <xf numFmtId="175" fontId="11" fillId="0" borderId="0" xfId="60" applyNumberFormat="1" applyFont="1" applyFill="1" applyBorder="1" applyAlignment="1" applyProtection="1">
      <alignment horizontal="center"/>
    </xf>
    <xf numFmtId="175" fontId="12" fillId="0" borderId="21" xfId="60" applyNumberFormat="1" applyFont="1" applyFill="1" applyBorder="1" applyAlignment="1" applyProtection="1"/>
    <xf numFmtId="0" fontId="64" fillId="0" borderId="0" xfId="0" quotePrefix="1" applyFont="1" applyFill="1" applyAlignment="1">
      <alignment horizontal="center"/>
    </xf>
    <xf numFmtId="0" fontId="64" fillId="0" borderId="0" xfId="9" applyFont="1" applyFill="1" applyBorder="1" applyAlignment="1">
      <alignment horizontal="justify" wrapText="1"/>
    </xf>
    <xf numFmtId="0" fontId="15" fillId="0" borderId="0" xfId="0" applyFont="1" applyFill="1" applyAlignment="1">
      <alignment horizontal="justify" wrapText="1"/>
    </xf>
    <xf numFmtId="0" fontId="98" fillId="0" borderId="0" xfId="9" applyFont="1" applyFill="1" applyBorder="1" applyAlignment="1">
      <alignment horizontal="justify"/>
    </xf>
    <xf numFmtId="0" fontId="101" fillId="0" borderId="0" xfId="0" applyFont="1" applyFill="1" applyAlignment="1">
      <alignment horizontal="left" indent="2"/>
    </xf>
    <xf numFmtId="0" fontId="97" fillId="0" borderId="0" xfId="9" quotePrefix="1" applyFont="1" applyFill="1" applyAlignment="1">
      <alignment horizontal="center" vertical="center" wrapText="1"/>
    </xf>
    <xf numFmtId="0" fontId="113" fillId="0" borderId="0" xfId="9" quotePrefix="1" applyFont="1" applyFill="1" applyAlignment="1">
      <alignment horizontal="center" vertical="center" wrapText="1"/>
    </xf>
    <xf numFmtId="0" fontId="145" fillId="0" borderId="0" xfId="9" applyFont="1" applyFill="1"/>
    <xf numFmtId="175" fontId="145" fillId="0" borderId="0" xfId="9" applyNumberFormat="1" applyFont="1" applyFill="1"/>
    <xf numFmtId="175" fontId="15" fillId="0" borderId="0" xfId="60" applyNumberFormat="1" applyFill="1"/>
    <xf numFmtId="175" fontId="12" fillId="0" borderId="5" xfId="60" applyNumberFormat="1" applyFont="1" applyFill="1" applyBorder="1" applyAlignment="1" applyProtection="1">
      <alignment horizontal="center"/>
    </xf>
    <xf numFmtId="175" fontId="64" fillId="0" borderId="23" xfId="60" applyNumberFormat="1" applyFont="1" applyFill="1" applyBorder="1" applyAlignment="1" applyProtection="1">
      <alignment horizontal="center" wrapText="1"/>
    </xf>
    <xf numFmtId="175" fontId="11" fillId="0" borderId="23" xfId="60" applyNumberFormat="1" applyFont="1" applyFill="1" applyBorder="1" applyAlignment="1" applyProtection="1">
      <alignment wrapText="1"/>
    </xf>
    <xf numFmtId="175" fontId="12" fillId="0" borderId="23" xfId="60" applyNumberFormat="1" applyFont="1" applyFill="1" applyBorder="1" applyAlignment="1" applyProtection="1">
      <alignment wrapText="1"/>
    </xf>
    <xf numFmtId="175" fontId="12" fillId="0" borderId="0" xfId="60" applyNumberFormat="1" applyFont="1" applyFill="1" applyBorder="1" applyAlignment="1" applyProtection="1">
      <alignment horizontal="right" wrapText="1"/>
    </xf>
    <xf numFmtId="175" fontId="12" fillId="0" borderId="0" xfId="60" applyNumberFormat="1" applyFont="1" applyFill="1" applyBorder="1" applyAlignment="1" applyProtection="1">
      <alignment wrapText="1"/>
    </xf>
    <xf numFmtId="175" fontId="11" fillId="0" borderId="23" xfId="60" applyNumberFormat="1" applyFont="1" applyFill="1" applyBorder="1" applyAlignment="1" applyProtection="1">
      <alignment horizontal="center"/>
    </xf>
    <xf numFmtId="175" fontId="80" fillId="0" borderId="0" xfId="60" applyNumberFormat="1" applyFont="1" applyFill="1"/>
    <xf numFmtId="175" fontId="11" fillId="0" borderId="19" xfId="60" applyNumberFormat="1" applyFont="1" applyFill="1" applyBorder="1" applyAlignment="1" applyProtection="1">
      <alignment horizontal="center"/>
    </xf>
    <xf numFmtId="175" fontId="12" fillId="0" borderId="19" xfId="60" applyNumberFormat="1" applyFont="1" applyFill="1" applyBorder="1" applyAlignment="1" applyProtection="1">
      <alignment horizontal="center"/>
    </xf>
    <xf numFmtId="0" fontId="101" fillId="0" borderId="0" xfId="9" quotePrefix="1" applyFont="1" applyFill="1" applyBorder="1" applyAlignment="1">
      <alignment horizontal="left"/>
    </xf>
    <xf numFmtId="174" fontId="101" fillId="0" borderId="21" xfId="60" applyFont="1" applyFill="1" applyBorder="1" applyAlignment="1" applyProtection="1">
      <alignment horizontal="right"/>
    </xf>
    <xf numFmtId="174" fontId="101" fillId="0" borderId="0" xfId="60" applyFont="1" applyFill="1" applyBorder="1" applyAlignment="1" applyProtection="1">
      <alignment horizontal="right"/>
    </xf>
    <xf numFmtId="174" fontId="101" fillId="0" borderId="0" xfId="60" applyFont="1" applyFill="1" applyAlignment="1">
      <alignment horizontal="center"/>
    </xf>
    <xf numFmtId="0" fontId="64" fillId="33" borderId="0" xfId="9" applyFont="1" applyFill="1" applyAlignment="1"/>
    <xf numFmtId="175" fontId="64" fillId="33" borderId="0" xfId="60" applyNumberFormat="1" applyFont="1" applyFill="1" applyBorder="1" applyAlignment="1" applyProtection="1">
      <alignment horizontal="right"/>
    </xf>
    <xf numFmtId="14" fontId="64" fillId="0" borderId="0" xfId="60" applyNumberFormat="1" applyFont="1" applyFill="1" applyBorder="1" applyAlignment="1" applyProtection="1">
      <alignment horizontal="right" wrapText="1"/>
    </xf>
    <xf numFmtId="0" fontId="11" fillId="0" borderId="0" xfId="0" quotePrefix="1" applyFont="1"/>
    <xf numFmtId="0" fontId="64" fillId="0" borderId="0" xfId="9" applyFont="1" applyFill="1" applyAlignment="1">
      <alignment horizontal="right" vertical="center"/>
    </xf>
    <xf numFmtId="0" fontId="102" fillId="0" borderId="20" xfId="9" applyFont="1" applyFill="1" applyBorder="1" applyAlignment="1">
      <alignment wrapText="1"/>
    </xf>
    <xf numFmtId="0" fontId="13" fillId="0" borderId="21" xfId="9" applyFont="1" applyFill="1" applyBorder="1" applyAlignment="1">
      <alignment wrapText="1"/>
    </xf>
    <xf numFmtId="14" fontId="13" fillId="0" borderId="21" xfId="9" quotePrefix="1" applyNumberFormat="1" applyFont="1" applyFill="1" applyBorder="1" applyAlignment="1">
      <alignment horizontal="center" wrapText="1"/>
    </xf>
    <xf numFmtId="0" fontId="113" fillId="0" borderId="21" xfId="9" applyFont="1" applyFill="1" applyBorder="1" applyAlignment="1">
      <alignment horizontal="center" wrapText="1"/>
    </xf>
    <xf numFmtId="175" fontId="64" fillId="0" borderId="0" xfId="60" applyNumberFormat="1" applyFont="1" applyFill="1" applyBorder="1" applyAlignment="1" applyProtection="1">
      <alignment horizontal="center" wrapText="1"/>
    </xf>
    <xf numFmtId="175" fontId="64" fillId="0" borderId="0" xfId="60" applyNumberFormat="1" applyFont="1" applyFill="1" applyBorder="1" applyAlignment="1" applyProtection="1">
      <alignment wrapText="1"/>
    </xf>
    <xf numFmtId="174" fontId="15" fillId="33" borderId="0" xfId="60" applyFill="1"/>
    <xf numFmtId="174" fontId="80" fillId="0" borderId="0" xfId="60" applyFont="1" applyFill="1" applyBorder="1" applyAlignment="1" applyProtection="1"/>
    <xf numFmtId="0" fontId="64" fillId="0" borderId="0" xfId="9" applyFont="1" applyFill="1" applyBorder="1" applyAlignment="1">
      <alignment horizontal="justify"/>
    </xf>
    <xf numFmtId="0" fontId="146" fillId="0" borderId="0" xfId="9" applyFont="1" applyFill="1" applyBorder="1" applyAlignment="1">
      <alignment horizontal="justify" wrapText="1"/>
    </xf>
    <xf numFmtId="178" fontId="147" fillId="0" borderId="0" xfId="9" applyNumberFormat="1" applyFont="1" applyFill="1" applyAlignment="1">
      <alignment horizontal="justify" wrapText="1"/>
    </xf>
    <xf numFmtId="175" fontId="80" fillId="0" borderId="0" xfId="9" applyNumberFormat="1" applyFont="1" applyFill="1" applyAlignment="1">
      <alignment horizontal="justify" wrapText="1"/>
    </xf>
    <xf numFmtId="175" fontId="80" fillId="0" borderId="0" xfId="0" applyNumberFormat="1" applyFont="1" applyFill="1" applyAlignment="1">
      <alignment horizontal="justify" wrapText="1"/>
    </xf>
    <xf numFmtId="175" fontId="80" fillId="0" borderId="0" xfId="9" applyNumberFormat="1" applyFont="1" applyFill="1" applyAlignment="1"/>
    <xf numFmtId="0" fontId="121" fillId="0" borderId="0" xfId="0" applyFont="1" applyAlignment="1">
      <alignment vertical="top"/>
    </xf>
    <xf numFmtId="0" fontId="120" fillId="0" borderId="0" xfId="0" applyFont="1" applyAlignment="1">
      <alignment horizontal="center" vertical="center"/>
    </xf>
    <xf numFmtId="0" fontId="121" fillId="34" borderId="26" xfId="0" applyFont="1" applyFill="1" applyBorder="1" applyAlignment="1">
      <alignment horizontal="center" vertical="center" wrapText="1"/>
    </xf>
    <xf numFmtId="0" fontId="121" fillId="0" borderId="27" xfId="0" applyFont="1" applyBorder="1" applyAlignment="1">
      <alignment horizontal="left" vertical="top" wrapText="1"/>
    </xf>
    <xf numFmtId="204" fontId="121" fillId="0" borderId="28" xfId="0" applyNumberFormat="1" applyFont="1" applyBorder="1" applyAlignment="1">
      <alignment horizontal="right" vertical="top"/>
    </xf>
    <xf numFmtId="204" fontId="120" fillId="0" borderId="29" xfId="0" applyNumberFormat="1" applyFont="1" applyBorder="1" applyAlignment="1">
      <alignment horizontal="right" vertical="top"/>
    </xf>
    <xf numFmtId="0" fontId="123" fillId="0" borderId="0" xfId="0" applyFont="1" applyAlignment="1">
      <alignment horizontal="center" vertical="center"/>
    </xf>
    <xf numFmtId="175" fontId="13" fillId="35" borderId="0" xfId="60" applyNumberFormat="1" applyFont="1" applyFill="1" applyBorder="1" applyAlignment="1" applyProtection="1">
      <alignment horizontal="right"/>
    </xf>
    <xf numFmtId="204" fontId="120" fillId="0" borderId="29" xfId="0" applyNumberFormat="1" applyFont="1" applyBorder="1" applyAlignment="1">
      <alignment vertical="top"/>
    </xf>
    <xf numFmtId="0" fontId="120" fillId="0" borderId="27" xfId="0" applyFont="1" applyBorder="1" applyAlignment="1">
      <alignment horizontal="center" vertical="top"/>
    </xf>
    <xf numFmtId="204" fontId="120" fillId="0" borderId="28" xfId="0" applyNumberFormat="1" applyFont="1" applyBorder="1" applyAlignment="1">
      <alignment horizontal="right" vertical="top"/>
    </xf>
    <xf numFmtId="0" fontId="120" fillId="0" borderId="30" xfId="0" applyFont="1" applyBorder="1" applyAlignment="1">
      <alignment horizontal="center" vertical="top"/>
    </xf>
    <xf numFmtId="0" fontId="120" fillId="0" borderId="27" xfId="0" applyFont="1" applyBorder="1" applyAlignment="1">
      <alignment horizontal="left" vertical="top" wrapText="1"/>
    </xf>
    <xf numFmtId="0" fontId="120" fillId="0" borderId="30" xfId="0" applyFont="1" applyBorder="1" applyAlignment="1">
      <alignment horizontal="left" vertical="top" wrapText="1"/>
    </xf>
    <xf numFmtId="0" fontId="145" fillId="0" borderId="0" xfId="0" applyFont="1" applyFill="1"/>
    <xf numFmtId="175" fontId="13" fillId="0" borderId="0" xfId="63" applyNumberFormat="1" applyFont="1" applyFill="1" applyBorder="1" applyAlignment="1" applyProtection="1">
      <alignment horizontal="right" wrapText="1"/>
    </xf>
    <xf numFmtId="175" fontId="12" fillId="0" borderId="23" xfId="60" applyNumberFormat="1" applyFont="1" applyFill="1" applyBorder="1" applyAlignment="1" applyProtection="1">
      <alignment horizontal="center"/>
    </xf>
    <xf numFmtId="180" fontId="80" fillId="0" borderId="0" xfId="9" applyNumberFormat="1" applyFont="1" applyFill="1" applyBorder="1" applyAlignment="1"/>
    <xf numFmtId="180" fontId="80" fillId="0" borderId="0" xfId="63" applyNumberFormat="1" applyFont="1"/>
    <xf numFmtId="0" fontId="13" fillId="0" borderId="20" xfId="9" applyFont="1" applyFill="1" applyBorder="1" applyAlignment="1">
      <alignment horizontal="left" wrapText="1"/>
    </xf>
    <xf numFmtId="14" fontId="13" fillId="0" borderId="20" xfId="9" quotePrefix="1" applyNumberFormat="1" applyFont="1" applyFill="1" applyBorder="1" applyAlignment="1">
      <alignment horizontal="center" wrapText="1"/>
    </xf>
    <xf numFmtId="0" fontId="12" fillId="0" borderId="20" xfId="9" applyFont="1" applyFill="1" applyBorder="1" applyAlignment="1">
      <alignment horizontal="center" wrapText="1"/>
    </xf>
    <xf numFmtId="0" fontId="64" fillId="0" borderId="20" xfId="9" applyFont="1" applyFill="1" applyBorder="1" applyAlignment="1">
      <alignment wrapText="1"/>
    </xf>
    <xf numFmtId="0" fontId="13" fillId="0" borderId="20" xfId="9" applyFont="1" applyFill="1" applyBorder="1" applyAlignment="1">
      <alignment horizontal="center" wrapText="1"/>
    </xf>
    <xf numFmtId="0" fontId="113" fillId="0" borderId="20" xfId="9" applyFont="1" applyFill="1" applyBorder="1" applyAlignment="1">
      <alignment horizontal="center" wrapText="1"/>
    </xf>
    <xf numFmtId="0" fontId="120" fillId="0" borderId="0" xfId="0" applyFont="1" applyAlignment="1">
      <alignment horizontal="left" vertical="center"/>
    </xf>
    <xf numFmtId="0" fontId="120" fillId="34" borderId="31" xfId="0" applyFont="1" applyFill="1" applyBorder="1" applyAlignment="1">
      <alignment horizontal="center" vertical="center" wrapText="1"/>
    </xf>
    <xf numFmtId="0" fontId="120" fillId="34" borderId="32" xfId="0" applyFont="1" applyFill="1" applyBorder="1" applyAlignment="1">
      <alignment horizontal="center" vertical="center" wrapText="1"/>
    </xf>
    <xf numFmtId="0" fontId="122" fillId="0" borderId="0" xfId="0" applyFont="1" applyAlignment="1">
      <alignment horizontal="center" vertical="center"/>
    </xf>
    <xf numFmtId="0" fontId="121" fillId="34" borderId="33" xfId="0" applyFont="1" applyFill="1" applyBorder="1" applyAlignment="1">
      <alignment horizontal="center" vertical="center" wrapText="1"/>
    </xf>
    <xf numFmtId="0" fontId="120" fillId="0" borderId="0" xfId="0" applyFont="1" applyAlignment="1">
      <alignment horizontal="center" vertical="top"/>
    </xf>
    <xf numFmtId="0" fontId="123" fillId="0" borderId="0" xfId="0" applyFont="1" applyAlignment="1">
      <alignment horizontal="center" vertical="top"/>
    </xf>
    <xf numFmtId="0" fontId="113" fillId="0" borderId="0" xfId="0" applyFont="1" applyAlignment="1">
      <alignment horizontal="center" vertical="center" wrapText="1"/>
    </xf>
    <xf numFmtId="0" fontId="122" fillId="0" borderId="0" xfId="0" applyFont="1" applyAlignment="1">
      <alignment horizontal="center"/>
    </xf>
    <xf numFmtId="0" fontId="121" fillId="0" borderId="0" xfId="0" applyFont="1" applyAlignment="1">
      <alignment horizontal="center" vertical="top"/>
    </xf>
    <xf numFmtId="204" fontId="120" fillId="0" borderId="27" xfId="0" applyNumberFormat="1" applyFont="1" applyBorder="1" applyAlignment="1">
      <alignment horizontal="center" vertical="top"/>
    </xf>
    <xf numFmtId="0" fontId="121" fillId="0" borderId="27" xfId="0" applyFont="1" applyBorder="1" applyAlignment="1">
      <alignment horizontal="center" vertical="top"/>
    </xf>
    <xf numFmtId="204" fontId="121" fillId="0" borderId="27" xfId="0" applyNumberFormat="1" applyFont="1" applyBorder="1" applyAlignment="1">
      <alignment horizontal="center" vertical="top"/>
    </xf>
    <xf numFmtId="204" fontId="120" fillId="0" borderId="30" xfId="0" applyNumberFormat="1" applyFont="1" applyBorder="1" applyAlignment="1">
      <alignment horizontal="center" vertical="top"/>
    </xf>
    <xf numFmtId="204" fontId="120" fillId="0" borderId="28" xfId="0" applyNumberFormat="1" applyFont="1" applyBorder="1" applyAlignment="1">
      <alignment vertical="top"/>
    </xf>
    <xf numFmtId="204" fontId="121" fillId="0" borderId="28" xfId="0" applyNumberFormat="1" applyFont="1" applyBorder="1" applyAlignment="1">
      <alignment vertical="top"/>
    </xf>
    <xf numFmtId="0" fontId="148" fillId="0" borderId="0" xfId="0" applyFont="1" applyAlignment="1">
      <alignment vertical="top"/>
    </xf>
    <xf numFmtId="0" fontId="121" fillId="0" borderId="0" xfId="0" applyFont="1" applyAlignment="1">
      <alignment horizontal="right" vertical="top"/>
    </xf>
    <xf numFmtId="0" fontId="120" fillId="34" borderId="34" xfId="0" applyFont="1" applyFill="1" applyBorder="1" applyAlignment="1">
      <alignment vertical="center" wrapText="1"/>
    </xf>
    <xf numFmtId="0" fontId="121" fillId="34" borderId="35" xfId="0" applyFont="1" applyFill="1" applyBorder="1" applyAlignment="1">
      <alignment vertical="center" wrapText="1"/>
    </xf>
    <xf numFmtId="204" fontId="120" fillId="0" borderId="36" xfId="0" applyNumberFormat="1" applyFont="1" applyBorder="1" applyAlignment="1">
      <alignment vertical="top"/>
    </xf>
    <xf numFmtId="204" fontId="120" fillId="0" borderId="37" xfId="0" applyNumberFormat="1" applyFont="1" applyBorder="1" applyAlignment="1">
      <alignment vertical="top"/>
    </xf>
    <xf numFmtId="204" fontId="121" fillId="0" borderId="37" xfId="0" applyNumberFormat="1" applyFont="1" applyBorder="1" applyAlignment="1">
      <alignment vertical="top"/>
    </xf>
    <xf numFmtId="204" fontId="120" fillId="0" borderId="38" xfId="0" applyNumberFormat="1" applyFont="1" applyBorder="1" applyAlignment="1">
      <alignment vertical="top"/>
    </xf>
    <xf numFmtId="0" fontId="120" fillId="34" borderId="39" xfId="0" applyFont="1" applyFill="1" applyBorder="1" applyAlignment="1">
      <alignment horizontal="center" vertical="center" wrapText="1"/>
    </xf>
    <xf numFmtId="0" fontId="78" fillId="0" borderId="0" xfId="0" applyFont="1"/>
    <xf numFmtId="0" fontId="124" fillId="0" borderId="0" xfId="0" applyFont="1"/>
    <xf numFmtId="0" fontId="16" fillId="0" borderId="0" xfId="0" applyFont="1"/>
    <xf numFmtId="0" fontId="125" fillId="0" borderId="0" xfId="0" applyFont="1"/>
    <xf numFmtId="0" fontId="108" fillId="0" borderId="0" xfId="0" applyFont="1" applyAlignment="1"/>
    <xf numFmtId="0" fontId="126" fillId="0" borderId="0" xfId="0" applyFont="1" applyAlignment="1"/>
    <xf numFmtId="0" fontId="108" fillId="0" borderId="0" xfId="0" applyFont="1"/>
    <xf numFmtId="0" fontId="109" fillId="0" borderId="0" xfId="0" applyFont="1" applyBorder="1" applyAlignment="1">
      <alignment horizontal="center"/>
    </xf>
    <xf numFmtId="0" fontId="126" fillId="0" borderId="0" xfId="0" applyFont="1"/>
    <xf numFmtId="0" fontId="125" fillId="0" borderId="0" xfId="0" applyFont="1" applyAlignment="1"/>
    <xf numFmtId="0" fontId="124" fillId="0" borderId="0" xfId="0" applyFont="1" applyAlignment="1"/>
    <xf numFmtId="176" fontId="101" fillId="0" borderId="0" xfId="60" applyNumberFormat="1" applyFont="1" applyFill="1" applyBorder="1" applyAlignment="1" applyProtection="1"/>
    <xf numFmtId="0" fontId="120" fillId="0" borderId="0" xfId="0" applyFont="1" applyAlignment="1">
      <alignment horizontal="left" vertical="top"/>
    </xf>
    <xf numFmtId="0" fontId="121" fillId="34" borderId="40" xfId="0" applyFont="1" applyFill="1" applyBorder="1" applyAlignment="1">
      <alignment horizontal="center" vertical="center" wrapText="1"/>
    </xf>
    <xf numFmtId="0" fontId="120" fillId="0" borderId="41" xfId="0" applyFont="1" applyBorder="1" applyAlignment="1">
      <alignment horizontal="left" vertical="top" wrapText="1"/>
    </xf>
    <xf numFmtId="0" fontId="121" fillId="0" borderId="41" xfId="0" applyFont="1" applyBorder="1" applyAlignment="1">
      <alignment horizontal="left" vertical="top" wrapText="1"/>
    </xf>
    <xf numFmtId="0" fontId="120" fillId="0" borderId="42" xfId="0" applyFont="1" applyBorder="1" applyAlignment="1">
      <alignment horizontal="left" vertical="top" wrapText="1"/>
    </xf>
    <xf numFmtId="0" fontId="122" fillId="0" borderId="0" xfId="0" applyFont="1" applyBorder="1" applyAlignment="1">
      <alignment horizontal="center" vertical="center"/>
    </xf>
    <xf numFmtId="0" fontId="128" fillId="34" borderId="31" xfId="0" applyFont="1" applyFill="1" applyBorder="1" applyAlignment="1">
      <alignment horizontal="center" vertical="center" wrapText="1"/>
    </xf>
    <xf numFmtId="0" fontId="129" fillId="34" borderId="33" xfId="0" applyFont="1" applyFill="1" applyBorder="1" applyAlignment="1">
      <alignment horizontal="center" vertical="center" wrapText="1"/>
    </xf>
    <xf numFmtId="0" fontId="128" fillId="0" borderId="30" xfId="0" applyFont="1" applyBorder="1" applyAlignment="1">
      <alignment horizontal="center" vertical="top"/>
    </xf>
    <xf numFmtId="204" fontId="128" fillId="0" borderId="30" xfId="0" applyNumberFormat="1" applyFont="1" applyBorder="1" applyAlignment="1">
      <alignment horizontal="right" vertical="top"/>
    </xf>
    <xf numFmtId="0" fontId="129" fillId="0" borderId="0" xfId="0" applyFont="1" applyAlignment="1">
      <alignment vertical="top"/>
    </xf>
    <xf numFmtId="0" fontId="128" fillId="0" borderId="0" xfId="0" applyFont="1" applyAlignment="1">
      <alignment horizontal="center" vertical="center"/>
    </xf>
    <xf numFmtId="0" fontId="132" fillId="0" borderId="0" xfId="0" applyFont="1" applyAlignment="1">
      <alignment horizontal="center" vertical="center"/>
    </xf>
    <xf numFmtId="0" fontId="132" fillId="0" borderId="0" xfId="0" applyFont="1" applyAlignment="1">
      <alignment vertical="top"/>
    </xf>
    <xf numFmtId="0" fontId="129" fillId="34" borderId="43" xfId="0" applyFont="1" applyFill="1" applyBorder="1" applyAlignment="1">
      <alignment horizontal="center" vertical="center" wrapText="1"/>
    </xf>
    <xf numFmtId="0" fontId="128" fillId="0" borderId="44" xfId="0" applyFont="1" applyBorder="1" applyAlignment="1">
      <alignment horizontal="center" vertical="top"/>
    </xf>
    <xf numFmtId="0" fontId="128" fillId="34" borderId="45" xfId="0" applyFont="1" applyFill="1" applyBorder="1" applyAlignment="1">
      <alignment vertical="center" wrapText="1"/>
    </xf>
    <xf numFmtId="0" fontId="128" fillId="34" borderId="45" xfId="0" applyFont="1" applyFill="1" applyBorder="1" applyAlignment="1">
      <alignment horizontal="center" vertical="center" wrapText="1"/>
    </xf>
    <xf numFmtId="0" fontId="129" fillId="34" borderId="46" xfId="0" applyFont="1" applyFill="1" applyBorder="1" applyAlignment="1">
      <alignment horizontal="center" vertical="center" wrapText="1"/>
    </xf>
    <xf numFmtId="204" fontId="128" fillId="0" borderId="47" xfId="0" applyNumberFormat="1" applyFont="1" applyBorder="1" applyAlignment="1">
      <alignment horizontal="right" vertical="top"/>
    </xf>
    <xf numFmtId="204" fontId="129" fillId="0" borderId="47" xfId="0" applyNumberFormat="1" applyFont="1" applyBorder="1" applyAlignment="1">
      <alignment horizontal="right" vertical="top"/>
    </xf>
    <xf numFmtId="204" fontId="128" fillId="0" borderId="23" xfId="0" applyNumberFormat="1" applyFont="1" applyBorder="1" applyAlignment="1">
      <alignment horizontal="right" vertical="top"/>
    </xf>
    <xf numFmtId="3" fontId="129" fillId="34" borderId="66" xfId="0" applyNumberFormat="1" applyFont="1" applyFill="1" applyBorder="1" applyAlignment="1">
      <alignment horizontal="center" vertical="center" wrapText="1"/>
    </xf>
    <xf numFmtId="3" fontId="128" fillId="0" borderId="67" xfId="0" applyNumberFormat="1" applyFont="1" applyBorder="1" applyAlignment="1">
      <alignment horizontal="right" vertical="top"/>
    </xf>
    <xf numFmtId="3" fontId="129" fillId="0" borderId="67" xfId="0" applyNumberFormat="1" applyFont="1" applyBorder="1" applyAlignment="1">
      <alignment horizontal="right" vertical="top"/>
    </xf>
    <xf numFmtId="3" fontId="128" fillId="0" borderId="68" xfId="0" applyNumberFormat="1" applyFont="1" applyBorder="1" applyAlignment="1">
      <alignment horizontal="right" vertical="top"/>
    </xf>
    <xf numFmtId="0" fontId="128" fillId="0" borderId="0" xfId="0" applyFont="1" applyAlignment="1"/>
    <xf numFmtId="0" fontId="132" fillId="0" borderId="0" xfId="0" applyFont="1" applyAlignment="1"/>
    <xf numFmtId="0" fontId="128" fillId="0" borderId="0" xfId="0" applyFont="1" applyAlignment="1">
      <alignment vertical="center"/>
    </xf>
    <xf numFmtId="0" fontId="132" fillId="0" borderId="0" xfId="0" applyFont="1" applyAlignment="1">
      <alignment vertical="center"/>
    </xf>
    <xf numFmtId="0" fontId="128" fillId="0" borderId="0" xfId="0" applyFont="1" applyAlignment="1">
      <alignment horizontal="center"/>
    </xf>
    <xf numFmtId="0" fontId="132" fillId="0" borderId="0" xfId="0" applyFont="1" applyAlignment="1">
      <alignment horizontal="center"/>
    </xf>
    <xf numFmtId="0" fontId="130" fillId="0" borderId="0" xfId="0" applyFont="1" applyAlignment="1">
      <alignment vertical="center" wrapText="1"/>
    </xf>
    <xf numFmtId="3" fontId="134" fillId="0" borderId="0" xfId="0" applyNumberFormat="1" applyFont="1" applyBorder="1"/>
    <xf numFmtId="204" fontId="121" fillId="0" borderId="0" xfId="0" applyNumberFormat="1" applyFont="1" applyFill="1" applyBorder="1" applyAlignment="1">
      <alignment horizontal="right" vertical="top"/>
    </xf>
    <xf numFmtId="203" fontId="4" fillId="0" borderId="0" xfId="0" applyNumberFormat="1" applyFont="1" applyFill="1" applyBorder="1"/>
    <xf numFmtId="204" fontId="121" fillId="0" borderId="48" xfId="0" applyNumberFormat="1" applyFont="1" applyBorder="1" applyAlignment="1">
      <alignment horizontal="right" vertical="top"/>
    </xf>
    <xf numFmtId="0" fontId="123" fillId="0" borderId="0" xfId="0" applyFont="1" applyAlignment="1">
      <alignment horizontal="left" vertical="center"/>
    </xf>
    <xf numFmtId="204" fontId="120" fillId="0" borderId="49" xfId="0" applyNumberFormat="1" applyFont="1" applyBorder="1" applyAlignment="1">
      <alignment vertical="top"/>
    </xf>
    <xf numFmtId="0" fontId="121" fillId="0" borderId="69" xfId="0" applyFont="1" applyBorder="1" applyAlignment="1">
      <alignment horizontal="left" vertical="top" wrapText="1"/>
    </xf>
    <xf numFmtId="0" fontId="121" fillId="0" borderId="70" xfId="0" applyFont="1" applyBorder="1" applyAlignment="1">
      <alignment horizontal="left" vertical="top" wrapText="1"/>
    </xf>
    <xf numFmtId="0" fontId="121" fillId="0" borderId="70" xfId="0" applyFont="1" applyBorder="1" applyAlignment="1">
      <alignment horizontal="center" vertical="top"/>
    </xf>
    <xf numFmtId="204" fontId="121" fillId="0" borderId="70" xfId="0" applyNumberFormat="1" applyFont="1" applyBorder="1" applyAlignment="1">
      <alignment horizontal="center" vertical="top"/>
    </xf>
    <xf numFmtId="204" fontId="121" fillId="0" borderId="71" xfId="0" applyNumberFormat="1" applyFont="1" applyBorder="1" applyAlignment="1">
      <alignment vertical="top"/>
    </xf>
    <xf numFmtId="204" fontId="121" fillId="0" borderId="72" xfId="0" applyNumberFormat="1" applyFont="1" applyBorder="1" applyAlignment="1">
      <alignment horizontal="right" vertical="top"/>
    </xf>
    <xf numFmtId="0" fontId="120" fillId="0" borderId="50" xfId="0" applyFont="1" applyBorder="1" applyAlignment="1">
      <alignment horizontal="left" vertical="top" wrapText="1"/>
    </xf>
    <xf numFmtId="0" fontId="120" fillId="0" borderId="51" xfId="0" applyFont="1" applyBorder="1" applyAlignment="1">
      <alignment horizontal="left" vertical="top" wrapText="1"/>
    </xf>
    <xf numFmtId="0" fontId="120" fillId="0" borderId="51" xfId="0" applyFont="1" applyBorder="1" applyAlignment="1">
      <alignment horizontal="center" vertical="top"/>
    </xf>
    <xf numFmtId="204" fontId="120" fillId="0" borderId="51" xfId="0" applyNumberFormat="1" applyFont="1" applyBorder="1" applyAlignment="1">
      <alignment horizontal="center" vertical="top"/>
    </xf>
    <xf numFmtId="204" fontId="120" fillId="0" borderId="52" xfId="0" applyNumberFormat="1" applyFont="1" applyBorder="1" applyAlignment="1">
      <alignment vertical="top"/>
    </xf>
    <xf numFmtId="204" fontId="120" fillId="0" borderId="53" xfId="0" applyNumberFormat="1" applyFont="1" applyBorder="1" applyAlignment="1">
      <alignment horizontal="right" vertical="top"/>
    </xf>
    <xf numFmtId="0" fontId="120" fillId="0" borderId="73" xfId="0" applyFont="1" applyBorder="1" applyAlignment="1">
      <alignment horizontal="left" vertical="top" wrapText="1"/>
    </xf>
    <xf numFmtId="0" fontId="120" fillId="0" borderId="74" xfId="0" applyFont="1" applyBorder="1" applyAlignment="1">
      <alignment horizontal="left" vertical="top" wrapText="1"/>
    </xf>
    <xf numFmtId="0" fontId="120" fillId="0" borderId="74" xfId="0" applyFont="1" applyBorder="1" applyAlignment="1">
      <alignment horizontal="center" vertical="top"/>
    </xf>
    <xf numFmtId="204" fontId="120" fillId="0" borderId="74" xfId="0" applyNumberFormat="1" applyFont="1" applyBorder="1" applyAlignment="1">
      <alignment horizontal="center" vertical="top"/>
    </xf>
    <xf numFmtId="204" fontId="120" fillId="0" borderId="75" xfId="0" applyNumberFormat="1" applyFont="1" applyBorder="1" applyAlignment="1">
      <alignment vertical="top"/>
    </xf>
    <xf numFmtId="204" fontId="120" fillId="0" borderId="76" xfId="0" applyNumberFormat="1" applyFont="1" applyBorder="1" applyAlignment="1">
      <alignment horizontal="right" vertical="top"/>
    </xf>
    <xf numFmtId="0" fontId="121" fillId="0" borderId="50" xfId="0" applyFont="1" applyBorder="1" applyAlignment="1">
      <alignment horizontal="left" vertical="top" wrapText="1"/>
    </xf>
    <xf numFmtId="0" fontId="121" fillId="0" borderId="51" xfId="0" applyFont="1" applyBorder="1" applyAlignment="1">
      <alignment horizontal="left" vertical="top" wrapText="1"/>
    </xf>
    <xf numFmtId="0" fontId="121" fillId="0" borderId="51" xfId="0" applyFont="1" applyBorder="1" applyAlignment="1">
      <alignment horizontal="center" vertical="top"/>
    </xf>
    <xf numFmtId="204" fontId="121" fillId="0" borderId="51" xfId="0" applyNumberFormat="1" applyFont="1" applyBorder="1" applyAlignment="1">
      <alignment horizontal="center" vertical="top"/>
    </xf>
    <xf numFmtId="204" fontId="121" fillId="0" borderId="52" xfId="0" applyNumberFormat="1" applyFont="1" applyBorder="1" applyAlignment="1">
      <alignment vertical="top"/>
    </xf>
    <xf numFmtId="204" fontId="121" fillId="0" borderId="53" xfId="0" applyNumberFormat="1" applyFont="1" applyBorder="1" applyAlignment="1">
      <alignment vertical="top"/>
    </xf>
    <xf numFmtId="0" fontId="121" fillId="0" borderId="73" xfId="0" applyFont="1" applyBorder="1" applyAlignment="1">
      <alignment horizontal="left" vertical="top" wrapText="1"/>
    </xf>
    <xf numFmtId="0" fontId="121" fillId="0" borderId="74" xfId="0" applyFont="1" applyBorder="1" applyAlignment="1">
      <alignment horizontal="left" vertical="top" wrapText="1"/>
    </xf>
    <xf numFmtId="0" fontId="121" fillId="0" borderId="74" xfId="0" applyFont="1" applyBorder="1" applyAlignment="1">
      <alignment horizontal="center" vertical="top"/>
    </xf>
    <xf numFmtId="204" fontId="121" fillId="0" borderId="74" xfId="0" applyNumberFormat="1" applyFont="1" applyBorder="1" applyAlignment="1">
      <alignment horizontal="center" vertical="top"/>
    </xf>
    <xf numFmtId="204" fontId="121" fillId="0" borderId="75" xfId="0" applyNumberFormat="1" applyFont="1" applyBorder="1" applyAlignment="1">
      <alignment vertical="top"/>
    </xf>
    <xf numFmtId="204" fontId="121" fillId="0" borderId="76" xfId="0" applyNumberFormat="1" applyFont="1" applyBorder="1" applyAlignment="1">
      <alignment vertical="top"/>
    </xf>
    <xf numFmtId="3" fontId="120" fillId="34" borderId="77" xfId="0" applyNumberFormat="1" applyFont="1" applyFill="1" applyBorder="1" applyAlignment="1">
      <alignment horizontal="center" vertical="center" wrapText="1"/>
    </xf>
    <xf numFmtId="37" fontId="128" fillId="0" borderId="47" xfId="0" applyNumberFormat="1" applyFont="1" applyBorder="1" applyAlignment="1">
      <alignment horizontal="right" vertical="top"/>
    </xf>
    <xf numFmtId="37" fontId="128" fillId="0" borderId="67" xfId="0" applyNumberFormat="1" applyFont="1" applyBorder="1" applyAlignment="1">
      <alignment horizontal="right" vertical="top"/>
    </xf>
    <xf numFmtId="3" fontId="120" fillId="34" borderId="45" xfId="0" applyNumberFormat="1" applyFont="1" applyFill="1" applyBorder="1" applyAlignment="1">
      <alignment horizontal="center" vertical="center" wrapText="1"/>
    </xf>
    <xf numFmtId="3" fontId="129" fillId="34" borderId="46" xfId="0" applyNumberFormat="1" applyFont="1" applyFill="1" applyBorder="1" applyAlignment="1">
      <alignment horizontal="center" vertical="center" wrapText="1"/>
    </xf>
    <xf numFmtId="3" fontId="128" fillId="0" borderId="47" xfId="0" applyNumberFormat="1" applyFont="1" applyBorder="1" applyAlignment="1">
      <alignment horizontal="right" vertical="top"/>
    </xf>
    <xf numFmtId="3" fontId="129" fillId="0" borderId="47" xfId="0" applyNumberFormat="1" applyFont="1" applyBorder="1" applyAlignment="1">
      <alignment horizontal="right" vertical="top"/>
    </xf>
    <xf numFmtId="3" fontId="128" fillId="0" borderId="23" xfId="0" applyNumberFormat="1" applyFont="1" applyBorder="1" applyAlignment="1">
      <alignment horizontal="right" vertical="top"/>
    </xf>
    <xf numFmtId="0" fontId="128" fillId="34" borderId="50" xfId="0" applyFont="1" applyFill="1" applyBorder="1" applyAlignment="1">
      <alignment vertical="center" wrapText="1"/>
    </xf>
    <xf numFmtId="0" fontId="0" fillId="0" borderId="50" xfId="0" applyBorder="1"/>
    <xf numFmtId="177" fontId="12" fillId="0" borderId="50" xfId="122" applyNumberFormat="1" applyFont="1" applyFill="1" applyBorder="1" applyAlignment="1">
      <alignment horizontal="center"/>
    </xf>
    <xf numFmtId="177" fontId="11" fillId="0" borderId="50" xfId="122" applyNumberFormat="1" applyFont="1" applyFill="1" applyBorder="1" applyAlignment="1">
      <alignment horizontal="center"/>
    </xf>
    <xf numFmtId="177" fontId="13" fillId="0" borderId="50" xfId="122" applyNumberFormat="1" applyFont="1" applyFill="1" applyBorder="1" applyAlignment="1">
      <alignment horizontal="center"/>
    </xf>
    <xf numFmtId="177" fontId="12" fillId="0" borderId="0" xfId="122" applyNumberFormat="1" applyFont="1" applyFill="1" applyBorder="1" applyAlignment="1">
      <alignment horizontal="center"/>
    </xf>
    <xf numFmtId="0" fontId="128" fillId="0" borderId="54" xfId="0" applyFont="1" applyBorder="1" applyAlignment="1">
      <alignment horizontal="center" vertical="top"/>
    </xf>
    <xf numFmtId="177" fontId="12" fillId="0" borderId="54" xfId="122" applyNumberFormat="1" applyFont="1" applyFill="1" applyBorder="1" applyAlignment="1">
      <alignment horizontal="center"/>
    </xf>
    <xf numFmtId="204" fontId="128" fillId="0" borderId="54" xfId="0" applyNumberFormat="1" applyFont="1" applyBorder="1" applyAlignment="1">
      <alignment horizontal="right" vertical="top"/>
    </xf>
    <xf numFmtId="0" fontId="128" fillId="0" borderId="10" xfId="0" applyFont="1" applyBorder="1" applyAlignment="1">
      <alignment horizontal="center" vertical="top"/>
    </xf>
    <xf numFmtId="177" fontId="11" fillId="0" borderId="10" xfId="122" applyNumberFormat="1" applyFont="1" applyFill="1" applyBorder="1" applyAlignment="1">
      <alignment horizontal="center"/>
    </xf>
    <xf numFmtId="204" fontId="128" fillId="0" borderId="10" xfId="0" applyNumberFormat="1" applyFont="1" applyBorder="1" applyAlignment="1">
      <alignment horizontal="right" vertical="top"/>
    </xf>
    <xf numFmtId="177" fontId="12" fillId="0" borderId="10" xfId="122" applyNumberFormat="1" applyFont="1" applyFill="1" applyBorder="1" applyAlignment="1">
      <alignment horizontal="center"/>
    </xf>
    <xf numFmtId="0" fontId="129" fillId="0" borderId="10" xfId="0" applyFont="1" applyBorder="1" applyAlignment="1">
      <alignment horizontal="center" vertical="top"/>
    </xf>
    <xf numFmtId="204" fontId="129" fillId="0" borderId="10" xfId="0" applyNumberFormat="1" applyFont="1" applyBorder="1" applyAlignment="1">
      <alignment horizontal="right" vertical="top"/>
    </xf>
    <xf numFmtId="37" fontId="128" fillId="0" borderId="10" xfId="0" applyNumberFormat="1" applyFont="1" applyBorder="1" applyAlignment="1">
      <alignment horizontal="right" vertical="top"/>
    </xf>
    <xf numFmtId="0" fontId="135" fillId="0" borderId="0" xfId="0" applyFont="1"/>
    <xf numFmtId="0" fontId="140" fillId="0" borderId="0" xfId="118" applyFont="1"/>
    <xf numFmtId="0" fontId="151" fillId="0" borderId="0" xfId="118" applyFont="1" applyAlignment="1">
      <alignment horizontal="right" vertical="center"/>
    </xf>
    <xf numFmtId="0" fontId="64" fillId="36" borderId="7" xfId="118" applyFont="1" applyFill="1" applyBorder="1" applyAlignment="1">
      <alignment horizontal="center" vertical="center" wrapText="1"/>
    </xf>
    <xf numFmtId="0" fontId="64" fillId="36" borderId="7" xfId="118" applyFont="1" applyFill="1" applyBorder="1" applyAlignment="1" applyProtection="1">
      <alignment horizontal="center" vertical="center" wrapText="1"/>
      <protection locked="0"/>
    </xf>
    <xf numFmtId="0" fontId="136" fillId="0" borderId="7" xfId="0" applyFont="1" applyBorder="1" applyAlignment="1">
      <alignment horizontal="justify" vertical="top" wrapText="1"/>
    </xf>
    <xf numFmtId="0" fontId="137" fillId="0" borderId="7" xfId="0" applyFont="1" applyBorder="1" applyAlignment="1">
      <alignment horizontal="center" vertical="top" wrapText="1"/>
    </xf>
    <xf numFmtId="0" fontId="80" fillId="36" borderId="7" xfId="118" applyFont="1" applyFill="1" applyBorder="1" applyAlignment="1">
      <alignment horizontal="center" vertical="center" wrapText="1"/>
    </xf>
    <xf numFmtId="0" fontId="80" fillId="36" borderId="7" xfId="118" applyFont="1" applyFill="1" applyBorder="1" applyAlignment="1">
      <alignment horizontal="justify" vertical="center" wrapText="1"/>
    </xf>
    <xf numFmtId="0" fontId="137" fillId="0" borderId="7" xfId="0" applyFont="1" applyBorder="1" applyAlignment="1">
      <alignment horizontal="justify" vertical="top" wrapText="1"/>
    </xf>
    <xf numFmtId="0" fontId="137" fillId="0" borderId="7" xfId="0" quotePrefix="1" applyFont="1" applyBorder="1" applyAlignment="1">
      <alignment horizontal="center" vertical="top" wrapText="1"/>
    </xf>
    <xf numFmtId="180" fontId="11" fillId="0" borderId="7" xfId="60" quotePrefix="1" applyNumberFormat="1" applyFont="1" applyBorder="1" applyAlignment="1">
      <alignment horizontal="right"/>
    </xf>
    <xf numFmtId="43" fontId="11" fillId="0" borderId="7" xfId="60" quotePrefix="1" applyNumberFormat="1" applyFont="1" applyBorder="1" applyAlignment="1">
      <alignment horizontal="right"/>
    </xf>
    <xf numFmtId="0" fontId="138" fillId="0" borderId="7" xfId="0" applyFont="1" applyBorder="1" applyAlignment="1">
      <alignment horizontal="justify" vertical="top" wrapText="1"/>
    </xf>
    <xf numFmtId="0" fontId="138" fillId="0" borderId="7" xfId="0" applyFont="1" applyBorder="1" applyAlignment="1">
      <alignment horizontal="center" vertical="top" wrapText="1"/>
    </xf>
    <xf numFmtId="0" fontId="136" fillId="0" borderId="7" xfId="0" applyFont="1" applyBorder="1" applyAlignment="1">
      <alignment horizontal="center" vertical="top" wrapText="1"/>
    </xf>
    <xf numFmtId="0" fontId="135" fillId="0" borderId="7" xfId="0" applyFont="1" applyBorder="1"/>
    <xf numFmtId="3" fontId="135" fillId="0" borderId="7" xfId="0" applyNumberFormat="1" applyFont="1" applyBorder="1"/>
    <xf numFmtId="0" fontId="139" fillId="0" borderId="7" xfId="0" applyFont="1" applyBorder="1"/>
    <xf numFmtId="0" fontId="80" fillId="0" borderId="0" xfId="9" applyNumberFormat="1" applyFont="1" applyAlignment="1">
      <alignment horizontal="left" vertical="center" wrapText="1"/>
    </xf>
    <xf numFmtId="0" fontId="80" fillId="0" borderId="0" xfId="9" applyFont="1" applyAlignment="1">
      <alignment horizontal="left" vertical="center" wrapText="1"/>
    </xf>
    <xf numFmtId="0" fontId="27" fillId="0" borderId="55" xfId="123" applyFont="1" applyBorder="1" applyAlignment="1">
      <alignment horizontal="justify" vertical="center" wrapText="1"/>
    </xf>
    <xf numFmtId="0" fontId="17" fillId="0" borderId="56" xfId="123" applyFont="1" applyBorder="1" applyAlignment="1">
      <alignment horizontal="justify" vertical="center" wrapText="1"/>
    </xf>
    <xf numFmtId="0" fontId="17" fillId="0" borderId="57" xfId="123" applyFont="1" applyBorder="1" applyAlignment="1">
      <alignment horizontal="justify" vertical="center" wrapText="1"/>
    </xf>
    <xf numFmtId="0" fontId="17" fillId="0" borderId="18" xfId="123" applyFont="1" applyBorder="1" applyAlignment="1">
      <alignment horizontal="justify" vertical="center" wrapText="1"/>
    </xf>
    <xf numFmtId="0" fontId="17" fillId="0" borderId="0" xfId="123" applyFont="1" applyBorder="1" applyAlignment="1">
      <alignment horizontal="justify" vertical="center" wrapText="1"/>
    </xf>
    <xf numFmtId="0" fontId="17" fillId="0" borderId="58" xfId="123" applyFont="1" applyBorder="1" applyAlignment="1">
      <alignment horizontal="justify" vertical="center" wrapText="1"/>
    </xf>
    <xf numFmtId="0" fontId="17" fillId="31" borderId="16" xfId="123" applyFont="1" applyFill="1" applyBorder="1" applyAlignment="1">
      <alignment horizontal="justify" vertical="center" wrapText="1"/>
    </xf>
    <xf numFmtId="0" fontId="87" fillId="0" borderId="18" xfId="123" applyFont="1" applyBorder="1" applyAlignment="1">
      <alignment horizontal="left" vertical="center" wrapText="1"/>
    </xf>
    <xf numFmtId="0" fontId="87" fillId="0" borderId="0" xfId="123" applyFont="1" applyBorder="1" applyAlignment="1">
      <alignment horizontal="left" vertical="center" wrapText="1"/>
    </xf>
    <xf numFmtId="0" fontId="17" fillId="0" borderId="18" xfId="123" applyFont="1" applyBorder="1" applyAlignment="1">
      <alignment horizontal="left" vertical="center" wrapText="1"/>
    </xf>
    <xf numFmtId="0" fontId="17" fillId="0" borderId="0" xfId="123" applyFont="1" applyBorder="1" applyAlignment="1">
      <alignment horizontal="left" vertical="center" wrapText="1"/>
    </xf>
    <xf numFmtId="0" fontId="17" fillId="0" borderId="58" xfId="123" applyFont="1" applyBorder="1" applyAlignment="1">
      <alignment horizontal="left" vertical="center" wrapText="1"/>
    </xf>
    <xf numFmtId="0" fontId="17" fillId="0" borderId="59" xfId="123" applyFont="1" applyBorder="1" applyAlignment="1">
      <alignment horizontal="left" vertical="center" wrapText="1"/>
    </xf>
    <xf numFmtId="0" fontId="17" fillId="0" borderId="20" xfId="123" applyFont="1" applyBorder="1" applyAlignment="1">
      <alignment horizontal="left" vertical="center" wrapText="1"/>
    </xf>
    <xf numFmtId="0" fontId="17" fillId="0" borderId="60" xfId="123" applyFont="1" applyBorder="1" applyAlignment="1">
      <alignment horizontal="left" vertical="center" wrapText="1"/>
    </xf>
    <xf numFmtId="0" fontId="90" fillId="0" borderId="0" xfId="0" applyFont="1" applyAlignment="1">
      <alignment horizontal="center"/>
    </xf>
    <xf numFmtId="0" fontId="79" fillId="0" borderId="0" xfId="0" applyFont="1" applyBorder="1" applyAlignment="1">
      <alignment horizontal="center"/>
    </xf>
    <xf numFmtId="0" fontId="127" fillId="0" borderId="0" xfId="0" applyFont="1" applyBorder="1" applyAlignment="1">
      <alignment horizontal="center" vertical="center"/>
    </xf>
    <xf numFmtId="37" fontId="79" fillId="0" borderId="0" xfId="0" applyNumberFormat="1" applyFont="1" applyAlignment="1">
      <alignment horizontal="center" vertical="center" wrapText="1"/>
    </xf>
    <xf numFmtId="0" fontId="91" fillId="0" borderId="0" xfId="120" applyFont="1" applyBorder="1" applyAlignment="1">
      <alignment horizontal="center"/>
    </xf>
    <xf numFmtId="0" fontId="11" fillId="0" borderId="0" xfId="120" applyFont="1" applyBorder="1" applyAlignment="1">
      <alignment horizontal="center"/>
    </xf>
    <xf numFmtId="0" fontId="64" fillId="0" borderId="0" xfId="0" applyFont="1" applyFill="1" applyAlignment="1"/>
    <xf numFmtId="176" fontId="101" fillId="0" borderId="61" xfId="60" applyNumberFormat="1" applyFont="1" applyFill="1" applyBorder="1" applyAlignment="1" applyProtection="1">
      <alignment horizontal="right"/>
    </xf>
    <xf numFmtId="0" fontId="128" fillId="0" borderId="62" xfId="0" applyFont="1" applyBorder="1" applyAlignment="1">
      <alignment horizontal="left" vertical="top" wrapText="1"/>
    </xf>
    <xf numFmtId="0" fontId="128" fillId="34" borderId="63" xfId="0" applyFont="1" applyFill="1" applyBorder="1" applyAlignment="1">
      <alignment horizontal="center" vertical="center" wrapText="1"/>
    </xf>
    <xf numFmtId="0" fontId="129" fillId="34" borderId="64" xfId="0" applyFont="1" applyFill="1" applyBorder="1" applyAlignment="1">
      <alignment horizontal="center" vertical="center" wrapText="1"/>
    </xf>
    <xf numFmtId="0" fontId="129" fillId="0" borderId="62" xfId="0" applyFont="1" applyBorder="1" applyAlignment="1">
      <alignment horizontal="left" vertical="top" wrapText="1"/>
    </xf>
    <xf numFmtId="0" fontId="129" fillId="0" borderId="0" xfId="0" applyFont="1" applyAlignment="1">
      <alignment vertical="top"/>
    </xf>
    <xf numFmtId="0" fontId="128" fillId="0" borderId="0" xfId="0" applyFont="1" applyAlignment="1">
      <alignment horizontal="left" vertical="center"/>
    </xf>
    <xf numFmtId="0" fontId="0" fillId="0" borderId="0" xfId="0"/>
    <xf numFmtId="0" fontId="131" fillId="0" borderId="0" xfId="0" applyFont="1" applyAlignment="1">
      <alignment horizontal="center" vertical="center"/>
    </xf>
    <xf numFmtId="0" fontId="121" fillId="0" borderId="0" xfId="0" applyFont="1" applyAlignment="1">
      <alignment horizontal="center" vertical="center"/>
    </xf>
    <xf numFmtId="0" fontId="129" fillId="0" borderId="0" xfId="0" applyFont="1" applyAlignment="1">
      <alignment horizontal="center" vertical="center"/>
    </xf>
    <xf numFmtId="0" fontId="133" fillId="0" borderId="0" xfId="0" applyFont="1" applyAlignment="1">
      <alignment horizontal="center"/>
    </xf>
    <xf numFmtId="0" fontId="130" fillId="0" borderId="0" xfId="0" applyFont="1" applyAlignment="1">
      <alignment horizontal="center" vertical="center" wrapText="1"/>
    </xf>
    <xf numFmtId="0" fontId="128" fillId="0" borderId="65" xfId="0" applyFont="1" applyBorder="1" applyAlignment="1">
      <alignment horizontal="left" vertical="top" wrapText="1"/>
    </xf>
    <xf numFmtId="0" fontId="149" fillId="0" borderId="0" xfId="118" applyFont="1" applyAlignment="1">
      <alignment horizontal="left" vertical="top"/>
    </xf>
    <xf numFmtId="0" fontId="150" fillId="0" borderId="0" xfId="118" applyFont="1" applyAlignment="1">
      <alignment horizontal="left" vertical="top"/>
    </xf>
    <xf numFmtId="0" fontId="121" fillId="0" borderId="0" xfId="0" applyFont="1" applyAlignment="1">
      <alignment horizontal="left" vertical="center"/>
    </xf>
    <xf numFmtId="0" fontId="129" fillId="0" borderId="0" xfId="0" applyFont="1" applyAlignment="1">
      <alignment horizontal="left" vertical="center"/>
    </xf>
    <xf numFmtId="0" fontId="133" fillId="0" borderId="0" xfId="0" applyFont="1" applyAlignment="1">
      <alignment horizontal="left"/>
    </xf>
    <xf numFmtId="0" fontId="64" fillId="0" borderId="0" xfId="9" applyFont="1" applyFill="1" applyBorder="1" applyAlignment="1">
      <alignment horizontal="justify" wrapText="1"/>
    </xf>
    <xf numFmtId="0" fontId="80" fillId="32" borderId="0" xfId="9" applyFont="1" applyFill="1" applyAlignment="1">
      <alignment horizontal="justify" wrapText="1"/>
    </xf>
    <xf numFmtId="0" fontId="101" fillId="0" borderId="0" xfId="9" applyFont="1" applyFill="1" applyAlignment="1">
      <alignment horizontal="justify" wrapText="1"/>
    </xf>
    <xf numFmtId="0" fontId="80" fillId="0" borderId="0" xfId="9" applyFont="1" applyFill="1" applyBorder="1" applyAlignment="1">
      <alignment horizontal="justify" wrapText="1"/>
    </xf>
    <xf numFmtId="0" fontId="80" fillId="0" borderId="0" xfId="9" applyFont="1" applyFill="1" applyBorder="1" applyAlignment="1">
      <alignment horizontal="left"/>
    </xf>
    <xf numFmtId="0" fontId="86" fillId="0" borderId="0" xfId="9" applyFont="1" applyFill="1" applyAlignment="1">
      <alignment horizontal="justify" wrapText="1"/>
    </xf>
    <xf numFmtId="0" fontId="80" fillId="0" borderId="0" xfId="9" quotePrefix="1" applyFont="1" applyFill="1" applyBorder="1" applyAlignment="1">
      <alignment horizontal="left"/>
    </xf>
    <xf numFmtId="0" fontId="80" fillId="0" borderId="0" xfId="9" applyFont="1" applyFill="1" applyBorder="1" applyAlignment="1">
      <alignment horizontal="justify"/>
    </xf>
    <xf numFmtId="176" fontId="119" fillId="0" borderId="0" xfId="60" applyNumberFormat="1" applyFont="1" applyFill="1" applyBorder="1" applyAlignment="1" applyProtection="1">
      <alignment horizontal="right"/>
    </xf>
    <xf numFmtId="0" fontId="80" fillId="33" borderId="0" xfId="9" applyFont="1" applyFill="1" applyAlignment="1">
      <alignment horizontal="justify" wrapText="1"/>
    </xf>
    <xf numFmtId="0" fontId="64" fillId="0" borderId="0" xfId="0" quotePrefix="1" applyFont="1" applyFill="1" applyBorder="1" applyAlignment="1">
      <alignment horizontal="left" wrapText="1"/>
    </xf>
    <xf numFmtId="0" fontId="80" fillId="0" borderId="0" xfId="9" applyFont="1" applyFill="1" applyAlignment="1">
      <alignment horizontal="left" wrapText="1"/>
    </xf>
    <xf numFmtId="0" fontId="80" fillId="0" borderId="0" xfId="9" applyFont="1" applyFill="1" applyAlignment="1">
      <alignment horizontal="left"/>
    </xf>
    <xf numFmtId="0" fontId="101" fillId="0" borderId="0" xfId="9" applyFont="1" applyFill="1" applyAlignment="1">
      <alignment horizontal="justify"/>
    </xf>
    <xf numFmtId="0" fontId="64" fillId="0" borderId="0" xfId="9" applyFont="1" applyFill="1" applyAlignment="1">
      <alignment horizontal="justify" wrapText="1"/>
    </xf>
    <xf numFmtId="14" fontId="64" fillId="0" borderId="20" xfId="9" applyNumberFormat="1" applyFont="1" applyFill="1" applyBorder="1" applyAlignment="1">
      <alignment horizontal="center"/>
    </xf>
    <xf numFmtId="0" fontId="80" fillId="0" borderId="0" xfId="9" applyFont="1" applyFill="1" applyAlignment="1">
      <alignment horizontal="justify" vertical="top" wrapText="1"/>
    </xf>
    <xf numFmtId="0" fontId="82" fillId="0" borderId="0" xfId="121" quotePrefix="1" applyFont="1" applyFill="1" applyBorder="1" applyAlignment="1">
      <alignment horizontal="justify" wrapText="1"/>
    </xf>
    <xf numFmtId="0" fontId="82" fillId="0" borderId="0" xfId="121" applyFont="1" applyFill="1" applyBorder="1" applyAlignment="1">
      <alignment horizontal="justify" wrapText="1"/>
    </xf>
    <xf numFmtId="0" fontId="98" fillId="0" borderId="0" xfId="9" applyFont="1" applyFill="1" applyAlignment="1">
      <alignment horizontal="justify" wrapText="1"/>
    </xf>
    <xf numFmtId="0" fontId="118" fillId="0" borderId="0" xfId="9" applyFont="1" applyFill="1" applyAlignment="1">
      <alignment horizontal="justify" wrapText="1"/>
    </xf>
    <xf numFmtId="0" fontId="80" fillId="0" borderId="0" xfId="9" applyFont="1" applyFill="1" applyAlignment="1">
      <alignment horizontal="justify" wrapText="1"/>
    </xf>
    <xf numFmtId="0" fontId="64" fillId="0" borderId="0" xfId="9" applyFont="1" applyFill="1" applyBorder="1" applyAlignment="1">
      <alignment horizontal="justify"/>
    </xf>
    <xf numFmtId="0" fontId="80" fillId="0" borderId="0" xfId="121" applyFont="1" applyFill="1" applyBorder="1" applyAlignment="1">
      <alignment horizontal="justify" vertical="center" wrapText="1"/>
    </xf>
    <xf numFmtId="0" fontId="101" fillId="0" borderId="0" xfId="9" applyFont="1" applyFill="1" applyBorder="1" applyAlignment="1">
      <alignment horizontal="justify"/>
    </xf>
    <xf numFmtId="0" fontId="64" fillId="0" borderId="0" xfId="9" quotePrefix="1" applyFont="1" applyFill="1" applyBorder="1" applyAlignment="1">
      <alignment horizontal="justify"/>
    </xf>
    <xf numFmtId="0" fontId="64" fillId="0" borderId="0" xfId="9" applyFont="1" applyFill="1" applyBorder="1" applyAlignment="1">
      <alignment horizontal="justify" vertical="center" wrapText="1"/>
    </xf>
    <xf numFmtId="0" fontId="80" fillId="0" borderId="0" xfId="9" applyFont="1" applyFill="1" applyBorder="1" applyAlignment="1">
      <alignment horizontal="justify" vertical="center" wrapText="1"/>
    </xf>
    <xf numFmtId="0" fontId="64" fillId="0" borderId="0" xfId="9" applyFont="1" applyBorder="1" applyAlignment="1">
      <alignment horizontal="left"/>
    </xf>
    <xf numFmtId="0" fontId="64" fillId="0" borderId="0" xfId="9" quotePrefix="1" applyFont="1" applyBorder="1" applyAlignment="1">
      <alignment horizontal="left"/>
    </xf>
    <xf numFmtId="0" fontId="80" fillId="0" borderId="0" xfId="0" applyFont="1" applyFill="1" applyBorder="1" applyAlignment="1">
      <alignment horizontal="justify" vertical="center" wrapText="1"/>
    </xf>
    <xf numFmtId="0" fontId="64" fillId="0" borderId="0" xfId="9" applyFont="1" applyFill="1" applyBorder="1" applyAlignment="1">
      <alignment horizontal="left"/>
    </xf>
    <xf numFmtId="0" fontId="80" fillId="0" borderId="0" xfId="9" applyFont="1" applyFill="1" applyBorder="1" applyAlignment="1">
      <alignment horizontal="justify" vertical="top"/>
    </xf>
    <xf numFmtId="0" fontId="64" fillId="0" borderId="0" xfId="0" applyFont="1" applyFill="1" applyAlignment="1">
      <alignment horizontal="center" vertical="center"/>
    </xf>
    <xf numFmtId="0" fontId="80" fillId="0" borderId="0" xfId="9" applyFont="1" applyFill="1" applyBorder="1" applyAlignment="1">
      <alignment horizontal="justify" vertical="top" wrapText="1"/>
    </xf>
    <xf numFmtId="0" fontId="112" fillId="0" borderId="0" xfId="9" applyFont="1" applyFill="1" applyBorder="1" applyAlignment="1">
      <alignment horizontal="justify" wrapText="1"/>
    </xf>
    <xf numFmtId="0" fontId="80" fillId="33" borderId="0" xfId="9" applyFont="1" applyFill="1" applyBorder="1" applyAlignment="1">
      <alignment horizontal="justify"/>
    </xf>
    <xf numFmtId="0" fontId="146" fillId="0" borderId="0" xfId="9" applyFont="1" applyFill="1" applyBorder="1" applyAlignment="1">
      <alignment horizontal="justify" wrapText="1"/>
    </xf>
    <xf numFmtId="14" fontId="12" fillId="0" borderId="20" xfId="60" applyNumberFormat="1" applyFont="1" applyFill="1" applyBorder="1" applyAlignment="1" applyProtection="1">
      <alignment horizontal="center"/>
    </xf>
    <xf numFmtId="2" fontId="80" fillId="0" borderId="0" xfId="9" applyNumberFormat="1" applyFont="1" applyFill="1" applyAlignment="1">
      <alignment horizontal="justify" wrapText="1"/>
    </xf>
    <xf numFmtId="2" fontId="15" fillId="0" borderId="0" xfId="0" applyNumberFormat="1" applyFont="1" applyFill="1" applyAlignment="1">
      <alignment horizontal="justify" wrapText="1"/>
    </xf>
    <xf numFmtId="0" fontId="98" fillId="0" borderId="0" xfId="9" applyFont="1" applyFill="1" applyBorder="1" applyAlignment="1">
      <alignment horizontal="justify"/>
    </xf>
    <xf numFmtId="0" fontId="80" fillId="0" borderId="0" xfId="0" applyFont="1" applyFill="1" applyBorder="1" applyAlignment="1">
      <alignment horizontal="left" wrapText="1"/>
    </xf>
    <xf numFmtId="0" fontId="64" fillId="0" borderId="0" xfId="9" applyFont="1" applyFill="1" applyAlignment="1">
      <alignment horizontal="left" wrapText="1"/>
    </xf>
    <xf numFmtId="2" fontId="80" fillId="0" borderId="0" xfId="9" applyNumberFormat="1" applyFont="1" applyFill="1" applyBorder="1" applyAlignment="1">
      <alignment horizontal="justify" wrapText="1"/>
    </xf>
    <xf numFmtId="0" fontId="64" fillId="0" borderId="0" xfId="9" applyFont="1" applyFill="1" applyBorder="1" applyAlignment="1">
      <alignment horizontal="left" wrapText="1"/>
    </xf>
    <xf numFmtId="0" fontId="115" fillId="0" borderId="0" xfId="9" applyNumberFormat="1" applyFont="1" applyFill="1" applyBorder="1" applyAlignment="1">
      <alignment horizontal="center"/>
    </xf>
    <xf numFmtId="0" fontId="102" fillId="0" borderId="0" xfId="9" applyFont="1" applyFill="1" applyBorder="1" applyAlignment="1">
      <alignment horizontal="justify" wrapText="1"/>
    </xf>
    <xf numFmtId="0" fontId="101" fillId="0" borderId="0" xfId="9" applyFont="1" applyFill="1" applyBorder="1" applyAlignment="1">
      <alignment horizontal="justify" wrapText="1"/>
    </xf>
    <xf numFmtId="0" fontId="15" fillId="0" borderId="0" xfId="0" applyFont="1" applyFill="1" applyAlignment="1">
      <alignment horizontal="justify" wrapText="1"/>
    </xf>
    <xf numFmtId="0" fontId="101" fillId="0" borderId="0" xfId="9" quotePrefix="1" applyFont="1" applyFill="1" applyAlignment="1">
      <alignment horizontal="justify" wrapText="1"/>
    </xf>
    <xf numFmtId="14" fontId="64" fillId="0" borderId="20" xfId="60" applyNumberFormat="1" applyFont="1" applyFill="1" applyBorder="1" applyAlignment="1" applyProtection="1">
      <alignment horizontal="center"/>
    </xf>
    <xf numFmtId="0" fontId="64" fillId="0" borderId="0" xfId="0" applyFont="1" applyFill="1" applyAlignment="1">
      <alignment horizontal="center"/>
    </xf>
    <xf numFmtId="0" fontId="115" fillId="0" borderId="0" xfId="0" applyFont="1" applyFill="1" applyAlignment="1">
      <alignment horizontal="center"/>
    </xf>
    <xf numFmtId="176" fontId="115" fillId="0" borderId="0" xfId="60" applyNumberFormat="1" applyFont="1" applyFill="1" applyBorder="1" applyAlignment="1" applyProtection="1">
      <alignment horizontal="center"/>
    </xf>
  </cellXfs>
  <cellStyles count="187">
    <cellStyle name="??" xfId="1"/>
    <cellStyle name="?? [0.00]_PRODUCT DETAIL Q1" xfId="2"/>
    <cellStyle name="?? [0]" xfId="3"/>
    <cellStyle name="???? [0.00]_PRODUCT DETAIL Q1" xfId="4"/>
    <cellStyle name="????_PRODUCT DETAIL Q1" xfId="5"/>
    <cellStyle name="???_HOBONG" xfId="6"/>
    <cellStyle name="??_(????)??????" xfId="7"/>
    <cellStyle name="W_STDFOR" xfId="8"/>
    <cellStyle name="0,0_x000d_&#10;NA_x000d_&#10;" xfId="9"/>
    <cellStyle name="0,0_x000d_&#10;NA_x000d_&#10; 2" xfId="10"/>
    <cellStyle name="1" xfId="11"/>
    <cellStyle name="2" xfId="12"/>
    <cellStyle name="20% - Accent1" xfId="13" builtinId="30" customBuiltin="1"/>
    <cellStyle name="20% - Accent2" xfId="14" builtinId="34" customBuiltin="1"/>
    <cellStyle name="20% - Accent3" xfId="15" builtinId="38" customBuiltin="1"/>
    <cellStyle name="20% - Accent4" xfId="16" builtinId="42" customBuiltin="1"/>
    <cellStyle name="20% - Accent5" xfId="17" builtinId="46" customBuiltin="1"/>
    <cellStyle name="20% - Accent6" xfId="18" builtinId="50" customBuiltin="1"/>
    <cellStyle name="3" xfId="19"/>
    <cellStyle name="4" xfId="20"/>
    <cellStyle name="40% - Accent1" xfId="21" builtinId="31" customBuiltin="1"/>
    <cellStyle name="40% - Accent2" xfId="22" builtinId="35" customBuiltin="1"/>
    <cellStyle name="40% - Accent3" xfId="23" builtinId="39" customBuiltin="1"/>
    <cellStyle name="40% - Accent4" xfId="24" builtinId="43" customBuiltin="1"/>
    <cellStyle name="40% - Accent5" xfId="25" builtinId="47" customBuiltin="1"/>
    <cellStyle name="40% - Accent6" xfId="26" builtinId="51" customBuiltin="1"/>
    <cellStyle name="60% - Accent1" xfId="27" builtinId="32" customBuiltin="1"/>
    <cellStyle name="60% - Accent2" xfId="28" builtinId="36" customBuiltin="1"/>
    <cellStyle name="60% - Accent3" xfId="29" builtinId="40" customBuiltin="1"/>
    <cellStyle name="60% - Accent4" xfId="30" builtinId="44" customBuiltin="1"/>
    <cellStyle name="60% - Accent5" xfId="31" builtinId="48" customBuiltin="1"/>
    <cellStyle name="60% - Accent6" xfId="32" builtinId="52" customBuiltin="1"/>
    <cellStyle name="Accent1" xfId="33" builtinId="29" customBuiltin="1"/>
    <cellStyle name="Accent2" xfId="34" builtinId="33" customBuiltin="1"/>
    <cellStyle name="Accent3" xfId="35" builtinId="37" customBuiltin="1"/>
    <cellStyle name="Accent4" xfId="36" builtinId="41" customBuiltin="1"/>
    <cellStyle name="Accent5" xfId="37" builtinId="45" customBuiltin="1"/>
    <cellStyle name="Accent6" xfId="38" builtinId="49" customBuiltin="1"/>
    <cellStyle name="AeE­ [0]_INQUIRY ¿μ¾÷AßAø " xfId="39"/>
    <cellStyle name="AeE­_INQUIRY ¿μ¾÷AßAø " xfId="40"/>
    <cellStyle name="args.style" xfId="41"/>
    <cellStyle name="AÞ¸¶ [0]_INQUIRY ¿μ¾÷AßAø " xfId="42"/>
    <cellStyle name="AÞ¸¶_INQUIRY ¿μ¾÷AßAø " xfId="43"/>
    <cellStyle name="Bad" xfId="44" builtinId="27" customBuiltin="1"/>
    <cellStyle name="Body" xfId="45"/>
    <cellStyle name="Ç¥ÁØ_#2(M17)_1" xfId="46"/>
    <cellStyle name="C￥AØ_¿μ¾÷CoE² "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alculation" xfId="56" builtinId="22" customBuiltin="1"/>
    <cellStyle name="category" xfId="57"/>
    <cellStyle name="Check Cell" xfId="58" builtinId="23" customBuiltin="1"/>
    <cellStyle name="CHUONG" xfId="59"/>
    <cellStyle name="Comma" xfId="60" builtinId="3"/>
    <cellStyle name="Comma [00]" xfId="61"/>
    <cellStyle name="Comma 10" xfId="62"/>
    <cellStyle name="Comma 2" xfId="63"/>
    <cellStyle name="Comma 2 2" xfId="64"/>
    <cellStyle name="Comma 2 3" xfId="65"/>
    <cellStyle name="Comma 7" xfId="66"/>
    <cellStyle name="Comma0" xfId="67"/>
    <cellStyle name="Copied" xfId="68"/>
    <cellStyle name="COST1" xfId="69"/>
    <cellStyle name="Currency [00]" xfId="70"/>
    <cellStyle name="Currency 2" xfId="71"/>
    <cellStyle name="Currency0" xfId="72"/>
    <cellStyle name="Date" xfId="73"/>
    <cellStyle name="Date Short" xfId="74"/>
    <cellStyle name="Date_Baocaotaichinhdakiemtoan 08" xfId="75"/>
    <cellStyle name="Dezimal [0]_UXO VII" xfId="76"/>
    <cellStyle name="Dezimal_UXO VII" xfId="77"/>
    <cellStyle name="Enter Currency (0)" xfId="78"/>
    <cellStyle name="Enter Currency (2)" xfId="79"/>
    <cellStyle name="Enter Units (0)" xfId="80"/>
    <cellStyle name="Enter Units (1)" xfId="81"/>
    <cellStyle name="Enter Units (2)" xfId="82"/>
    <cellStyle name="Entered" xfId="83"/>
    <cellStyle name="Explanatory Text" xfId="84" builtinId="53" customBuiltin="1"/>
    <cellStyle name="Fixed" xfId="85"/>
    <cellStyle name="Good" xfId="86" builtinId="26" customBuiltin="1"/>
    <cellStyle name="Grey" xfId="87"/>
    <cellStyle name="HEADER" xfId="88"/>
    <cellStyle name="Header1" xfId="89"/>
    <cellStyle name="Header2" xfId="90"/>
    <cellStyle name="Heading 1" xfId="91" builtinId="16" customBuiltin="1"/>
    <cellStyle name="Heading 2" xfId="92" builtinId="17" customBuiltin="1"/>
    <cellStyle name="Heading 3" xfId="93" builtinId="18" customBuiltin="1"/>
    <cellStyle name="Heading 4" xfId="94" builtinId="19" customBuiltin="1"/>
    <cellStyle name="Heading1" xfId="95"/>
    <cellStyle name="Heading2" xfId="96"/>
    <cellStyle name="Input" xfId="97" builtinId="20" customBuiltin="1"/>
    <cellStyle name="Input [yellow]" xfId="98"/>
    <cellStyle name="Input Cells" xfId="99"/>
    <cellStyle name="Link Currency (0)" xfId="100"/>
    <cellStyle name="Link Currency (2)" xfId="101"/>
    <cellStyle name="Link Units (0)" xfId="102"/>
    <cellStyle name="Link Units (1)" xfId="103"/>
    <cellStyle name="Link Units (2)" xfId="104"/>
    <cellStyle name="Linked Cell" xfId="105" builtinId="24" customBuiltin="1"/>
    <cellStyle name="Linked Cells" xfId="106"/>
    <cellStyle name="Milliers [0]_      " xfId="107"/>
    <cellStyle name="Milliers_      " xfId="108"/>
    <cellStyle name="Model" xfId="109"/>
    <cellStyle name="Mon?aire [0]_      " xfId="110"/>
    <cellStyle name="Mon?aire_      " xfId="111"/>
    <cellStyle name="Monétaire [0]_chiffrage télé" xfId="112"/>
    <cellStyle name="Monétaire_chiffrage télé" xfId="113"/>
    <cellStyle name="Neutral" xfId="114" builtinId="28" customBuiltin="1"/>
    <cellStyle name="no dec" xfId="115"/>
    <cellStyle name="ÑONVÒ" xfId="116"/>
    <cellStyle name="Normal" xfId="0" builtinId="0"/>
    <cellStyle name="Normal - Style1" xfId="117"/>
    <cellStyle name="Normal 2" xfId="118"/>
    <cellStyle name="Normal_Auditor's Report HSC 2005-in" xfId="119"/>
    <cellStyle name="Normal_baocaokiemtoanhighride2006" xfId="120"/>
    <cellStyle name="Normal_baocaotaichinhvinasun2007" xfId="121"/>
    <cellStyle name="Normal_KQKD-VN" xfId="122"/>
    <cellStyle name="Normal_VP-new03" xfId="123"/>
    <cellStyle name="Note" xfId="124" builtinId="10" customBuiltin="1"/>
    <cellStyle name="omma [0]_Mktg Prog" xfId="125"/>
    <cellStyle name="ormal_Sheet1_1" xfId="126"/>
    <cellStyle name="Output" xfId="127" builtinId="21" customBuiltin="1"/>
    <cellStyle name="per.style" xfId="128"/>
    <cellStyle name="Percent" xfId="129" builtinId="5"/>
    <cellStyle name="Percent [0]" xfId="130"/>
    <cellStyle name="Percent [00]" xfId="131"/>
    <cellStyle name="Percent [2]" xfId="132"/>
    <cellStyle name="PERCENTAGE" xfId="133"/>
    <cellStyle name="PrePop Currency (0)" xfId="134"/>
    <cellStyle name="PrePop Currency (2)" xfId="135"/>
    <cellStyle name="PrePop Units (0)" xfId="136"/>
    <cellStyle name="PrePop Units (1)" xfId="137"/>
    <cellStyle name="PrePop Units (2)" xfId="138"/>
    <cellStyle name="pricing" xfId="139"/>
    <cellStyle name="PSChar" xfId="140"/>
    <cellStyle name="RevList" xfId="141"/>
    <cellStyle name="subhead" xfId="142"/>
    <cellStyle name="Subtotal" xfId="143"/>
    <cellStyle name="T" xfId="144"/>
    <cellStyle name="Text Indent A" xfId="145"/>
    <cellStyle name="Text Indent B" xfId="146"/>
    <cellStyle name="Text Indent C" xfId="147"/>
    <cellStyle name="th" xfId="148"/>
    <cellStyle name="Times New Roman" xfId="149"/>
    <cellStyle name="Title" xfId="150" builtinId="15" customBuiltin="1"/>
    <cellStyle name="Total" xfId="151" builtinId="25" customBuiltin="1"/>
    <cellStyle name="Tusental (0)_pldt" xfId="152"/>
    <cellStyle name="Tusental_pldt" xfId="153"/>
    <cellStyle name="Valuta (0)_pldt" xfId="154"/>
    <cellStyle name="Valuta_pldt" xfId="155"/>
    <cellStyle name="viet" xfId="156"/>
    <cellStyle name="viet2" xfId="157"/>
    <cellStyle name="vnhead1" xfId="158"/>
    <cellStyle name="vnhead3" xfId="159"/>
    <cellStyle name="vntxt1" xfId="160"/>
    <cellStyle name="vntxt2" xfId="161"/>
    <cellStyle name="Währung [0]_UXO VII" xfId="162"/>
    <cellStyle name="Währung_UXO VII" xfId="163"/>
    <cellStyle name="Warning Text" xfId="164" builtinId="11" customBuiltin="1"/>
    <cellStyle name="เครื่องหมายจุลภาค_th salary" xfId="165"/>
    <cellStyle name="ปกติ_Book1" xfId="166"/>
    <cellStyle name="똿뗦먛귟 [0.00]_PRODUCT DETAIL Q1" xfId="167"/>
    <cellStyle name="똿뗦먛귟_PRODUCT DETAIL Q1" xfId="168"/>
    <cellStyle name="믅됞 [0.00]_PRODUCT DETAIL Q1" xfId="169"/>
    <cellStyle name="믅됞_PRODUCT DETAIL Q1" xfId="170"/>
    <cellStyle name="백분율_95" xfId="171"/>
    <cellStyle name="뷭?_BOOKSHIP" xfId="172"/>
    <cellStyle name="쉼표_pufoam03" xfId="173"/>
    <cellStyle name="안건회계법인" xfId="174"/>
    <cellStyle name="콤마 [0]_1202" xfId="175"/>
    <cellStyle name="콤마_1202" xfId="176"/>
    <cellStyle name="통화 [0]_1202" xfId="177"/>
    <cellStyle name="통화_1202" xfId="178"/>
    <cellStyle name="표준_(정보부문)월별인원계획" xfId="179"/>
    <cellStyle name="一般_BCKT-ART TANGO-02" xfId="180"/>
    <cellStyle name="千分位[0]_Book1" xfId="181"/>
    <cellStyle name="千分位_Book1" xfId="182"/>
    <cellStyle name="貨幣 [0]_Book1" xfId="183"/>
    <cellStyle name="貨幣_Book1" xfId="184"/>
    <cellStyle name="超連結_Book1" xfId="185"/>
    <cellStyle name="隨後的超連結_Book1" xfId="18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honguyen\LOCALS~1\Temp\DOCUME~1\honguyen\LOCALS~1\Temp\9thang\wp\Aia\Working\SI%20YANG\GOLLAS\Nam%202005-2006\Kyung%20Rihm\Mau%20SO%20KE%20TOAN%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huong\informatics\TAI%20LIEU%20HAY\KToan-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ISC\AppData\Local\Temp\ESD\P3(Qg-Bao)\Kiemtr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ISC\AppData\Local\Temp\My%20Documents\HBT-DK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ng\d\SON\QUYNH\KALA\Thanh\Th-exe\HBT-DK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22\du%20toan\vui\San%20pham\Phu%20Tan_AG\Duong%20Day\HTM\CANHAN\MUNG\THOP9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CTC%20VP_Dzi_An%20Q1%2020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dps"/>
      <sheetName val="cdkt"/>
      <sheetName val="Bang DKK.Hao"/>
      <sheetName val="Phan bo 242"/>
      <sheetName val="Luong"/>
      <sheetName val="nkc"/>
      <sheetName val="00000000"/>
      <sheetName val="DANH MUC"/>
      <sheetName val="V.c noi bo"/>
      <sheetName val="dnc4"/>
      <sheetName val="DG"/>
    </sheetNames>
    <sheetDataSet>
      <sheetData sheetId="0"/>
      <sheetData sheetId="1"/>
      <sheetData sheetId="2"/>
      <sheetData sheetId="3"/>
      <sheetData sheetId="4"/>
      <sheetData sheetId="5" refreshError="1">
        <row r="14">
          <cell r="E14" t="str">
            <v>Mua nöôùc uoáng cho coâng nhaân</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KC"/>
      <sheetName val="Luyke"/>
      <sheetName val="BC-NK"/>
      <sheetName val="CT"/>
      <sheetName val="SQ-TM"/>
      <sheetName val="MA-CN"/>
      <sheetName val="CDTK"/>
      <sheetName val="BCDKT"/>
      <sheetName val="lai-lo"/>
      <sheetName val="T-II"/>
      <sheetName val="T-III"/>
      <sheetName val="LCTT"/>
      <sheetName val="TM"/>
      <sheetName val="KH"/>
      <sheetName val="00000000"/>
      <sheetName val="XL4Poppy"/>
      <sheetName val="PTD"/>
      <sheetName val="Du_lieu"/>
      <sheetName val="Income"/>
      <sheetName val="KeyParameters"/>
      <sheetName val="BTHDT"/>
      <sheetName val="breakdown"/>
    </sheetNames>
    <sheetDataSet>
      <sheetData sheetId="0"/>
      <sheetData sheetId="1"/>
      <sheetData sheetId="2"/>
      <sheetData sheetId="3"/>
      <sheetData sheetId="4"/>
      <sheetData sheetId="5"/>
      <sheetData sheetId="6" refreshError="1">
        <row r="17">
          <cell r="A17">
            <v>131</v>
          </cell>
        </row>
        <row r="18">
          <cell r="A18">
            <v>133</v>
          </cell>
        </row>
        <row r="20">
          <cell r="A20">
            <v>138</v>
          </cell>
        </row>
        <row r="23">
          <cell r="A23">
            <v>141</v>
          </cell>
        </row>
      </sheetData>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iemtra"/>
    </sheetNames>
    <definedNames>
      <definedName name="K_1"/>
      <definedName name="K_2"/>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gram"/>
      <sheetName val="Don Gia"/>
      <sheetName val="Dinh Muc"/>
      <sheetName val="MSDM"/>
      <sheetName val="TL&amp;DG"/>
      <sheetName val="DTDG"/>
      <sheetName val="Sheet1"/>
      <sheetName val="ChtVT(2)"/>
      <sheetName val="Dtoan"/>
      <sheetName val="Ungtien  "/>
      <sheetName val="Cauthg"/>
      <sheetName val="HBT-DK2"/>
    </sheetNames>
    <definedNames>
      <definedName name="Macro18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gram"/>
      <sheetName val="Don Gia"/>
      <sheetName val="Dinh Muc"/>
      <sheetName val="MSDM"/>
      <sheetName val="TL&amp;DG"/>
      <sheetName val="DTDG"/>
      <sheetName val="Sheet1"/>
      <sheetName val="ChtVT(2)"/>
      <sheetName val="Dtoan"/>
      <sheetName val="Ungtien  "/>
      <sheetName val="Cauthg"/>
      <sheetName val="HBT-DK2"/>
      <sheetName val="CDTK"/>
      <sheetName val="NXT"/>
    </sheetNames>
    <definedNames>
      <definedName name="Macro20b"/>
      <definedName name="Macro21b"/>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OP95"/>
      <sheetName val="dg-VTu"/>
      <sheetName val="CHITIET VL-NC-TT1p"/>
      <sheetName val="TONGKE3p"/>
      <sheetName val="dtxl"/>
      <sheetName val="breakdown"/>
      <sheetName val="CHITIET VL-NCHT1 (2)"/>
      <sheetName val="TNHCHINH"/>
    </sheetNames>
    <definedNames>
      <definedName name="NToS"/>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TC"/>
      <sheetName val="BIA"/>
      <sheetName val="MUCLUC"/>
      <sheetName val="CDKT "/>
      <sheetName val="KQKD 1"/>
      <sheetName val="LCTTTT"/>
      <sheetName val="TM"/>
      <sheetName val="taisanhuuhinh"/>
      <sheetName val="Von"/>
      <sheetName val="BTDC"/>
      <sheetName val="cctc"/>
      <sheetName val="CDSPS.truoc"/>
      <sheetName val="bckt "/>
      <sheetName val="BCGD"/>
      <sheetName val="KQKD.sau"/>
      <sheetName val="CDKT.sau"/>
      <sheetName val="ct131"/>
      <sheetName val="ct3388"/>
      <sheetName val="ct331"/>
      <sheetName val="ct141"/>
      <sheetName val="ct641"/>
      <sheetName val="ct642"/>
      <sheetName val="ct711"/>
      <sheetName val="ct811"/>
      <sheetName val="ct635"/>
      <sheetName val="CT515"/>
    </sheetNames>
    <sheetDataSet>
      <sheetData sheetId="0">
        <row r="6">
          <cell r="D6" t="str">
            <v>CÔNG TY CỔ PHẦN CHẾ TẠO MÁY DZĨ AN VIỆT NAM</v>
          </cell>
        </row>
        <row r="17">
          <cell r="D17" t="str">
            <v>BD, ngày 19 tháng 04 năm 2015</v>
          </cell>
        </row>
      </sheetData>
      <sheetData sheetId="1"/>
      <sheetData sheetId="2"/>
      <sheetData sheetId="3"/>
      <sheetData sheetId="4"/>
      <sheetData sheetId="5"/>
      <sheetData sheetId="6">
        <row r="3">
          <cell r="A3" t="str">
            <v>THUYẾT MINH BÁO CÁO TÀI CHÍNH</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43"/>
  <sheetViews>
    <sheetView topLeftCell="A44" workbookViewId="0">
      <selection activeCell="D11" sqref="D11"/>
    </sheetView>
  </sheetViews>
  <sheetFormatPr defaultRowHeight="15"/>
  <cols>
    <col min="1" max="1" width="5.42578125" style="13" customWidth="1"/>
    <col min="2" max="2" width="3.85546875" style="13" customWidth="1"/>
    <col min="3" max="3" width="35" style="13" customWidth="1"/>
    <col min="4" max="4" width="47" style="13" customWidth="1"/>
    <col min="5" max="16384" width="9.140625" style="13"/>
  </cols>
  <sheetData>
    <row r="1" spans="1:6" ht="20.25">
      <c r="A1" s="12" t="s">
        <v>604</v>
      </c>
    </row>
    <row r="2" spans="1:6">
      <c r="A2" s="14" t="s">
        <v>491</v>
      </c>
    </row>
    <row r="6" spans="1:6">
      <c r="A6" s="15" t="s">
        <v>605</v>
      </c>
      <c r="D6" s="16" t="s">
        <v>665</v>
      </c>
    </row>
    <row r="7" spans="1:6">
      <c r="A7" s="15" t="s">
        <v>606</v>
      </c>
      <c r="D7" s="16" t="s">
        <v>427</v>
      </c>
    </row>
    <row r="8" spans="1:6">
      <c r="A8" s="15" t="s">
        <v>607</v>
      </c>
      <c r="D8" s="16" t="s">
        <v>7</v>
      </c>
    </row>
    <row r="9" spans="1:6">
      <c r="A9" s="15" t="s">
        <v>608</v>
      </c>
      <c r="D9" s="16" t="s">
        <v>1191</v>
      </c>
    </row>
    <row r="10" spans="1:6">
      <c r="A10" s="15" t="s">
        <v>609</v>
      </c>
      <c r="D10" s="16" t="s">
        <v>1198</v>
      </c>
    </row>
    <row r="11" spans="1:6">
      <c r="A11" s="15" t="s">
        <v>610</v>
      </c>
      <c r="D11" s="16" t="s">
        <v>859</v>
      </c>
      <c r="F11" s="17" t="s">
        <v>611</v>
      </c>
    </row>
    <row r="12" spans="1:6">
      <c r="A12" s="15" t="s">
        <v>612</v>
      </c>
      <c r="D12" s="16" t="s">
        <v>860</v>
      </c>
    </row>
    <row r="13" spans="1:6">
      <c r="A13" s="15" t="s">
        <v>613</v>
      </c>
      <c r="D13" s="18" t="s">
        <v>1148</v>
      </c>
    </row>
    <row r="14" spans="1:6">
      <c r="A14" s="15" t="s">
        <v>614</v>
      </c>
      <c r="D14" s="18" t="s">
        <v>1196</v>
      </c>
    </row>
    <row r="15" spans="1:6">
      <c r="A15" s="15" t="s">
        <v>615</v>
      </c>
      <c r="D15" s="16" t="s">
        <v>1193</v>
      </c>
    </row>
    <row r="16" spans="1:6">
      <c r="A16" s="15" t="s">
        <v>616</v>
      </c>
      <c r="D16" s="16" t="s">
        <v>1194</v>
      </c>
    </row>
    <row r="17" spans="1:6">
      <c r="A17" s="15" t="s">
        <v>617</v>
      </c>
      <c r="D17" s="16" t="s">
        <v>1195</v>
      </c>
      <c r="F17" s="17" t="s">
        <v>618</v>
      </c>
    </row>
    <row r="18" spans="1:6">
      <c r="A18" s="19" t="s">
        <v>844</v>
      </c>
      <c r="D18" s="16" t="s">
        <v>313</v>
      </c>
      <c r="F18" s="13" t="s">
        <v>619</v>
      </c>
    </row>
    <row r="19" spans="1:6">
      <c r="A19" s="19" t="s">
        <v>620</v>
      </c>
      <c r="D19" s="16" t="s">
        <v>742</v>
      </c>
      <c r="F19" s="13" t="s">
        <v>619</v>
      </c>
    </row>
    <row r="20" spans="1:6">
      <c r="A20" s="15" t="s">
        <v>621</v>
      </c>
      <c r="D20" s="16" t="s">
        <v>863</v>
      </c>
      <c r="F20" s="17" t="s">
        <v>622</v>
      </c>
    </row>
    <row r="21" spans="1:6">
      <c r="A21" s="15" t="s">
        <v>623</v>
      </c>
      <c r="D21" s="16" t="s">
        <v>862</v>
      </c>
      <c r="F21" s="17" t="s">
        <v>645</v>
      </c>
    </row>
    <row r="22" spans="1:6" hidden="1"/>
    <row r="23" spans="1:6" hidden="1">
      <c r="A23" s="20"/>
    </row>
    <row r="24" spans="1:6" s="22" customFormat="1" hidden="1">
      <c r="A24" s="6" t="s">
        <v>511</v>
      </c>
      <c r="B24" s="21"/>
      <c r="C24" s="21"/>
    </row>
    <row r="25" spans="1:6" hidden="1"/>
    <row r="26" spans="1:6" ht="30" hidden="1" customHeight="1">
      <c r="A26" s="550" t="s">
        <v>509</v>
      </c>
      <c r="B26" s="551"/>
      <c r="C26" s="552"/>
      <c r="D26" s="11" t="s">
        <v>508</v>
      </c>
    </row>
    <row r="27" spans="1:6" ht="26.25" hidden="1" customHeight="1">
      <c r="A27" s="553"/>
      <c r="B27" s="554"/>
      <c r="C27" s="555"/>
      <c r="D27" s="9" t="s">
        <v>500</v>
      </c>
    </row>
    <row r="28" spans="1:6" hidden="1">
      <c r="A28" s="553"/>
      <c r="B28" s="554"/>
      <c r="C28" s="555"/>
      <c r="D28" s="9" t="s">
        <v>517</v>
      </c>
    </row>
    <row r="29" spans="1:6" ht="16.5" hidden="1" customHeight="1">
      <c r="A29" s="559" t="s">
        <v>498</v>
      </c>
      <c r="B29" s="560"/>
      <c r="C29" s="560"/>
      <c r="D29" s="9" t="s">
        <v>516</v>
      </c>
    </row>
    <row r="30" spans="1:6" hidden="1">
      <c r="A30" s="559"/>
      <c r="B30" s="560"/>
      <c r="C30" s="560"/>
      <c r="D30" s="9" t="s">
        <v>499</v>
      </c>
    </row>
    <row r="31" spans="1:6" ht="16.5" hidden="1" customHeight="1">
      <c r="A31" s="559" t="s">
        <v>663</v>
      </c>
      <c r="B31" s="560"/>
      <c r="C31" s="560"/>
      <c r="D31" s="9" t="s">
        <v>515</v>
      </c>
    </row>
    <row r="32" spans="1:6" hidden="1">
      <c r="A32" s="559"/>
      <c r="B32" s="560"/>
      <c r="C32" s="560"/>
      <c r="D32" s="9" t="s">
        <v>512</v>
      </c>
    </row>
    <row r="33" spans="1:9" ht="18.75" hidden="1" customHeight="1">
      <c r="A33" s="557" t="s">
        <v>492</v>
      </c>
      <c r="B33" s="558"/>
      <c r="C33" s="558"/>
      <c r="D33" s="556" t="s">
        <v>501</v>
      </c>
    </row>
    <row r="34" spans="1:9" ht="16.5" hidden="1" customHeight="1">
      <c r="A34" s="557" t="s">
        <v>493</v>
      </c>
      <c r="B34" s="558"/>
      <c r="C34" s="558"/>
      <c r="D34" s="556"/>
      <c r="E34" s="25"/>
      <c r="F34" s="25"/>
      <c r="G34" s="25"/>
      <c r="H34" s="25"/>
      <c r="I34" s="25"/>
    </row>
    <row r="35" spans="1:9" ht="25.5" hidden="1" customHeight="1">
      <c r="A35" s="559" t="s">
        <v>514</v>
      </c>
      <c r="B35" s="560"/>
      <c r="C35" s="561"/>
      <c r="D35" s="9" t="s">
        <v>10</v>
      </c>
      <c r="E35" s="25"/>
      <c r="F35" s="25"/>
      <c r="G35" s="25"/>
      <c r="H35" s="25"/>
      <c r="I35" s="25"/>
    </row>
    <row r="36" spans="1:9" ht="15.75" hidden="1" customHeight="1">
      <c r="A36" s="562"/>
      <c r="B36" s="563"/>
      <c r="C36" s="564"/>
      <c r="D36" s="10" t="s">
        <v>513</v>
      </c>
    </row>
    <row r="37" spans="1:9" ht="15.75" hidden="1" customHeight="1">
      <c r="A37" s="23"/>
      <c r="B37" s="24"/>
      <c r="C37" s="24"/>
      <c r="D37" s="26"/>
    </row>
    <row r="38" spans="1:9" s="22" customFormat="1" ht="15.75" hidden="1">
      <c r="A38" s="6" t="s">
        <v>510</v>
      </c>
      <c r="B38" s="7"/>
      <c r="C38" s="7"/>
      <c r="D38" s="8"/>
    </row>
    <row r="39" spans="1:9" s="27" customFormat="1" ht="21" hidden="1" customHeight="1">
      <c r="A39" s="5" t="s">
        <v>518</v>
      </c>
      <c r="B39" s="4"/>
      <c r="C39" s="4"/>
      <c r="D39" s="4"/>
    </row>
    <row r="40" spans="1:9" ht="80.099999999999994" hidden="1" customHeight="1">
      <c r="A40" s="548" t="s">
        <v>488</v>
      </c>
      <c r="B40" s="548"/>
      <c r="C40" s="548"/>
      <c r="D40" s="548"/>
    </row>
    <row r="41" spans="1:9" ht="35.1" hidden="1" customHeight="1">
      <c r="A41" s="549" t="s">
        <v>664</v>
      </c>
      <c r="B41" s="549"/>
      <c r="C41" s="549"/>
      <c r="D41" s="549"/>
    </row>
    <row r="42" spans="1:9" ht="35.1" hidden="1" customHeight="1">
      <c r="A42" s="549" t="s">
        <v>489</v>
      </c>
      <c r="B42" s="549"/>
      <c r="C42" s="549"/>
      <c r="D42" s="549"/>
    </row>
    <row r="43" spans="1:9" ht="80.099999999999994" hidden="1" customHeight="1">
      <c r="A43" s="548" t="s">
        <v>490</v>
      </c>
      <c r="B43" s="548"/>
      <c r="C43" s="548"/>
      <c r="D43" s="548"/>
    </row>
  </sheetData>
  <mergeCells count="10">
    <mergeCell ref="A40:D40"/>
    <mergeCell ref="A43:D43"/>
    <mergeCell ref="A41:D41"/>
    <mergeCell ref="A42:D42"/>
    <mergeCell ref="A26:C28"/>
    <mergeCell ref="D33:D34"/>
    <mergeCell ref="A33:C34"/>
    <mergeCell ref="A35:C36"/>
    <mergeCell ref="A29:C30"/>
    <mergeCell ref="A31:C32"/>
  </mergeCells>
  <phoneticPr fontId="14" type="noConversion"/>
  <pageMargins left="0.51" right="0.25" top="0.32" bottom="0.28999999999999998" header="0.18" footer="0.17"/>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J20"/>
  <sheetViews>
    <sheetView workbookViewId="0">
      <selection activeCell="B10" sqref="B10:J10"/>
    </sheetView>
  </sheetViews>
  <sheetFormatPr defaultRowHeight="30"/>
  <cols>
    <col min="1" max="1" width="9.140625" style="425"/>
    <col min="2" max="2" width="9.42578125" style="425" customWidth="1"/>
    <col min="3" max="3" width="9.140625" style="425"/>
    <col min="4" max="4" width="11" style="425" customWidth="1"/>
    <col min="5" max="5" width="9.140625" style="425"/>
    <col min="6" max="6" width="3" style="425" customWidth="1"/>
    <col min="7" max="7" width="9.140625" style="425"/>
    <col min="8" max="8" width="11.85546875" style="425" customWidth="1"/>
    <col min="9" max="9" width="5.5703125" style="425" customWidth="1"/>
    <col min="10" max="16384" width="9.140625" style="425"/>
  </cols>
  <sheetData>
    <row r="1" spans="1:10">
      <c r="A1" s="424" t="s">
        <v>1140</v>
      </c>
    </row>
    <row r="2" spans="1:10">
      <c r="A2" s="426" t="s">
        <v>1141</v>
      </c>
    </row>
    <row r="3" spans="1:10">
      <c r="A3" s="424" t="s">
        <v>1142</v>
      </c>
    </row>
    <row r="7" spans="1:10" ht="30" customHeight="1">
      <c r="A7" s="427"/>
      <c r="B7" s="427"/>
      <c r="C7" s="427"/>
      <c r="D7" s="427"/>
      <c r="E7" s="427"/>
      <c r="F7" s="427"/>
      <c r="G7" s="427"/>
      <c r="H7" s="427"/>
      <c r="I7" s="427"/>
      <c r="J7" s="427"/>
    </row>
    <row r="8" spans="1:10" s="429" customFormat="1" ht="32.25" customHeight="1">
      <c r="A8" s="428"/>
      <c r="B8" s="566" t="s">
        <v>1143</v>
      </c>
      <c r="C8" s="566"/>
      <c r="D8" s="566"/>
      <c r="E8" s="566"/>
      <c r="F8" s="566"/>
      <c r="G8" s="566"/>
      <c r="H8" s="566"/>
      <c r="I8" s="566"/>
      <c r="J8" s="566"/>
    </row>
    <row r="9" spans="1:10" s="432" customFormat="1" ht="31.5" customHeight="1">
      <c r="A9" s="430"/>
      <c r="B9" s="430"/>
      <c r="C9" s="567" t="s">
        <v>1188</v>
      </c>
      <c r="D9" s="567"/>
      <c r="E9" s="567"/>
      <c r="F9" s="567"/>
      <c r="G9" s="567"/>
      <c r="H9" s="567"/>
      <c r="I9" s="567"/>
      <c r="J9" s="431"/>
    </row>
    <row r="10" spans="1:10" s="434" customFormat="1" ht="37.5" customHeight="1">
      <c r="A10" s="433"/>
      <c r="B10" s="568" t="s">
        <v>1144</v>
      </c>
      <c r="C10" s="568"/>
      <c r="D10" s="568"/>
      <c r="E10" s="568"/>
      <c r="F10" s="568"/>
      <c r="G10" s="568"/>
      <c r="H10" s="568"/>
      <c r="I10" s="568"/>
      <c r="J10" s="568"/>
    </row>
    <row r="11" spans="1:10" s="434" customFormat="1" ht="24.75" customHeight="1">
      <c r="A11" s="433"/>
      <c r="B11" s="568" t="s">
        <v>1145</v>
      </c>
      <c r="C11" s="568"/>
      <c r="D11" s="568"/>
      <c r="E11" s="568"/>
      <c r="F11" s="568"/>
      <c r="G11" s="568"/>
      <c r="H11" s="568"/>
      <c r="I11" s="568"/>
      <c r="J11" s="568"/>
    </row>
    <row r="20" spans="1:10">
      <c r="A20" s="565" t="s">
        <v>1190</v>
      </c>
      <c r="B20" s="565"/>
      <c r="C20" s="565"/>
      <c r="D20" s="565"/>
      <c r="E20" s="565"/>
      <c r="F20" s="565"/>
      <c r="G20" s="565"/>
      <c r="H20" s="565"/>
      <c r="I20" s="565"/>
      <c r="J20" s="565"/>
    </row>
  </sheetData>
  <mergeCells count="5">
    <mergeCell ref="A20:J20"/>
    <mergeCell ref="B8:J8"/>
    <mergeCell ref="C9:I9"/>
    <mergeCell ref="B10:J10"/>
    <mergeCell ref="B11:J11"/>
  </mergeCells>
  <phoneticPr fontId="14"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F10"/>
  <sheetViews>
    <sheetView workbookViewId="0">
      <selection activeCell="F10" sqref="F10"/>
    </sheetView>
  </sheetViews>
  <sheetFormatPr defaultRowHeight="12.75"/>
  <cols>
    <col min="1" max="1" width="4.42578125" style="164" customWidth="1"/>
    <col min="2" max="2" width="13.7109375" style="164" bestFit="1" customWidth="1"/>
    <col min="3" max="3" width="9.140625" style="164"/>
    <col min="4" max="4" width="13.7109375" style="164" customWidth="1"/>
    <col min="5" max="5" width="38" style="164" customWidth="1"/>
    <col min="6" max="6" width="11.140625" style="165" customWidth="1"/>
    <col min="7" max="16384" width="9.140625" style="164"/>
  </cols>
  <sheetData>
    <row r="1" spans="1:6" ht="30" customHeight="1">
      <c r="A1" s="163"/>
    </row>
    <row r="2" spans="1:6" ht="25.5">
      <c r="A2" s="569" t="s">
        <v>494</v>
      </c>
      <c r="B2" s="569"/>
      <c r="C2" s="569"/>
      <c r="D2" s="569"/>
      <c r="E2" s="569"/>
      <c r="F2" s="569"/>
    </row>
    <row r="3" spans="1:6">
      <c r="A3" s="570" t="s">
        <v>35</v>
      </c>
      <c r="B3" s="570"/>
      <c r="C3" s="570"/>
      <c r="D3" s="570"/>
      <c r="E3" s="570"/>
      <c r="F3" s="570"/>
    </row>
    <row r="4" spans="1:6" ht="14.25" customHeight="1">
      <c r="A4" s="28" t="s">
        <v>36</v>
      </c>
      <c r="B4" s="29"/>
      <c r="C4" s="29"/>
      <c r="D4" s="29"/>
      <c r="E4" s="29"/>
      <c r="F4" s="30"/>
    </row>
    <row r="5" spans="1:6" s="31" customFormat="1" ht="39.950000000000003" customHeight="1">
      <c r="F5" s="32" t="s">
        <v>37</v>
      </c>
    </row>
    <row r="6" spans="1:6" s="31" customFormat="1" ht="39.950000000000003" customHeight="1">
      <c r="A6" s="33" t="s">
        <v>304</v>
      </c>
      <c r="B6" s="264" t="s">
        <v>341</v>
      </c>
      <c r="C6" s="264"/>
      <c r="D6" s="264"/>
      <c r="E6" s="34"/>
      <c r="F6" s="60" t="s">
        <v>1155</v>
      </c>
    </row>
    <row r="7" spans="1:6" s="31" customFormat="1" ht="39.950000000000003" customHeight="1">
      <c r="A7" s="33" t="s">
        <v>42</v>
      </c>
      <c r="B7" s="264" t="s">
        <v>495</v>
      </c>
      <c r="C7" s="264"/>
      <c r="D7" s="264"/>
      <c r="E7" s="34"/>
      <c r="F7" s="61" t="s">
        <v>307</v>
      </c>
    </row>
    <row r="8" spans="1:6" s="31" customFormat="1" ht="39.950000000000003" customHeight="1">
      <c r="A8" s="33" t="s">
        <v>43</v>
      </c>
      <c r="B8" s="264" t="s">
        <v>496</v>
      </c>
      <c r="C8" s="264"/>
      <c r="D8" s="264"/>
      <c r="E8" s="34"/>
      <c r="F8" s="60" t="s">
        <v>1157</v>
      </c>
    </row>
    <row r="9" spans="1:6" s="31" customFormat="1" ht="39.950000000000003" customHeight="1">
      <c r="A9" s="33" t="s">
        <v>45</v>
      </c>
      <c r="B9" s="264" t="s">
        <v>497</v>
      </c>
      <c r="C9" s="264"/>
      <c r="D9" s="264"/>
      <c r="E9" s="34"/>
      <c r="F9" s="62" t="s">
        <v>1158</v>
      </c>
    </row>
    <row r="10" spans="1:6" ht="39.950000000000003" customHeight="1">
      <c r="A10" s="35"/>
      <c r="B10" s="29"/>
      <c r="C10" s="29"/>
      <c r="D10" s="29"/>
      <c r="E10" s="29"/>
      <c r="F10" s="30"/>
    </row>
  </sheetData>
  <mergeCells count="2">
    <mergeCell ref="A2:F2"/>
    <mergeCell ref="A3:F3"/>
  </mergeCells>
  <phoneticPr fontId="14" type="noConversion"/>
  <pageMargins left="0.62" right="0.2" top="0.98402777777777772" bottom="0.98402777777777772"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H154"/>
  <sheetViews>
    <sheetView topLeftCell="A52" workbookViewId="0">
      <selection activeCell="E56" sqref="E56"/>
    </sheetView>
  </sheetViews>
  <sheetFormatPr defaultRowHeight="12.75"/>
  <cols>
    <col min="1" max="1" width="42.28515625" customWidth="1"/>
    <col min="2" max="2" width="0.5703125" hidden="1" customWidth="1"/>
    <col min="3" max="3" width="5.5703125" customWidth="1"/>
    <col min="4" max="4" width="8" customWidth="1"/>
    <col min="5" max="6" width="20.7109375" customWidth="1"/>
    <col min="7" max="245" width="5.5703125" customWidth="1"/>
  </cols>
  <sheetData>
    <row r="1" spans="1:6" ht="20.100000000000001" customHeight="1">
      <c r="A1" s="399" t="s">
        <v>866</v>
      </c>
    </row>
    <row r="2" spans="1:6" ht="9.9499999999999993" customHeight="1">
      <c r="A2" s="399" t="s">
        <v>867</v>
      </c>
    </row>
    <row r="3" spans="1:6" ht="24.95" customHeight="1">
      <c r="A3" s="374"/>
      <c r="B3" s="374"/>
      <c r="C3" s="374"/>
      <c r="D3" s="374"/>
      <c r="E3" s="374"/>
    </row>
    <row r="4" spans="1:6" ht="20.100000000000001" customHeight="1">
      <c r="A4" s="374"/>
      <c r="B4" s="374"/>
      <c r="C4" s="374"/>
      <c r="D4" s="374"/>
      <c r="E4" s="374"/>
      <c r="F4" s="375" t="s">
        <v>907</v>
      </c>
    </row>
    <row r="5" spans="1:6" ht="27" customHeight="1">
      <c r="A5" s="374"/>
      <c r="B5" s="374"/>
      <c r="C5" s="374"/>
      <c r="D5" s="374"/>
      <c r="E5" s="374"/>
      <c r="F5" s="406" t="s">
        <v>1010</v>
      </c>
    </row>
    <row r="6" spans="1:6" ht="20.100000000000001" customHeight="1">
      <c r="A6" s="407" t="s">
        <v>341</v>
      </c>
      <c r="B6" s="407"/>
      <c r="C6" s="407"/>
      <c r="D6" s="407"/>
      <c r="E6" s="407"/>
      <c r="F6" s="407"/>
    </row>
    <row r="7" spans="1:6" ht="17.25" customHeight="1">
      <c r="A7" s="408" t="str">
        <f>TTC!D9</f>
        <v>Tại ngày 30 tháng 06 năm 2015</v>
      </c>
      <c r="B7" s="408"/>
      <c r="C7" s="408"/>
      <c r="D7" s="408"/>
      <c r="E7" s="408"/>
      <c r="F7" s="408"/>
    </row>
    <row r="8" spans="1:6" ht="23.25" customHeight="1">
      <c r="A8" s="436" t="s">
        <v>1011</v>
      </c>
      <c r="B8" s="436"/>
      <c r="C8" s="436"/>
      <c r="D8" s="404"/>
      <c r="E8" s="404"/>
      <c r="F8" s="404"/>
    </row>
    <row r="9" spans="1:6" ht="15" customHeight="1">
      <c r="A9" s="415"/>
      <c r="B9" s="415"/>
      <c r="C9" s="415"/>
      <c r="D9" s="415"/>
      <c r="E9" s="415"/>
      <c r="F9" s="416" t="s">
        <v>1012</v>
      </c>
    </row>
    <row r="10" spans="1:6" ht="30" customHeight="1">
      <c r="A10" s="423" t="s">
        <v>157</v>
      </c>
      <c r="B10" s="400"/>
      <c r="C10" s="400" t="s">
        <v>158</v>
      </c>
      <c r="D10" s="400" t="s">
        <v>159</v>
      </c>
      <c r="E10" s="417" t="s">
        <v>908</v>
      </c>
      <c r="F10" s="401" t="s">
        <v>909</v>
      </c>
    </row>
    <row r="11" spans="1:6" ht="15.95" customHeight="1">
      <c r="A11" s="437" t="s">
        <v>868</v>
      </c>
      <c r="B11" s="403"/>
      <c r="C11" s="403" t="s">
        <v>869</v>
      </c>
      <c r="D11" s="403" t="s">
        <v>870</v>
      </c>
      <c r="E11" s="418" t="s">
        <v>871</v>
      </c>
      <c r="F11" s="376" t="s">
        <v>872</v>
      </c>
    </row>
    <row r="12" spans="1:6" ht="15.95" customHeight="1">
      <c r="A12" s="438" t="s">
        <v>1013</v>
      </c>
      <c r="B12" s="386"/>
      <c r="C12" s="383" t="s">
        <v>910</v>
      </c>
      <c r="D12" s="409"/>
      <c r="E12" s="419">
        <f>E13+E17+E22+E32+E36</f>
        <v>106953986141</v>
      </c>
      <c r="F12" s="384">
        <f>F13+F17+F22+F32+F36</f>
        <v>140252782454</v>
      </c>
    </row>
    <row r="13" spans="1:6" ht="30" customHeight="1">
      <c r="A13" s="438" t="s">
        <v>1014</v>
      </c>
      <c r="B13" s="386"/>
      <c r="C13" s="383" t="s">
        <v>911</v>
      </c>
      <c r="D13" s="409" t="s">
        <v>1216</v>
      </c>
      <c r="E13" s="420">
        <f>E14+E15</f>
        <v>3139971023</v>
      </c>
      <c r="F13" s="384">
        <f>F14+F15</f>
        <v>10913266110</v>
      </c>
    </row>
    <row r="14" spans="1:6" ht="15.95" customHeight="1">
      <c r="A14" s="439" t="s">
        <v>1015</v>
      </c>
      <c r="B14" s="377"/>
      <c r="C14" s="410" t="s">
        <v>873</v>
      </c>
      <c r="D14" s="411"/>
      <c r="E14" s="421">
        <v>2781877716</v>
      </c>
      <c r="F14" s="378">
        <v>10555172803</v>
      </c>
    </row>
    <row r="15" spans="1:6" ht="15.95" customHeight="1">
      <c r="A15" s="439" t="s">
        <v>1016</v>
      </c>
      <c r="B15" s="377"/>
      <c r="C15" s="410" t="s">
        <v>874</v>
      </c>
      <c r="D15" s="411"/>
      <c r="E15" s="421">
        <v>358093307</v>
      </c>
      <c r="F15" s="378">
        <v>358093307</v>
      </c>
    </row>
    <row r="16" spans="1:6" ht="30" customHeight="1">
      <c r="A16" s="439"/>
      <c r="B16" s="377"/>
      <c r="C16" s="410"/>
      <c r="D16" s="411"/>
      <c r="E16" s="421">
        <v>0</v>
      </c>
      <c r="F16" s="378">
        <v>0</v>
      </c>
    </row>
    <row r="17" spans="1:6" ht="15.95" customHeight="1">
      <c r="A17" s="438" t="s">
        <v>1017</v>
      </c>
      <c r="B17" s="386"/>
      <c r="C17" s="383" t="s">
        <v>912</v>
      </c>
      <c r="D17" s="409" t="s">
        <v>1217</v>
      </c>
      <c r="E17" s="420">
        <f>E18+E19+E20</f>
        <v>0</v>
      </c>
      <c r="F17" s="384">
        <f>F18+F19+F20</f>
        <v>0</v>
      </c>
    </row>
    <row r="18" spans="1:6" ht="15.95" customHeight="1">
      <c r="A18" s="439" t="s">
        <v>1018</v>
      </c>
      <c r="B18" s="377"/>
      <c r="C18" s="410" t="s">
        <v>913</v>
      </c>
      <c r="D18" s="411"/>
      <c r="E18" s="421">
        <v>0</v>
      </c>
      <c r="F18" s="378">
        <v>0</v>
      </c>
    </row>
    <row r="19" spans="1:6" ht="15.95" customHeight="1">
      <c r="A19" s="439" t="s">
        <v>1019</v>
      </c>
      <c r="B19" s="377"/>
      <c r="C19" s="410" t="s">
        <v>983</v>
      </c>
      <c r="D19" s="411"/>
      <c r="E19" s="421">
        <v>0</v>
      </c>
      <c r="F19" s="378">
        <v>0</v>
      </c>
    </row>
    <row r="20" spans="1:6" ht="15.95" customHeight="1">
      <c r="A20" s="439" t="s">
        <v>1020</v>
      </c>
      <c r="B20" s="377"/>
      <c r="C20" s="410" t="s">
        <v>994</v>
      </c>
      <c r="D20" s="411"/>
      <c r="E20" s="421">
        <v>0</v>
      </c>
      <c r="F20" s="378">
        <v>0</v>
      </c>
    </row>
    <row r="21" spans="1:6" ht="15.95" customHeight="1">
      <c r="A21" s="439"/>
      <c r="B21" s="377"/>
      <c r="C21" s="410"/>
      <c r="D21" s="411"/>
      <c r="E21" s="421">
        <v>0</v>
      </c>
      <c r="F21" s="378">
        <v>0</v>
      </c>
    </row>
    <row r="22" spans="1:6" ht="15.95" customHeight="1">
      <c r="A22" s="438" t="s">
        <v>914</v>
      </c>
      <c r="B22" s="386"/>
      <c r="C22" s="383" t="s">
        <v>915</v>
      </c>
      <c r="D22" s="409" t="s">
        <v>1218</v>
      </c>
      <c r="E22" s="420">
        <f>E23+E24+E25+E26+E27+E28+E29+E30</f>
        <v>58308997380</v>
      </c>
      <c r="F22" s="384">
        <f>F23+F24+F25+F26+F27+F28+F29+F30</f>
        <v>94173833191</v>
      </c>
    </row>
    <row r="23" spans="1:6" ht="30" customHeight="1">
      <c r="A23" s="439" t="s">
        <v>1021</v>
      </c>
      <c r="B23" s="377"/>
      <c r="C23" s="410" t="s">
        <v>875</v>
      </c>
      <c r="D23" s="411"/>
      <c r="E23" s="421">
        <v>42221553772</v>
      </c>
      <c r="F23" s="378">
        <v>76996396494</v>
      </c>
    </row>
    <row r="24" spans="1:6" ht="15.95" customHeight="1">
      <c r="A24" s="439" t="s">
        <v>1022</v>
      </c>
      <c r="B24" s="377"/>
      <c r="C24" s="410" t="s">
        <v>916</v>
      </c>
      <c r="D24" s="411"/>
      <c r="E24" s="421">
        <v>9159045517</v>
      </c>
      <c r="F24" s="378">
        <v>6251143531</v>
      </c>
    </row>
    <row r="25" spans="1:6" ht="15.95" customHeight="1">
      <c r="A25" s="439" t="s">
        <v>1023</v>
      </c>
      <c r="B25" s="377"/>
      <c r="C25" s="410" t="s">
        <v>876</v>
      </c>
      <c r="D25" s="411"/>
      <c r="E25" s="421">
        <v>0</v>
      </c>
      <c r="F25" s="378">
        <v>0</v>
      </c>
    </row>
    <row r="26" spans="1:6" ht="30" customHeight="1">
      <c r="A26" s="439" t="s">
        <v>1024</v>
      </c>
      <c r="B26" s="377"/>
      <c r="C26" s="410" t="s">
        <v>917</v>
      </c>
      <c r="D26" s="411"/>
      <c r="E26" s="421">
        <v>0</v>
      </c>
      <c r="F26" s="378">
        <v>0</v>
      </c>
    </row>
    <row r="27" spans="1:6" ht="15.95" customHeight="1">
      <c r="A27" s="439" t="s">
        <v>1025</v>
      </c>
      <c r="B27" s="377"/>
      <c r="C27" s="410" t="s">
        <v>918</v>
      </c>
      <c r="D27" s="411"/>
      <c r="E27" s="421">
        <v>0</v>
      </c>
      <c r="F27" s="378">
        <v>0</v>
      </c>
    </row>
    <row r="28" spans="1:6" ht="15.95" customHeight="1">
      <c r="A28" s="439" t="s">
        <v>1026</v>
      </c>
      <c r="B28" s="377"/>
      <c r="C28" s="410" t="s">
        <v>877</v>
      </c>
      <c r="D28" s="411"/>
      <c r="E28" s="421">
        <v>11664446061</v>
      </c>
      <c r="F28" s="378">
        <v>17658527556</v>
      </c>
    </row>
    <row r="29" spans="1:6" ht="15.95" customHeight="1">
      <c r="A29" s="439" t="s">
        <v>1027</v>
      </c>
      <c r="B29" s="377"/>
      <c r="C29" s="410" t="s">
        <v>1028</v>
      </c>
      <c r="D29" s="411"/>
      <c r="E29" s="421">
        <v>-4736047970</v>
      </c>
      <c r="F29" s="378">
        <v>-6732234390</v>
      </c>
    </row>
    <row r="30" spans="1:6" ht="15.95" customHeight="1">
      <c r="A30" s="439" t="s">
        <v>1029</v>
      </c>
      <c r="B30" s="377"/>
      <c r="C30" s="410" t="s">
        <v>878</v>
      </c>
      <c r="D30" s="411"/>
      <c r="E30" s="421">
        <v>0</v>
      </c>
      <c r="F30" s="378">
        <v>0</v>
      </c>
    </row>
    <row r="31" spans="1:6" ht="15.95" customHeight="1">
      <c r="A31" s="439"/>
      <c r="B31" s="377"/>
      <c r="C31" s="410"/>
      <c r="D31" s="411"/>
      <c r="E31" s="421">
        <v>0</v>
      </c>
      <c r="F31" s="378">
        <v>0</v>
      </c>
    </row>
    <row r="32" spans="1:6" ht="15.95" customHeight="1">
      <c r="A32" s="438" t="s">
        <v>1030</v>
      </c>
      <c r="B32" s="386"/>
      <c r="C32" s="383" t="s">
        <v>919</v>
      </c>
      <c r="D32" s="409" t="s">
        <v>1219</v>
      </c>
      <c r="E32" s="420">
        <f>E33+E34</f>
        <v>44730119838</v>
      </c>
      <c r="F32" s="384">
        <f>F33+F34</f>
        <v>34950322036</v>
      </c>
    </row>
    <row r="33" spans="1:6" ht="15.95" customHeight="1">
      <c r="A33" s="439" t="s">
        <v>1031</v>
      </c>
      <c r="B33" s="377"/>
      <c r="C33" s="410" t="s">
        <v>785</v>
      </c>
      <c r="D33" s="411"/>
      <c r="E33" s="421">
        <v>47486174695</v>
      </c>
      <c r="F33" s="378">
        <v>37706376893</v>
      </c>
    </row>
    <row r="34" spans="1:6" ht="15.95" customHeight="1">
      <c r="A34" s="439" t="s">
        <v>1032</v>
      </c>
      <c r="B34" s="377"/>
      <c r="C34" s="410" t="s">
        <v>920</v>
      </c>
      <c r="D34" s="411"/>
      <c r="E34" s="421">
        <v>-2756054857</v>
      </c>
      <c r="F34" s="378">
        <v>-2756054857</v>
      </c>
    </row>
    <row r="35" spans="1:6" ht="15.95" customHeight="1">
      <c r="A35" s="439"/>
      <c r="B35" s="377"/>
      <c r="C35" s="410"/>
      <c r="D35" s="411"/>
      <c r="E35" s="421">
        <v>0</v>
      </c>
      <c r="F35" s="378">
        <v>0</v>
      </c>
    </row>
    <row r="36" spans="1:6" ht="15.95" customHeight="1">
      <c r="A36" s="438" t="s">
        <v>1033</v>
      </c>
      <c r="B36" s="386"/>
      <c r="C36" s="383" t="s">
        <v>921</v>
      </c>
      <c r="D36" s="409" t="s">
        <v>1220</v>
      </c>
      <c r="E36" s="420">
        <f>E37+E38+E39+E40+E41</f>
        <v>774897900</v>
      </c>
      <c r="F36" s="384">
        <f>F37+F38+F39+F40+F41</f>
        <v>215361117</v>
      </c>
    </row>
    <row r="37" spans="1:6" ht="15.95" customHeight="1">
      <c r="A37" s="439" t="s">
        <v>1034</v>
      </c>
      <c r="B37" s="377"/>
      <c r="C37" s="410" t="s">
        <v>922</v>
      </c>
      <c r="D37" s="411"/>
      <c r="E37" s="421">
        <v>466828236</v>
      </c>
      <c r="F37" s="378">
        <v>206167356</v>
      </c>
    </row>
    <row r="38" spans="1:6" ht="15.95" customHeight="1">
      <c r="A38" s="439" t="s">
        <v>1035</v>
      </c>
      <c r="B38" s="377"/>
      <c r="C38" s="410" t="s">
        <v>879</v>
      </c>
      <c r="D38" s="411"/>
      <c r="E38" s="421">
        <v>219232241</v>
      </c>
      <c r="F38" s="378">
        <v>0</v>
      </c>
    </row>
    <row r="39" spans="1:6" ht="15.95" customHeight="1">
      <c r="A39" s="439" t="s">
        <v>1036</v>
      </c>
      <c r="B39" s="377"/>
      <c r="C39" s="410" t="s">
        <v>880</v>
      </c>
      <c r="D39" s="411"/>
      <c r="E39" s="421">
        <v>88837423</v>
      </c>
      <c r="F39" s="378">
        <v>9193761</v>
      </c>
    </row>
    <row r="40" spans="1:6" ht="15.95" customHeight="1">
      <c r="A40" s="439" t="s">
        <v>1037</v>
      </c>
      <c r="B40" s="377"/>
      <c r="C40" s="410" t="s">
        <v>881</v>
      </c>
      <c r="D40" s="411"/>
      <c r="E40" s="421">
        <v>0</v>
      </c>
      <c r="F40" s="378">
        <v>0</v>
      </c>
    </row>
    <row r="41" spans="1:6" ht="15.95" customHeight="1">
      <c r="A41" s="439" t="s">
        <v>1038</v>
      </c>
      <c r="B41" s="377"/>
      <c r="C41" s="410" t="s">
        <v>882</v>
      </c>
      <c r="D41" s="411"/>
      <c r="E41" s="421">
        <v>0</v>
      </c>
      <c r="F41" s="378">
        <v>0</v>
      </c>
    </row>
    <row r="42" spans="1:6" ht="15.95" customHeight="1">
      <c r="A42" s="439"/>
      <c r="B42" s="377"/>
      <c r="C42" s="410"/>
      <c r="D42" s="411"/>
      <c r="E42" s="421">
        <v>0</v>
      </c>
      <c r="F42" s="378">
        <v>0</v>
      </c>
    </row>
    <row r="43" spans="1:6" ht="15.95" customHeight="1">
      <c r="A43" s="481" t="s">
        <v>1039</v>
      </c>
      <c r="B43" s="482"/>
      <c r="C43" s="483" t="s">
        <v>923</v>
      </c>
      <c r="D43" s="484"/>
      <c r="E43" s="485">
        <f>E44+E53+E64+E68+E72+E79</f>
        <v>47068957732</v>
      </c>
      <c r="F43" s="486">
        <f>F44+F53+F64+F68+F72+F79</f>
        <v>51109434074</v>
      </c>
    </row>
    <row r="44" spans="1:6" ht="35.1" customHeight="1">
      <c r="A44" s="487" t="s">
        <v>1040</v>
      </c>
      <c r="B44" s="488"/>
      <c r="C44" s="489" t="s">
        <v>924</v>
      </c>
      <c r="D44" s="490"/>
      <c r="E44" s="491">
        <f>E45+E46+E47+E48+E49+E50+E51</f>
        <v>0</v>
      </c>
      <c r="F44" s="492">
        <f>F45+F46+F47+F48+F49+F50+F51</f>
        <v>1143587431</v>
      </c>
    </row>
    <row r="45" spans="1:6" ht="35.1" customHeight="1">
      <c r="A45" s="439" t="s">
        <v>1041</v>
      </c>
      <c r="B45" s="377"/>
      <c r="C45" s="410" t="s">
        <v>883</v>
      </c>
      <c r="D45" s="411"/>
      <c r="E45" s="421">
        <v>0</v>
      </c>
      <c r="F45" s="378">
        <v>0</v>
      </c>
    </row>
    <row r="46" spans="1:6" ht="15" customHeight="1">
      <c r="A46" s="439" t="s">
        <v>1042</v>
      </c>
      <c r="B46" s="377"/>
      <c r="C46" s="410" t="s">
        <v>925</v>
      </c>
      <c r="D46" s="411"/>
      <c r="E46" s="421">
        <v>0</v>
      </c>
      <c r="F46" s="378">
        <v>0</v>
      </c>
    </row>
    <row r="47" spans="1:6" ht="20.25" customHeight="1">
      <c r="A47" s="439" t="s">
        <v>1043</v>
      </c>
      <c r="B47" s="377"/>
      <c r="C47" s="410" t="s">
        <v>884</v>
      </c>
      <c r="D47" s="411"/>
      <c r="E47" s="421">
        <v>0</v>
      </c>
      <c r="F47" s="378">
        <v>1143587431</v>
      </c>
    </row>
    <row r="48" spans="1:6" ht="15.95" customHeight="1">
      <c r="A48" s="439" t="s">
        <v>1044</v>
      </c>
      <c r="B48" s="377"/>
      <c r="C48" s="410" t="s">
        <v>885</v>
      </c>
      <c r="D48" s="411"/>
      <c r="E48" s="421">
        <v>0</v>
      </c>
      <c r="F48" s="378">
        <v>0</v>
      </c>
    </row>
    <row r="49" spans="1:6" ht="15.95" customHeight="1">
      <c r="A49" s="439" t="s">
        <v>1045</v>
      </c>
      <c r="B49" s="377"/>
      <c r="C49" s="410" t="s">
        <v>1046</v>
      </c>
      <c r="D49" s="411"/>
      <c r="E49" s="421">
        <v>0</v>
      </c>
      <c r="F49" s="378">
        <v>0</v>
      </c>
    </row>
    <row r="50" spans="1:6" ht="15.95" customHeight="1">
      <c r="A50" s="439" t="s">
        <v>1047</v>
      </c>
      <c r="B50" s="377"/>
      <c r="C50" s="410" t="s">
        <v>1048</v>
      </c>
      <c r="D50" s="411"/>
      <c r="E50" s="421">
        <v>0</v>
      </c>
      <c r="F50" s="378">
        <v>0</v>
      </c>
    </row>
    <row r="51" spans="1:6" ht="15.95" customHeight="1">
      <c r="A51" s="439" t="s">
        <v>1049</v>
      </c>
      <c r="B51" s="377"/>
      <c r="C51" s="410" t="s">
        <v>926</v>
      </c>
      <c r="D51" s="411"/>
      <c r="E51" s="421">
        <v>0</v>
      </c>
      <c r="F51" s="378">
        <v>0</v>
      </c>
    </row>
    <row r="52" spans="1:6" ht="15.95" customHeight="1">
      <c r="A52" s="439"/>
      <c r="B52" s="377"/>
      <c r="C52" s="410"/>
      <c r="D52" s="411"/>
      <c r="E52" s="421">
        <v>0</v>
      </c>
      <c r="F52" s="378">
        <v>0</v>
      </c>
    </row>
    <row r="53" spans="1:6" ht="30" customHeight="1">
      <c r="A53" s="438" t="s">
        <v>1050</v>
      </c>
      <c r="B53" s="386"/>
      <c r="C53" s="383" t="s">
        <v>927</v>
      </c>
      <c r="D53" s="409"/>
      <c r="E53" s="420">
        <f>E54+E57+E60</f>
        <v>5395509845</v>
      </c>
      <c r="F53" s="384">
        <f>F54+F57+F60</f>
        <v>5500083742</v>
      </c>
    </row>
    <row r="54" spans="1:6" ht="15.95" customHeight="1">
      <c r="A54" s="439" t="s">
        <v>1051</v>
      </c>
      <c r="B54" s="377"/>
      <c r="C54" s="410" t="s">
        <v>886</v>
      </c>
      <c r="D54" s="411" t="s">
        <v>1221</v>
      </c>
      <c r="E54" s="421">
        <f>E55+E56</f>
        <v>4326124243</v>
      </c>
      <c r="F54" s="378">
        <f>F55+F56</f>
        <v>4386448335</v>
      </c>
    </row>
    <row r="55" spans="1:6" ht="15.95" customHeight="1">
      <c r="A55" s="439" t="s">
        <v>928</v>
      </c>
      <c r="B55" s="377"/>
      <c r="C55" s="410" t="s">
        <v>929</v>
      </c>
      <c r="D55" s="411"/>
      <c r="E55" s="421">
        <v>8954965665</v>
      </c>
      <c r="F55" s="378">
        <v>8452438392</v>
      </c>
    </row>
    <row r="56" spans="1:6" ht="15.95" customHeight="1">
      <c r="A56" s="439" t="s">
        <v>1052</v>
      </c>
      <c r="B56" s="377"/>
      <c r="C56" s="410" t="s">
        <v>930</v>
      </c>
      <c r="D56" s="411"/>
      <c r="E56" s="421">
        <v>-4628841422</v>
      </c>
      <c r="F56" s="378">
        <v>-4065990057</v>
      </c>
    </row>
    <row r="57" spans="1:6" ht="15.95" customHeight="1">
      <c r="A57" s="439" t="s">
        <v>1053</v>
      </c>
      <c r="B57" s="377"/>
      <c r="C57" s="410" t="s">
        <v>931</v>
      </c>
      <c r="D57" s="411"/>
      <c r="E57" s="421">
        <f>E58+E59</f>
        <v>0</v>
      </c>
      <c r="F57" s="378">
        <f>F58+F59</f>
        <v>0</v>
      </c>
    </row>
    <row r="58" spans="1:6" ht="15.95" customHeight="1">
      <c r="A58" s="439" t="s">
        <v>928</v>
      </c>
      <c r="B58" s="377"/>
      <c r="C58" s="410" t="s">
        <v>932</v>
      </c>
      <c r="D58" s="411"/>
      <c r="E58" s="421">
        <v>0</v>
      </c>
      <c r="F58" s="378">
        <v>0</v>
      </c>
    </row>
    <row r="59" spans="1:6" ht="15.95" customHeight="1">
      <c r="A59" s="439" t="s">
        <v>1052</v>
      </c>
      <c r="B59" s="377"/>
      <c r="C59" s="410" t="s">
        <v>933</v>
      </c>
      <c r="D59" s="411"/>
      <c r="E59" s="421">
        <v>0</v>
      </c>
      <c r="F59" s="378">
        <v>0</v>
      </c>
    </row>
    <row r="60" spans="1:6" ht="15.95" customHeight="1">
      <c r="A60" s="439" t="s">
        <v>1054</v>
      </c>
      <c r="B60" s="377"/>
      <c r="C60" s="410" t="s">
        <v>934</v>
      </c>
      <c r="D60" s="411" t="s">
        <v>1222</v>
      </c>
      <c r="E60" s="421">
        <f>E61+E62</f>
        <v>1069385602</v>
      </c>
      <c r="F60" s="378">
        <f>F61+F62</f>
        <v>1113635407</v>
      </c>
    </row>
    <row r="61" spans="1:6" ht="15.95" customHeight="1">
      <c r="A61" s="439" t="s">
        <v>928</v>
      </c>
      <c r="B61" s="377"/>
      <c r="C61" s="410" t="s">
        <v>935</v>
      </c>
      <c r="D61" s="411"/>
      <c r="E61" s="421">
        <v>1695576227</v>
      </c>
      <c r="F61" s="378">
        <v>1695576227</v>
      </c>
    </row>
    <row r="62" spans="1:6" ht="15.95" customHeight="1">
      <c r="A62" s="439" t="s">
        <v>1052</v>
      </c>
      <c r="B62" s="377"/>
      <c r="C62" s="410" t="s">
        <v>887</v>
      </c>
      <c r="D62" s="411"/>
      <c r="E62" s="421">
        <v>-626190625</v>
      </c>
      <c r="F62" s="378">
        <v>-581940820</v>
      </c>
    </row>
    <row r="63" spans="1:6" ht="15.95" customHeight="1">
      <c r="A63" s="439"/>
      <c r="B63" s="377"/>
      <c r="C63" s="410"/>
      <c r="D63" s="411"/>
      <c r="E63" s="421">
        <v>0</v>
      </c>
      <c r="F63" s="378">
        <v>0</v>
      </c>
    </row>
    <row r="64" spans="1:6" ht="30" customHeight="1">
      <c r="A64" s="438" t="s">
        <v>1055</v>
      </c>
      <c r="B64" s="386"/>
      <c r="C64" s="383" t="s">
        <v>936</v>
      </c>
      <c r="D64" s="409"/>
      <c r="E64" s="420">
        <f>E65+E66</f>
        <v>0</v>
      </c>
      <c r="F64" s="384">
        <f>F65+F66</f>
        <v>0</v>
      </c>
    </row>
    <row r="65" spans="1:6" ht="18" customHeight="1">
      <c r="A65" s="439" t="s">
        <v>928</v>
      </c>
      <c r="B65" s="377"/>
      <c r="C65" s="410" t="s">
        <v>1056</v>
      </c>
      <c r="D65" s="411"/>
      <c r="E65" s="421">
        <v>0</v>
      </c>
      <c r="F65" s="378">
        <v>0</v>
      </c>
    </row>
    <row r="66" spans="1:6" ht="18" customHeight="1">
      <c r="A66" s="439" t="s">
        <v>1052</v>
      </c>
      <c r="B66" s="377"/>
      <c r="C66" s="410" t="s">
        <v>1057</v>
      </c>
      <c r="D66" s="411"/>
      <c r="E66" s="421">
        <v>0</v>
      </c>
      <c r="F66" s="378">
        <v>0</v>
      </c>
    </row>
    <row r="67" spans="1:6" ht="30" customHeight="1">
      <c r="A67" s="439"/>
      <c r="B67" s="377"/>
      <c r="C67" s="410"/>
      <c r="D67" s="411"/>
      <c r="E67" s="421">
        <v>0</v>
      </c>
      <c r="F67" s="378">
        <v>0</v>
      </c>
    </row>
    <row r="68" spans="1:6" ht="15.95" customHeight="1">
      <c r="A68" s="438" t="s">
        <v>1058</v>
      </c>
      <c r="B68" s="386"/>
      <c r="C68" s="383" t="s">
        <v>937</v>
      </c>
      <c r="D68" s="409"/>
      <c r="E68" s="420">
        <f>E69+E70</f>
        <v>0</v>
      </c>
      <c r="F68" s="384">
        <f>F69+F70</f>
        <v>0</v>
      </c>
    </row>
    <row r="69" spans="1:6" ht="15.95" customHeight="1">
      <c r="A69" s="439" t="s">
        <v>1059</v>
      </c>
      <c r="B69" s="377"/>
      <c r="C69" s="410" t="s">
        <v>938</v>
      </c>
      <c r="D69" s="411"/>
      <c r="E69" s="421">
        <v>0</v>
      </c>
      <c r="F69" s="378">
        <v>0</v>
      </c>
    </row>
    <row r="70" spans="1:6" ht="15.95" customHeight="1">
      <c r="A70" s="439" t="s">
        <v>1060</v>
      </c>
      <c r="B70" s="377"/>
      <c r="C70" s="410" t="s">
        <v>888</v>
      </c>
      <c r="D70" s="411"/>
      <c r="E70" s="421">
        <v>0</v>
      </c>
      <c r="F70" s="378">
        <v>0</v>
      </c>
    </row>
    <row r="71" spans="1:6" ht="15.95" customHeight="1">
      <c r="A71" s="439"/>
      <c r="B71" s="377"/>
      <c r="C71" s="410"/>
      <c r="D71" s="411"/>
      <c r="E71" s="421">
        <v>0</v>
      </c>
      <c r="F71" s="378">
        <v>0</v>
      </c>
    </row>
    <row r="72" spans="1:6" ht="30" customHeight="1">
      <c r="A72" s="438" t="s">
        <v>1061</v>
      </c>
      <c r="B72" s="386"/>
      <c r="C72" s="383" t="s">
        <v>939</v>
      </c>
      <c r="D72" s="409" t="s">
        <v>1223</v>
      </c>
      <c r="E72" s="420">
        <f>E73+E74+E75+E76+E77</f>
        <v>41582623000</v>
      </c>
      <c r="F72" s="384">
        <f>F73+F74+F75+F76+F77</f>
        <v>44332406548</v>
      </c>
    </row>
    <row r="73" spans="1:6" ht="15" customHeight="1">
      <c r="A73" s="439" t="s">
        <v>1062</v>
      </c>
      <c r="B73" s="377"/>
      <c r="C73" s="410" t="s">
        <v>940</v>
      </c>
      <c r="D73" s="411"/>
      <c r="E73" s="421">
        <v>71116203358</v>
      </c>
      <c r="F73" s="378">
        <v>71116203358</v>
      </c>
    </row>
    <row r="74" spans="1:6" ht="15" customHeight="1">
      <c r="A74" s="439" t="s">
        <v>1063</v>
      </c>
      <c r="B74" s="377"/>
      <c r="C74" s="410" t="s">
        <v>941</v>
      </c>
      <c r="D74" s="411"/>
      <c r="E74" s="421">
        <v>0</v>
      </c>
      <c r="F74" s="378">
        <v>0</v>
      </c>
    </row>
    <row r="75" spans="1:6" ht="15" customHeight="1">
      <c r="A75" s="439" t="s">
        <v>1064</v>
      </c>
      <c r="B75" s="377"/>
      <c r="C75" s="410" t="s">
        <v>1065</v>
      </c>
      <c r="D75" s="411"/>
      <c r="E75" s="421">
        <v>0</v>
      </c>
      <c r="F75" s="378">
        <v>0</v>
      </c>
    </row>
    <row r="76" spans="1:6" ht="30" customHeight="1">
      <c r="A76" s="439" t="s">
        <v>1066</v>
      </c>
      <c r="B76" s="377"/>
      <c r="C76" s="410" t="s">
        <v>1067</v>
      </c>
      <c r="D76" s="411"/>
      <c r="E76" s="421">
        <v>-29533580358</v>
      </c>
      <c r="F76" s="378">
        <v>-26783796810</v>
      </c>
    </row>
    <row r="77" spans="1:6" ht="24.75" customHeight="1">
      <c r="A77" s="439" t="s">
        <v>1068</v>
      </c>
      <c r="B77" s="377"/>
      <c r="C77" s="410" t="s">
        <v>1069</v>
      </c>
      <c r="D77" s="411"/>
      <c r="E77" s="421">
        <v>0</v>
      </c>
      <c r="F77" s="378">
        <v>0</v>
      </c>
    </row>
    <row r="78" spans="1:6" ht="26.25" customHeight="1">
      <c r="A78" s="475"/>
      <c r="B78" s="476"/>
      <c r="C78" s="477"/>
      <c r="D78" s="478"/>
      <c r="E78" s="479">
        <v>0</v>
      </c>
      <c r="F78" s="480">
        <v>0</v>
      </c>
    </row>
    <row r="79" spans="1:6" ht="30" customHeight="1">
      <c r="A79" s="438" t="s">
        <v>1070</v>
      </c>
      <c r="B79" s="386"/>
      <c r="C79" s="383" t="s">
        <v>942</v>
      </c>
      <c r="D79" s="409" t="s">
        <v>1224</v>
      </c>
      <c r="E79" s="474">
        <f>E80+E81+E82+E83</f>
        <v>90824887</v>
      </c>
      <c r="F79" s="384">
        <f>F80+F81+F82+F83</f>
        <v>133356353</v>
      </c>
    </row>
    <row r="80" spans="1:6" ht="30" customHeight="1">
      <c r="A80" s="439" t="s">
        <v>1071</v>
      </c>
      <c r="B80" s="377"/>
      <c r="C80" s="410" t="s">
        <v>943</v>
      </c>
      <c r="D80" s="411"/>
      <c r="E80" s="421">
        <v>90824887</v>
      </c>
      <c r="F80" s="378">
        <v>133356353</v>
      </c>
    </row>
    <row r="81" spans="1:6" ht="15.95" customHeight="1">
      <c r="A81" s="439" t="s">
        <v>1072</v>
      </c>
      <c r="B81" s="377"/>
      <c r="C81" s="410" t="s">
        <v>944</v>
      </c>
      <c r="D81" s="411"/>
      <c r="E81" s="421">
        <v>0</v>
      </c>
      <c r="F81" s="378">
        <v>0</v>
      </c>
    </row>
    <row r="82" spans="1:6" ht="15.95" customHeight="1">
      <c r="A82" s="439" t="s">
        <v>1073</v>
      </c>
      <c r="B82" s="377"/>
      <c r="C82" s="410" t="s">
        <v>1074</v>
      </c>
      <c r="D82" s="411"/>
      <c r="E82" s="421">
        <v>0</v>
      </c>
      <c r="F82" s="378">
        <v>0</v>
      </c>
    </row>
    <row r="83" spans="1:6" ht="15.95" customHeight="1">
      <c r="A83" s="439" t="s">
        <v>1075</v>
      </c>
      <c r="B83" s="377"/>
      <c r="C83" s="410" t="s">
        <v>945</v>
      </c>
      <c r="D83" s="411"/>
      <c r="E83" s="421">
        <v>0</v>
      </c>
      <c r="F83" s="378">
        <v>0</v>
      </c>
    </row>
    <row r="84" spans="1:6" ht="15.95" customHeight="1">
      <c r="A84" s="440" t="s">
        <v>946</v>
      </c>
      <c r="B84" s="387"/>
      <c r="C84" s="385" t="s">
        <v>947</v>
      </c>
      <c r="D84" s="412"/>
      <c r="E84" s="422">
        <f>E12+E43</f>
        <v>154022943873</v>
      </c>
      <c r="F84" s="379">
        <f>F12+F43</f>
        <v>191362216528</v>
      </c>
    </row>
    <row r="85" spans="1:6" ht="15.95" customHeight="1">
      <c r="A85" s="441"/>
      <c r="B85" s="402"/>
      <c r="C85" s="402"/>
      <c r="D85" s="402"/>
      <c r="E85" s="402"/>
      <c r="F85" s="402"/>
    </row>
    <row r="86" spans="1:6" ht="15.95" customHeight="1">
      <c r="A86" s="423" t="s">
        <v>424</v>
      </c>
      <c r="B86" s="400"/>
      <c r="C86" s="400" t="s">
        <v>158</v>
      </c>
      <c r="D86" s="400" t="s">
        <v>159</v>
      </c>
      <c r="E86" s="417" t="s">
        <v>908</v>
      </c>
      <c r="F86" s="401" t="s">
        <v>948</v>
      </c>
    </row>
    <row r="87" spans="1:6" ht="15.95" customHeight="1">
      <c r="A87" s="437" t="s">
        <v>868</v>
      </c>
      <c r="B87" s="403"/>
      <c r="C87" s="403" t="s">
        <v>869</v>
      </c>
      <c r="D87" s="403" t="s">
        <v>870</v>
      </c>
      <c r="E87" s="418" t="s">
        <v>871</v>
      </c>
      <c r="F87" s="376" t="s">
        <v>872</v>
      </c>
    </row>
    <row r="88" spans="1:6" ht="15.95" customHeight="1">
      <c r="A88" s="438" t="s">
        <v>1076</v>
      </c>
      <c r="B88" s="386"/>
      <c r="C88" s="383" t="s">
        <v>949</v>
      </c>
      <c r="D88" s="409"/>
      <c r="E88" s="419">
        <f>E89+E105</f>
        <v>72586754753</v>
      </c>
      <c r="F88" s="413">
        <f>F89+F105</f>
        <v>103579829524</v>
      </c>
    </row>
    <row r="89" spans="1:6" ht="15.95" customHeight="1">
      <c r="A89" s="438" t="s">
        <v>1077</v>
      </c>
      <c r="B89" s="386"/>
      <c r="C89" s="383" t="s">
        <v>950</v>
      </c>
      <c r="D89" s="409" t="s">
        <v>1225</v>
      </c>
      <c r="E89" s="420">
        <f>E90+E91+E92+E93+E94+E95+E96+E97+E98+E99+E100+E101+E102+E103</f>
        <v>72586754753</v>
      </c>
      <c r="F89" s="413">
        <f>F90+F91+F92+F93+F94+F95+F96+F97+F98+F99+F100+F101+F102+F103</f>
        <v>103579829524</v>
      </c>
    </row>
    <row r="90" spans="1:6" ht="15.95" customHeight="1">
      <c r="A90" s="439" t="s">
        <v>1078</v>
      </c>
      <c r="B90" s="377"/>
      <c r="C90" s="410" t="s">
        <v>786</v>
      </c>
      <c r="D90" s="411" t="s">
        <v>1226</v>
      </c>
      <c r="E90" s="421">
        <v>10058387465</v>
      </c>
      <c r="F90" s="414">
        <v>23157904985</v>
      </c>
    </row>
    <row r="91" spans="1:6" ht="15.95" customHeight="1">
      <c r="A91" s="439" t="s">
        <v>1079</v>
      </c>
      <c r="B91" s="377"/>
      <c r="C91" s="410" t="s">
        <v>951</v>
      </c>
      <c r="D91" s="411" t="s">
        <v>1227</v>
      </c>
      <c r="E91" s="421">
        <v>6480740134</v>
      </c>
      <c r="F91" s="414">
        <v>8721773689</v>
      </c>
    </row>
    <row r="92" spans="1:6" ht="15.95" customHeight="1">
      <c r="A92" s="439" t="s">
        <v>1080</v>
      </c>
      <c r="B92" s="377"/>
      <c r="C92" s="410" t="s">
        <v>952</v>
      </c>
      <c r="D92" s="411" t="s">
        <v>1228</v>
      </c>
      <c r="E92" s="421">
        <v>6815267985.3000002</v>
      </c>
      <c r="F92" s="414">
        <v>9021271727.2999992</v>
      </c>
    </row>
    <row r="93" spans="1:6" ht="30" customHeight="1">
      <c r="A93" s="439" t="s">
        <v>1081</v>
      </c>
      <c r="B93" s="377"/>
      <c r="C93" s="410" t="s">
        <v>953</v>
      </c>
      <c r="D93" s="411" t="s">
        <v>1229</v>
      </c>
      <c r="E93" s="421">
        <v>749602242.70000005</v>
      </c>
      <c r="F93" s="414">
        <v>1375725474.7</v>
      </c>
    </row>
    <row r="94" spans="1:6" ht="15.95" customHeight="1">
      <c r="A94" s="439" t="s">
        <v>1082</v>
      </c>
      <c r="B94" s="377"/>
      <c r="C94" s="410" t="s">
        <v>889</v>
      </c>
      <c r="D94" s="411"/>
      <c r="E94" s="421">
        <v>0</v>
      </c>
      <c r="F94" s="414">
        <v>0</v>
      </c>
    </row>
    <row r="95" spans="1:6" ht="15.95" customHeight="1">
      <c r="A95" s="439" t="s">
        <v>1083</v>
      </c>
      <c r="B95" s="377"/>
      <c r="C95" s="410" t="s">
        <v>954</v>
      </c>
      <c r="D95" s="411"/>
      <c r="E95" s="421">
        <v>0</v>
      </c>
      <c r="F95" s="414">
        <v>0</v>
      </c>
    </row>
    <row r="96" spans="1:6" ht="15.95" customHeight="1">
      <c r="A96" s="439" t="s">
        <v>1084</v>
      </c>
      <c r="B96" s="377"/>
      <c r="C96" s="410" t="s">
        <v>955</v>
      </c>
      <c r="D96" s="411"/>
      <c r="E96" s="421">
        <v>0</v>
      </c>
      <c r="F96" s="414">
        <v>0</v>
      </c>
    </row>
    <row r="97" spans="1:6" ht="15.95" customHeight="1">
      <c r="A97" s="439" t="s">
        <v>1085</v>
      </c>
      <c r="B97" s="377"/>
      <c r="C97" s="410" t="s">
        <v>956</v>
      </c>
      <c r="D97" s="411"/>
      <c r="E97" s="421">
        <v>0</v>
      </c>
      <c r="F97" s="414">
        <v>3415201000</v>
      </c>
    </row>
    <row r="98" spans="1:6" ht="15.95" customHeight="1">
      <c r="A98" s="439" t="s">
        <v>1086</v>
      </c>
      <c r="B98" s="377"/>
      <c r="C98" s="410" t="s">
        <v>957</v>
      </c>
      <c r="D98" s="411" t="s">
        <v>1230</v>
      </c>
      <c r="E98" s="421">
        <v>6534952142</v>
      </c>
      <c r="F98" s="414">
        <v>5545333455</v>
      </c>
    </row>
    <row r="99" spans="1:6" ht="15.95" customHeight="1">
      <c r="A99" s="439" t="s">
        <v>1087</v>
      </c>
      <c r="B99" s="377"/>
      <c r="C99" s="410" t="s">
        <v>958</v>
      </c>
      <c r="D99" s="411"/>
      <c r="E99" s="421">
        <v>40240062226</v>
      </c>
      <c r="F99" s="414">
        <v>50401436840</v>
      </c>
    </row>
    <row r="100" spans="1:6" ht="15.95" customHeight="1">
      <c r="A100" s="439" t="s">
        <v>1088</v>
      </c>
      <c r="B100" s="377"/>
      <c r="C100" s="410" t="s">
        <v>984</v>
      </c>
      <c r="D100" s="411" t="s">
        <v>1231</v>
      </c>
      <c r="E100" s="421">
        <v>1699345340</v>
      </c>
      <c r="F100" s="414">
        <v>1928830135</v>
      </c>
    </row>
    <row r="101" spans="1:6" ht="15.95" customHeight="1">
      <c r="A101" s="439" t="s">
        <v>1089</v>
      </c>
      <c r="B101" s="377"/>
      <c r="C101" s="410" t="s">
        <v>992</v>
      </c>
      <c r="D101" s="411"/>
      <c r="E101" s="421">
        <v>8397218</v>
      </c>
      <c r="F101" s="414">
        <v>12352218</v>
      </c>
    </row>
    <row r="102" spans="1:6" ht="15.95" customHeight="1">
      <c r="A102" s="439" t="s">
        <v>1090</v>
      </c>
      <c r="B102" s="377"/>
      <c r="C102" s="410" t="s">
        <v>959</v>
      </c>
      <c r="D102" s="411"/>
      <c r="E102" s="421">
        <v>0</v>
      </c>
      <c r="F102" s="414">
        <v>0</v>
      </c>
    </row>
    <row r="103" spans="1:6" ht="15.95" customHeight="1">
      <c r="A103" s="439" t="s">
        <v>1091</v>
      </c>
      <c r="B103" s="377"/>
      <c r="C103" s="410" t="s">
        <v>993</v>
      </c>
      <c r="D103" s="411"/>
      <c r="E103" s="421">
        <v>0</v>
      </c>
      <c r="F103" s="414">
        <v>0</v>
      </c>
    </row>
    <row r="104" spans="1:6" ht="15.95" customHeight="1">
      <c r="A104" s="439"/>
      <c r="B104" s="377"/>
      <c r="C104" s="410"/>
      <c r="D104" s="411"/>
      <c r="E104" s="421">
        <v>0</v>
      </c>
      <c r="F104" s="414">
        <v>0</v>
      </c>
    </row>
    <row r="105" spans="1:6" ht="15.95" customHeight="1">
      <c r="A105" s="438" t="s">
        <v>1092</v>
      </c>
      <c r="B105" s="386"/>
      <c r="C105" s="383" t="s">
        <v>960</v>
      </c>
      <c r="D105" s="409"/>
      <c r="E105" s="420">
        <f>E106+E107+E108+E109+E110+E111+E112+E113+E114+E115+E116+E117+E118</f>
        <v>0</v>
      </c>
      <c r="F105" s="413">
        <f>F106+F107+F108+F109+F110+F111+F112+F113+F114+F115+F116+F117+F118</f>
        <v>0</v>
      </c>
    </row>
    <row r="106" spans="1:6" ht="15.95" customHeight="1">
      <c r="A106" s="439" t="s">
        <v>1093</v>
      </c>
      <c r="B106" s="377"/>
      <c r="C106" s="410" t="s">
        <v>890</v>
      </c>
      <c r="D106" s="411"/>
      <c r="E106" s="421">
        <v>0</v>
      </c>
      <c r="F106" s="414">
        <v>0</v>
      </c>
    </row>
    <row r="107" spans="1:6" ht="15.95" customHeight="1">
      <c r="A107" s="439" t="s">
        <v>1094</v>
      </c>
      <c r="B107" s="377"/>
      <c r="C107" s="410" t="s">
        <v>961</v>
      </c>
      <c r="D107" s="411"/>
      <c r="E107" s="421">
        <v>0</v>
      </c>
      <c r="F107" s="414">
        <v>0</v>
      </c>
    </row>
    <row r="108" spans="1:6" ht="15.95" customHeight="1">
      <c r="A108" s="439" t="s">
        <v>1095</v>
      </c>
      <c r="B108" s="377"/>
      <c r="C108" s="410" t="s">
        <v>891</v>
      </c>
      <c r="D108" s="411"/>
      <c r="E108" s="421">
        <v>0</v>
      </c>
      <c r="F108" s="414">
        <v>0</v>
      </c>
    </row>
    <row r="109" spans="1:6" ht="15.95" customHeight="1">
      <c r="A109" s="439" t="s">
        <v>1096</v>
      </c>
      <c r="B109" s="377"/>
      <c r="C109" s="410" t="s">
        <v>892</v>
      </c>
      <c r="D109" s="411"/>
      <c r="E109" s="421">
        <v>0</v>
      </c>
      <c r="F109" s="414">
        <v>0</v>
      </c>
    </row>
    <row r="110" spans="1:6" ht="15.95" customHeight="1">
      <c r="A110" s="439" t="s">
        <v>1097</v>
      </c>
      <c r="B110" s="377"/>
      <c r="C110" s="410" t="s">
        <v>787</v>
      </c>
      <c r="D110" s="411"/>
      <c r="E110" s="421">
        <v>0</v>
      </c>
      <c r="F110" s="414">
        <v>0</v>
      </c>
    </row>
    <row r="111" spans="1:6" ht="15.95" customHeight="1">
      <c r="A111" s="439" t="s">
        <v>1098</v>
      </c>
      <c r="B111" s="377"/>
      <c r="C111" s="410" t="s">
        <v>962</v>
      </c>
      <c r="D111" s="411"/>
      <c r="E111" s="421">
        <v>0</v>
      </c>
      <c r="F111" s="414">
        <v>0</v>
      </c>
    </row>
    <row r="112" spans="1:6" ht="15.95" customHeight="1">
      <c r="A112" s="439" t="s">
        <v>1099</v>
      </c>
      <c r="B112" s="377"/>
      <c r="C112" s="410" t="s">
        <v>963</v>
      </c>
      <c r="D112" s="411"/>
      <c r="E112" s="421">
        <v>0</v>
      </c>
      <c r="F112" s="414">
        <v>0</v>
      </c>
    </row>
    <row r="113" spans="1:6" ht="15.95" customHeight="1">
      <c r="A113" s="439" t="s">
        <v>1100</v>
      </c>
      <c r="B113" s="377"/>
      <c r="C113" s="410" t="s">
        <v>893</v>
      </c>
      <c r="D113" s="411"/>
      <c r="E113" s="421">
        <v>0</v>
      </c>
      <c r="F113" s="414">
        <v>0</v>
      </c>
    </row>
    <row r="114" spans="1:6" ht="15.95" customHeight="1">
      <c r="A114" s="439" t="s">
        <v>1101</v>
      </c>
      <c r="B114" s="377"/>
      <c r="C114" s="410" t="s">
        <v>964</v>
      </c>
      <c r="D114" s="411"/>
      <c r="E114" s="421">
        <v>0</v>
      </c>
      <c r="F114" s="414">
        <v>0</v>
      </c>
    </row>
    <row r="115" spans="1:6" ht="15.95" customHeight="1">
      <c r="A115" s="439" t="s">
        <v>1102</v>
      </c>
      <c r="B115" s="377"/>
      <c r="C115" s="410" t="s">
        <v>1103</v>
      </c>
      <c r="D115" s="411"/>
      <c r="E115" s="421">
        <v>0</v>
      </c>
      <c r="F115" s="414">
        <v>0</v>
      </c>
    </row>
    <row r="116" spans="1:6" ht="15.95" customHeight="1">
      <c r="A116" s="493" t="s">
        <v>1104</v>
      </c>
      <c r="B116" s="494"/>
      <c r="C116" s="495" t="s">
        <v>788</v>
      </c>
      <c r="D116" s="496"/>
      <c r="E116" s="497">
        <v>0</v>
      </c>
      <c r="F116" s="498">
        <v>0</v>
      </c>
    </row>
    <row r="117" spans="1:6" ht="26.25" customHeight="1">
      <c r="A117" s="499" t="s">
        <v>1105</v>
      </c>
      <c r="B117" s="500"/>
      <c r="C117" s="501" t="s">
        <v>1106</v>
      </c>
      <c r="D117" s="502"/>
      <c r="E117" s="503">
        <v>0</v>
      </c>
      <c r="F117" s="504">
        <v>0</v>
      </c>
    </row>
    <row r="118" spans="1:6" ht="21" customHeight="1">
      <c r="A118" s="439" t="s">
        <v>1107</v>
      </c>
      <c r="B118" s="377"/>
      <c r="C118" s="410" t="s">
        <v>1108</v>
      </c>
      <c r="D118" s="411"/>
      <c r="E118" s="421">
        <v>0</v>
      </c>
      <c r="F118" s="414">
        <v>0</v>
      </c>
    </row>
    <row r="119" spans="1:6" ht="30" customHeight="1">
      <c r="A119" s="439"/>
      <c r="B119" s="377"/>
      <c r="C119" s="410"/>
      <c r="D119" s="411"/>
      <c r="E119" s="421">
        <v>0</v>
      </c>
      <c r="F119" s="414">
        <v>0</v>
      </c>
    </row>
    <row r="120" spans="1:6" ht="15.95" customHeight="1">
      <c r="A120" s="438" t="s">
        <v>1109</v>
      </c>
      <c r="B120" s="386"/>
      <c r="C120" s="383" t="s">
        <v>965</v>
      </c>
      <c r="D120" s="409"/>
      <c r="E120" s="420">
        <f>E121+E139</f>
        <v>81436189120</v>
      </c>
      <c r="F120" s="413">
        <f>F121+F139</f>
        <v>87782387004</v>
      </c>
    </row>
    <row r="121" spans="1:6" ht="15.95" customHeight="1">
      <c r="A121" s="438" t="s">
        <v>1110</v>
      </c>
      <c r="B121" s="386"/>
      <c r="C121" s="383" t="s">
        <v>966</v>
      </c>
      <c r="D121" s="409" t="s">
        <v>1232</v>
      </c>
      <c r="E121" s="420">
        <f>E122+E125+E126+E127+E128+E129+E130+E131+E132+E133+E134+E137</f>
        <v>81436189120</v>
      </c>
      <c r="F121" s="413">
        <f>F122+F125+F126+F127+F128+F129+F130+F131+F132+F133+F134+F137</f>
        <v>87782387004</v>
      </c>
    </row>
    <row r="122" spans="1:6" ht="15.95" customHeight="1">
      <c r="A122" s="439" t="s">
        <v>1111</v>
      </c>
      <c r="B122" s="377"/>
      <c r="C122" s="410" t="s">
        <v>894</v>
      </c>
      <c r="D122" s="411"/>
      <c r="E122" s="421">
        <f>E123+E124</f>
        <v>53959850000</v>
      </c>
      <c r="F122" s="414">
        <f>F123+F124</f>
        <v>53959850000</v>
      </c>
    </row>
    <row r="123" spans="1:6" ht="15.95" customHeight="1">
      <c r="A123" s="439" t="s">
        <v>1112</v>
      </c>
      <c r="B123" s="377"/>
      <c r="C123" s="410" t="s">
        <v>1113</v>
      </c>
      <c r="D123" s="411"/>
      <c r="E123" s="421">
        <v>53959850000</v>
      </c>
      <c r="F123" s="414">
        <v>53959850000</v>
      </c>
    </row>
    <row r="124" spans="1:6" ht="15.95" customHeight="1">
      <c r="A124" s="439" t="s">
        <v>1114</v>
      </c>
      <c r="B124" s="377"/>
      <c r="C124" s="410" t="s">
        <v>1115</v>
      </c>
      <c r="D124" s="411"/>
      <c r="E124" s="421">
        <v>0</v>
      </c>
      <c r="F124" s="414">
        <v>0</v>
      </c>
    </row>
    <row r="125" spans="1:6" ht="15.95" customHeight="1">
      <c r="A125" s="439" t="s">
        <v>1116</v>
      </c>
      <c r="B125" s="377"/>
      <c r="C125" s="410" t="s">
        <v>968</v>
      </c>
      <c r="D125" s="411"/>
      <c r="E125" s="421">
        <v>16090726000</v>
      </c>
      <c r="F125" s="414">
        <v>16090726000</v>
      </c>
    </row>
    <row r="126" spans="1:6" ht="15.95" customHeight="1">
      <c r="A126" s="439" t="s">
        <v>1117</v>
      </c>
      <c r="B126" s="377"/>
      <c r="C126" s="410" t="s">
        <v>967</v>
      </c>
      <c r="D126" s="411"/>
      <c r="E126" s="421">
        <v>0</v>
      </c>
      <c r="F126" s="414">
        <v>0</v>
      </c>
    </row>
    <row r="127" spans="1:6" ht="15.95" customHeight="1">
      <c r="A127" s="439" t="s">
        <v>1118</v>
      </c>
      <c r="B127" s="377"/>
      <c r="C127" s="410" t="s">
        <v>895</v>
      </c>
      <c r="D127" s="411"/>
      <c r="E127" s="421">
        <v>0</v>
      </c>
      <c r="F127" s="414">
        <v>0</v>
      </c>
    </row>
    <row r="128" spans="1:6" ht="15.95" customHeight="1">
      <c r="A128" s="439" t="s">
        <v>1119</v>
      </c>
      <c r="B128" s="377"/>
      <c r="C128" s="410" t="s">
        <v>896</v>
      </c>
      <c r="D128" s="411"/>
      <c r="E128" s="421">
        <v>0</v>
      </c>
      <c r="F128" s="414">
        <v>0</v>
      </c>
    </row>
    <row r="129" spans="1:6" ht="15.95" customHeight="1">
      <c r="A129" s="439" t="s">
        <v>1120</v>
      </c>
      <c r="B129" s="377"/>
      <c r="C129" s="410" t="s">
        <v>969</v>
      </c>
      <c r="D129" s="411"/>
      <c r="E129" s="421">
        <v>0</v>
      </c>
      <c r="F129" s="414">
        <v>0</v>
      </c>
    </row>
    <row r="130" spans="1:6" ht="15.95" customHeight="1">
      <c r="A130" s="439" t="s">
        <v>1121</v>
      </c>
      <c r="B130" s="377"/>
      <c r="C130" s="410" t="s">
        <v>970</v>
      </c>
      <c r="D130" s="411"/>
      <c r="E130" s="421">
        <v>0</v>
      </c>
      <c r="F130" s="414">
        <v>0</v>
      </c>
    </row>
    <row r="131" spans="1:6" ht="15.95" customHeight="1">
      <c r="A131" s="439" t="s">
        <v>1122</v>
      </c>
      <c r="B131" s="377"/>
      <c r="C131" s="410" t="s">
        <v>971</v>
      </c>
      <c r="D131" s="411"/>
      <c r="E131" s="421">
        <v>10394430942</v>
      </c>
      <c r="F131" s="414">
        <v>11538018373</v>
      </c>
    </row>
    <row r="132" spans="1:6" ht="30" customHeight="1">
      <c r="A132" s="439" t="s">
        <v>1123</v>
      </c>
      <c r="B132" s="377"/>
      <c r="C132" s="410" t="s">
        <v>972</v>
      </c>
      <c r="D132" s="411"/>
      <c r="E132" s="421">
        <v>0</v>
      </c>
      <c r="F132" s="414">
        <v>0</v>
      </c>
    </row>
    <row r="133" spans="1:6" ht="15.95" customHeight="1">
      <c r="A133" s="439" t="s">
        <v>1124</v>
      </c>
      <c r="B133" s="377"/>
      <c r="C133" s="410" t="s">
        <v>973</v>
      </c>
      <c r="D133" s="411"/>
      <c r="E133" s="421">
        <v>0</v>
      </c>
      <c r="F133" s="414">
        <v>0</v>
      </c>
    </row>
    <row r="134" spans="1:6" ht="15.95" customHeight="1">
      <c r="A134" s="439" t="s">
        <v>1125</v>
      </c>
      <c r="B134" s="377"/>
      <c r="C134" s="410" t="s">
        <v>897</v>
      </c>
      <c r="D134" s="411"/>
      <c r="E134" s="421">
        <v>991182178</v>
      </c>
      <c r="F134" s="414">
        <v>6193792631</v>
      </c>
    </row>
    <row r="135" spans="1:6" ht="30" customHeight="1">
      <c r="A135" s="439" t="s">
        <v>1126</v>
      </c>
      <c r="B135" s="377"/>
      <c r="C135" s="410" t="s">
        <v>1127</v>
      </c>
      <c r="D135" s="411"/>
      <c r="E135" s="421">
        <v>6193792631</v>
      </c>
      <c r="F135" s="414">
        <v>6193792631</v>
      </c>
    </row>
    <row r="136" spans="1:6" ht="15" customHeight="1">
      <c r="A136" s="439" t="s">
        <v>1128</v>
      </c>
      <c r="B136" s="377"/>
      <c r="C136" s="410" t="s">
        <v>1129</v>
      </c>
      <c r="D136" s="411"/>
      <c r="E136" s="421">
        <v>-5202610453</v>
      </c>
      <c r="F136" s="414">
        <v>0</v>
      </c>
    </row>
    <row r="137" spans="1:6" ht="23.25" customHeight="1">
      <c r="A137" s="439" t="s">
        <v>1130</v>
      </c>
      <c r="B137" s="377"/>
      <c r="C137" s="410" t="s">
        <v>974</v>
      </c>
      <c r="D137" s="411"/>
      <c r="E137" s="421">
        <v>0</v>
      </c>
      <c r="F137" s="414">
        <v>0</v>
      </c>
    </row>
    <row r="138" spans="1:6" ht="20.25" customHeight="1">
      <c r="A138" s="439"/>
      <c r="B138" s="377"/>
      <c r="C138" s="410"/>
      <c r="D138" s="411"/>
      <c r="E138" s="421">
        <v>0</v>
      </c>
      <c r="F138" s="414">
        <v>0</v>
      </c>
    </row>
    <row r="139" spans="1:6" ht="15.95" customHeight="1">
      <c r="A139" s="438" t="s">
        <v>1131</v>
      </c>
      <c r="B139" s="386"/>
      <c r="C139" s="383" t="s">
        <v>975</v>
      </c>
      <c r="D139" s="409"/>
      <c r="E139" s="420">
        <f>E140+E141</f>
        <v>0</v>
      </c>
      <c r="F139" s="413">
        <f>F140+F141</f>
        <v>0</v>
      </c>
    </row>
    <row r="140" spans="1:6" ht="15.95" customHeight="1">
      <c r="A140" s="439" t="s">
        <v>1132</v>
      </c>
      <c r="B140" s="377"/>
      <c r="C140" s="410" t="s">
        <v>898</v>
      </c>
      <c r="D140" s="411"/>
      <c r="E140" s="421">
        <v>0</v>
      </c>
      <c r="F140" s="414">
        <v>0</v>
      </c>
    </row>
    <row r="141" spans="1:6" ht="15.95" customHeight="1">
      <c r="A141" s="439" t="s">
        <v>1133</v>
      </c>
      <c r="B141" s="377"/>
      <c r="C141" s="410" t="s">
        <v>976</v>
      </c>
      <c r="D141" s="411"/>
      <c r="E141" s="421">
        <v>0</v>
      </c>
      <c r="F141" s="414">
        <v>0</v>
      </c>
    </row>
    <row r="142" spans="1:6" ht="15.95" customHeight="1">
      <c r="A142" s="440" t="s">
        <v>977</v>
      </c>
      <c r="B142" s="387"/>
      <c r="C142" s="385" t="s">
        <v>978</v>
      </c>
      <c r="D142" s="412"/>
      <c r="E142" s="422">
        <f>E88+E120</f>
        <v>154022943873</v>
      </c>
      <c r="F142" s="382">
        <f>F88+F120</f>
        <v>191362216528</v>
      </c>
    </row>
    <row r="143" spans="1:6" ht="15.95" customHeight="1">
      <c r="A143" s="374"/>
      <c r="B143" s="374"/>
      <c r="C143" s="374"/>
      <c r="D143" s="374"/>
      <c r="E143" s="572" t="str">
        <f>[7]TTC!D17</f>
        <v>BD, ngày 19 tháng 04 năm 2015</v>
      </c>
      <c r="F143" s="572"/>
    </row>
    <row r="144" spans="1:6" ht="15.95" hidden="1" customHeight="1">
      <c r="A144" s="374"/>
      <c r="B144" s="374"/>
      <c r="C144" s="374"/>
      <c r="D144" s="374"/>
      <c r="E144" s="405" t="s">
        <v>979</v>
      </c>
    </row>
    <row r="145" spans="1:8" ht="15.95" customHeight="1">
      <c r="A145" s="375" t="s">
        <v>175</v>
      </c>
      <c r="C145" s="399" t="s">
        <v>620</v>
      </c>
      <c r="D145" s="375"/>
      <c r="F145" s="77" t="str">
        <f>TTC!A18</f>
        <v>Phó Tổng Giám đốc</v>
      </c>
      <c r="G145" s="435"/>
      <c r="H145" s="435"/>
    </row>
    <row r="146" spans="1:8" ht="15.95" customHeight="1">
      <c r="A146" s="380" t="s">
        <v>899</v>
      </c>
      <c r="C146" s="473" t="s">
        <v>899</v>
      </c>
      <c r="D146" s="380"/>
      <c r="E146" s="71"/>
      <c r="G146" s="77"/>
    </row>
    <row r="147" spans="1:8" ht="15.95" customHeight="1">
      <c r="A147" s="380"/>
      <c r="C147" s="380"/>
      <c r="D147" s="380"/>
      <c r="E147" s="71"/>
      <c r="G147" s="77"/>
    </row>
    <row r="148" spans="1:8" ht="15.95" customHeight="1">
      <c r="A148" s="380"/>
      <c r="C148" s="380"/>
      <c r="D148" s="380"/>
      <c r="E148" s="71"/>
      <c r="G148" s="77"/>
    </row>
    <row r="149" spans="1:8" ht="18" customHeight="1">
      <c r="A149" s="374"/>
      <c r="B149" s="374"/>
      <c r="C149" s="374"/>
      <c r="D149" s="374"/>
      <c r="E149" s="79"/>
      <c r="F149" s="79"/>
      <c r="G149" s="176"/>
      <c r="H149" s="176"/>
    </row>
    <row r="150" spans="1:8" ht="23.25" customHeight="1">
      <c r="A150" s="571" t="s">
        <v>1159</v>
      </c>
      <c r="B150" s="571"/>
      <c r="C150" s="571"/>
      <c r="D150" s="571"/>
      <c r="E150" s="571"/>
      <c r="F150" s="571"/>
      <c r="G150" s="176"/>
      <c r="H150" s="176"/>
    </row>
    <row r="151" spans="1:8" ht="21.75" customHeight="1">
      <c r="A151" s="374"/>
      <c r="B151" s="374"/>
      <c r="C151" s="374"/>
      <c r="D151" s="374"/>
      <c r="E151" s="79"/>
      <c r="F151" s="79"/>
      <c r="G151" s="176"/>
      <c r="H151" s="176"/>
    </row>
    <row r="152" spans="1:8" ht="19.5" customHeight="1">
      <c r="E152" s="71"/>
      <c r="F152" s="77"/>
      <c r="G152" s="77"/>
    </row>
    <row r="153" spans="1:8" ht="21" customHeight="1"/>
    <row r="154" spans="1:8" ht="21" customHeight="1"/>
  </sheetData>
  <mergeCells count="2">
    <mergeCell ref="A150:F150"/>
    <mergeCell ref="E143:F143"/>
  </mergeCells>
  <phoneticPr fontId="14" type="noConversion"/>
  <pageMargins left="0.26" right="0.25" top="0.5" bottom="0.47" header="0.5" footer="0.24"/>
  <pageSetup paperSize="9" orientation="portrait" useFirstPageNumber="1" horizontalDpi="300" verticalDpi="300" r:id="rId1"/>
  <headerFooter alignWithMargins="0">
    <oddFooter xml:space="preserve">&amp;L&amp;"VNI-Times,Italic"&amp;9Caùc thuyeát minh baùo caùo taøi chính laø phaàn khoâng theå taùch rôøi cuûa baùo caùo naøy&amp;R&amp;"VNI-Times,Italic"&amp;9Trang &amp;P </oddFooter>
  </headerFooter>
</worksheet>
</file>

<file path=xl/worksheets/sheet5.xml><?xml version="1.0" encoding="utf-8"?>
<worksheet xmlns="http://schemas.openxmlformats.org/spreadsheetml/2006/main" xmlns:r="http://schemas.openxmlformats.org/officeDocument/2006/relationships">
  <dimension ref="A1:I47"/>
  <sheetViews>
    <sheetView topLeftCell="A28" workbookViewId="0">
      <selection activeCell="F32" sqref="F32:H34"/>
    </sheetView>
  </sheetViews>
  <sheetFormatPr defaultRowHeight="12.75"/>
  <cols>
    <col min="1" max="1" width="4.85546875" customWidth="1"/>
    <col min="2" max="2" width="43.28515625" customWidth="1"/>
    <col min="3" max="3" width="3.5703125" customWidth="1"/>
    <col min="4" max="4" width="7.5703125" customWidth="1"/>
    <col min="5" max="6" width="17.140625" customWidth="1"/>
    <col min="7" max="9" width="15.7109375" customWidth="1"/>
    <col min="10" max="10" width="22.85546875" customWidth="1"/>
  </cols>
  <sheetData>
    <row r="1" spans="1:9" ht="20.100000000000001" customHeight="1">
      <c r="A1" s="578" t="s">
        <v>866</v>
      </c>
      <c r="B1" s="579"/>
      <c r="C1" s="579"/>
      <c r="D1" s="579"/>
      <c r="E1" s="579"/>
      <c r="F1" s="579"/>
    </row>
    <row r="2" spans="1:9" ht="9.9499999999999993" customHeight="1">
      <c r="A2" s="578" t="s">
        <v>867</v>
      </c>
      <c r="B2" s="579"/>
      <c r="C2" s="579"/>
      <c r="D2" s="579"/>
      <c r="E2" s="579"/>
      <c r="F2" s="579"/>
    </row>
    <row r="3" spans="1:9" ht="24.95" customHeight="1">
      <c r="A3" s="577"/>
      <c r="B3" s="577"/>
      <c r="C3" s="577"/>
      <c r="E3" s="464"/>
      <c r="G3" s="464" t="s">
        <v>1186</v>
      </c>
    </row>
    <row r="4" spans="1:9" ht="33" customHeight="1">
      <c r="A4" s="577"/>
      <c r="B4" s="577"/>
      <c r="C4" s="577"/>
      <c r="E4" s="468"/>
      <c r="F4" s="584" t="s">
        <v>1010</v>
      </c>
      <c r="G4" s="584"/>
      <c r="H4" s="584"/>
    </row>
    <row r="5" spans="1:9" ht="42" customHeight="1">
      <c r="A5" s="580" t="s">
        <v>1187</v>
      </c>
      <c r="B5" s="580"/>
      <c r="C5" s="580"/>
      <c r="D5" s="580"/>
      <c r="E5" s="580"/>
      <c r="F5" s="580"/>
    </row>
    <row r="6" spans="1:9" ht="20.100000000000001" customHeight="1">
      <c r="A6" s="581" t="s">
        <v>1192</v>
      </c>
      <c r="B6" s="582"/>
      <c r="C6" s="582"/>
      <c r="D6" s="582"/>
      <c r="E6" s="582"/>
      <c r="F6" s="582"/>
    </row>
    <row r="7" spans="1:9" ht="35.1" customHeight="1">
      <c r="A7" s="577"/>
      <c r="B7" s="577"/>
      <c r="C7" s="577"/>
      <c r="E7" s="449"/>
      <c r="F7" s="449" t="s">
        <v>1012</v>
      </c>
    </row>
    <row r="8" spans="1:9" ht="9.9499999999999993" customHeight="1">
      <c r="A8" s="577"/>
      <c r="B8" s="577"/>
      <c r="C8" s="577"/>
      <c r="D8" s="577"/>
      <c r="E8" s="577"/>
      <c r="F8" s="577"/>
    </row>
    <row r="9" spans="1:9" ht="15.95" customHeight="1">
      <c r="A9" s="574" t="s">
        <v>900</v>
      </c>
      <c r="B9" s="574"/>
      <c r="C9" s="442" t="s">
        <v>158</v>
      </c>
      <c r="D9" s="452" t="s">
        <v>159</v>
      </c>
      <c r="E9" s="442" t="s">
        <v>615</v>
      </c>
      <c r="F9" s="453" t="s">
        <v>616</v>
      </c>
      <c r="G9" s="505" t="s">
        <v>1199</v>
      </c>
      <c r="H9" s="508" t="s">
        <v>1200</v>
      </c>
      <c r="I9" s="513"/>
    </row>
    <row r="10" spans="1:9" ht="15.95" customHeight="1">
      <c r="A10" s="575" t="s">
        <v>868</v>
      </c>
      <c r="B10" s="575"/>
      <c r="C10" s="443" t="s">
        <v>869</v>
      </c>
      <c r="D10" s="450"/>
      <c r="E10" s="443" t="s">
        <v>871</v>
      </c>
      <c r="F10" s="454" t="s">
        <v>872</v>
      </c>
      <c r="G10" s="458" t="s">
        <v>871</v>
      </c>
      <c r="H10" s="509" t="s">
        <v>872</v>
      </c>
      <c r="I10" s="514"/>
    </row>
    <row r="11" spans="1:9" ht="16.5" customHeight="1">
      <c r="A11" s="573" t="s">
        <v>1161</v>
      </c>
      <c r="B11" s="573"/>
      <c r="C11" s="519" t="s">
        <v>677</v>
      </c>
      <c r="D11" s="520" t="s">
        <v>1205</v>
      </c>
      <c r="E11" s="521">
        <v>32816657429</v>
      </c>
      <c r="F11" s="455">
        <v>26485736679</v>
      </c>
      <c r="G11" s="459">
        <v>51928256450</v>
      </c>
      <c r="H11" s="510">
        <v>68771643166</v>
      </c>
      <c r="I11" s="515"/>
    </row>
    <row r="12" spans="1:9" ht="16.5" customHeight="1">
      <c r="A12" s="573" t="s">
        <v>1162</v>
      </c>
      <c r="B12" s="573"/>
      <c r="C12" s="522" t="s">
        <v>306</v>
      </c>
      <c r="D12" s="523" t="s">
        <v>1206</v>
      </c>
      <c r="E12" s="524">
        <v>0</v>
      </c>
      <c r="F12" s="455">
        <v>0</v>
      </c>
      <c r="G12" s="459">
        <v>0</v>
      </c>
      <c r="H12" s="510">
        <v>0</v>
      </c>
      <c r="I12" s="516"/>
    </row>
    <row r="13" spans="1:9" ht="16.5" customHeight="1">
      <c r="A13" s="573" t="s">
        <v>1163</v>
      </c>
      <c r="B13" s="573"/>
      <c r="C13" s="522" t="s">
        <v>1164</v>
      </c>
      <c r="D13" s="525" t="s">
        <v>1207</v>
      </c>
      <c r="E13" s="524">
        <f>E11-E12</f>
        <v>32816657429</v>
      </c>
      <c r="F13" s="455">
        <f>F11-F12</f>
        <v>26485736679</v>
      </c>
      <c r="G13" s="459">
        <f>G11-G12</f>
        <v>51928256450</v>
      </c>
      <c r="H13" s="510">
        <f>H11-H12</f>
        <v>68771643166</v>
      </c>
      <c r="I13" s="515"/>
    </row>
    <row r="14" spans="1:9" ht="16.5" customHeight="1">
      <c r="A14" s="573" t="s">
        <v>1165</v>
      </c>
      <c r="B14" s="573"/>
      <c r="C14" s="522" t="s">
        <v>1166</v>
      </c>
      <c r="D14" s="523" t="s">
        <v>1208</v>
      </c>
      <c r="E14" s="524">
        <v>23954831206</v>
      </c>
      <c r="F14" s="455">
        <v>19761152013</v>
      </c>
      <c r="G14" s="459">
        <v>37487916440</v>
      </c>
      <c r="H14" s="510">
        <v>49962371989</v>
      </c>
      <c r="I14" s="516"/>
    </row>
    <row r="15" spans="1:9" ht="16.5" customHeight="1">
      <c r="A15" s="573" t="s">
        <v>1167</v>
      </c>
      <c r="B15" s="573"/>
      <c r="C15" s="522" t="s">
        <v>679</v>
      </c>
      <c r="D15" s="522"/>
      <c r="E15" s="524">
        <f>E13-E14</f>
        <v>8861826223</v>
      </c>
      <c r="F15" s="455">
        <f>F13-F14</f>
        <v>6724584666</v>
      </c>
      <c r="G15" s="459">
        <f>G13-G14</f>
        <v>14440340010</v>
      </c>
      <c r="H15" s="510">
        <f>H13-H14</f>
        <v>18809271177</v>
      </c>
      <c r="I15" s="515"/>
    </row>
    <row r="16" spans="1:9" ht="16.5" customHeight="1">
      <c r="A16" s="573" t="s">
        <v>1168</v>
      </c>
      <c r="B16" s="573"/>
      <c r="C16" s="522" t="s">
        <v>678</v>
      </c>
      <c r="D16" s="523" t="s">
        <v>1209</v>
      </c>
      <c r="E16" s="524">
        <v>153769097</v>
      </c>
      <c r="F16" s="455">
        <v>79141623</v>
      </c>
      <c r="G16" s="459">
        <v>346247681</v>
      </c>
      <c r="H16" s="510">
        <v>151822035</v>
      </c>
      <c r="I16" s="515"/>
    </row>
    <row r="17" spans="1:9" ht="16.5" customHeight="1">
      <c r="A17" s="573" t="s">
        <v>1169</v>
      </c>
      <c r="B17" s="573"/>
      <c r="C17" s="522" t="s">
        <v>982</v>
      </c>
      <c r="D17" s="523" t="s">
        <v>1210</v>
      </c>
      <c r="E17" s="524">
        <v>3709042131</v>
      </c>
      <c r="F17" s="455">
        <v>2752574924</v>
      </c>
      <c r="G17" s="459">
        <v>5087554814</v>
      </c>
      <c r="H17" s="510">
        <v>3804476625</v>
      </c>
      <c r="I17" s="516"/>
    </row>
    <row r="18" spans="1:9" ht="16.5" customHeight="1">
      <c r="A18" s="576" t="s">
        <v>1170</v>
      </c>
      <c r="B18" s="576"/>
      <c r="C18" s="526" t="s">
        <v>41</v>
      </c>
      <c r="D18" s="526"/>
      <c r="E18" s="527">
        <v>846292785</v>
      </c>
      <c r="F18" s="456">
        <v>948063133</v>
      </c>
      <c r="G18" s="460">
        <v>1891504689</v>
      </c>
      <c r="H18" s="511">
        <v>1954832270</v>
      </c>
      <c r="I18" s="516"/>
    </row>
    <row r="19" spans="1:9" ht="16.5" customHeight="1">
      <c r="A19" s="573" t="s">
        <v>1171</v>
      </c>
      <c r="B19" s="573"/>
      <c r="C19" s="522" t="s">
        <v>44</v>
      </c>
      <c r="D19" s="523" t="s">
        <v>1211</v>
      </c>
      <c r="E19" s="524">
        <v>6737211952</v>
      </c>
      <c r="F19" s="455">
        <v>5962412074</v>
      </c>
      <c r="G19" s="459">
        <v>11637838709</v>
      </c>
      <c r="H19" s="510">
        <v>13802507685</v>
      </c>
      <c r="I19" s="517"/>
    </row>
    <row r="20" spans="1:9" ht="16.5" customHeight="1">
      <c r="A20" s="573" t="s">
        <v>1172</v>
      </c>
      <c r="B20" s="573"/>
      <c r="C20" s="522" t="s">
        <v>46</v>
      </c>
      <c r="D20" s="523" t="s">
        <v>1212</v>
      </c>
      <c r="E20" s="524">
        <v>1345242828</v>
      </c>
      <c r="F20" s="455">
        <v>2718612364</v>
      </c>
      <c r="G20" s="459">
        <v>2549767201</v>
      </c>
      <c r="H20" s="510">
        <v>5303348509</v>
      </c>
      <c r="I20" s="516"/>
    </row>
    <row r="21" spans="1:9" ht="16.5" customHeight="1">
      <c r="A21" s="573" t="s">
        <v>1173</v>
      </c>
      <c r="B21" s="573"/>
      <c r="C21" s="522" t="s">
        <v>48</v>
      </c>
      <c r="D21" s="522"/>
      <c r="E21" s="528">
        <f>E15+E16-E17-E19-E20</f>
        <v>-2775901591</v>
      </c>
      <c r="F21" s="506">
        <f>F15+F16-F17-F19-F20</f>
        <v>-4629873073</v>
      </c>
      <c r="G21" s="507">
        <f>G15+G16-G17-G19-G20</f>
        <v>-4488573033</v>
      </c>
      <c r="H21" s="506">
        <f>H15+H16-H17-H19-H20</f>
        <v>-3949239607</v>
      </c>
      <c r="I21" s="516"/>
    </row>
    <row r="22" spans="1:9" ht="16.5" customHeight="1">
      <c r="A22" s="573" t="s">
        <v>1174</v>
      </c>
      <c r="B22" s="573"/>
      <c r="C22" s="522" t="s">
        <v>49</v>
      </c>
      <c r="D22" s="523" t="s">
        <v>1213</v>
      </c>
      <c r="E22" s="528">
        <v>183035513</v>
      </c>
      <c r="F22" s="506">
        <v>37592651</v>
      </c>
      <c r="G22" s="507">
        <v>216623514</v>
      </c>
      <c r="H22" s="506">
        <v>55982651</v>
      </c>
      <c r="I22" s="515"/>
    </row>
    <row r="23" spans="1:9" ht="16.5" customHeight="1">
      <c r="A23" s="573" t="s">
        <v>1175</v>
      </c>
      <c r="B23" s="573"/>
      <c r="C23" s="522" t="s">
        <v>50</v>
      </c>
      <c r="D23" s="522"/>
      <c r="E23" s="528">
        <v>930659933</v>
      </c>
      <c r="F23" s="506">
        <v>32102909</v>
      </c>
      <c r="G23" s="507">
        <v>930660934</v>
      </c>
      <c r="H23" s="506">
        <v>77389222</v>
      </c>
      <c r="I23" s="515"/>
    </row>
    <row r="24" spans="1:9" ht="16.5" customHeight="1">
      <c r="A24" s="573" t="s">
        <v>1176</v>
      </c>
      <c r="B24" s="573"/>
      <c r="C24" s="522" t="s">
        <v>51</v>
      </c>
      <c r="D24" s="522"/>
      <c r="E24" s="528">
        <f>E22-E23</f>
        <v>-747624420</v>
      </c>
      <c r="F24" s="506">
        <f>F22-F23</f>
        <v>5489742</v>
      </c>
      <c r="G24" s="507">
        <f>G22-G23</f>
        <v>-714037420</v>
      </c>
      <c r="H24" s="506">
        <f>H22-H23</f>
        <v>-21406571</v>
      </c>
      <c r="I24" s="516"/>
    </row>
    <row r="25" spans="1:9" ht="16.5" customHeight="1">
      <c r="A25" s="573" t="s">
        <v>1177</v>
      </c>
      <c r="B25" s="573"/>
      <c r="C25" s="522" t="s">
        <v>52</v>
      </c>
      <c r="D25" s="522"/>
      <c r="E25" s="528">
        <f>E21+E24</f>
        <v>-3523526011</v>
      </c>
      <c r="F25" s="506">
        <f>F21+F24</f>
        <v>-4624383331</v>
      </c>
      <c r="G25" s="507">
        <f>G21+G24</f>
        <v>-5202610453</v>
      </c>
      <c r="H25" s="506">
        <f>H21+H24</f>
        <v>-3970646178</v>
      </c>
      <c r="I25" s="516"/>
    </row>
    <row r="26" spans="1:9" ht="16.5" customHeight="1">
      <c r="A26" s="573" t="s">
        <v>1178</v>
      </c>
      <c r="B26" s="573"/>
      <c r="C26" s="522" t="s">
        <v>1179</v>
      </c>
      <c r="D26" s="523" t="s">
        <v>1214</v>
      </c>
      <c r="E26" s="528">
        <v>0</v>
      </c>
      <c r="F26" s="506">
        <v>-143822174</v>
      </c>
      <c r="G26" s="507">
        <v>0</v>
      </c>
      <c r="H26" s="506">
        <v>0</v>
      </c>
      <c r="I26" s="515"/>
    </row>
    <row r="27" spans="1:9" ht="16.5" customHeight="1">
      <c r="A27" s="573" t="s">
        <v>1180</v>
      </c>
      <c r="B27" s="573"/>
      <c r="C27" s="522" t="s">
        <v>1181</v>
      </c>
      <c r="D27" s="522"/>
      <c r="E27" s="528">
        <v>0</v>
      </c>
      <c r="F27" s="506">
        <v>0</v>
      </c>
      <c r="G27" s="507">
        <v>0</v>
      </c>
      <c r="H27" s="506">
        <v>0</v>
      </c>
      <c r="I27" s="515"/>
    </row>
    <row r="28" spans="1:9" ht="16.5" customHeight="1">
      <c r="A28" s="573" t="s">
        <v>1182</v>
      </c>
      <c r="B28" s="573"/>
      <c r="C28" s="522" t="s">
        <v>53</v>
      </c>
      <c r="D28" s="522"/>
      <c r="E28" s="528">
        <f>E25-E26-E27</f>
        <v>-3523526011</v>
      </c>
      <c r="F28" s="506">
        <f>F25-F26-F27</f>
        <v>-4480561157</v>
      </c>
      <c r="G28" s="507">
        <f>G25-G26-G27</f>
        <v>-5202610453</v>
      </c>
      <c r="H28" s="506">
        <f>H25-H26-H27</f>
        <v>-3970646178</v>
      </c>
      <c r="I28" s="515"/>
    </row>
    <row r="29" spans="1:9" ht="16.5" customHeight="1">
      <c r="A29" s="573" t="s">
        <v>1183</v>
      </c>
      <c r="B29" s="573"/>
      <c r="C29" s="522" t="s">
        <v>54</v>
      </c>
      <c r="D29" s="523" t="s">
        <v>1215</v>
      </c>
      <c r="E29" s="524">
        <v>0</v>
      </c>
      <c r="F29" s="455">
        <v>0</v>
      </c>
      <c r="G29" s="459">
        <v>0</v>
      </c>
      <c r="H29" s="510">
        <v>0</v>
      </c>
      <c r="I29" s="516"/>
    </row>
    <row r="30" spans="1:9" ht="16.5" customHeight="1">
      <c r="A30" s="585" t="s">
        <v>1184</v>
      </c>
      <c r="B30" s="585"/>
      <c r="C30" s="444" t="s">
        <v>1185</v>
      </c>
      <c r="D30" s="451"/>
      <c r="E30" s="445">
        <v>0</v>
      </c>
      <c r="F30" s="457">
        <v>0</v>
      </c>
      <c r="G30" s="461">
        <v>0</v>
      </c>
      <c r="H30" s="512">
        <v>0</v>
      </c>
      <c r="I30" s="516"/>
    </row>
    <row r="31" spans="1:9" ht="16.5" customHeight="1">
      <c r="A31" s="446"/>
      <c r="B31" s="577"/>
      <c r="C31" s="577"/>
      <c r="D31" s="577"/>
      <c r="E31" s="577"/>
      <c r="F31" s="577"/>
      <c r="I31" s="518"/>
    </row>
    <row r="32" spans="1:9" ht="16.5" customHeight="1">
      <c r="A32" s="446"/>
      <c r="B32" s="577"/>
      <c r="C32" s="577"/>
      <c r="F32" s="583" t="str">
        <f>TTC!D17</f>
        <v>BD, ngày 18 tháng 07 năm 2015</v>
      </c>
      <c r="G32" s="583"/>
      <c r="H32" s="583"/>
      <c r="I32" s="518"/>
    </row>
    <row r="33" spans="2:9" ht="16.5" customHeight="1">
      <c r="B33" s="447" t="s">
        <v>175</v>
      </c>
      <c r="C33" s="464"/>
      <c r="E33" s="464" t="s">
        <v>620</v>
      </c>
      <c r="F33" s="462"/>
      <c r="G33" s="466" t="str">
        <f>TTC!A18</f>
        <v>Phó Tổng Giám đốc</v>
      </c>
      <c r="I33" s="518"/>
    </row>
    <row r="34" spans="2:9" ht="16.5" customHeight="1">
      <c r="B34" s="448" t="s">
        <v>899</v>
      </c>
      <c r="C34" s="465"/>
      <c r="E34" s="465" t="s">
        <v>899</v>
      </c>
      <c r="F34" s="463"/>
      <c r="G34" s="467" t="s">
        <v>1189</v>
      </c>
    </row>
    <row r="35" spans="2:9" ht="16.5" customHeight="1">
      <c r="B35" s="446"/>
      <c r="C35" s="446"/>
      <c r="D35" s="577"/>
      <c r="E35" s="577"/>
      <c r="F35" s="577"/>
    </row>
    <row r="36" spans="2:9" ht="16.5" customHeight="1">
      <c r="B36" s="446"/>
      <c r="C36" s="446"/>
      <c r="D36" s="577"/>
      <c r="E36" s="577"/>
      <c r="F36" s="577"/>
    </row>
    <row r="37" spans="2:9" ht="30" customHeight="1"/>
    <row r="38" spans="2:9" ht="36" customHeight="1"/>
    <row r="39" spans="2:9" ht="18" customHeight="1"/>
    <row r="40" spans="2:9" ht="24" customHeight="1"/>
    <row r="41" spans="2:9" ht="24" customHeight="1"/>
    <row r="42" spans="2:9" ht="27.75" customHeight="1"/>
    <row r="43" spans="2:9" ht="24" customHeight="1"/>
    <row r="44" spans="2:9" ht="24" customHeight="1"/>
    <row r="47" spans="2:9" ht="21.75" customHeight="1"/>
  </sheetData>
  <mergeCells count="38">
    <mergeCell ref="F32:H32"/>
    <mergeCell ref="F4:H4"/>
    <mergeCell ref="D35:F35"/>
    <mergeCell ref="D36:F36"/>
    <mergeCell ref="B32:C32"/>
    <mergeCell ref="A29:B29"/>
    <mergeCell ref="A30:B30"/>
    <mergeCell ref="B31:C31"/>
    <mergeCell ref="D31:F31"/>
    <mergeCell ref="A7:C7"/>
    <mergeCell ref="A8:C8"/>
    <mergeCell ref="D8:F8"/>
    <mergeCell ref="A28:B28"/>
    <mergeCell ref="A27:B27"/>
    <mergeCell ref="A1:F1"/>
    <mergeCell ref="A2:F2"/>
    <mergeCell ref="A3:C3"/>
    <mergeCell ref="A4:C4"/>
    <mergeCell ref="A5:F5"/>
    <mergeCell ref="A6:F6"/>
    <mergeCell ref="A24:B24"/>
    <mergeCell ref="A25:B25"/>
    <mergeCell ref="A26:B26"/>
    <mergeCell ref="A21:B21"/>
    <mergeCell ref="A22:B22"/>
    <mergeCell ref="A23:B23"/>
    <mergeCell ref="A18:B18"/>
    <mergeCell ref="A19:B19"/>
    <mergeCell ref="A20:B20"/>
    <mergeCell ref="A15:B15"/>
    <mergeCell ref="A16:B16"/>
    <mergeCell ref="A17:B17"/>
    <mergeCell ref="A12:B12"/>
    <mergeCell ref="A13:B13"/>
    <mergeCell ref="A14:B14"/>
    <mergeCell ref="A9:B9"/>
    <mergeCell ref="A10:B10"/>
    <mergeCell ref="A11:B11"/>
  </mergeCells>
  <phoneticPr fontId="14" type="noConversion"/>
  <pageMargins left="0.24" right="0.21" top="0.5" bottom="0.5" header="0.5" footer="0.25"/>
  <pageSetup paperSize="9" scale="75" firstPageNumber="5" orientation="portrait" useFirstPageNumber="1" horizontalDpi="300" verticalDpi="300" r:id="rId1"/>
  <headerFooter alignWithMargins="0">
    <oddFooter>&amp;L&amp;"VNI-Times,Italic"&amp;9Caùc thuyeát minh baùo caùo taøi chính laø phaàn khoâng theå taùch rôøi cuûa baùo caùo naøy&amp;R&amp;"VNI-Times,Italic"&amp;9Trang &amp;P</oddFooter>
  </headerFooter>
</worksheet>
</file>

<file path=xl/worksheets/sheet6.xml><?xml version="1.0" encoding="utf-8"?>
<worksheet xmlns="http://schemas.openxmlformats.org/spreadsheetml/2006/main" xmlns:r="http://schemas.openxmlformats.org/officeDocument/2006/relationships">
  <dimension ref="A1:K46"/>
  <sheetViews>
    <sheetView topLeftCell="A7" workbookViewId="0">
      <selection activeCell="C35" sqref="C35"/>
    </sheetView>
  </sheetViews>
  <sheetFormatPr defaultColWidth="10.28515625" defaultRowHeight="14.25"/>
  <cols>
    <col min="1" max="1" width="56.85546875" style="529" customWidth="1"/>
    <col min="2" max="2" width="4.28515625" style="529" customWidth="1"/>
    <col min="3" max="3" width="6.140625" style="529" customWidth="1"/>
    <col min="4" max="4" width="23.42578125" style="529" customWidth="1"/>
    <col min="5" max="5" width="24.85546875" style="529" customWidth="1"/>
    <col min="6" max="6" width="18.85546875" style="529" customWidth="1"/>
    <col min="7" max="7" width="1" style="529" customWidth="1"/>
    <col min="8" max="8" width="5.42578125" style="529" customWidth="1"/>
    <col min="9" max="9" width="0.5703125" style="529" customWidth="1"/>
    <col min="10" max="10" width="15.140625" style="529" customWidth="1"/>
    <col min="11" max="11" width="7.42578125" style="529" customWidth="1"/>
    <col min="12" max="12" width="15.140625" style="529" customWidth="1"/>
    <col min="13" max="13" width="19.85546875" style="529" customWidth="1"/>
    <col min="14" max="14" width="17.7109375" style="529" bestFit="1" customWidth="1"/>
    <col min="15" max="15" width="16.7109375" style="529" bestFit="1" customWidth="1"/>
    <col min="16" max="17" width="10.28515625" style="529"/>
    <col min="18" max="18" width="14" style="529" customWidth="1"/>
    <col min="19" max="20" width="18.28515625" style="529" bestFit="1" customWidth="1"/>
    <col min="21" max="21" width="10.7109375" style="529" bestFit="1" customWidth="1"/>
    <col min="22" max="16384" width="10.28515625" style="529"/>
  </cols>
  <sheetData>
    <row r="1" spans="1:11" ht="20.100000000000001" customHeight="1">
      <c r="A1" s="586" t="s">
        <v>496</v>
      </c>
      <c r="B1" s="586"/>
      <c r="C1" s="586"/>
      <c r="D1" s="586"/>
      <c r="E1" s="586"/>
    </row>
    <row r="2" spans="1:11" ht="17.25" customHeight="1">
      <c r="A2" s="587" t="s">
        <v>1233</v>
      </c>
      <c r="B2" s="587"/>
      <c r="C2" s="587"/>
      <c r="D2" s="587"/>
      <c r="E2" s="587"/>
    </row>
    <row r="3" spans="1:11" ht="17.25" customHeight="1">
      <c r="A3" s="588" t="s">
        <v>1261</v>
      </c>
      <c r="B3" s="589"/>
      <c r="C3" s="589"/>
      <c r="D3" s="589"/>
      <c r="E3" s="589"/>
      <c r="F3" s="589"/>
    </row>
    <row r="4" spans="1:11" ht="22.5" customHeight="1">
      <c r="A4" s="530"/>
      <c r="B4" s="530"/>
      <c r="C4" s="530"/>
      <c r="D4" s="530"/>
      <c r="E4" s="531" t="s">
        <v>1234</v>
      </c>
    </row>
    <row r="5" spans="1:11" ht="51.75" customHeight="1">
      <c r="A5" s="532" t="s">
        <v>900</v>
      </c>
      <c r="B5" s="532" t="s">
        <v>158</v>
      </c>
      <c r="C5" s="532" t="s">
        <v>1235</v>
      </c>
      <c r="D5" s="533" t="s">
        <v>1236</v>
      </c>
      <c r="E5" s="533" t="s">
        <v>1237</v>
      </c>
    </row>
    <row r="6" spans="1:11" ht="20.100000000000001" customHeight="1">
      <c r="A6" s="534" t="s">
        <v>1134</v>
      </c>
      <c r="B6" s="535"/>
      <c r="C6" s="536"/>
      <c r="D6" s="537"/>
      <c r="E6" s="537"/>
    </row>
    <row r="7" spans="1:11" ht="20.100000000000001" customHeight="1">
      <c r="A7" s="538" t="s">
        <v>1238</v>
      </c>
      <c r="B7" s="539">
        <v>1</v>
      </c>
      <c r="C7" s="540"/>
      <c r="D7" s="541">
        <v>85288146834</v>
      </c>
      <c r="E7" s="541">
        <v>75592987318</v>
      </c>
    </row>
    <row r="8" spans="1:11" ht="35.1" customHeight="1">
      <c r="A8" s="538" t="s">
        <v>1239</v>
      </c>
      <c r="B8" s="539">
        <v>2</v>
      </c>
      <c r="C8" s="540"/>
      <c r="D8" s="541">
        <v>-60674563065</v>
      </c>
      <c r="E8" s="541">
        <v>-38099314150</v>
      </c>
      <c r="F8" s="581"/>
      <c r="G8" s="582"/>
      <c r="H8" s="582"/>
      <c r="I8" s="582"/>
      <c r="J8" s="582"/>
      <c r="K8" s="582"/>
    </row>
    <row r="9" spans="1:11" ht="30" customHeight="1">
      <c r="A9" s="538" t="s">
        <v>1240</v>
      </c>
      <c r="B9" s="539">
        <v>3</v>
      </c>
      <c r="C9" s="540"/>
      <c r="D9" s="541">
        <v>-3340819194</v>
      </c>
      <c r="E9" s="541">
        <v>-997551776</v>
      </c>
    </row>
    <row r="10" spans="1:11" ht="24.95" customHeight="1">
      <c r="A10" s="538" t="s">
        <v>1241</v>
      </c>
      <c r="B10" s="539">
        <v>4</v>
      </c>
      <c r="C10" s="540"/>
      <c r="D10" s="541">
        <v>-1891504689</v>
      </c>
      <c r="E10" s="541">
        <v>-1935774141</v>
      </c>
    </row>
    <row r="11" spans="1:11" ht="18" customHeight="1">
      <c r="A11" s="538" t="s">
        <v>1242</v>
      </c>
      <c r="B11" s="539">
        <v>5</v>
      </c>
      <c r="C11" s="540"/>
      <c r="D11" s="541">
        <v>-1224245919</v>
      </c>
      <c r="E11" s="541">
        <v>0</v>
      </c>
    </row>
    <row r="12" spans="1:11" ht="18" customHeight="1">
      <c r="A12" s="538" t="s">
        <v>1243</v>
      </c>
      <c r="B12" s="539">
        <v>6</v>
      </c>
      <c r="C12" s="540"/>
      <c r="D12" s="541">
        <v>14991195552</v>
      </c>
      <c r="E12" s="541">
        <v>695306892</v>
      </c>
    </row>
    <row r="13" spans="1:11" ht="18" customHeight="1">
      <c r="A13" s="538" t="s">
        <v>1244</v>
      </c>
      <c r="B13" s="539">
        <v>7</v>
      </c>
      <c r="C13" s="540"/>
      <c r="D13" s="541">
        <v>33326431679</v>
      </c>
      <c r="E13" s="541">
        <v>21243968120</v>
      </c>
    </row>
    <row r="14" spans="1:11" ht="18" customHeight="1">
      <c r="A14" s="542" t="s">
        <v>732</v>
      </c>
      <c r="B14" s="543">
        <v>20</v>
      </c>
      <c r="C14" s="540"/>
      <c r="D14" s="541">
        <v>66474641198</v>
      </c>
      <c r="E14" s="541">
        <v>56499622263</v>
      </c>
    </row>
    <row r="15" spans="1:11" ht="18" customHeight="1">
      <c r="A15" s="534" t="s">
        <v>1135</v>
      </c>
      <c r="B15" s="535"/>
      <c r="C15" s="540"/>
      <c r="D15" s="541"/>
      <c r="E15" s="541"/>
    </row>
    <row r="16" spans="1:11" ht="18" customHeight="1">
      <c r="A16" s="538" t="s">
        <v>1245</v>
      </c>
      <c r="B16" s="535">
        <v>21</v>
      </c>
      <c r="C16" s="540"/>
      <c r="D16" s="541">
        <v>-30580806298</v>
      </c>
      <c r="E16" s="541">
        <v>-14291313912</v>
      </c>
    </row>
    <row r="17" spans="1:5" ht="20.100000000000001" customHeight="1">
      <c r="A17" s="538" t="s">
        <v>1246</v>
      </c>
      <c r="B17" s="535">
        <v>22</v>
      </c>
      <c r="C17" s="540"/>
      <c r="D17" s="541">
        <v>0</v>
      </c>
      <c r="E17" s="541">
        <v>0</v>
      </c>
    </row>
    <row r="18" spans="1:5" ht="30" customHeight="1">
      <c r="A18" s="538" t="s">
        <v>1247</v>
      </c>
      <c r="B18" s="535">
        <v>23</v>
      </c>
      <c r="C18" s="540"/>
      <c r="D18" s="541">
        <v>0</v>
      </c>
      <c r="E18" s="541">
        <v>-6720694434</v>
      </c>
    </row>
    <row r="19" spans="1:5" ht="30.75" customHeight="1">
      <c r="A19" s="538" t="s">
        <v>1248</v>
      </c>
      <c r="B19" s="535">
        <v>24</v>
      </c>
      <c r="C19" s="540"/>
      <c r="D19" s="541">
        <v>0</v>
      </c>
      <c r="E19" s="541">
        <v>2952250451</v>
      </c>
    </row>
    <row r="20" spans="1:5" ht="18" customHeight="1">
      <c r="A20" s="538" t="s">
        <v>1249</v>
      </c>
      <c r="B20" s="535">
        <v>25</v>
      </c>
      <c r="C20" s="540"/>
      <c r="D20" s="541">
        <v>0</v>
      </c>
      <c r="E20" s="541">
        <v>0</v>
      </c>
    </row>
    <row r="21" spans="1:5" ht="18" customHeight="1">
      <c r="A21" s="538" t="s">
        <v>1250</v>
      </c>
      <c r="B21" s="535">
        <v>26</v>
      </c>
      <c r="C21" s="540"/>
      <c r="D21" s="541">
        <v>0</v>
      </c>
      <c r="E21" s="541">
        <v>0</v>
      </c>
    </row>
    <row r="22" spans="1:5" ht="30.75" customHeight="1">
      <c r="A22" s="538" t="s">
        <v>1251</v>
      </c>
      <c r="B22" s="535">
        <v>27</v>
      </c>
      <c r="C22" s="540"/>
      <c r="D22" s="541">
        <v>7577283</v>
      </c>
      <c r="E22" s="541">
        <v>14727970</v>
      </c>
    </row>
    <row r="23" spans="1:5" ht="18" customHeight="1">
      <c r="A23" s="542" t="s">
        <v>1136</v>
      </c>
      <c r="B23" s="543">
        <v>30</v>
      </c>
      <c r="C23" s="540"/>
      <c r="D23" s="541">
        <v>-30573229015</v>
      </c>
      <c r="E23" s="541">
        <v>-18045029925</v>
      </c>
    </row>
    <row r="24" spans="1:5" ht="18" customHeight="1">
      <c r="A24" s="534" t="s">
        <v>1137</v>
      </c>
      <c r="B24" s="535"/>
      <c r="C24" s="540"/>
      <c r="D24" s="541"/>
      <c r="E24" s="541"/>
    </row>
    <row r="25" spans="1:5" ht="18" customHeight="1">
      <c r="A25" s="538" t="s">
        <v>1252</v>
      </c>
      <c r="B25" s="535">
        <v>31</v>
      </c>
      <c r="C25" s="540"/>
      <c r="D25" s="541"/>
      <c r="E25" s="541"/>
    </row>
    <row r="26" spans="1:5" ht="20.100000000000001" customHeight="1">
      <c r="A26" s="538" t="s">
        <v>1253</v>
      </c>
      <c r="B26" s="535">
        <v>32</v>
      </c>
      <c r="C26" s="540"/>
      <c r="D26" s="541"/>
      <c r="E26" s="541"/>
    </row>
    <row r="27" spans="1:5" ht="30" customHeight="1">
      <c r="A27" s="538" t="s">
        <v>1254</v>
      </c>
      <c r="B27" s="535">
        <v>33</v>
      </c>
      <c r="C27" s="540"/>
      <c r="D27" s="541">
        <v>0</v>
      </c>
      <c r="E27" s="541">
        <v>1658755000</v>
      </c>
    </row>
    <row r="28" spans="1:5" ht="24.95" customHeight="1">
      <c r="A28" s="538" t="s">
        <v>1255</v>
      </c>
      <c r="B28" s="535">
        <v>34</v>
      </c>
      <c r="C28" s="540"/>
      <c r="D28" s="541">
        <v>-43671210270</v>
      </c>
      <c r="E28" s="541">
        <v>-39721886447</v>
      </c>
    </row>
    <row r="29" spans="1:5" ht="30.75" customHeight="1">
      <c r="A29" s="538" t="s">
        <v>1256</v>
      </c>
      <c r="B29" s="535">
        <v>35</v>
      </c>
      <c r="C29" s="540"/>
      <c r="D29" s="541">
        <v>0</v>
      </c>
      <c r="E29" s="541">
        <v>0</v>
      </c>
    </row>
    <row r="30" spans="1:5" ht="18" customHeight="1">
      <c r="A30" s="538" t="s">
        <v>1257</v>
      </c>
      <c r="B30" s="535">
        <v>36</v>
      </c>
      <c r="C30" s="540"/>
      <c r="D30" s="541">
        <v>-3497000</v>
      </c>
      <c r="E30" s="541">
        <v>0</v>
      </c>
    </row>
    <row r="31" spans="1:5" ht="18" customHeight="1">
      <c r="A31" s="542" t="s">
        <v>624</v>
      </c>
      <c r="B31" s="543">
        <v>40</v>
      </c>
      <c r="C31" s="540"/>
      <c r="D31" s="541">
        <v>-43674707270</v>
      </c>
      <c r="E31" s="541">
        <v>-38063131447</v>
      </c>
    </row>
    <row r="32" spans="1:5" ht="18" customHeight="1">
      <c r="A32" s="534" t="s">
        <v>1258</v>
      </c>
      <c r="B32" s="544">
        <v>50</v>
      </c>
      <c r="C32" s="540"/>
      <c r="D32" s="541">
        <v>-7773295087</v>
      </c>
      <c r="E32" s="541">
        <v>391460891</v>
      </c>
    </row>
    <row r="33" spans="1:7" ht="18" customHeight="1">
      <c r="A33" s="534" t="s">
        <v>1138</v>
      </c>
      <c r="B33" s="544">
        <v>60</v>
      </c>
      <c r="C33" s="545"/>
      <c r="D33" s="546">
        <v>10913266110</v>
      </c>
      <c r="E33" s="546">
        <v>9731109981</v>
      </c>
    </row>
    <row r="34" spans="1:7" ht="20.100000000000001" customHeight="1">
      <c r="A34" s="538" t="s">
        <v>1259</v>
      </c>
      <c r="B34" s="535">
        <v>61</v>
      </c>
      <c r="C34" s="545"/>
      <c r="D34" s="546"/>
      <c r="E34" s="546"/>
    </row>
    <row r="35" spans="1:7" ht="20.100000000000001" customHeight="1">
      <c r="A35" s="534" t="s">
        <v>1260</v>
      </c>
      <c r="B35" s="544">
        <v>70</v>
      </c>
      <c r="C35" s="547" t="s">
        <v>1216</v>
      </c>
      <c r="D35" s="546">
        <v>3139971023</v>
      </c>
      <c r="E35" s="546">
        <v>10122570872</v>
      </c>
    </row>
    <row r="36" spans="1:7" ht="20.100000000000001" customHeight="1"/>
    <row r="37" spans="1:7" ht="28.5" customHeight="1">
      <c r="A37" s="577"/>
      <c r="B37" s="577"/>
      <c r="C37"/>
      <c r="D37"/>
      <c r="E37" s="590" t="str">
        <f>TTC!D17</f>
        <v>BD, ngày 18 tháng 07 năm 2015</v>
      </c>
      <c r="F37" s="590"/>
      <c r="G37" s="590"/>
    </row>
    <row r="38" spans="1:7" ht="20.100000000000001" customHeight="1">
      <c r="A38" s="447" t="s">
        <v>175</v>
      </c>
      <c r="B38" s="464" t="s">
        <v>620</v>
      </c>
      <c r="C38"/>
      <c r="E38" s="462" t="str">
        <f>TTC!A18</f>
        <v>Phó Tổng Giám đốc</v>
      </c>
      <c r="F38" s="466"/>
      <c r="G38"/>
    </row>
    <row r="39" spans="1:7" ht="33" customHeight="1">
      <c r="A39" s="448" t="s">
        <v>899</v>
      </c>
      <c r="B39" s="465" t="s">
        <v>899</v>
      </c>
      <c r="C39"/>
      <c r="E39" s="467" t="s">
        <v>1189</v>
      </c>
      <c r="G39"/>
    </row>
    <row r="40" spans="1:7" ht="20.100000000000001" customHeight="1"/>
    <row r="41" spans="1:7" ht="15" customHeight="1"/>
    <row r="42" spans="1:7" ht="18.75" customHeight="1"/>
    <row r="43" spans="1:7" ht="18.75" customHeight="1"/>
    <row r="44" spans="1:7" ht="20.25" customHeight="1"/>
    <row r="45" spans="1:7" ht="21" customHeight="1"/>
    <row r="46" spans="1:7" ht="12.75" customHeight="1"/>
  </sheetData>
  <mergeCells count="6">
    <mergeCell ref="A1:E1"/>
    <mergeCell ref="A2:E2"/>
    <mergeCell ref="A3:F3"/>
    <mergeCell ref="F8:K8"/>
    <mergeCell ref="A37:B37"/>
    <mergeCell ref="E37:G37"/>
  </mergeCells>
  <phoneticPr fontId="14" type="noConversion"/>
  <pageMargins left="0.26" right="0.17" top="0.6" bottom="0.65" header="0.5" footer="0.28999999999999998"/>
  <pageSetup paperSize="9" firstPageNumber="6" orientation="portrait" useFirstPageNumber="1" r:id="rId1"/>
  <headerFooter alignWithMargins="0">
    <oddFooter>&amp;L&amp;"VNI-Times,Italic"&amp;9Caùc thuyeát minh baùo caøo taøi chính laø phaàn khoâng theå taùch rôøi cuûa Baùo caùo taøi chính naøy&amp;R&amp;"VNI-Times,Italic"&amp;9Trang &amp;P</oddFooter>
  </headerFooter>
</worksheet>
</file>

<file path=xl/worksheets/sheet7.xml><?xml version="1.0" encoding="utf-8"?>
<worksheet xmlns="http://schemas.openxmlformats.org/spreadsheetml/2006/main" xmlns:r="http://schemas.openxmlformats.org/officeDocument/2006/relationships">
  <dimension ref="A1:IN864"/>
  <sheetViews>
    <sheetView tabSelected="1" topLeftCell="A129" workbookViewId="0">
      <selection activeCell="O739" sqref="O739"/>
    </sheetView>
  </sheetViews>
  <sheetFormatPr defaultRowHeight="20.100000000000001" customHeight="1"/>
  <cols>
    <col min="1" max="1" width="3.5703125" style="232" customWidth="1"/>
    <col min="2" max="2" width="3.28515625" style="172" customWidth="1"/>
    <col min="3" max="3" width="23" style="172" customWidth="1"/>
    <col min="4" max="4" width="0.7109375" style="172" customWidth="1"/>
    <col min="5" max="5" width="14.5703125" style="172" customWidth="1"/>
    <col min="6" max="6" width="0.42578125" style="172" customWidth="1"/>
    <col min="7" max="7" width="16.7109375" style="172" customWidth="1"/>
    <col min="8" max="8" width="0.28515625" style="172" customWidth="1"/>
    <col min="9" max="9" width="15.140625" style="2" customWidth="1"/>
    <col min="10" max="10" width="0.5703125" style="2" customWidth="1"/>
    <col min="11" max="11" width="16.28515625" style="2" customWidth="1"/>
    <col min="12" max="12" width="19.42578125" style="234" customWidth="1"/>
    <col min="13" max="13" width="18.7109375" style="182" customWidth="1"/>
    <col min="14" max="14" width="16.42578125" style="182" customWidth="1"/>
    <col min="15" max="15" width="16.7109375" style="182" customWidth="1"/>
    <col min="16" max="16" width="12.85546875" style="182" customWidth="1"/>
    <col min="17" max="16384" width="9.140625" style="182"/>
  </cols>
  <sheetData>
    <row r="1" spans="1:248" ht="20.100000000000001" customHeight="1">
      <c r="A1" s="233" t="str">
        <f>TTC!D6</f>
        <v>CÔNG TY CỔ PHẦN CHẾ TẠO MÁY DZĨ AN VIỆT NAM</v>
      </c>
      <c r="B1" s="178"/>
      <c r="C1" s="179"/>
      <c r="D1" s="179"/>
      <c r="E1" s="180"/>
      <c r="F1" s="179"/>
      <c r="G1" s="181"/>
      <c r="H1" s="179"/>
      <c r="I1" s="43"/>
      <c r="J1" s="44"/>
      <c r="K1" s="3" t="s">
        <v>661</v>
      </c>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c r="GI1" s="179"/>
      <c r="GJ1" s="179"/>
      <c r="GK1" s="179"/>
      <c r="GL1" s="179"/>
      <c r="GM1" s="179"/>
      <c r="GN1" s="179"/>
      <c r="GO1" s="179"/>
      <c r="GP1" s="179"/>
      <c r="GQ1" s="179"/>
      <c r="GR1" s="179"/>
      <c r="GS1" s="179"/>
      <c r="GT1" s="179"/>
      <c r="GU1" s="179"/>
      <c r="GV1" s="179"/>
      <c r="GW1" s="179"/>
      <c r="GX1" s="179"/>
      <c r="GY1" s="179"/>
      <c r="GZ1" s="179"/>
      <c r="HA1" s="179"/>
      <c r="HB1" s="179"/>
      <c r="HC1" s="179"/>
      <c r="HD1" s="179"/>
      <c r="HE1" s="179"/>
      <c r="HF1" s="179"/>
      <c r="HG1" s="179"/>
      <c r="HH1" s="179"/>
      <c r="HI1" s="179"/>
      <c r="HJ1" s="179"/>
      <c r="HK1" s="179"/>
      <c r="HL1" s="179"/>
      <c r="HM1" s="179"/>
      <c r="HN1" s="179"/>
      <c r="HO1" s="179"/>
      <c r="HP1" s="179"/>
      <c r="HQ1" s="179"/>
      <c r="HR1" s="179"/>
      <c r="HS1" s="179"/>
      <c r="HT1" s="179"/>
      <c r="HU1" s="179"/>
      <c r="HV1" s="179"/>
      <c r="HW1" s="179"/>
      <c r="HX1" s="179"/>
      <c r="HY1" s="179"/>
      <c r="HZ1" s="179"/>
      <c r="IA1" s="179"/>
      <c r="IB1" s="179"/>
      <c r="IC1" s="179"/>
      <c r="ID1" s="179"/>
      <c r="IE1" s="179"/>
      <c r="IF1" s="179"/>
      <c r="IG1" s="179"/>
      <c r="IH1" s="179"/>
      <c r="II1" s="179"/>
      <c r="IJ1" s="179"/>
      <c r="IK1" s="179"/>
      <c r="IL1" s="179"/>
      <c r="IM1" s="179"/>
      <c r="IN1" s="179"/>
    </row>
    <row r="2" spans="1:248" ht="9.9499999999999993" customHeight="1">
      <c r="A2" s="233"/>
      <c r="B2" s="178"/>
      <c r="C2" s="179"/>
      <c r="D2" s="179"/>
      <c r="E2" s="180"/>
      <c r="F2" s="179"/>
      <c r="G2" s="181"/>
      <c r="H2" s="179"/>
      <c r="I2" s="43"/>
      <c r="J2" s="44"/>
      <c r="K2" s="3"/>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c r="GS2" s="179"/>
      <c r="GT2" s="179"/>
      <c r="GU2" s="179"/>
      <c r="GV2" s="179"/>
      <c r="GW2" s="179"/>
      <c r="GX2" s="179"/>
      <c r="GY2" s="179"/>
      <c r="GZ2" s="179"/>
      <c r="HA2" s="179"/>
      <c r="HB2" s="179"/>
      <c r="HC2" s="179"/>
      <c r="HD2" s="179"/>
      <c r="HE2" s="179"/>
      <c r="HF2" s="179"/>
      <c r="HG2" s="179"/>
      <c r="HH2" s="179"/>
      <c r="HI2" s="179"/>
      <c r="HJ2" s="179"/>
      <c r="HK2" s="179"/>
      <c r="HL2" s="179"/>
      <c r="HM2" s="179"/>
      <c r="HN2" s="179"/>
      <c r="HO2" s="179"/>
      <c r="HP2" s="179"/>
      <c r="HQ2" s="179"/>
      <c r="HR2" s="179"/>
      <c r="HS2" s="179"/>
      <c r="HT2" s="179"/>
      <c r="HU2" s="179"/>
      <c r="HV2" s="179"/>
      <c r="HW2" s="179"/>
      <c r="HX2" s="179"/>
      <c r="HY2" s="179"/>
      <c r="HZ2" s="179"/>
      <c r="IA2" s="179"/>
      <c r="IB2" s="179"/>
      <c r="IC2" s="179"/>
      <c r="ID2" s="179"/>
      <c r="IE2" s="179"/>
      <c r="IF2" s="179"/>
      <c r="IG2" s="179"/>
      <c r="IH2" s="179"/>
      <c r="II2" s="179"/>
      <c r="IJ2" s="179"/>
      <c r="IK2" s="179"/>
      <c r="IL2" s="179"/>
      <c r="IM2" s="179"/>
      <c r="IN2" s="179"/>
    </row>
    <row r="3" spans="1:248" ht="24.95" customHeight="1">
      <c r="A3" s="183" t="s">
        <v>497</v>
      </c>
      <c r="B3" s="184"/>
      <c r="C3" s="184"/>
      <c r="D3" s="184"/>
      <c r="E3" s="184"/>
      <c r="F3" s="184"/>
      <c r="G3" s="184"/>
      <c r="H3" s="184"/>
      <c r="I3" s="46"/>
      <c r="J3" s="46"/>
      <c r="K3" s="46"/>
    </row>
    <row r="4" spans="1:248" ht="20.100000000000001" customHeight="1">
      <c r="A4" s="235" t="str">
        <f>TTC!D10</f>
        <v>Cho năm tài chính kết thúc ngày 30 tháng 06 năm 2015</v>
      </c>
      <c r="B4" s="185"/>
      <c r="C4" s="185"/>
      <c r="D4" s="185"/>
      <c r="E4" s="185"/>
      <c r="F4" s="185"/>
      <c r="G4" s="185"/>
      <c r="H4" s="185"/>
      <c r="I4" s="47"/>
      <c r="J4" s="47"/>
      <c r="K4" s="236" t="s">
        <v>156</v>
      </c>
    </row>
    <row r="5" spans="1:248" ht="15" customHeight="1"/>
    <row r="6" spans="1:248" ht="48" customHeight="1">
      <c r="B6" s="593" t="s">
        <v>765</v>
      </c>
      <c r="C6" s="593"/>
      <c r="D6" s="593"/>
      <c r="E6" s="593"/>
      <c r="F6" s="593"/>
      <c r="G6" s="593"/>
      <c r="H6" s="593"/>
      <c r="I6" s="593"/>
      <c r="J6" s="593"/>
      <c r="K6" s="593"/>
    </row>
    <row r="7" spans="1:248" s="176" customFormat="1" ht="30" customHeight="1">
      <c r="A7" s="91" t="s">
        <v>673</v>
      </c>
      <c r="B7" s="85" t="s">
        <v>626</v>
      </c>
      <c r="C7" s="85"/>
      <c r="D7" s="85"/>
      <c r="E7" s="85"/>
      <c r="F7" s="85"/>
      <c r="G7" s="85"/>
      <c r="H7" s="85"/>
      <c r="I7" s="63"/>
      <c r="J7" s="63"/>
      <c r="K7" s="63"/>
      <c r="L7" s="160"/>
    </row>
    <row r="8" spans="1:248" s="176" customFormat="1" ht="30" customHeight="1">
      <c r="A8" s="91" t="s">
        <v>304</v>
      </c>
      <c r="B8" s="85" t="s">
        <v>417</v>
      </c>
      <c r="C8" s="85"/>
      <c r="D8" s="85"/>
      <c r="E8" s="85"/>
      <c r="F8" s="85"/>
      <c r="G8" s="85"/>
      <c r="H8" s="85"/>
      <c r="I8" s="63"/>
      <c r="J8" s="63"/>
      <c r="K8" s="63"/>
      <c r="L8" s="160"/>
    </row>
    <row r="9" spans="1:248" s="176" customFormat="1" ht="60.75" customHeight="1">
      <c r="A9" s="91"/>
      <c r="B9" s="610" t="s">
        <v>846</v>
      </c>
      <c r="C9" s="611"/>
      <c r="D9" s="611"/>
      <c r="E9" s="611"/>
      <c r="F9" s="611"/>
      <c r="G9" s="611"/>
      <c r="H9" s="611"/>
      <c r="I9" s="611"/>
      <c r="J9" s="611"/>
      <c r="K9" s="611"/>
      <c r="L9" s="22"/>
    </row>
    <row r="10" spans="1:248" s="176" customFormat="1" ht="20.100000000000001" customHeight="1">
      <c r="A10" s="91"/>
      <c r="B10" s="85" t="s">
        <v>420</v>
      </c>
      <c r="C10" s="82"/>
      <c r="D10" s="82"/>
      <c r="E10" s="82"/>
      <c r="F10" s="82"/>
      <c r="G10" s="82"/>
      <c r="H10" s="82"/>
      <c r="I10" s="80"/>
      <c r="J10" s="80"/>
      <c r="K10" s="80"/>
      <c r="L10" s="160"/>
    </row>
    <row r="11" spans="1:248" s="186" customFormat="1" ht="35.1" customHeight="1">
      <c r="A11" s="91"/>
      <c r="B11" s="612" t="s">
        <v>329</v>
      </c>
      <c r="C11" s="612"/>
      <c r="D11" s="612"/>
      <c r="E11" s="612"/>
      <c r="F11" s="612"/>
      <c r="G11" s="612"/>
      <c r="H11" s="612"/>
      <c r="I11" s="612"/>
      <c r="J11" s="612"/>
      <c r="K11" s="612"/>
      <c r="L11" s="82"/>
    </row>
    <row r="12" spans="1:248" s="176" customFormat="1" ht="20.100000000000001" customHeight="1">
      <c r="A12" s="91"/>
      <c r="B12" s="85" t="s">
        <v>330</v>
      </c>
      <c r="C12" s="82"/>
      <c r="D12" s="82"/>
      <c r="E12" s="82"/>
      <c r="F12" s="82"/>
      <c r="G12" s="82"/>
      <c r="H12" s="82"/>
      <c r="I12" s="80"/>
      <c r="J12" s="80"/>
      <c r="K12" s="80"/>
      <c r="L12" s="160"/>
    </row>
    <row r="13" spans="1:248" s="176" customFormat="1" ht="35.1" hidden="1" customHeight="1">
      <c r="A13" s="91"/>
      <c r="B13" s="612" t="s">
        <v>141</v>
      </c>
      <c r="C13" s="612"/>
      <c r="D13" s="612"/>
      <c r="E13" s="612"/>
      <c r="F13" s="612"/>
      <c r="G13" s="612"/>
      <c r="H13" s="612"/>
      <c r="I13" s="612"/>
      <c r="J13" s="612"/>
      <c r="K13" s="612"/>
      <c r="L13" s="160"/>
    </row>
    <row r="14" spans="1:248" s="176" customFormat="1" ht="20.100000000000001" customHeight="1">
      <c r="A14" s="91"/>
      <c r="B14" s="134" t="s">
        <v>179</v>
      </c>
      <c r="C14" s="82"/>
      <c r="D14" s="82"/>
      <c r="E14" s="82"/>
      <c r="F14" s="82"/>
      <c r="G14" s="82"/>
      <c r="H14" s="82"/>
      <c r="I14" s="80"/>
      <c r="J14" s="80"/>
      <c r="K14" s="80"/>
      <c r="L14" s="160"/>
    </row>
    <row r="15" spans="1:248" s="176" customFormat="1" ht="7.5" customHeight="1">
      <c r="A15" s="91"/>
      <c r="B15" s="82"/>
      <c r="C15" s="82"/>
      <c r="D15" s="82"/>
      <c r="E15" s="82"/>
      <c r="F15" s="82"/>
      <c r="G15" s="82"/>
      <c r="H15" s="82"/>
      <c r="I15" s="80"/>
      <c r="J15" s="80"/>
      <c r="K15" s="80"/>
      <c r="L15" s="160"/>
    </row>
    <row r="16" spans="1:248" s="192" customFormat="1" ht="50.1" customHeight="1">
      <c r="A16" s="187"/>
      <c r="B16" s="187"/>
      <c r="C16" s="607" t="s">
        <v>777</v>
      </c>
      <c r="D16" s="607"/>
      <c r="E16" s="607"/>
      <c r="F16" s="607"/>
      <c r="G16" s="607"/>
      <c r="H16" s="607"/>
      <c r="I16" s="607"/>
      <c r="J16" s="607"/>
      <c r="K16" s="607"/>
      <c r="L16" s="252"/>
      <c r="M16" s="252"/>
      <c r="N16" s="252"/>
      <c r="O16" s="252"/>
      <c r="P16" s="252"/>
      <c r="Q16" s="252"/>
      <c r="R16" s="252"/>
      <c r="S16" s="252"/>
      <c r="T16" s="252"/>
    </row>
    <row r="17" spans="1:20" s="176" customFormat="1" ht="30" customHeight="1">
      <c r="A17" s="91"/>
      <c r="B17" s="85"/>
      <c r="C17" s="612" t="s">
        <v>629</v>
      </c>
      <c r="D17" s="612"/>
      <c r="E17" s="612"/>
      <c r="F17" s="612"/>
      <c r="G17" s="612"/>
      <c r="H17" s="612"/>
      <c r="I17" s="612"/>
      <c r="J17" s="612"/>
      <c r="K17" s="612"/>
      <c r="L17" s="175"/>
      <c r="M17" s="175"/>
      <c r="N17" s="175"/>
      <c r="O17" s="175"/>
      <c r="P17" s="175"/>
      <c r="Q17" s="175"/>
      <c r="R17" s="175"/>
      <c r="S17" s="175"/>
      <c r="T17" s="175"/>
    </row>
    <row r="18" spans="1:20" s="176" customFormat="1" ht="35.1" customHeight="1">
      <c r="A18" s="91"/>
      <c r="B18" s="85"/>
      <c r="C18" s="612" t="s">
        <v>748</v>
      </c>
      <c r="D18" s="612"/>
      <c r="E18" s="612"/>
      <c r="F18" s="612"/>
      <c r="G18" s="612"/>
      <c r="H18" s="612"/>
      <c r="I18" s="612"/>
      <c r="J18" s="612"/>
      <c r="K18" s="612"/>
      <c r="L18" s="160"/>
    </row>
    <row r="19" spans="1:20" s="176" customFormat="1" ht="20.100000000000001" customHeight="1">
      <c r="A19" s="91"/>
      <c r="B19" s="82"/>
      <c r="C19" s="82" t="s">
        <v>630</v>
      </c>
      <c r="D19" s="82"/>
      <c r="E19" s="82"/>
      <c r="F19" s="82"/>
      <c r="G19" s="82"/>
      <c r="H19" s="82"/>
      <c r="I19" s="80"/>
      <c r="J19" s="80"/>
      <c r="K19" s="80"/>
      <c r="L19" s="160"/>
    </row>
    <row r="20" spans="1:20" s="176" customFormat="1" ht="20.100000000000001" customHeight="1">
      <c r="A20" s="91"/>
      <c r="B20" s="134" t="s">
        <v>178</v>
      </c>
      <c r="C20" s="82"/>
      <c r="D20" s="82"/>
      <c r="E20" s="82"/>
      <c r="F20" s="82"/>
      <c r="G20" s="82"/>
      <c r="H20" s="82"/>
      <c r="I20" s="80"/>
      <c r="J20" s="80"/>
      <c r="K20" s="80"/>
      <c r="L20" s="160"/>
    </row>
    <row r="21" spans="1:20" s="176" customFormat="1" ht="7.5" customHeight="1">
      <c r="A21" s="91"/>
      <c r="B21" s="82"/>
      <c r="C21" s="82"/>
      <c r="D21" s="82"/>
      <c r="E21" s="82"/>
      <c r="F21" s="82"/>
      <c r="G21" s="82"/>
      <c r="H21" s="82"/>
      <c r="I21" s="80"/>
      <c r="J21" s="80"/>
      <c r="K21" s="80"/>
      <c r="L21" s="160"/>
    </row>
    <row r="22" spans="1:20" s="192" customFormat="1" ht="63.75" customHeight="1">
      <c r="A22" s="253"/>
      <c r="B22" s="187" t="s">
        <v>304</v>
      </c>
      <c r="C22" s="607" t="s">
        <v>750</v>
      </c>
      <c r="D22" s="607"/>
      <c r="E22" s="607"/>
      <c r="F22" s="607"/>
      <c r="G22" s="607"/>
      <c r="H22" s="607"/>
      <c r="I22" s="607"/>
      <c r="J22" s="607"/>
      <c r="K22" s="607"/>
      <c r="L22" s="241"/>
    </row>
    <row r="23" spans="1:20" s="176" customFormat="1" ht="30" customHeight="1">
      <c r="A23" s="91"/>
      <c r="B23" s="85"/>
      <c r="C23" s="612" t="s">
        <v>631</v>
      </c>
      <c r="D23" s="612"/>
      <c r="E23" s="612"/>
      <c r="F23" s="612"/>
      <c r="G23" s="612"/>
      <c r="H23" s="612"/>
      <c r="I23" s="612"/>
      <c r="J23" s="612"/>
      <c r="K23" s="612"/>
      <c r="L23" s="160"/>
    </row>
    <row r="24" spans="1:20" s="176" customFormat="1" ht="33" customHeight="1">
      <c r="A24" s="91"/>
      <c r="B24" s="85"/>
      <c r="C24" s="612" t="s">
        <v>430</v>
      </c>
      <c r="D24" s="612"/>
      <c r="E24" s="612"/>
      <c r="F24" s="612"/>
      <c r="G24" s="612"/>
      <c r="H24" s="612"/>
      <c r="I24" s="612"/>
      <c r="J24" s="612"/>
      <c r="K24" s="612"/>
      <c r="L24" s="160"/>
    </row>
    <row r="25" spans="1:20" s="1" customFormat="1" ht="16.5" customHeight="1">
      <c r="A25" s="67"/>
      <c r="B25" s="68"/>
      <c r="C25" s="247" t="s">
        <v>752</v>
      </c>
      <c r="D25" s="69"/>
      <c r="E25" s="69"/>
      <c r="F25" s="69"/>
      <c r="G25" s="69"/>
      <c r="H25" s="69"/>
      <c r="I25" s="69"/>
      <c r="J25" s="69"/>
      <c r="K25" s="36"/>
      <c r="L25" s="36"/>
    </row>
    <row r="26" spans="1:20" s="176" customFormat="1" ht="7.5" customHeight="1">
      <c r="A26" s="91"/>
      <c r="B26" s="82"/>
      <c r="C26" s="82"/>
      <c r="D26" s="82"/>
      <c r="E26" s="82"/>
      <c r="F26" s="82"/>
      <c r="G26" s="82"/>
      <c r="H26" s="82"/>
      <c r="I26" s="80"/>
      <c r="J26" s="80"/>
      <c r="K26" s="80"/>
      <c r="L26" s="160"/>
    </row>
    <row r="27" spans="1:20" s="192" customFormat="1" ht="77.25" customHeight="1">
      <c r="A27" s="253"/>
      <c r="B27" s="187" t="s">
        <v>305</v>
      </c>
      <c r="C27" s="607" t="s">
        <v>776</v>
      </c>
      <c r="D27" s="607"/>
      <c r="E27" s="607"/>
      <c r="F27" s="607"/>
      <c r="G27" s="607"/>
      <c r="H27" s="607"/>
      <c r="I27" s="607"/>
      <c r="J27" s="607"/>
      <c r="K27" s="607"/>
      <c r="L27" s="303"/>
    </row>
    <row r="28" spans="1:20" s="192" customFormat="1" ht="78.75" customHeight="1">
      <c r="A28" s="253"/>
      <c r="B28" s="187"/>
      <c r="C28" s="607" t="s">
        <v>349</v>
      </c>
      <c r="D28" s="607"/>
      <c r="E28" s="607"/>
      <c r="F28" s="607"/>
      <c r="G28" s="607"/>
      <c r="H28" s="607"/>
      <c r="I28" s="607"/>
      <c r="J28" s="607"/>
      <c r="K28" s="607"/>
      <c r="L28" s="303"/>
    </row>
    <row r="29" spans="1:20" s="1" customFormat="1" ht="14.25" customHeight="1">
      <c r="A29" s="67"/>
      <c r="B29" s="68"/>
      <c r="C29" s="69" t="s">
        <v>350</v>
      </c>
      <c r="D29" s="69"/>
      <c r="E29" s="69"/>
      <c r="F29" s="69"/>
      <c r="G29" s="69"/>
      <c r="H29" s="69"/>
      <c r="I29" s="69"/>
      <c r="J29" s="69"/>
      <c r="K29" s="36"/>
      <c r="L29" s="69"/>
    </row>
    <row r="30" spans="1:20" s="1" customFormat="1" ht="16.5" customHeight="1">
      <c r="A30" s="67"/>
      <c r="B30" s="68"/>
      <c r="C30" s="68" t="s">
        <v>733</v>
      </c>
      <c r="D30" s="69"/>
      <c r="E30" s="69"/>
      <c r="F30" s="69"/>
      <c r="G30" s="69"/>
      <c r="H30" s="69"/>
      <c r="I30" s="69"/>
      <c r="J30" s="69"/>
      <c r="K30" s="36"/>
      <c r="L30" s="36"/>
    </row>
    <row r="31" spans="1:20" s="1" customFormat="1" ht="16.5" customHeight="1">
      <c r="A31" s="67"/>
      <c r="B31" s="68"/>
      <c r="C31" s="247" t="s">
        <v>752</v>
      </c>
      <c r="D31" s="69"/>
      <c r="E31" s="69"/>
      <c r="F31" s="69"/>
      <c r="G31" s="69"/>
      <c r="H31" s="69"/>
      <c r="I31" s="69"/>
      <c r="J31" s="69"/>
      <c r="K31" s="36"/>
      <c r="L31" s="36"/>
    </row>
    <row r="32" spans="1:20" s="176" customFormat="1" ht="21.75" customHeight="1">
      <c r="A32" s="151" t="s">
        <v>305</v>
      </c>
      <c r="B32" s="85" t="s">
        <v>331</v>
      </c>
      <c r="C32" s="85"/>
      <c r="D32" s="85"/>
      <c r="E32" s="82" t="s">
        <v>332</v>
      </c>
      <c r="F32" s="85"/>
      <c r="G32" s="85"/>
      <c r="H32" s="85"/>
      <c r="I32" s="63"/>
      <c r="J32" s="63"/>
      <c r="K32" s="63"/>
      <c r="L32" s="160"/>
    </row>
    <row r="33" spans="1:12" s="176" customFormat="1" ht="45" hidden="1" customHeight="1">
      <c r="A33" s="81"/>
      <c r="B33" s="614"/>
      <c r="C33" s="614"/>
      <c r="D33" s="614"/>
      <c r="E33" s="614"/>
      <c r="F33" s="614"/>
      <c r="G33" s="614"/>
      <c r="H33" s="614"/>
      <c r="I33" s="614"/>
      <c r="J33" s="614"/>
      <c r="K33" s="614"/>
      <c r="L33" s="160"/>
    </row>
    <row r="34" spans="1:12" s="176" customFormat="1" ht="21" customHeight="1">
      <c r="A34" s="151" t="s">
        <v>308</v>
      </c>
      <c r="B34" s="85" t="s">
        <v>627</v>
      </c>
      <c r="C34" s="85"/>
      <c r="D34" s="85"/>
      <c r="E34" s="82" t="s">
        <v>628</v>
      </c>
      <c r="F34" s="85"/>
      <c r="G34" s="85"/>
      <c r="H34" s="85"/>
      <c r="I34" s="63"/>
      <c r="J34" s="63"/>
      <c r="K34" s="63"/>
      <c r="L34" s="160"/>
    </row>
    <row r="35" spans="1:12" s="176" customFormat="1" ht="21" customHeight="1">
      <c r="A35" s="151" t="s">
        <v>42</v>
      </c>
      <c r="B35" s="85" t="s">
        <v>473</v>
      </c>
      <c r="C35" s="85"/>
      <c r="D35" s="85"/>
      <c r="E35" s="85"/>
      <c r="F35" s="85"/>
      <c r="G35" s="85"/>
      <c r="H35" s="85"/>
      <c r="I35" s="63"/>
      <c r="J35" s="63"/>
      <c r="K35" s="63"/>
    </row>
    <row r="36" spans="1:12" s="186" customFormat="1" ht="50.1" customHeight="1">
      <c r="A36" s="81"/>
      <c r="B36" s="608" t="s">
        <v>1197</v>
      </c>
      <c r="C36" s="609"/>
      <c r="D36" s="609"/>
      <c r="E36" s="609"/>
      <c r="F36" s="609"/>
      <c r="G36" s="609"/>
      <c r="H36" s="609"/>
      <c r="I36" s="609"/>
      <c r="J36" s="609"/>
      <c r="K36" s="609"/>
      <c r="L36" s="246"/>
    </row>
    <row r="37" spans="1:12" s="176" customFormat="1" ht="24.95" customHeight="1">
      <c r="A37" s="151" t="s">
        <v>43</v>
      </c>
      <c r="B37" s="85" t="s">
        <v>847</v>
      </c>
      <c r="C37" s="85"/>
      <c r="D37" s="85"/>
      <c r="E37" s="85"/>
      <c r="F37" s="85"/>
      <c r="G37" s="85"/>
      <c r="H37" s="85"/>
      <c r="I37" s="63"/>
      <c r="J37" s="63"/>
      <c r="K37" s="63"/>
      <c r="L37" s="160"/>
    </row>
    <row r="38" spans="1:12" s="176" customFormat="1" ht="50.1" hidden="1" customHeight="1">
      <c r="A38" s="81"/>
      <c r="B38" s="609" t="s">
        <v>780</v>
      </c>
      <c r="C38" s="609"/>
      <c r="D38" s="609"/>
      <c r="E38" s="609"/>
      <c r="F38" s="609"/>
      <c r="G38" s="609"/>
      <c r="H38" s="609"/>
      <c r="I38" s="609"/>
      <c r="J38" s="609"/>
      <c r="K38" s="609"/>
      <c r="L38" s="160"/>
    </row>
    <row r="39" spans="1:12" s="176" customFormat="1" ht="35.1" customHeight="1">
      <c r="A39" s="81"/>
      <c r="B39" s="609" t="s">
        <v>822</v>
      </c>
      <c r="C39" s="609"/>
      <c r="D39" s="609"/>
      <c r="E39" s="609"/>
      <c r="F39" s="609"/>
      <c r="G39" s="609"/>
      <c r="H39" s="609"/>
      <c r="I39" s="609"/>
      <c r="J39" s="609"/>
      <c r="K39" s="609"/>
      <c r="L39" s="160"/>
    </row>
    <row r="40" spans="1:12" s="176" customFormat="1" ht="50.1" customHeight="1">
      <c r="A40" s="81"/>
      <c r="B40" s="609" t="s">
        <v>840</v>
      </c>
      <c r="C40" s="609"/>
      <c r="D40" s="609"/>
      <c r="E40" s="609"/>
      <c r="F40" s="609"/>
      <c r="G40" s="609"/>
      <c r="H40" s="609"/>
      <c r="I40" s="609"/>
      <c r="J40" s="609"/>
      <c r="K40" s="609"/>
      <c r="L40" s="160"/>
    </row>
    <row r="41" spans="1:12" s="176" customFormat="1" ht="24.95" customHeight="1">
      <c r="A41" s="151" t="s">
        <v>45</v>
      </c>
      <c r="B41" s="85" t="s">
        <v>1201</v>
      </c>
      <c r="C41" s="85"/>
      <c r="D41" s="85"/>
      <c r="E41" s="85"/>
      <c r="F41" s="85"/>
      <c r="G41" s="85"/>
      <c r="H41" s="85"/>
      <c r="I41" s="63"/>
      <c r="J41" s="63"/>
      <c r="K41" s="63"/>
      <c r="L41" s="160"/>
    </row>
    <row r="42" spans="1:12" s="176" customFormat="1" ht="20.100000000000001" customHeight="1">
      <c r="A42" s="151"/>
      <c r="B42" s="84"/>
      <c r="C42" s="84"/>
      <c r="D42" s="84"/>
      <c r="E42" s="84"/>
      <c r="F42" s="84"/>
      <c r="G42" s="91"/>
      <c r="H42" s="84"/>
      <c r="I42" s="72"/>
      <c r="J42" s="66"/>
      <c r="K42" s="66"/>
      <c r="L42" s="160"/>
    </row>
    <row r="43" spans="1:12" s="176" customFormat="1" ht="30" customHeight="1">
      <c r="A43" s="91" t="s">
        <v>674</v>
      </c>
      <c r="B43" s="85" t="s">
        <v>143</v>
      </c>
      <c r="C43" s="85"/>
      <c r="D43" s="85"/>
      <c r="E43" s="85"/>
      <c r="F43" s="85"/>
      <c r="G43" s="85"/>
      <c r="H43" s="85"/>
      <c r="I43" s="63"/>
      <c r="J43" s="63"/>
      <c r="K43" s="63"/>
      <c r="L43" s="160"/>
    </row>
    <row r="44" spans="1:12" s="176" customFormat="1" ht="24.95" customHeight="1">
      <c r="A44" s="91" t="s">
        <v>304</v>
      </c>
      <c r="B44" s="85" t="s">
        <v>144</v>
      </c>
      <c r="C44" s="85"/>
      <c r="D44" s="85"/>
      <c r="E44" s="85"/>
      <c r="F44" s="85"/>
      <c r="G44" s="85"/>
      <c r="H44" s="85"/>
      <c r="I44" s="63"/>
      <c r="J44" s="63"/>
      <c r="K44" s="63"/>
      <c r="L44" s="160"/>
    </row>
    <row r="45" spans="1:12" s="176" customFormat="1" ht="20.100000000000001" customHeight="1">
      <c r="A45" s="81"/>
      <c r="B45" s="82" t="s">
        <v>1202</v>
      </c>
      <c r="C45" s="82"/>
      <c r="D45" s="82"/>
      <c r="E45" s="82"/>
      <c r="F45" s="82"/>
      <c r="G45" s="82"/>
      <c r="H45" s="82"/>
      <c r="I45" s="80"/>
      <c r="J45" s="80"/>
      <c r="K45" s="80"/>
      <c r="L45" s="160"/>
    </row>
    <row r="46" spans="1:12" s="176" customFormat="1" ht="24.95" customHeight="1">
      <c r="A46" s="91" t="s">
        <v>305</v>
      </c>
      <c r="B46" s="85" t="s">
        <v>431</v>
      </c>
      <c r="C46" s="85"/>
      <c r="D46" s="85"/>
      <c r="E46" s="85"/>
      <c r="F46" s="85"/>
      <c r="G46" s="85"/>
      <c r="H46" s="85"/>
      <c r="I46" s="63"/>
      <c r="J46" s="63"/>
      <c r="K46" s="63"/>
      <c r="L46" s="160"/>
    </row>
    <row r="47" spans="1:12" s="176" customFormat="1" ht="20.100000000000001" customHeight="1">
      <c r="A47" s="81"/>
      <c r="B47" s="82" t="s">
        <v>432</v>
      </c>
      <c r="C47" s="82"/>
      <c r="D47" s="82"/>
      <c r="E47" s="82"/>
      <c r="F47" s="82"/>
      <c r="G47" s="82"/>
      <c r="H47" s="82"/>
      <c r="I47" s="80"/>
      <c r="J47" s="80"/>
      <c r="K47" s="80"/>
      <c r="L47" s="160"/>
    </row>
    <row r="48" spans="1:12" s="176" customFormat="1" ht="30" customHeight="1">
      <c r="A48" s="91" t="s">
        <v>675</v>
      </c>
      <c r="B48" s="85" t="s">
        <v>433</v>
      </c>
      <c r="C48" s="85"/>
      <c r="D48" s="85"/>
      <c r="E48" s="85"/>
      <c r="F48" s="85"/>
      <c r="G48" s="85"/>
      <c r="H48" s="85"/>
      <c r="I48" s="63"/>
      <c r="J48" s="63"/>
      <c r="K48" s="63"/>
      <c r="L48" s="160"/>
    </row>
    <row r="49" spans="1:16" s="176" customFormat="1" ht="24.95" customHeight="1">
      <c r="A49" s="91" t="s">
        <v>304</v>
      </c>
      <c r="B49" s="85" t="s">
        <v>434</v>
      </c>
      <c r="C49" s="85"/>
      <c r="D49" s="85"/>
      <c r="E49" s="85"/>
      <c r="F49" s="85"/>
      <c r="G49" s="85"/>
      <c r="H49" s="85"/>
      <c r="I49" s="63"/>
      <c r="J49" s="63"/>
      <c r="K49" s="63"/>
      <c r="L49" s="160"/>
    </row>
    <row r="50" spans="1:16" s="176" customFormat="1" ht="34.5" customHeight="1">
      <c r="A50" s="81"/>
      <c r="B50" s="598" t="s">
        <v>1146</v>
      </c>
      <c r="C50" s="598"/>
      <c r="D50" s="598"/>
      <c r="E50" s="598"/>
      <c r="F50" s="598"/>
      <c r="G50" s="598"/>
      <c r="H50" s="598"/>
      <c r="I50" s="598"/>
      <c r="J50" s="598"/>
      <c r="K50" s="598"/>
      <c r="L50" s="160"/>
    </row>
    <row r="51" spans="1:16" s="176" customFormat="1" ht="20.25" hidden="1" customHeight="1">
      <c r="A51" s="81"/>
      <c r="B51" s="173"/>
      <c r="C51" s="173"/>
      <c r="D51" s="173"/>
      <c r="E51" s="173"/>
      <c r="F51" s="173"/>
      <c r="G51" s="173"/>
      <c r="H51" s="173"/>
      <c r="I51" s="173"/>
      <c r="J51" s="173"/>
      <c r="K51" s="173"/>
      <c r="L51" s="160"/>
    </row>
    <row r="52" spans="1:16" s="176" customFormat="1" ht="20.25" hidden="1" customHeight="1">
      <c r="A52" s="81"/>
      <c r="B52" s="173"/>
      <c r="C52" s="173"/>
      <c r="D52" s="173"/>
      <c r="E52" s="173"/>
      <c r="F52" s="173"/>
      <c r="G52" s="173"/>
      <c r="H52" s="173"/>
      <c r="I52" s="173"/>
      <c r="J52" s="173"/>
      <c r="K52" s="173"/>
      <c r="L52" s="160"/>
    </row>
    <row r="53" spans="1:16" s="176" customFormat="1" ht="20.25" hidden="1" customHeight="1">
      <c r="A53" s="81"/>
      <c r="B53" s="173"/>
      <c r="C53" s="173"/>
      <c r="D53" s="173"/>
      <c r="E53" s="173"/>
      <c r="F53" s="173"/>
      <c r="G53" s="173"/>
      <c r="H53" s="173"/>
      <c r="I53" s="173"/>
      <c r="J53" s="173"/>
      <c r="K53" s="173"/>
      <c r="L53" s="160"/>
    </row>
    <row r="54" spans="1:16" s="176" customFormat="1" ht="20.25" customHeight="1">
      <c r="A54" s="91" t="s">
        <v>305</v>
      </c>
      <c r="B54" s="85" t="s">
        <v>435</v>
      </c>
      <c r="C54" s="85"/>
      <c r="D54" s="85"/>
      <c r="E54" s="85"/>
      <c r="F54" s="85"/>
      <c r="G54" s="85"/>
      <c r="H54" s="85"/>
      <c r="I54" s="63"/>
      <c r="J54" s="63"/>
      <c r="K54" s="63"/>
      <c r="L54" s="160"/>
    </row>
    <row r="55" spans="1:16" s="176" customFormat="1" ht="50.1" customHeight="1">
      <c r="A55" s="81"/>
      <c r="B55" s="598" t="s">
        <v>486</v>
      </c>
      <c r="C55" s="598"/>
      <c r="D55" s="598"/>
      <c r="E55" s="598"/>
      <c r="F55" s="598"/>
      <c r="G55" s="598"/>
      <c r="H55" s="598"/>
      <c r="I55" s="598"/>
      <c r="J55" s="598"/>
      <c r="K55" s="598"/>
      <c r="L55" s="237"/>
    </row>
    <row r="56" spans="1:16" s="176" customFormat="1" ht="50.1" customHeight="1">
      <c r="A56" s="81"/>
      <c r="B56" s="598" t="s">
        <v>436</v>
      </c>
      <c r="C56" s="598"/>
      <c r="D56" s="598"/>
      <c r="E56" s="598"/>
      <c r="F56" s="598"/>
      <c r="G56" s="598"/>
      <c r="H56" s="598"/>
      <c r="I56" s="598"/>
      <c r="J56" s="598"/>
      <c r="K56" s="598"/>
      <c r="L56" s="237"/>
    </row>
    <row r="57" spans="1:16" s="176" customFormat="1" ht="31.5" customHeight="1">
      <c r="A57" s="91" t="s">
        <v>308</v>
      </c>
      <c r="B57" s="85" t="s">
        <v>437</v>
      </c>
      <c r="C57" s="85"/>
      <c r="D57" s="85"/>
      <c r="E57" s="85"/>
      <c r="F57" s="85"/>
      <c r="G57" s="85"/>
      <c r="H57" s="85"/>
      <c r="I57" s="63"/>
      <c r="J57" s="63"/>
      <c r="K57" s="63"/>
      <c r="L57" s="160"/>
    </row>
    <row r="58" spans="1:16" s="176" customFormat="1" ht="20.100000000000001" customHeight="1">
      <c r="A58" s="81"/>
      <c r="B58" s="82" t="s">
        <v>438</v>
      </c>
      <c r="C58" s="82"/>
      <c r="D58" s="82"/>
      <c r="E58" s="82"/>
      <c r="F58" s="82"/>
      <c r="G58" s="82"/>
      <c r="H58" s="82"/>
      <c r="I58" s="80"/>
      <c r="J58" s="80"/>
      <c r="K58" s="80"/>
      <c r="L58" s="160"/>
      <c r="M58" s="175"/>
      <c r="N58" s="175"/>
      <c r="O58" s="175"/>
      <c r="P58" s="175"/>
    </row>
    <row r="59" spans="1:16" s="176" customFormat="1" ht="30" customHeight="1">
      <c r="A59" s="91" t="s">
        <v>676</v>
      </c>
      <c r="B59" s="85" t="s">
        <v>439</v>
      </c>
      <c r="C59" s="85"/>
      <c r="D59" s="85"/>
      <c r="E59" s="85"/>
      <c r="F59" s="85"/>
      <c r="G59" s="85"/>
      <c r="H59" s="85"/>
      <c r="I59" s="63"/>
      <c r="J59" s="63"/>
      <c r="K59" s="63"/>
      <c r="L59" s="160"/>
      <c r="M59" s="175"/>
      <c r="N59" s="175"/>
      <c r="O59" s="175"/>
      <c r="P59" s="175"/>
    </row>
    <row r="60" spans="1:16" s="176" customFormat="1" ht="30" hidden="1" customHeight="1">
      <c r="A60" s="91" t="s">
        <v>304</v>
      </c>
      <c r="B60" s="355" t="s">
        <v>135</v>
      </c>
      <c r="C60" s="355"/>
      <c r="D60" s="355"/>
      <c r="E60" s="355"/>
      <c r="F60" s="355"/>
      <c r="G60" s="355"/>
      <c r="H60" s="355"/>
      <c r="I60" s="356"/>
      <c r="J60" s="356"/>
      <c r="K60" s="356"/>
      <c r="L60" s="160"/>
      <c r="M60" s="175"/>
      <c r="N60" s="175"/>
      <c r="O60" s="175"/>
      <c r="P60" s="175"/>
    </row>
    <row r="61" spans="1:16" s="176" customFormat="1" ht="47.25" hidden="1" customHeight="1">
      <c r="A61" s="81"/>
      <c r="B61" s="627" t="s">
        <v>756</v>
      </c>
      <c r="C61" s="627"/>
      <c r="D61" s="627"/>
      <c r="E61" s="627"/>
      <c r="F61" s="627"/>
      <c r="G61" s="627"/>
      <c r="H61" s="627"/>
      <c r="I61" s="627"/>
      <c r="J61" s="627"/>
      <c r="K61" s="627"/>
      <c r="L61" s="237"/>
    </row>
    <row r="62" spans="1:16" s="176" customFormat="1" ht="60" hidden="1" customHeight="1">
      <c r="A62" s="81"/>
      <c r="B62" s="627" t="s">
        <v>769</v>
      </c>
      <c r="C62" s="627"/>
      <c r="D62" s="627"/>
      <c r="E62" s="627"/>
      <c r="F62" s="627"/>
      <c r="G62" s="627"/>
      <c r="H62" s="627"/>
      <c r="I62" s="627"/>
      <c r="J62" s="627"/>
      <c r="K62" s="627"/>
      <c r="L62" s="237"/>
    </row>
    <row r="63" spans="1:16" s="176" customFormat="1" ht="20.25" hidden="1" customHeight="1">
      <c r="A63" s="91"/>
      <c r="B63" s="112" t="s">
        <v>755</v>
      </c>
      <c r="C63" s="325"/>
      <c r="D63" s="325"/>
      <c r="E63" s="325"/>
      <c r="F63" s="325"/>
      <c r="G63" s="325"/>
      <c r="H63" s="325"/>
      <c r="I63" s="325"/>
      <c r="J63" s="325"/>
      <c r="K63" s="325"/>
      <c r="L63" s="325"/>
      <c r="M63" s="175"/>
      <c r="N63" s="175"/>
      <c r="O63" s="175"/>
      <c r="P63" s="175"/>
    </row>
    <row r="64" spans="1:16" s="176" customFormat="1" ht="24.95" customHeight="1">
      <c r="A64" s="91" t="s">
        <v>304</v>
      </c>
      <c r="B64" s="85" t="s">
        <v>440</v>
      </c>
      <c r="C64" s="85"/>
      <c r="D64" s="85"/>
      <c r="E64" s="85"/>
      <c r="F64" s="85"/>
      <c r="G64" s="85"/>
      <c r="H64" s="85"/>
      <c r="I64" s="63"/>
      <c r="J64" s="63"/>
      <c r="K64" s="63"/>
      <c r="L64" s="160"/>
      <c r="M64" s="175"/>
      <c r="N64" s="175"/>
      <c r="O64" s="175"/>
      <c r="P64" s="175"/>
    </row>
    <row r="65" spans="1:23" s="176" customFormat="1" ht="50.1" customHeight="1">
      <c r="A65" s="81"/>
      <c r="B65" s="613" t="s">
        <v>326</v>
      </c>
      <c r="C65" s="598"/>
      <c r="D65" s="598"/>
      <c r="E65" s="598"/>
      <c r="F65" s="598"/>
      <c r="G65" s="598"/>
      <c r="H65" s="598"/>
      <c r="I65" s="598"/>
      <c r="J65" s="598"/>
      <c r="K65" s="598"/>
      <c r="L65" s="237"/>
      <c r="M65" s="175"/>
      <c r="N65" s="175"/>
      <c r="O65" s="175"/>
      <c r="P65" s="175"/>
    </row>
    <row r="66" spans="1:23" s="176" customFormat="1" ht="24.95" customHeight="1">
      <c r="A66" s="81"/>
      <c r="B66" s="85" t="s">
        <v>441</v>
      </c>
      <c r="C66" s="82"/>
      <c r="D66" s="82"/>
      <c r="E66" s="82"/>
      <c r="F66" s="82"/>
      <c r="G66" s="82"/>
      <c r="H66" s="82"/>
      <c r="I66" s="80"/>
      <c r="J66" s="80"/>
      <c r="K66" s="80"/>
      <c r="L66" s="160"/>
      <c r="M66" s="175"/>
      <c r="N66" s="175"/>
      <c r="O66" s="175"/>
      <c r="P66" s="175"/>
    </row>
    <row r="67" spans="1:23" s="176" customFormat="1" ht="50.1" customHeight="1">
      <c r="A67" s="188"/>
      <c r="B67" s="598" t="s">
        <v>487</v>
      </c>
      <c r="C67" s="598"/>
      <c r="D67" s="598"/>
      <c r="E67" s="598"/>
      <c r="F67" s="598"/>
      <c r="G67" s="598"/>
      <c r="H67" s="598"/>
      <c r="I67" s="598"/>
      <c r="J67" s="598"/>
      <c r="K67" s="598"/>
      <c r="L67" s="237"/>
      <c r="N67" s="598"/>
      <c r="O67" s="598"/>
      <c r="P67" s="598"/>
      <c r="Q67" s="598"/>
      <c r="R67" s="598"/>
      <c r="S67" s="598"/>
      <c r="T67" s="598"/>
      <c r="U67" s="598"/>
      <c r="V67" s="598"/>
      <c r="W67" s="598"/>
    </row>
    <row r="68" spans="1:23" s="176" customFormat="1" ht="24.95" customHeight="1">
      <c r="A68" s="91" t="s">
        <v>305</v>
      </c>
      <c r="B68" s="85" t="s">
        <v>442</v>
      </c>
      <c r="C68" s="85"/>
      <c r="D68" s="85"/>
      <c r="E68" s="85"/>
      <c r="F68" s="85"/>
      <c r="G68" s="85"/>
      <c r="H68" s="85"/>
      <c r="I68" s="63"/>
      <c r="J68" s="63"/>
      <c r="K68" s="63"/>
      <c r="L68" s="160"/>
      <c r="M68" s="175"/>
      <c r="N68" s="175"/>
      <c r="O68" s="175"/>
      <c r="P68" s="175"/>
    </row>
    <row r="69" spans="1:23" s="176" customFormat="1" ht="20.100000000000001" customHeight="1">
      <c r="A69" s="81"/>
      <c r="B69" s="156" t="s">
        <v>327</v>
      </c>
      <c r="C69" s="173"/>
      <c r="D69" s="173"/>
      <c r="E69" s="173"/>
      <c r="F69" s="173"/>
      <c r="G69" s="173"/>
      <c r="H69" s="173"/>
      <c r="I69" s="173"/>
      <c r="J69" s="173"/>
      <c r="K69" s="173"/>
      <c r="L69" s="237"/>
    </row>
    <row r="70" spans="1:23" s="176" customFormat="1" ht="50.1" customHeight="1">
      <c r="A70" s="81"/>
      <c r="B70" s="613" t="s">
        <v>138</v>
      </c>
      <c r="C70" s="598"/>
      <c r="D70" s="598"/>
      <c r="E70" s="598"/>
      <c r="F70" s="598"/>
      <c r="G70" s="598"/>
      <c r="H70" s="598"/>
      <c r="I70" s="598"/>
      <c r="J70" s="598"/>
      <c r="K70" s="598"/>
      <c r="L70" s="160"/>
      <c r="M70" s="175"/>
      <c r="N70" s="175"/>
      <c r="O70" s="175"/>
      <c r="P70" s="175"/>
      <c r="Q70" s="176" t="s">
        <v>527</v>
      </c>
    </row>
    <row r="71" spans="1:23" s="176" customFormat="1" ht="24.95" customHeight="1">
      <c r="A71" s="91" t="s">
        <v>308</v>
      </c>
      <c r="B71" s="85" t="s">
        <v>246</v>
      </c>
      <c r="C71" s="85"/>
      <c r="D71" s="85"/>
      <c r="E71" s="85"/>
      <c r="F71" s="85"/>
      <c r="G71" s="85"/>
      <c r="H71" s="85"/>
      <c r="I71" s="63"/>
      <c r="J71" s="63"/>
      <c r="K71" s="63"/>
      <c r="L71" s="160"/>
      <c r="M71" s="175"/>
      <c r="N71" s="175"/>
      <c r="O71" s="175"/>
      <c r="P71" s="175"/>
    </row>
    <row r="72" spans="1:23" s="176" customFormat="1" ht="50.1" customHeight="1">
      <c r="A72" s="81"/>
      <c r="B72" s="613" t="s">
        <v>139</v>
      </c>
      <c r="C72" s="598"/>
      <c r="D72" s="598"/>
      <c r="E72" s="598"/>
      <c r="F72" s="598"/>
      <c r="G72" s="598"/>
      <c r="H72" s="598"/>
      <c r="I72" s="598"/>
      <c r="J72" s="598"/>
      <c r="K72" s="598"/>
      <c r="L72" s="237"/>
    </row>
    <row r="73" spans="1:23" s="176" customFormat="1" ht="24.95" customHeight="1">
      <c r="A73" s="91"/>
      <c r="B73" s="85" t="s">
        <v>321</v>
      </c>
      <c r="C73" s="85"/>
      <c r="D73" s="85"/>
      <c r="E73" s="85"/>
      <c r="F73" s="85"/>
      <c r="G73" s="85"/>
      <c r="H73" s="85"/>
      <c r="I73" s="63"/>
      <c r="J73" s="63"/>
      <c r="K73" s="63"/>
      <c r="L73" s="160"/>
      <c r="M73" s="175"/>
      <c r="N73" s="175"/>
      <c r="O73" s="175"/>
      <c r="P73" s="175"/>
    </row>
    <row r="74" spans="1:23" s="176" customFormat="1" ht="20.100000000000001" customHeight="1">
      <c r="A74" s="81"/>
      <c r="B74" s="85" t="s">
        <v>322</v>
      </c>
      <c r="C74" s="82"/>
      <c r="D74" s="82"/>
      <c r="E74" s="82"/>
      <c r="F74" s="82"/>
      <c r="G74" s="82"/>
      <c r="H74" s="82"/>
      <c r="I74" s="80"/>
      <c r="J74" s="80"/>
      <c r="K74" s="80"/>
      <c r="L74" s="160"/>
    </row>
    <row r="75" spans="1:23" s="176" customFormat="1" ht="73.5" customHeight="1">
      <c r="A75" s="81"/>
      <c r="B75" s="591" t="s">
        <v>181</v>
      </c>
      <c r="C75" s="598"/>
      <c r="D75" s="598"/>
      <c r="E75" s="598"/>
      <c r="F75" s="598"/>
      <c r="G75" s="598"/>
      <c r="H75" s="598"/>
      <c r="I75" s="598"/>
      <c r="J75" s="598"/>
      <c r="K75" s="598"/>
      <c r="L75" s="237"/>
    </row>
    <row r="76" spans="1:23" s="176" customFormat="1" ht="24.95" customHeight="1">
      <c r="A76" s="91" t="s">
        <v>42</v>
      </c>
      <c r="B76" s="85" t="s">
        <v>397</v>
      </c>
      <c r="C76" s="85"/>
      <c r="D76" s="85"/>
      <c r="E76" s="85"/>
      <c r="F76" s="85"/>
      <c r="G76" s="85"/>
      <c r="H76" s="85"/>
      <c r="I76" s="63"/>
      <c r="J76" s="63"/>
      <c r="K76" s="63"/>
      <c r="L76" s="160"/>
      <c r="M76" s="175"/>
      <c r="N76" s="175"/>
      <c r="O76" s="175"/>
      <c r="P76" s="175"/>
    </row>
    <row r="77" spans="1:23" s="176" customFormat="1" ht="24.95" customHeight="1">
      <c r="A77" s="359" t="s">
        <v>398</v>
      </c>
      <c r="B77" s="617" t="s">
        <v>482</v>
      </c>
      <c r="C77" s="618"/>
      <c r="D77" s="618"/>
      <c r="E77" s="618"/>
      <c r="F77" s="618"/>
      <c r="G77" s="618"/>
      <c r="H77" s="618"/>
      <c r="I77" s="618"/>
      <c r="J77" s="618"/>
      <c r="K77" s="618"/>
      <c r="L77" s="160"/>
      <c r="M77" s="175"/>
      <c r="N77" s="175"/>
      <c r="O77" s="175"/>
      <c r="P77" s="175"/>
    </row>
    <row r="78" spans="1:23" s="176" customFormat="1" ht="75.75" customHeight="1">
      <c r="A78" s="189"/>
      <c r="B78" s="618" t="s">
        <v>140</v>
      </c>
      <c r="C78" s="618"/>
      <c r="D78" s="618"/>
      <c r="E78" s="618"/>
      <c r="F78" s="618"/>
      <c r="G78" s="618"/>
      <c r="H78" s="618"/>
      <c r="I78" s="618"/>
      <c r="J78" s="618"/>
      <c r="K78" s="618"/>
      <c r="L78" s="237"/>
    </row>
    <row r="79" spans="1:23" s="176" customFormat="1" ht="34.5" customHeight="1">
      <c r="A79" s="189"/>
      <c r="B79" s="618" t="s">
        <v>727</v>
      </c>
      <c r="C79" s="618"/>
      <c r="D79" s="618"/>
      <c r="E79" s="618"/>
      <c r="F79" s="618"/>
      <c r="G79" s="618"/>
      <c r="H79" s="618"/>
      <c r="I79" s="618"/>
      <c r="J79" s="618"/>
      <c r="K79" s="618"/>
      <c r="L79" s="237"/>
    </row>
    <row r="80" spans="1:23" s="186" customFormat="1" ht="24.95" customHeight="1">
      <c r="A80" s="91" t="s">
        <v>398</v>
      </c>
      <c r="B80" s="591" t="s">
        <v>843</v>
      </c>
      <c r="C80" s="594"/>
      <c r="D80" s="594"/>
      <c r="E80" s="594"/>
      <c r="F80" s="594"/>
      <c r="G80" s="594"/>
      <c r="H80" s="594"/>
      <c r="I80" s="594"/>
      <c r="J80" s="594"/>
      <c r="K80" s="594"/>
      <c r="L80" s="82"/>
      <c r="M80" s="175"/>
      <c r="N80" s="175"/>
      <c r="O80" s="175"/>
      <c r="P80" s="175"/>
    </row>
    <row r="81" spans="1:12" s="176" customFormat="1" ht="20.100000000000001" customHeight="1">
      <c r="A81" s="189"/>
      <c r="B81" s="615" t="s">
        <v>224</v>
      </c>
      <c r="C81" s="615"/>
      <c r="D81" s="615"/>
      <c r="E81" s="615"/>
      <c r="F81" s="615"/>
      <c r="G81" s="615"/>
      <c r="H81" s="615"/>
      <c r="I81" s="615"/>
      <c r="J81" s="615"/>
      <c r="K81" s="615"/>
      <c r="L81" s="237"/>
    </row>
    <row r="82" spans="1:12" s="176" customFormat="1" ht="65.099999999999994" customHeight="1">
      <c r="A82" s="189"/>
      <c r="B82" s="598" t="s">
        <v>474</v>
      </c>
      <c r="C82" s="598"/>
      <c r="D82" s="598"/>
      <c r="E82" s="598"/>
      <c r="F82" s="598"/>
      <c r="G82" s="598"/>
      <c r="H82" s="598"/>
      <c r="I82" s="598"/>
      <c r="J82" s="598"/>
      <c r="K82" s="598"/>
      <c r="L82" s="237"/>
    </row>
    <row r="83" spans="1:12" s="176" customFormat="1" ht="36" customHeight="1">
      <c r="A83" s="189"/>
      <c r="B83" s="598" t="s">
        <v>475</v>
      </c>
      <c r="C83" s="598"/>
      <c r="D83" s="598"/>
      <c r="E83" s="598"/>
      <c r="F83" s="598"/>
      <c r="G83" s="598"/>
      <c r="H83" s="598"/>
      <c r="I83" s="598"/>
      <c r="J83" s="598"/>
      <c r="K83" s="598"/>
      <c r="L83" s="237"/>
    </row>
    <row r="84" spans="1:12" s="176" customFormat="1" ht="36" customHeight="1">
      <c r="A84" s="189"/>
      <c r="B84" s="598" t="s">
        <v>242</v>
      </c>
      <c r="C84" s="598"/>
      <c r="D84" s="598"/>
      <c r="E84" s="598"/>
      <c r="F84" s="598"/>
      <c r="G84" s="598"/>
      <c r="H84" s="598"/>
      <c r="I84" s="598"/>
      <c r="J84" s="598"/>
      <c r="K84" s="598"/>
      <c r="L84" s="237"/>
    </row>
    <row r="85" spans="1:12" s="176" customFormat="1" ht="24.95" hidden="1" customHeight="1">
      <c r="A85" s="189"/>
      <c r="B85" s="615" t="s">
        <v>476</v>
      </c>
      <c r="C85" s="615"/>
      <c r="D85" s="615"/>
      <c r="E85" s="615"/>
      <c r="F85" s="615"/>
      <c r="G85" s="615"/>
      <c r="H85" s="615"/>
      <c r="I85" s="615"/>
      <c r="J85" s="615"/>
      <c r="K85" s="615"/>
      <c r="L85" s="237"/>
    </row>
    <row r="86" spans="1:12" s="176" customFormat="1" ht="76.5" hidden="1" customHeight="1">
      <c r="A86" s="189"/>
      <c r="B86" s="598" t="s">
        <v>226</v>
      </c>
      <c r="C86" s="598"/>
      <c r="D86" s="598"/>
      <c r="E86" s="598"/>
      <c r="F86" s="598"/>
      <c r="G86" s="598"/>
      <c r="H86" s="598"/>
      <c r="I86" s="598"/>
      <c r="J86" s="598"/>
      <c r="K86" s="598"/>
      <c r="L86" s="237"/>
    </row>
    <row r="87" spans="1:12" s="176" customFormat="1" ht="24.95" hidden="1" customHeight="1">
      <c r="A87" s="189"/>
      <c r="B87" s="615" t="s">
        <v>477</v>
      </c>
      <c r="C87" s="615"/>
      <c r="D87" s="615"/>
      <c r="E87" s="615"/>
      <c r="F87" s="615"/>
      <c r="G87" s="615"/>
      <c r="H87" s="615"/>
      <c r="I87" s="615"/>
      <c r="J87" s="615"/>
      <c r="K87" s="615"/>
      <c r="L87" s="237"/>
    </row>
    <row r="88" spans="1:12" s="176" customFormat="1" ht="50.25" hidden="1" customHeight="1">
      <c r="A88" s="189"/>
      <c r="B88" s="598" t="s">
        <v>478</v>
      </c>
      <c r="C88" s="598"/>
      <c r="D88" s="598"/>
      <c r="E88" s="598"/>
      <c r="F88" s="598"/>
      <c r="G88" s="598"/>
      <c r="H88" s="598"/>
      <c r="I88" s="598"/>
      <c r="J88" s="598"/>
      <c r="K88" s="598"/>
      <c r="L88" s="237"/>
    </row>
    <row r="89" spans="1:12" s="176" customFormat="1" ht="44.25" hidden="1" customHeight="1">
      <c r="A89" s="189"/>
      <c r="B89" s="598" t="s">
        <v>479</v>
      </c>
      <c r="C89" s="598"/>
      <c r="D89" s="598"/>
      <c r="E89" s="598"/>
      <c r="F89" s="598"/>
      <c r="G89" s="598"/>
      <c r="H89" s="598"/>
      <c r="I89" s="598"/>
      <c r="J89" s="598"/>
      <c r="K89" s="598"/>
      <c r="L89" s="237"/>
    </row>
    <row r="90" spans="1:12" s="176" customFormat="1" ht="24.95" hidden="1" customHeight="1">
      <c r="A90" s="189"/>
      <c r="B90" s="615" t="s">
        <v>480</v>
      </c>
      <c r="C90" s="615"/>
      <c r="D90" s="615"/>
      <c r="E90" s="615"/>
      <c r="F90" s="615"/>
      <c r="G90" s="615"/>
      <c r="H90" s="615"/>
      <c r="I90" s="615"/>
      <c r="J90" s="615"/>
      <c r="K90" s="615"/>
      <c r="L90" s="237"/>
    </row>
    <row r="91" spans="1:12" s="176" customFormat="1" ht="50.25" hidden="1" customHeight="1">
      <c r="A91" s="189"/>
      <c r="B91" s="598" t="s">
        <v>481</v>
      </c>
      <c r="C91" s="598"/>
      <c r="D91" s="598"/>
      <c r="E91" s="598"/>
      <c r="F91" s="598"/>
      <c r="G91" s="598"/>
      <c r="H91" s="598"/>
      <c r="I91" s="598"/>
      <c r="J91" s="598"/>
      <c r="K91" s="598"/>
      <c r="L91" s="237"/>
    </row>
    <row r="92" spans="1:12" s="186" customFormat="1" ht="24.95" customHeight="1">
      <c r="A92" s="91" t="s">
        <v>399</v>
      </c>
      <c r="B92" s="591" t="s">
        <v>146</v>
      </c>
      <c r="C92" s="594"/>
      <c r="D92" s="594"/>
      <c r="E92" s="594"/>
      <c r="F92" s="594"/>
      <c r="G92" s="594"/>
      <c r="H92" s="594"/>
      <c r="I92" s="594"/>
      <c r="J92" s="594"/>
      <c r="K92" s="594"/>
      <c r="L92" s="82"/>
    </row>
    <row r="93" spans="1:12" s="176" customFormat="1" ht="51" customHeight="1">
      <c r="A93" s="81"/>
      <c r="B93" s="591" t="s">
        <v>227</v>
      </c>
      <c r="C93" s="594"/>
      <c r="D93" s="594"/>
      <c r="E93" s="594"/>
      <c r="F93" s="594"/>
      <c r="G93" s="594"/>
      <c r="H93" s="594"/>
      <c r="I93" s="594"/>
      <c r="J93" s="594"/>
      <c r="K93" s="594"/>
      <c r="L93" s="237"/>
    </row>
    <row r="94" spans="1:12" s="176" customFormat="1" ht="20.100000000000001" hidden="1" customHeight="1">
      <c r="A94" s="81"/>
      <c r="B94" s="598" t="s">
        <v>223</v>
      </c>
      <c r="C94" s="598"/>
      <c r="D94" s="598"/>
      <c r="E94" s="598"/>
      <c r="F94" s="598"/>
      <c r="G94" s="598"/>
      <c r="H94" s="598"/>
      <c r="I94" s="598"/>
      <c r="J94" s="598"/>
      <c r="K94" s="598"/>
      <c r="L94" s="160"/>
    </row>
    <row r="95" spans="1:12" s="176" customFormat="1" ht="24.95" hidden="1" customHeight="1">
      <c r="A95" s="81"/>
      <c r="B95" s="615" t="s">
        <v>148</v>
      </c>
      <c r="C95" s="615"/>
      <c r="D95" s="615"/>
      <c r="E95" s="615"/>
      <c r="F95" s="615"/>
      <c r="G95" s="615"/>
      <c r="H95" s="615"/>
      <c r="I95" s="615"/>
      <c r="J95" s="615"/>
      <c r="K95" s="615"/>
      <c r="L95" s="160"/>
    </row>
    <row r="96" spans="1:12" s="176" customFormat="1" ht="72" hidden="1" customHeight="1">
      <c r="A96" s="81"/>
      <c r="B96" s="598" t="s">
        <v>149</v>
      </c>
      <c r="C96" s="598"/>
      <c r="D96" s="598"/>
      <c r="E96" s="598"/>
      <c r="F96" s="598"/>
      <c r="G96" s="598"/>
      <c r="H96" s="598"/>
      <c r="I96" s="598"/>
      <c r="J96" s="598"/>
      <c r="K96" s="598"/>
      <c r="L96" s="160"/>
    </row>
    <row r="97" spans="1:12" s="176" customFormat="1" ht="49.5" hidden="1" customHeight="1">
      <c r="A97" s="81"/>
      <c r="B97" s="598" t="s">
        <v>150</v>
      </c>
      <c r="C97" s="598"/>
      <c r="D97" s="598"/>
      <c r="E97" s="598"/>
      <c r="F97" s="598"/>
      <c r="G97" s="598"/>
      <c r="H97" s="598"/>
      <c r="I97" s="598"/>
      <c r="J97" s="598"/>
      <c r="K97" s="598"/>
      <c r="L97" s="160"/>
    </row>
    <row r="98" spans="1:12" s="176" customFormat="1" ht="24.95" hidden="1" customHeight="1">
      <c r="A98" s="81"/>
      <c r="B98" s="615" t="s">
        <v>151</v>
      </c>
      <c r="C98" s="615"/>
      <c r="D98" s="615"/>
      <c r="E98" s="615"/>
      <c r="F98" s="615"/>
      <c r="G98" s="615"/>
      <c r="H98" s="615"/>
      <c r="I98" s="615"/>
      <c r="J98" s="615"/>
      <c r="K98" s="615"/>
      <c r="L98" s="160"/>
    </row>
    <row r="99" spans="1:12" s="176" customFormat="1" ht="34.5" hidden="1" customHeight="1">
      <c r="A99" s="81"/>
      <c r="B99" s="598" t="s">
        <v>152</v>
      </c>
      <c r="C99" s="598"/>
      <c r="D99" s="598"/>
      <c r="E99" s="598"/>
      <c r="F99" s="598"/>
      <c r="G99" s="598"/>
      <c r="H99" s="598"/>
      <c r="I99" s="598"/>
      <c r="J99" s="598"/>
      <c r="K99" s="598"/>
      <c r="L99" s="160"/>
    </row>
    <row r="100" spans="1:12" s="176" customFormat="1" ht="20.100000000000001" customHeight="1">
      <c r="A100" s="81"/>
      <c r="B100" s="615" t="s">
        <v>58</v>
      </c>
      <c r="C100" s="615"/>
      <c r="D100" s="615"/>
      <c r="E100" s="615"/>
      <c r="F100" s="615"/>
      <c r="G100" s="615"/>
      <c r="H100" s="615"/>
      <c r="I100" s="615"/>
      <c r="J100" s="615"/>
      <c r="K100" s="615"/>
      <c r="L100" s="160"/>
    </row>
    <row r="101" spans="1:12" s="176" customFormat="1" ht="30" customHeight="1">
      <c r="A101" s="81"/>
      <c r="B101" s="598" t="s">
        <v>243</v>
      </c>
      <c r="C101" s="598"/>
      <c r="D101" s="598"/>
      <c r="E101" s="598"/>
      <c r="F101" s="598"/>
      <c r="G101" s="598"/>
      <c r="H101" s="598"/>
      <c r="I101" s="598"/>
      <c r="J101" s="598"/>
      <c r="K101" s="598"/>
      <c r="L101" s="160"/>
    </row>
    <row r="102" spans="1:12" s="176" customFormat="1" ht="20.100000000000001" customHeight="1">
      <c r="A102" s="81"/>
      <c r="B102" s="615" t="s">
        <v>667</v>
      </c>
      <c r="C102" s="615"/>
      <c r="D102" s="615"/>
      <c r="E102" s="615"/>
      <c r="F102" s="615"/>
      <c r="G102" s="615"/>
      <c r="H102" s="615"/>
      <c r="I102" s="615"/>
      <c r="J102" s="615"/>
      <c r="K102" s="615"/>
      <c r="L102" s="160"/>
    </row>
    <row r="103" spans="1:12" s="176" customFormat="1" ht="35.1" customHeight="1">
      <c r="A103" s="81"/>
      <c r="B103" s="598" t="s">
        <v>666</v>
      </c>
      <c r="C103" s="598"/>
      <c r="D103" s="598"/>
      <c r="E103" s="598"/>
      <c r="F103" s="598"/>
      <c r="G103" s="598"/>
      <c r="H103" s="598"/>
      <c r="I103" s="598"/>
      <c r="J103" s="598"/>
      <c r="K103" s="598"/>
      <c r="L103" s="160"/>
    </row>
    <row r="104" spans="1:12" s="176" customFormat="1" ht="24.75" hidden="1" customHeight="1">
      <c r="A104" s="81"/>
      <c r="B104" s="615" t="s">
        <v>668</v>
      </c>
      <c r="C104" s="615"/>
      <c r="D104" s="615"/>
      <c r="E104" s="615"/>
      <c r="F104" s="615"/>
      <c r="G104" s="615"/>
      <c r="H104" s="615"/>
      <c r="I104" s="615"/>
      <c r="J104" s="615"/>
      <c r="K104" s="615"/>
      <c r="L104" s="160"/>
    </row>
    <row r="105" spans="1:12" s="176" customFormat="1" ht="50.25" hidden="1" customHeight="1">
      <c r="A105" s="81"/>
      <c r="B105" s="598" t="s">
        <v>669</v>
      </c>
      <c r="C105" s="598"/>
      <c r="D105" s="598"/>
      <c r="E105" s="598"/>
      <c r="F105" s="598"/>
      <c r="G105" s="598"/>
      <c r="H105" s="598"/>
      <c r="I105" s="598"/>
      <c r="J105" s="598"/>
      <c r="K105" s="598"/>
      <c r="L105" s="160"/>
    </row>
    <row r="106" spans="1:12" s="190" customFormat="1" ht="24.95" hidden="1" customHeight="1">
      <c r="A106" s="83"/>
      <c r="B106" s="615" t="s">
        <v>670</v>
      </c>
      <c r="C106" s="615"/>
      <c r="D106" s="615"/>
      <c r="E106" s="615"/>
      <c r="F106" s="615"/>
      <c r="G106" s="615"/>
      <c r="H106" s="615"/>
      <c r="I106" s="615"/>
      <c r="J106" s="615"/>
      <c r="K106" s="615"/>
      <c r="L106" s="194"/>
    </row>
    <row r="107" spans="1:12" s="176" customFormat="1" ht="66" hidden="1" customHeight="1">
      <c r="A107" s="81"/>
      <c r="B107" s="598" t="s">
        <v>723</v>
      </c>
      <c r="C107" s="598"/>
      <c r="D107" s="598"/>
      <c r="E107" s="598"/>
      <c r="F107" s="598"/>
      <c r="G107" s="598"/>
      <c r="H107" s="598"/>
      <c r="I107" s="598"/>
      <c r="J107" s="598"/>
      <c r="K107" s="598"/>
      <c r="L107" s="160"/>
    </row>
    <row r="108" spans="1:12" s="176" customFormat="1" ht="50.25" hidden="1" customHeight="1">
      <c r="A108" s="81"/>
      <c r="B108" s="598" t="s">
        <v>724</v>
      </c>
      <c r="C108" s="598"/>
      <c r="D108" s="598"/>
      <c r="E108" s="598"/>
      <c r="F108" s="598"/>
      <c r="G108" s="598"/>
      <c r="H108" s="598"/>
      <c r="I108" s="598"/>
      <c r="J108" s="598"/>
      <c r="K108" s="598"/>
      <c r="L108" s="160"/>
    </row>
    <row r="109" spans="1:12" s="176" customFormat="1" ht="24.95" hidden="1" customHeight="1">
      <c r="A109" s="81"/>
      <c r="B109" s="615" t="s">
        <v>725</v>
      </c>
      <c r="C109" s="615"/>
      <c r="D109" s="615"/>
      <c r="E109" s="615"/>
      <c r="F109" s="615"/>
      <c r="G109" s="615"/>
      <c r="H109" s="615"/>
      <c r="I109" s="615"/>
      <c r="J109" s="615"/>
      <c r="K109" s="615"/>
      <c r="L109" s="160"/>
    </row>
    <row r="110" spans="1:12" s="176" customFormat="1" ht="49.5" hidden="1" customHeight="1">
      <c r="A110" s="81"/>
      <c r="B110" s="598" t="s">
        <v>726</v>
      </c>
      <c r="C110" s="598"/>
      <c r="D110" s="598"/>
      <c r="E110" s="598"/>
      <c r="F110" s="598"/>
      <c r="G110" s="598"/>
      <c r="H110" s="598"/>
      <c r="I110" s="598"/>
      <c r="J110" s="598"/>
      <c r="K110" s="598"/>
      <c r="L110" s="160"/>
    </row>
    <row r="111" spans="1:12" s="186" customFormat="1" ht="24.95" hidden="1" customHeight="1">
      <c r="A111" s="151" t="s">
        <v>400</v>
      </c>
      <c r="B111" s="591" t="s">
        <v>207</v>
      </c>
      <c r="C111" s="594"/>
      <c r="D111" s="594"/>
      <c r="E111" s="594"/>
      <c r="F111" s="594"/>
      <c r="G111" s="594"/>
      <c r="H111" s="594"/>
      <c r="I111" s="594"/>
      <c r="J111" s="594"/>
      <c r="K111" s="594"/>
      <c r="L111" s="219"/>
    </row>
    <row r="112" spans="1:12" s="176" customFormat="1" ht="78.75" hidden="1" customHeight="1">
      <c r="A112" s="81"/>
      <c r="B112" s="591" t="s">
        <v>228</v>
      </c>
      <c r="C112" s="598"/>
      <c r="D112" s="598"/>
      <c r="E112" s="598"/>
      <c r="F112" s="598"/>
      <c r="G112" s="598"/>
      <c r="H112" s="598"/>
      <c r="I112" s="598"/>
      <c r="J112" s="598"/>
      <c r="K112" s="598"/>
      <c r="L112" s="237" t="s">
        <v>55</v>
      </c>
    </row>
    <row r="113" spans="1:16" s="176" customFormat="1" ht="28.5" hidden="1" customHeight="1">
      <c r="A113" s="81"/>
      <c r="B113" s="332"/>
      <c r="C113" s="173"/>
      <c r="D113" s="173"/>
      <c r="E113" s="173"/>
      <c r="F113" s="173"/>
      <c r="G113" s="173"/>
      <c r="H113" s="173"/>
      <c r="I113" s="173"/>
      <c r="J113" s="173"/>
      <c r="K113" s="173"/>
      <c r="L113" s="237"/>
    </row>
    <row r="114" spans="1:16" s="176" customFormat="1" ht="28.5" hidden="1" customHeight="1">
      <c r="A114" s="81"/>
      <c r="B114" s="332"/>
      <c r="C114" s="173"/>
      <c r="D114" s="173"/>
      <c r="E114" s="173"/>
      <c r="F114" s="173"/>
      <c r="G114" s="173"/>
      <c r="H114" s="173"/>
      <c r="I114" s="173"/>
      <c r="J114" s="173"/>
      <c r="K114" s="173"/>
      <c r="L114" s="237"/>
    </row>
    <row r="115" spans="1:16" s="176" customFormat="1" ht="24.75" customHeight="1">
      <c r="A115" s="91" t="s">
        <v>400</v>
      </c>
      <c r="B115" s="591" t="s">
        <v>147</v>
      </c>
      <c r="C115" s="613"/>
      <c r="D115" s="613"/>
      <c r="E115" s="613"/>
      <c r="F115" s="613"/>
      <c r="G115" s="613"/>
      <c r="H115" s="613"/>
      <c r="I115" s="613"/>
      <c r="J115" s="613"/>
      <c r="K115" s="613"/>
      <c r="L115" s="237"/>
    </row>
    <row r="116" spans="1:16" s="176" customFormat="1" ht="33.950000000000003" customHeight="1">
      <c r="A116" s="81"/>
      <c r="B116" s="598" t="s">
        <v>180</v>
      </c>
      <c r="C116" s="598"/>
      <c r="D116" s="598"/>
      <c r="E116" s="598"/>
      <c r="F116" s="598"/>
      <c r="G116" s="598"/>
      <c r="H116" s="598"/>
      <c r="I116" s="598"/>
      <c r="J116" s="598"/>
      <c r="K116" s="598"/>
      <c r="L116" s="160"/>
    </row>
    <row r="117" spans="1:16" s="240" customFormat="1" ht="23.25" customHeight="1">
      <c r="A117" s="254"/>
      <c r="B117" s="255" t="s">
        <v>414</v>
      </c>
      <c r="C117" s="255"/>
      <c r="D117" s="255"/>
      <c r="E117" s="255"/>
      <c r="F117" s="255"/>
      <c r="G117" s="255"/>
      <c r="H117" s="255"/>
      <c r="I117" s="256"/>
      <c r="J117" s="256"/>
      <c r="K117" s="256"/>
      <c r="L117" s="257"/>
    </row>
    <row r="118" spans="1:16" s="176" customFormat="1" ht="15.95" customHeight="1">
      <c r="A118" s="83"/>
      <c r="B118" s="84" t="s">
        <v>247</v>
      </c>
      <c r="C118" s="84"/>
      <c r="D118" s="84"/>
      <c r="E118" s="84"/>
      <c r="F118" s="84"/>
      <c r="G118" s="84"/>
      <c r="H118" s="84"/>
      <c r="I118" s="249" t="s">
        <v>795</v>
      </c>
      <c r="J118" s="66"/>
      <c r="K118" s="66"/>
      <c r="L118" s="338" t="s">
        <v>836</v>
      </c>
    </row>
    <row r="119" spans="1:16" s="176" customFormat="1" ht="15.95" customHeight="1">
      <c r="A119" s="83"/>
      <c r="B119" s="84" t="s">
        <v>249</v>
      </c>
      <c r="C119" s="84"/>
      <c r="D119" s="84"/>
      <c r="E119" s="84"/>
      <c r="F119" s="84"/>
      <c r="G119" s="84"/>
      <c r="H119" s="84"/>
      <c r="I119" s="249" t="s">
        <v>796</v>
      </c>
      <c r="J119" s="66"/>
      <c r="K119" s="66"/>
      <c r="L119" s="160"/>
    </row>
    <row r="120" spans="1:16" s="176" customFormat="1" ht="15.95" customHeight="1">
      <c r="A120" s="83"/>
      <c r="B120" s="84" t="s">
        <v>250</v>
      </c>
      <c r="C120" s="84"/>
      <c r="D120" s="84"/>
      <c r="E120" s="84"/>
      <c r="F120" s="84"/>
      <c r="G120" s="84"/>
      <c r="H120" s="84"/>
      <c r="I120" s="249" t="s">
        <v>797</v>
      </c>
      <c r="J120" s="66"/>
      <c r="K120" s="66"/>
      <c r="L120" s="160"/>
    </row>
    <row r="121" spans="1:16" s="176" customFormat="1" ht="15.95" customHeight="1">
      <c r="A121" s="83"/>
      <c r="B121" s="84" t="s">
        <v>251</v>
      </c>
      <c r="C121" s="84"/>
      <c r="D121" s="84"/>
      <c r="E121" s="84"/>
      <c r="F121" s="84"/>
      <c r="G121" s="84"/>
      <c r="H121" s="84"/>
      <c r="I121" s="249" t="s">
        <v>252</v>
      </c>
      <c r="J121" s="66"/>
      <c r="K121" s="66"/>
      <c r="L121" s="160"/>
    </row>
    <row r="122" spans="1:16" s="176" customFormat="1" ht="15.95" customHeight="1">
      <c r="A122" s="83"/>
      <c r="B122" s="84" t="s">
        <v>667</v>
      </c>
      <c r="C122" s="84"/>
      <c r="D122" s="84"/>
      <c r="E122" s="84"/>
      <c r="F122" s="84"/>
      <c r="G122" s="84"/>
      <c r="H122" s="84"/>
      <c r="I122" s="249" t="s">
        <v>419</v>
      </c>
      <c r="J122" s="66"/>
      <c r="K122" s="66"/>
      <c r="L122" s="160"/>
    </row>
    <row r="123" spans="1:16" s="176" customFormat="1" ht="18" customHeight="1">
      <c r="A123" s="83"/>
      <c r="B123" s="238" t="s">
        <v>529</v>
      </c>
      <c r="C123" s="238"/>
      <c r="D123" s="238"/>
      <c r="E123" s="238"/>
      <c r="F123" s="238"/>
      <c r="G123" s="238"/>
      <c r="H123" s="238"/>
      <c r="I123" s="238"/>
      <c r="J123" s="238"/>
      <c r="K123" s="238"/>
      <c r="L123" s="160"/>
    </row>
    <row r="124" spans="1:16" s="176" customFormat="1" ht="18" hidden="1" customHeight="1">
      <c r="A124" s="83"/>
      <c r="B124" s="238" t="s">
        <v>528</v>
      </c>
      <c r="C124" s="238"/>
      <c r="D124" s="238"/>
      <c r="E124" s="238"/>
      <c r="F124" s="238"/>
      <c r="G124" s="238"/>
      <c r="H124" s="238"/>
      <c r="I124" s="238"/>
      <c r="J124" s="238"/>
      <c r="K124" s="238"/>
      <c r="L124" s="160"/>
    </row>
    <row r="125" spans="1:16" s="176" customFormat="1" ht="15.95" hidden="1" customHeight="1">
      <c r="A125" s="83"/>
      <c r="B125" s="238"/>
      <c r="C125" s="238"/>
      <c r="D125" s="238"/>
      <c r="E125" s="238"/>
      <c r="F125" s="238"/>
      <c r="G125" s="238"/>
      <c r="H125" s="238"/>
      <c r="I125" s="238"/>
      <c r="J125" s="238"/>
      <c r="K125" s="238"/>
      <c r="L125" s="160"/>
    </row>
    <row r="126" spans="1:16" s="176" customFormat="1" ht="15.95" hidden="1" customHeight="1">
      <c r="A126" s="83"/>
      <c r="B126" s="238"/>
      <c r="C126" s="238"/>
      <c r="D126" s="238"/>
      <c r="E126" s="238"/>
      <c r="F126" s="238"/>
      <c r="G126" s="238"/>
      <c r="H126" s="238"/>
      <c r="I126" s="238"/>
      <c r="J126" s="238"/>
      <c r="K126" s="238"/>
      <c r="L126" s="160"/>
    </row>
    <row r="127" spans="1:16" s="176" customFormat="1" ht="24.95" customHeight="1">
      <c r="A127" s="91" t="s">
        <v>43</v>
      </c>
      <c r="B127" s="85" t="s">
        <v>255</v>
      </c>
      <c r="C127" s="85"/>
      <c r="D127" s="85"/>
      <c r="E127" s="85"/>
      <c r="F127" s="85"/>
      <c r="G127" s="85"/>
      <c r="H127" s="85"/>
      <c r="I127" s="63"/>
      <c r="J127" s="63"/>
      <c r="K127" s="63"/>
      <c r="L127" s="160"/>
      <c r="M127" s="175"/>
      <c r="N127" s="175"/>
      <c r="O127" s="175"/>
      <c r="P127" s="175"/>
    </row>
    <row r="128" spans="1:16" s="176" customFormat="1" ht="36" customHeight="1">
      <c r="A128" s="83"/>
      <c r="B128" s="598" t="s">
        <v>323</v>
      </c>
      <c r="C128" s="598"/>
      <c r="D128" s="598"/>
      <c r="E128" s="598"/>
      <c r="F128" s="598"/>
      <c r="G128" s="598"/>
      <c r="H128" s="598"/>
      <c r="I128" s="598"/>
      <c r="J128" s="598"/>
      <c r="K128" s="598"/>
      <c r="L128" s="160"/>
    </row>
    <row r="129" spans="1:12" s="176" customFormat="1" ht="35.25" customHeight="1">
      <c r="A129" s="83"/>
      <c r="B129" s="598" t="s">
        <v>229</v>
      </c>
      <c r="C129" s="598"/>
      <c r="D129" s="598"/>
      <c r="E129" s="598"/>
      <c r="F129" s="598"/>
      <c r="G129" s="598"/>
      <c r="H129" s="598"/>
      <c r="I129" s="598"/>
      <c r="J129" s="598"/>
      <c r="K129" s="598"/>
      <c r="L129" s="160"/>
    </row>
    <row r="130" spans="1:12" s="176" customFormat="1" ht="24.95" hidden="1" customHeight="1">
      <c r="A130" s="91" t="s">
        <v>45</v>
      </c>
      <c r="B130" s="85" t="s">
        <v>256</v>
      </c>
      <c r="C130" s="85"/>
      <c r="D130" s="85"/>
      <c r="E130" s="85"/>
      <c r="F130" s="85"/>
      <c r="G130" s="85"/>
      <c r="H130" s="85"/>
      <c r="I130" s="63"/>
      <c r="J130" s="63"/>
      <c r="K130" s="63"/>
      <c r="L130" s="160"/>
    </row>
    <row r="131" spans="1:12" s="176" customFormat="1" ht="24.95" hidden="1" customHeight="1">
      <c r="A131" s="151"/>
      <c r="B131" s="617" t="s">
        <v>234</v>
      </c>
      <c r="C131" s="618"/>
      <c r="D131" s="618"/>
      <c r="E131" s="618"/>
      <c r="F131" s="618"/>
      <c r="G131" s="618"/>
      <c r="H131" s="618"/>
      <c r="I131" s="618"/>
      <c r="J131" s="618"/>
      <c r="K131" s="618"/>
      <c r="L131" s="160"/>
    </row>
    <row r="132" spans="1:12" s="176" customFormat="1" ht="50.25" hidden="1" customHeight="1">
      <c r="A132" s="81"/>
      <c r="B132" s="617" t="s">
        <v>235</v>
      </c>
      <c r="C132" s="618"/>
      <c r="D132" s="618"/>
      <c r="E132" s="618"/>
      <c r="F132" s="618"/>
      <c r="G132" s="618"/>
      <c r="H132" s="618"/>
      <c r="I132" s="618"/>
      <c r="J132" s="618"/>
      <c r="K132" s="618"/>
      <c r="L132" s="237" t="s">
        <v>254</v>
      </c>
    </row>
    <row r="133" spans="1:12" s="176" customFormat="1" ht="36" hidden="1" customHeight="1">
      <c r="A133" s="81"/>
      <c r="B133" s="598" t="s">
        <v>728</v>
      </c>
      <c r="C133" s="598"/>
      <c r="D133" s="598"/>
      <c r="E133" s="598"/>
      <c r="F133" s="598"/>
      <c r="G133" s="598"/>
      <c r="H133" s="598"/>
      <c r="I133" s="598"/>
      <c r="J133" s="598"/>
      <c r="K133" s="598"/>
      <c r="L133" s="160" t="s">
        <v>443</v>
      </c>
    </row>
    <row r="134" spans="1:12" s="176" customFormat="1" ht="36" hidden="1" customHeight="1">
      <c r="A134" s="81"/>
      <c r="B134" s="598" t="s">
        <v>729</v>
      </c>
      <c r="C134" s="598"/>
      <c r="D134" s="598"/>
      <c r="E134" s="598"/>
      <c r="F134" s="598"/>
      <c r="G134" s="598"/>
      <c r="H134" s="598"/>
      <c r="I134" s="598"/>
      <c r="J134" s="598"/>
      <c r="K134" s="598"/>
      <c r="L134" s="160" t="s">
        <v>443</v>
      </c>
    </row>
    <row r="135" spans="1:12" s="176" customFormat="1" ht="52.5" hidden="1" customHeight="1">
      <c r="A135" s="81"/>
      <c r="B135" s="594" t="s">
        <v>730</v>
      </c>
      <c r="C135" s="594"/>
      <c r="D135" s="594"/>
      <c r="E135" s="594"/>
      <c r="F135" s="594"/>
      <c r="G135" s="594"/>
      <c r="H135" s="594"/>
      <c r="I135" s="594"/>
      <c r="J135" s="594"/>
      <c r="K135" s="594"/>
      <c r="L135" s="237"/>
    </row>
    <row r="136" spans="1:12" s="176" customFormat="1" ht="36" hidden="1" customHeight="1">
      <c r="A136" s="81"/>
      <c r="B136" s="618" t="s">
        <v>731</v>
      </c>
      <c r="C136" s="618"/>
      <c r="D136" s="618"/>
      <c r="E136" s="618"/>
      <c r="F136" s="618"/>
      <c r="G136" s="618"/>
      <c r="H136" s="618"/>
      <c r="I136" s="618"/>
      <c r="J136" s="618"/>
      <c r="K136" s="618"/>
      <c r="L136" s="237"/>
    </row>
    <row r="137" spans="1:12" s="176" customFormat="1" ht="36" hidden="1" customHeight="1">
      <c r="A137" s="151"/>
      <c r="B137" s="613" t="s">
        <v>410</v>
      </c>
      <c r="C137" s="598"/>
      <c r="D137" s="598"/>
      <c r="E137" s="598"/>
      <c r="F137" s="598"/>
      <c r="G137" s="598"/>
      <c r="H137" s="598"/>
      <c r="I137" s="598"/>
      <c r="J137" s="598"/>
      <c r="K137" s="598"/>
      <c r="L137" s="237"/>
    </row>
    <row r="138" spans="1:12" s="78" customFormat="1" ht="24.75" hidden="1" customHeight="1">
      <c r="A138" s="191"/>
      <c r="B138" s="134" t="s">
        <v>413</v>
      </c>
      <c r="C138" s="134"/>
      <c r="D138" s="134"/>
      <c r="E138" s="134"/>
      <c r="F138" s="134"/>
      <c r="G138" s="134"/>
      <c r="H138" s="134"/>
      <c r="I138" s="65"/>
      <c r="J138" s="65"/>
      <c r="K138" s="65"/>
    </row>
    <row r="139" spans="1:12" s="176" customFormat="1" ht="15.95" hidden="1" customHeight="1">
      <c r="A139" s="83"/>
      <c r="B139" s="84" t="s">
        <v>247</v>
      </c>
      <c r="C139" s="84"/>
      <c r="D139" s="84"/>
      <c r="E139" s="84"/>
      <c r="F139" s="84"/>
      <c r="G139" s="84"/>
      <c r="H139" s="84"/>
      <c r="I139" s="66" t="s">
        <v>248</v>
      </c>
      <c r="J139" s="66"/>
      <c r="K139" s="66"/>
      <c r="L139" s="160" t="s">
        <v>443</v>
      </c>
    </row>
    <row r="140" spans="1:12" s="176" customFormat="1" ht="15.95" hidden="1" customHeight="1">
      <c r="A140" s="83"/>
      <c r="B140" s="84" t="s">
        <v>529</v>
      </c>
      <c r="C140" s="84"/>
      <c r="D140" s="84"/>
      <c r="E140" s="84"/>
      <c r="F140" s="84"/>
      <c r="G140" s="84"/>
      <c r="H140" s="84"/>
      <c r="I140" s="66"/>
      <c r="J140" s="66"/>
      <c r="K140" s="66"/>
      <c r="L140" s="160" t="s">
        <v>443</v>
      </c>
    </row>
    <row r="141" spans="1:12" s="176" customFormat="1" ht="15.95" hidden="1" customHeight="1">
      <c r="A141" s="83"/>
      <c r="B141" s="84" t="s">
        <v>528</v>
      </c>
      <c r="C141" s="84"/>
      <c r="D141" s="84"/>
      <c r="E141" s="84"/>
      <c r="F141" s="84"/>
      <c r="G141" s="84"/>
      <c r="H141" s="84"/>
      <c r="I141" s="66"/>
      <c r="J141" s="66"/>
      <c r="K141" s="66"/>
      <c r="L141" s="160" t="s">
        <v>443</v>
      </c>
    </row>
    <row r="142" spans="1:12" s="176" customFormat="1" ht="15.95" customHeight="1">
      <c r="A142" s="83"/>
      <c r="B142" s="84"/>
      <c r="C142" s="84"/>
      <c r="D142" s="84"/>
      <c r="E142" s="84"/>
      <c r="F142" s="84"/>
      <c r="G142" s="84"/>
      <c r="H142" s="84"/>
      <c r="I142" s="66"/>
      <c r="J142" s="66"/>
      <c r="K142" s="66"/>
      <c r="L142" s="160"/>
    </row>
    <row r="143" spans="1:12" s="176" customFormat="1" ht="24.95" customHeight="1">
      <c r="A143" s="91" t="s">
        <v>45</v>
      </c>
      <c r="B143" s="85" t="s">
        <v>600</v>
      </c>
      <c r="C143" s="85"/>
      <c r="D143" s="85"/>
      <c r="E143" s="85"/>
      <c r="F143" s="85"/>
      <c r="G143" s="85"/>
      <c r="H143" s="85"/>
      <c r="I143" s="63"/>
      <c r="J143" s="63"/>
      <c r="K143" s="63"/>
      <c r="L143" s="160"/>
    </row>
    <row r="144" spans="1:12" s="176" customFormat="1" ht="77.25" customHeight="1">
      <c r="A144" s="91"/>
      <c r="B144" s="613" t="s">
        <v>11</v>
      </c>
      <c r="C144" s="598"/>
      <c r="D144" s="598"/>
      <c r="E144" s="598"/>
      <c r="F144" s="598"/>
      <c r="G144" s="598"/>
      <c r="H144" s="598"/>
      <c r="I144" s="598"/>
      <c r="J144" s="598"/>
      <c r="K144" s="598"/>
      <c r="L144" s="237"/>
    </row>
    <row r="145" spans="1:13" s="176" customFormat="1" ht="62.25" customHeight="1">
      <c r="A145" s="91"/>
      <c r="B145" s="598" t="s">
        <v>601</v>
      </c>
      <c r="C145" s="598"/>
      <c r="D145" s="598"/>
      <c r="E145" s="598"/>
      <c r="F145" s="598"/>
      <c r="G145" s="598"/>
      <c r="H145" s="598"/>
      <c r="I145" s="598"/>
      <c r="J145" s="598"/>
      <c r="K145" s="598"/>
      <c r="L145" s="237"/>
    </row>
    <row r="146" spans="1:13" s="176" customFormat="1" ht="74.25" hidden="1" customHeight="1">
      <c r="A146" s="91"/>
      <c r="B146" s="613" t="s">
        <v>415</v>
      </c>
      <c r="C146" s="598"/>
      <c r="D146" s="598"/>
      <c r="E146" s="598"/>
      <c r="F146" s="598"/>
      <c r="G146" s="598"/>
      <c r="H146" s="598"/>
      <c r="I146" s="598"/>
      <c r="J146" s="598"/>
      <c r="K146" s="598"/>
      <c r="L146" s="237"/>
      <c r="M146" s="153"/>
    </row>
    <row r="147" spans="1:13" s="176" customFormat="1" ht="74.25" hidden="1" customHeight="1">
      <c r="A147" s="91"/>
      <c r="B147" s="613" t="s">
        <v>411</v>
      </c>
      <c r="C147" s="598"/>
      <c r="D147" s="598"/>
      <c r="E147" s="598"/>
      <c r="F147" s="598"/>
      <c r="G147" s="598"/>
      <c r="H147" s="598"/>
      <c r="I147" s="598"/>
      <c r="J147" s="598"/>
      <c r="K147" s="598"/>
      <c r="L147" s="237"/>
      <c r="M147" s="153"/>
    </row>
    <row r="148" spans="1:13" s="176" customFormat="1" ht="50.1" customHeight="1">
      <c r="A148" s="191"/>
      <c r="B148" s="598" t="s">
        <v>817</v>
      </c>
      <c r="C148" s="598"/>
      <c r="D148" s="598"/>
      <c r="E148" s="598"/>
      <c r="F148" s="598"/>
      <c r="G148" s="598"/>
      <c r="H148" s="598"/>
      <c r="I148" s="598"/>
      <c r="J148" s="598"/>
      <c r="K148" s="598"/>
      <c r="L148" s="160"/>
    </row>
    <row r="149" spans="1:13" s="176" customFormat="1" ht="20.100000000000001" customHeight="1">
      <c r="A149" s="191"/>
      <c r="B149" s="92" t="s">
        <v>602</v>
      </c>
      <c r="C149" s="112"/>
      <c r="D149" s="112"/>
      <c r="E149" s="112"/>
      <c r="F149" s="112"/>
      <c r="G149" s="112"/>
      <c r="H149" s="112"/>
      <c r="I149" s="112"/>
      <c r="J149" s="112"/>
      <c r="K149" s="112"/>
      <c r="L149" s="160"/>
    </row>
    <row r="150" spans="1:13" s="176" customFormat="1" ht="35.1" hidden="1" customHeight="1">
      <c r="A150" s="191"/>
      <c r="B150" s="598" t="s">
        <v>603</v>
      </c>
      <c r="C150" s="598"/>
      <c r="D150" s="598"/>
      <c r="E150" s="598"/>
      <c r="F150" s="598"/>
      <c r="G150" s="598"/>
      <c r="H150" s="598"/>
      <c r="I150" s="598"/>
      <c r="J150" s="598"/>
      <c r="K150" s="598"/>
      <c r="L150" s="160" t="s">
        <v>309</v>
      </c>
    </row>
    <row r="151" spans="1:13" s="176" customFormat="1" ht="50.1" customHeight="1">
      <c r="A151" s="191"/>
      <c r="B151" s="598" t="s">
        <v>244</v>
      </c>
      <c r="C151" s="598"/>
      <c r="D151" s="598"/>
      <c r="E151" s="598"/>
      <c r="F151" s="598"/>
      <c r="G151" s="598"/>
      <c r="H151" s="598"/>
      <c r="I151" s="598"/>
      <c r="J151" s="598"/>
      <c r="K151" s="598"/>
      <c r="L151" s="160"/>
    </row>
    <row r="152" spans="1:13" s="176" customFormat="1" ht="35.1" hidden="1" customHeight="1">
      <c r="A152" s="191"/>
      <c r="B152" s="598" t="s">
        <v>412</v>
      </c>
      <c r="C152" s="598"/>
      <c r="D152" s="598"/>
      <c r="E152" s="598"/>
      <c r="F152" s="598"/>
      <c r="G152" s="598"/>
      <c r="H152" s="598"/>
      <c r="I152" s="598"/>
      <c r="J152" s="598"/>
      <c r="K152" s="598"/>
      <c r="L152" s="160"/>
    </row>
    <row r="153" spans="1:13" s="176" customFormat="1" ht="24.95" customHeight="1">
      <c r="A153" s="91" t="s">
        <v>47</v>
      </c>
      <c r="B153" s="85" t="s">
        <v>301</v>
      </c>
      <c r="C153" s="85"/>
      <c r="D153" s="85"/>
      <c r="E153" s="85"/>
      <c r="F153" s="85"/>
      <c r="G153" s="85"/>
      <c r="H153" s="85"/>
      <c r="I153" s="63"/>
      <c r="J153" s="63"/>
      <c r="K153" s="63"/>
      <c r="L153" s="160"/>
    </row>
    <row r="154" spans="1:13" s="176" customFormat="1" ht="80.099999999999994" customHeight="1">
      <c r="A154" s="81"/>
      <c r="B154" s="613" t="s">
        <v>328</v>
      </c>
      <c r="C154" s="598"/>
      <c r="D154" s="598"/>
      <c r="E154" s="598"/>
      <c r="F154" s="598"/>
      <c r="G154" s="598"/>
      <c r="H154" s="598"/>
      <c r="I154" s="598"/>
      <c r="J154" s="598"/>
      <c r="K154" s="598"/>
      <c r="L154" s="237"/>
    </row>
    <row r="155" spans="1:13" s="176" customFormat="1" ht="95.25" hidden="1" customHeight="1">
      <c r="A155" s="81"/>
      <c r="B155" s="613" t="s">
        <v>483</v>
      </c>
      <c r="C155" s="598"/>
      <c r="D155" s="598"/>
      <c r="E155" s="598"/>
      <c r="F155" s="598"/>
      <c r="G155" s="598"/>
      <c r="H155" s="598"/>
      <c r="I155" s="598"/>
      <c r="J155" s="598"/>
      <c r="K155" s="598"/>
      <c r="L155" s="237" t="s">
        <v>660</v>
      </c>
    </row>
    <row r="156" spans="1:13" s="176" customFormat="1" ht="24.95" customHeight="1">
      <c r="A156" s="91" t="s">
        <v>685</v>
      </c>
      <c r="B156" s="85" t="s">
        <v>302</v>
      </c>
      <c r="C156" s="85"/>
      <c r="D156" s="85"/>
      <c r="E156" s="85"/>
      <c r="F156" s="85"/>
      <c r="G156" s="85"/>
      <c r="H156" s="85"/>
      <c r="I156" s="63"/>
      <c r="J156" s="63"/>
      <c r="K156" s="63"/>
      <c r="L156" s="160"/>
    </row>
    <row r="157" spans="1:13" s="176" customFormat="1" ht="67.5" customHeight="1">
      <c r="A157" s="81"/>
      <c r="B157" s="613" t="s">
        <v>771</v>
      </c>
      <c r="C157" s="613"/>
      <c r="D157" s="613"/>
      <c r="E157" s="613"/>
      <c r="F157" s="613"/>
      <c r="G157" s="613"/>
      <c r="H157" s="613"/>
      <c r="I157" s="613"/>
      <c r="J157" s="613"/>
      <c r="K157" s="613"/>
      <c r="L157" s="237"/>
      <c r="M157" s="160"/>
    </row>
    <row r="158" spans="1:13" s="176" customFormat="1" ht="79.5" customHeight="1">
      <c r="A158" s="191"/>
      <c r="B158" s="613" t="s">
        <v>772</v>
      </c>
      <c r="C158" s="613"/>
      <c r="D158" s="613"/>
      <c r="E158" s="613"/>
      <c r="F158" s="613"/>
      <c r="G158" s="613"/>
      <c r="H158" s="613"/>
      <c r="I158" s="613"/>
      <c r="J158" s="613"/>
      <c r="K158" s="613"/>
      <c r="L158" s="237"/>
      <c r="M158" s="160"/>
    </row>
    <row r="159" spans="1:13" s="176" customFormat="1" ht="50.1" hidden="1" customHeight="1">
      <c r="A159" s="191"/>
      <c r="B159" s="616" t="s">
        <v>416</v>
      </c>
      <c r="C159" s="613"/>
      <c r="D159" s="613"/>
      <c r="E159" s="613"/>
      <c r="F159" s="613"/>
      <c r="G159" s="613"/>
      <c r="H159" s="613"/>
      <c r="I159" s="613"/>
      <c r="J159" s="613"/>
      <c r="K159" s="613"/>
      <c r="L159" s="237"/>
      <c r="M159" s="160"/>
    </row>
    <row r="160" spans="1:13" s="176" customFormat="1" ht="24.95" hidden="1" customHeight="1">
      <c r="A160" s="91" t="s">
        <v>686</v>
      </c>
      <c r="B160" s="85" t="s">
        <v>303</v>
      </c>
      <c r="C160" s="85"/>
      <c r="D160" s="85"/>
      <c r="E160" s="85"/>
      <c r="F160" s="85"/>
      <c r="G160" s="85"/>
      <c r="H160" s="85"/>
      <c r="I160" s="63"/>
      <c r="J160" s="63"/>
      <c r="K160" s="63"/>
      <c r="L160" s="160"/>
    </row>
    <row r="161" spans="1:15" s="176" customFormat="1" ht="35.1" hidden="1" customHeight="1">
      <c r="A161" s="81"/>
      <c r="B161" s="616" t="s">
        <v>237</v>
      </c>
      <c r="C161" s="613"/>
      <c r="D161" s="613"/>
      <c r="E161" s="613"/>
      <c r="F161" s="613"/>
      <c r="G161" s="613"/>
      <c r="H161" s="613"/>
      <c r="I161" s="613"/>
      <c r="J161" s="613"/>
      <c r="K161" s="613"/>
      <c r="L161" s="237"/>
      <c r="M161" s="160"/>
      <c r="N161" s="160"/>
      <c r="O161" s="160"/>
    </row>
    <row r="162" spans="1:15" s="176" customFormat="1" ht="24.95" customHeight="1">
      <c r="A162" s="91" t="s">
        <v>686</v>
      </c>
      <c r="B162" s="85" t="s">
        <v>648</v>
      </c>
      <c r="C162" s="85"/>
      <c r="D162" s="85"/>
      <c r="E162" s="85"/>
      <c r="F162" s="85"/>
      <c r="G162" s="85"/>
      <c r="H162" s="85"/>
      <c r="I162" s="63"/>
      <c r="J162" s="63"/>
      <c r="K162" s="63"/>
      <c r="L162" s="160"/>
    </row>
    <row r="163" spans="1:15" s="176" customFormat="1" ht="80.099999999999994" customHeight="1">
      <c r="A163" s="191"/>
      <c r="B163" s="616" t="s">
        <v>230</v>
      </c>
      <c r="C163" s="613"/>
      <c r="D163" s="613"/>
      <c r="E163" s="613"/>
      <c r="F163" s="613"/>
      <c r="G163" s="613"/>
      <c r="H163" s="613"/>
      <c r="I163" s="613"/>
      <c r="J163" s="613"/>
      <c r="K163" s="613"/>
      <c r="L163" s="237"/>
      <c r="M163" s="160"/>
    </row>
    <row r="164" spans="1:15" s="176" customFormat="1" ht="50.1" customHeight="1">
      <c r="A164" s="81"/>
      <c r="B164" s="613" t="s">
        <v>231</v>
      </c>
      <c r="C164" s="613"/>
      <c r="D164" s="613"/>
      <c r="E164" s="613"/>
      <c r="F164" s="613"/>
      <c r="G164" s="613"/>
      <c r="H164" s="613"/>
      <c r="I164" s="613"/>
      <c r="J164" s="613"/>
      <c r="K164" s="613"/>
      <c r="L164" s="237"/>
    </row>
    <row r="165" spans="1:15" s="176" customFormat="1" ht="50.1" hidden="1" customHeight="1">
      <c r="A165" s="81"/>
      <c r="B165" s="368"/>
      <c r="C165" s="368"/>
      <c r="D165" s="368"/>
      <c r="E165" s="368"/>
      <c r="F165" s="368"/>
      <c r="G165" s="368"/>
      <c r="H165" s="368"/>
      <c r="I165" s="368"/>
      <c r="J165" s="368"/>
      <c r="K165" s="368"/>
      <c r="L165" s="237"/>
    </row>
    <row r="166" spans="1:15" s="176" customFormat="1" ht="50.1" hidden="1" customHeight="1">
      <c r="A166" s="81"/>
      <c r="B166" s="368"/>
      <c r="C166" s="368"/>
      <c r="D166" s="368"/>
      <c r="E166" s="368"/>
      <c r="F166" s="368"/>
      <c r="G166" s="368"/>
      <c r="H166" s="368"/>
      <c r="I166" s="368"/>
      <c r="J166" s="368"/>
      <c r="K166" s="368"/>
      <c r="L166" s="237"/>
    </row>
    <row r="167" spans="1:15" s="176" customFormat="1" ht="24.95" customHeight="1">
      <c r="A167" s="91" t="s">
        <v>681</v>
      </c>
      <c r="B167" s="85" t="s">
        <v>649</v>
      </c>
      <c r="C167" s="85"/>
      <c r="D167" s="85"/>
      <c r="E167" s="85"/>
      <c r="F167" s="85"/>
      <c r="G167" s="85"/>
      <c r="H167" s="85"/>
      <c r="I167" s="63"/>
      <c r="J167" s="63"/>
      <c r="K167" s="63"/>
      <c r="L167" s="160"/>
    </row>
    <row r="168" spans="1:15" s="176" customFormat="1" ht="20.100000000000001" customHeight="1">
      <c r="A168" s="151"/>
      <c r="B168" s="85" t="s">
        <v>650</v>
      </c>
      <c r="C168" s="85"/>
      <c r="D168" s="85"/>
      <c r="E168" s="85"/>
      <c r="F168" s="85"/>
      <c r="G168" s="85"/>
      <c r="H168" s="85"/>
      <c r="I168" s="63"/>
      <c r="J168" s="63"/>
      <c r="K168" s="63"/>
      <c r="L168" s="160"/>
    </row>
    <row r="169" spans="1:15" s="176" customFormat="1" ht="78.75" customHeight="1">
      <c r="A169" s="81"/>
      <c r="B169" s="598" t="s">
        <v>351</v>
      </c>
      <c r="C169" s="598"/>
      <c r="D169" s="598"/>
      <c r="E169" s="598"/>
      <c r="F169" s="598"/>
      <c r="G169" s="598"/>
      <c r="H169" s="598"/>
      <c r="I169" s="598"/>
      <c r="J169" s="598"/>
      <c r="K169" s="598"/>
      <c r="L169" s="160"/>
      <c r="M169" s="237"/>
    </row>
    <row r="170" spans="1:15" s="176" customFormat="1" ht="20.100000000000001" customHeight="1">
      <c r="A170" s="151"/>
      <c r="B170" s="166" t="s">
        <v>183</v>
      </c>
      <c r="C170" s="85"/>
      <c r="D170" s="85"/>
      <c r="E170" s="85"/>
      <c r="F170" s="85"/>
      <c r="G170" s="85"/>
      <c r="H170" s="85"/>
      <c r="I170" s="63"/>
      <c r="J170" s="63"/>
      <c r="K170" s="63"/>
      <c r="L170" s="160"/>
    </row>
    <row r="171" spans="1:15" s="176" customFormat="1" ht="80.099999999999994" customHeight="1">
      <c r="A171" s="81"/>
      <c r="B171" s="613" t="s">
        <v>734</v>
      </c>
      <c r="C171" s="613"/>
      <c r="D171" s="613"/>
      <c r="E171" s="613"/>
      <c r="F171" s="613"/>
      <c r="G171" s="613"/>
      <c r="H171" s="613"/>
      <c r="I171" s="613"/>
      <c r="J171" s="613"/>
      <c r="K171" s="613"/>
      <c r="L171" s="160"/>
      <c r="M171" s="237"/>
    </row>
    <row r="172" spans="1:15" s="176" customFormat="1" ht="35.1" hidden="1" customHeight="1">
      <c r="A172" s="91"/>
      <c r="B172" s="616" t="s">
        <v>484</v>
      </c>
      <c r="C172" s="613"/>
      <c r="D172" s="613"/>
      <c r="E172" s="613"/>
      <c r="F172" s="613"/>
      <c r="G172" s="613"/>
      <c r="H172" s="613"/>
      <c r="I172" s="613"/>
      <c r="J172" s="613"/>
      <c r="K172" s="613"/>
      <c r="L172" s="160"/>
      <c r="M172" s="237"/>
    </row>
    <row r="173" spans="1:15" s="176" customFormat="1" ht="24.95" hidden="1" customHeight="1">
      <c r="A173" s="151"/>
      <c r="B173" s="166" t="s">
        <v>530</v>
      </c>
      <c r="C173" s="85"/>
      <c r="D173" s="85"/>
      <c r="E173" s="85"/>
      <c r="F173" s="85"/>
      <c r="G173" s="85"/>
      <c r="H173" s="85"/>
      <c r="I173" s="63"/>
      <c r="J173" s="63"/>
      <c r="K173" s="63"/>
      <c r="L173" s="160"/>
    </row>
    <row r="174" spans="1:15" s="176" customFormat="1" ht="80.099999999999994" hidden="1" customHeight="1">
      <c r="A174" s="91"/>
      <c r="B174" s="598" t="s">
        <v>651</v>
      </c>
      <c r="C174" s="598"/>
      <c r="D174" s="598"/>
      <c r="E174" s="598"/>
      <c r="F174" s="598"/>
      <c r="G174" s="598"/>
      <c r="H174" s="598"/>
      <c r="I174" s="598"/>
      <c r="J174" s="598"/>
      <c r="K174" s="598"/>
      <c r="L174" s="160"/>
      <c r="M174" s="237"/>
    </row>
    <row r="175" spans="1:15" s="176" customFormat="1" ht="28.5" hidden="1" customHeight="1">
      <c r="A175" s="151"/>
      <c r="B175" s="166" t="s">
        <v>531</v>
      </c>
      <c r="C175" s="85"/>
      <c r="D175" s="85"/>
      <c r="E175" s="85"/>
      <c r="F175" s="85"/>
      <c r="G175" s="85"/>
      <c r="H175" s="85"/>
      <c r="I175" s="63"/>
      <c r="J175" s="63"/>
      <c r="K175" s="63"/>
      <c r="L175" s="160"/>
    </row>
    <row r="176" spans="1:15" s="176" customFormat="1" ht="8.25" hidden="1" customHeight="1">
      <c r="A176" s="91"/>
      <c r="B176" s="598" t="s">
        <v>184</v>
      </c>
      <c r="C176" s="598"/>
      <c r="D176" s="598"/>
      <c r="E176" s="598"/>
      <c r="F176" s="598"/>
      <c r="G176" s="598"/>
      <c r="H176" s="598"/>
      <c r="I176" s="598"/>
      <c r="J176" s="598"/>
      <c r="K176" s="598"/>
      <c r="L176" s="160"/>
      <c r="M176" s="237"/>
      <c r="N176" s="160"/>
    </row>
    <row r="177" spans="1:13" s="176" customFormat="1" ht="20.100000000000001" customHeight="1">
      <c r="A177" s="151"/>
      <c r="B177" s="85" t="s">
        <v>770</v>
      </c>
      <c r="C177" s="85"/>
      <c r="D177" s="85"/>
      <c r="E177" s="85"/>
      <c r="F177" s="85"/>
      <c r="G177" s="85"/>
      <c r="H177" s="85"/>
      <c r="I177" s="63"/>
      <c r="J177" s="63"/>
      <c r="K177" s="63"/>
      <c r="L177" s="160"/>
    </row>
    <row r="178" spans="1:13" s="176" customFormat="1" ht="65.099999999999994" customHeight="1">
      <c r="A178" s="91"/>
      <c r="B178" s="598" t="s">
        <v>652</v>
      </c>
      <c r="C178" s="598"/>
      <c r="D178" s="598"/>
      <c r="E178" s="598"/>
      <c r="F178" s="598"/>
      <c r="G178" s="598"/>
      <c r="H178" s="598"/>
      <c r="I178" s="598"/>
      <c r="J178" s="598"/>
      <c r="K178" s="598"/>
      <c r="L178" s="160"/>
      <c r="M178" s="237"/>
    </row>
    <row r="179" spans="1:13" s="176" customFormat="1" ht="20.100000000000001" customHeight="1">
      <c r="A179" s="91"/>
      <c r="B179" s="595" t="s">
        <v>735</v>
      </c>
      <c r="C179" s="595"/>
      <c r="D179" s="595"/>
      <c r="E179" s="595"/>
      <c r="F179" s="595"/>
      <c r="G179" s="595"/>
      <c r="H179" s="595"/>
      <c r="I179" s="595"/>
      <c r="J179" s="595"/>
      <c r="K179" s="595"/>
      <c r="L179" s="160"/>
      <c r="M179" s="237"/>
    </row>
    <row r="180" spans="1:13" s="176" customFormat="1" ht="27" customHeight="1">
      <c r="A180" s="91" t="s">
        <v>682</v>
      </c>
      <c r="B180" s="85" t="s">
        <v>653</v>
      </c>
      <c r="C180" s="85"/>
      <c r="D180" s="85"/>
      <c r="E180" s="85"/>
      <c r="F180" s="85"/>
      <c r="G180" s="85"/>
      <c r="H180" s="85"/>
      <c r="I180" s="63"/>
      <c r="J180" s="63"/>
      <c r="K180" s="63"/>
      <c r="L180" s="160"/>
    </row>
    <row r="181" spans="1:13" s="176" customFormat="1" ht="24.95" customHeight="1">
      <c r="A181" s="191"/>
      <c r="B181" s="85" t="s">
        <v>654</v>
      </c>
      <c r="C181" s="85"/>
      <c r="D181" s="85"/>
      <c r="E181" s="85"/>
      <c r="F181" s="85"/>
      <c r="G181" s="85"/>
      <c r="H181" s="85"/>
      <c r="I181" s="63"/>
      <c r="J181" s="63"/>
      <c r="K181" s="63"/>
      <c r="L181" s="160"/>
    </row>
    <row r="182" spans="1:13" s="176" customFormat="1" ht="80.099999999999994" customHeight="1">
      <c r="A182" s="81"/>
      <c r="B182" s="598" t="s">
        <v>655</v>
      </c>
      <c r="C182" s="598"/>
      <c r="D182" s="598"/>
      <c r="E182" s="598"/>
      <c r="F182" s="598"/>
      <c r="G182" s="598"/>
      <c r="H182" s="598"/>
      <c r="I182" s="598"/>
      <c r="J182" s="598"/>
      <c r="K182" s="598"/>
      <c r="L182" s="237"/>
    </row>
    <row r="183" spans="1:13" s="176" customFormat="1" ht="24.95" customHeight="1">
      <c r="A183" s="191"/>
      <c r="B183" s="85" t="s">
        <v>656</v>
      </c>
      <c r="C183" s="85"/>
      <c r="D183" s="85"/>
      <c r="E183" s="85"/>
      <c r="F183" s="85"/>
      <c r="G183" s="85"/>
      <c r="H183" s="85"/>
      <c r="I183" s="63"/>
      <c r="J183" s="63"/>
      <c r="K183" s="63"/>
      <c r="L183" s="160"/>
    </row>
    <row r="184" spans="1:13" s="176" customFormat="1" ht="108" customHeight="1">
      <c r="A184" s="81"/>
      <c r="B184" s="598" t="s">
        <v>532</v>
      </c>
      <c r="C184" s="598"/>
      <c r="D184" s="598"/>
      <c r="E184" s="598"/>
      <c r="F184" s="598"/>
      <c r="G184" s="598"/>
      <c r="H184" s="598"/>
      <c r="I184" s="598"/>
      <c r="J184" s="598"/>
      <c r="K184" s="598"/>
      <c r="L184" s="237"/>
    </row>
    <row r="185" spans="1:13" s="176" customFormat="1" ht="36" customHeight="1">
      <c r="A185" s="81"/>
      <c r="B185" s="598" t="s">
        <v>295</v>
      </c>
      <c r="C185" s="598"/>
      <c r="D185" s="598"/>
      <c r="E185" s="598"/>
      <c r="F185" s="598"/>
      <c r="G185" s="598"/>
      <c r="H185" s="598"/>
      <c r="I185" s="598"/>
      <c r="J185" s="598"/>
      <c r="K185" s="598"/>
      <c r="L185" s="237"/>
    </row>
    <row r="186" spans="1:13" s="176" customFormat="1" ht="24.95" customHeight="1">
      <c r="A186" s="191"/>
      <c r="B186" s="85" t="s">
        <v>657</v>
      </c>
      <c r="C186" s="85"/>
      <c r="D186" s="85"/>
      <c r="E186" s="85"/>
      <c r="F186" s="85"/>
      <c r="G186" s="85"/>
      <c r="H186" s="85"/>
      <c r="I186" s="63"/>
      <c r="J186" s="63"/>
      <c r="K186" s="63"/>
      <c r="L186" s="160"/>
    </row>
    <row r="187" spans="1:13" s="176" customFormat="1" ht="33.75" customHeight="1">
      <c r="A187" s="91"/>
      <c r="B187" s="598" t="s">
        <v>848</v>
      </c>
      <c r="C187" s="598"/>
      <c r="D187" s="598"/>
      <c r="E187" s="598"/>
      <c r="F187" s="598"/>
      <c r="G187" s="598"/>
      <c r="H187" s="598"/>
      <c r="I187" s="598"/>
      <c r="J187" s="598"/>
      <c r="K187" s="598"/>
      <c r="L187" s="237"/>
    </row>
    <row r="188" spans="1:13" s="176" customFormat="1" ht="50.1" customHeight="1">
      <c r="A188" s="91"/>
      <c r="B188" s="598" t="s">
        <v>421</v>
      </c>
      <c r="C188" s="598"/>
      <c r="D188" s="598"/>
      <c r="E188" s="598"/>
      <c r="F188" s="598"/>
      <c r="G188" s="598"/>
      <c r="H188" s="598"/>
      <c r="I188" s="598"/>
      <c r="J188" s="598"/>
      <c r="K188" s="598"/>
      <c r="L188" s="237"/>
    </row>
    <row r="189" spans="1:13" s="176" customFormat="1" ht="16.5" customHeight="1">
      <c r="A189" s="91"/>
      <c r="B189" s="597" t="s">
        <v>533</v>
      </c>
      <c r="C189" s="595"/>
      <c r="D189" s="595"/>
      <c r="E189" s="595"/>
      <c r="F189" s="595"/>
      <c r="G189" s="595"/>
      <c r="H189" s="595"/>
      <c r="I189" s="595"/>
      <c r="J189" s="595"/>
      <c r="K189" s="595"/>
      <c r="L189" s="237"/>
    </row>
    <row r="190" spans="1:13" s="176" customFormat="1" ht="16.5" hidden="1" customHeight="1">
      <c r="A190" s="91"/>
      <c r="B190" s="597" t="s">
        <v>534</v>
      </c>
      <c r="C190" s="595"/>
      <c r="D190" s="595"/>
      <c r="E190" s="595"/>
      <c r="F190" s="595"/>
      <c r="G190" s="595"/>
      <c r="H190" s="595"/>
      <c r="I190" s="595"/>
      <c r="J190" s="595"/>
      <c r="K190" s="595"/>
      <c r="L190" s="237"/>
    </row>
    <row r="191" spans="1:13" s="176" customFormat="1" ht="33.950000000000003" customHeight="1">
      <c r="A191" s="91"/>
      <c r="B191" s="598" t="s">
        <v>535</v>
      </c>
      <c r="C191" s="598"/>
      <c r="D191" s="598"/>
      <c r="E191" s="598"/>
      <c r="F191" s="598"/>
      <c r="G191" s="598"/>
      <c r="H191" s="598"/>
      <c r="I191" s="598"/>
      <c r="J191" s="598"/>
      <c r="K191" s="598"/>
      <c r="L191" s="237"/>
    </row>
    <row r="192" spans="1:13" s="176" customFormat="1" ht="49.5" customHeight="1">
      <c r="A192" s="91"/>
      <c r="B192" s="598" t="s">
        <v>536</v>
      </c>
      <c r="C192" s="598"/>
      <c r="D192" s="598"/>
      <c r="E192" s="598"/>
      <c r="F192" s="598"/>
      <c r="G192" s="598"/>
      <c r="H192" s="598"/>
      <c r="I192" s="598"/>
      <c r="J192" s="598"/>
      <c r="K192" s="598"/>
      <c r="L192" s="237"/>
    </row>
    <row r="193" spans="1:12" s="176" customFormat="1" ht="24.95" hidden="1" customHeight="1">
      <c r="A193" s="191"/>
      <c r="B193" s="85" t="s">
        <v>658</v>
      </c>
      <c r="C193" s="85"/>
      <c r="D193" s="85"/>
      <c r="E193" s="85"/>
      <c r="F193" s="85"/>
      <c r="G193" s="85"/>
      <c r="H193" s="85"/>
      <c r="I193" s="63"/>
      <c r="J193" s="63"/>
      <c r="K193" s="63"/>
      <c r="L193" s="160"/>
    </row>
    <row r="194" spans="1:12" s="176" customFormat="1" ht="109.5" hidden="1" customHeight="1">
      <c r="A194" s="191"/>
      <c r="B194" s="613" t="s">
        <v>233</v>
      </c>
      <c r="C194" s="598"/>
      <c r="D194" s="598"/>
      <c r="E194" s="598"/>
      <c r="F194" s="598"/>
      <c r="G194" s="598"/>
      <c r="H194" s="598"/>
      <c r="I194" s="598"/>
      <c r="J194" s="598"/>
      <c r="K194" s="598"/>
      <c r="L194" s="237" t="s">
        <v>662</v>
      </c>
    </row>
    <row r="195" spans="1:12" s="176" customFormat="1" ht="24.95" hidden="1" customHeight="1">
      <c r="A195" s="191"/>
      <c r="B195" s="622" t="s">
        <v>324</v>
      </c>
      <c r="C195" s="622"/>
      <c r="D195" s="622"/>
      <c r="E195" s="622"/>
      <c r="F195" s="622"/>
      <c r="G195" s="622"/>
      <c r="H195" s="622"/>
      <c r="I195" s="622"/>
      <c r="J195" s="622"/>
      <c r="K195" s="622"/>
      <c r="L195" s="237" t="s">
        <v>208</v>
      </c>
    </row>
    <row r="196" spans="1:12" s="176" customFormat="1" ht="78.75" hidden="1" customHeight="1">
      <c r="A196" s="191"/>
      <c r="B196" s="616" t="s">
        <v>485</v>
      </c>
      <c r="C196" s="598"/>
      <c r="D196" s="598"/>
      <c r="E196" s="598"/>
      <c r="F196" s="598"/>
      <c r="G196" s="598"/>
      <c r="H196" s="598"/>
      <c r="I196" s="598"/>
      <c r="J196" s="598"/>
      <c r="K196" s="598"/>
      <c r="L196" s="237" t="s">
        <v>6</v>
      </c>
    </row>
    <row r="197" spans="1:12" s="176" customFormat="1" ht="63.75" hidden="1" customHeight="1">
      <c r="A197" s="191"/>
      <c r="B197" s="616" t="s">
        <v>225</v>
      </c>
      <c r="C197" s="598"/>
      <c r="D197" s="598"/>
      <c r="E197" s="598"/>
      <c r="F197" s="598"/>
      <c r="G197" s="598"/>
      <c r="H197" s="598"/>
      <c r="I197" s="598"/>
      <c r="J197" s="598"/>
      <c r="K197" s="598"/>
      <c r="L197" s="237" t="s">
        <v>6</v>
      </c>
    </row>
    <row r="198" spans="1:12" s="176" customFormat="1" ht="15" hidden="1" customHeight="1">
      <c r="A198" s="191"/>
      <c r="B198" s="598" t="s">
        <v>8</v>
      </c>
      <c r="C198" s="598"/>
      <c r="D198" s="598"/>
      <c r="E198" s="598"/>
      <c r="F198" s="598"/>
      <c r="G198" s="598"/>
      <c r="H198" s="598"/>
      <c r="I198" s="598"/>
      <c r="J198" s="598"/>
      <c r="K198" s="598"/>
      <c r="L198" s="237"/>
    </row>
    <row r="199" spans="1:12" s="176" customFormat="1" ht="12.75" hidden="1" customHeight="1">
      <c r="A199" s="191"/>
      <c r="B199" s="598" t="s">
        <v>9</v>
      </c>
      <c r="C199" s="598"/>
      <c r="D199" s="598"/>
      <c r="E199" s="598"/>
      <c r="F199" s="598"/>
      <c r="G199" s="598"/>
      <c r="H199" s="598"/>
      <c r="I199" s="598"/>
      <c r="J199" s="598"/>
      <c r="K199" s="598"/>
      <c r="L199" s="237"/>
    </row>
    <row r="200" spans="1:12" s="176" customFormat="1" ht="24.95" customHeight="1">
      <c r="A200" s="91" t="s">
        <v>683</v>
      </c>
      <c r="B200" s="85" t="s">
        <v>289</v>
      </c>
      <c r="C200" s="85"/>
      <c r="D200" s="85"/>
      <c r="E200" s="85"/>
      <c r="F200" s="85"/>
      <c r="G200" s="85"/>
      <c r="H200" s="85"/>
      <c r="I200" s="63"/>
      <c r="J200" s="63"/>
      <c r="K200" s="63"/>
      <c r="L200" s="160"/>
    </row>
    <row r="201" spans="1:12" s="176" customFormat="1" ht="51.75" customHeight="1">
      <c r="A201" s="191"/>
      <c r="B201" s="613" t="s">
        <v>165</v>
      </c>
      <c r="C201" s="613"/>
      <c r="D201" s="613"/>
      <c r="E201" s="613"/>
      <c r="F201" s="613"/>
      <c r="G201" s="613"/>
      <c r="H201" s="613"/>
      <c r="I201" s="613"/>
      <c r="J201" s="613"/>
      <c r="K201" s="613"/>
      <c r="L201" s="237"/>
    </row>
    <row r="202" spans="1:12" s="176" customFormat="1" ht="35.1" customHeight="1">
      <c r="A202" s="191"/>
      <c r="B202" s="598" t="s">
        <v>290</v>
      </c>
      <c r="C202" s="598"/>
      <c r="D202" s="598"/>
      <c r="E202" s="598"/>
      <c r="F202" s="598"/>
      <c r="G202" s="598"/>
      <c r="H202" s="598"/>
      <c r="I202" s="598"/>
      <c r="J202" s="598"/>
      <c r="K202" s="598"/>
      <c r="L202" s="160"/>
    </row>
    <row r="203" spans="1:12" s="176" customFormat="1" ht="35.1" hidden="1" customHeight="1">
      <c r="A203" s="191"/>
      <c r="B203" s="173"/>
      <c r="C203" s="173"/>
      <c r="D203" s="173"/>
      <c r="E203" s="173"/>
      <c r="F203" s="173"/>
      <c r="G203" s="173"/>
      <c r="H203" s="173"/>
      <c r="I203" s="173"/>
      <c r="J203" s="173"/>
      <c r="K203" s="173"/>
      <c r="L203" s="160"/>
    </row>
    <row r="204" spans="1:12" s="176" customFormat="1" ht="24.75" customHeight="1">
      <c r="A204" s="91" t="s">
        <v>684</v>
      </c>
      <c r="B204" s="85" t="s">
        <v>2</v>
      </c>
      <c r="C204" s="85"/>
      <c r="D204" s="85"/>
      <c r="E204" s="85"/>
      <c r="F204" s="85"/>
      <c r="G204" s="85"/>
      <c r="H204" s="85"/>
      <c r="I204" s="63"/>
      <c r="J204" s="63"/>
      <c r="K204" s="63"/>
      <c r="L204" s="160"/>
    </row>
    <row r="205" spans="1:12" s="176" customFormat="1" ht="36" customHeight="1">
      <c r="A205" s="191"/>
      <c r="B205" s="598" t="s">
        <v>291</v>
      </c>
      <c r="C205" s="598"/>
      <c r="D205" s="598"/>
      <c r="E205" s="598"/>
      <c r="F205" s="598"/>
      <c r="G205" s="598"/>
      <c r="H205" s="598"/>
      <c r="I205" s="598"/>
      <c r="J205" s="598"/>
      <c r="K205" s="598"/>
      <c r="L205" s="237"/>
    </row>
    <row r="206" spans="1:12" s="176" customFormat="1" ht="50.1" customHeight="1">
      <c r="A206" s="191"/>
      <c r="B206" s="598" t="s">
        <v>292</v>
      </c>
      <c r="C206" s="598"/>
      <c r="D206" s="598"/>
      <c r="E206" s="598"/>
      <c r="F206" s="598"/>
      <c r="G206" s="598"/>
      <c r="H206" s="598"/>
      <c r="I206" s="598"/>
      <c r="J206" s="598"/>
      <c r="K206" s="598"/>
      <c r="L206" s="237"/>
    </row>
    <row r="207" spans="1:12" s="176" customFormat="1" ht="79.5" hidden="1" customHeight="1">
      <c r="A207" s="191"/>
      <c r="B207" s="598" t="s">
        <v>425</v>
      </c>
      <c r="C207" s="598"/>
      <c r="D207" s="598"/>
      <c r="E207" s="598"/>
      <c r="F207" s="598"/>
      <c r="G207" s="598"/>
      <c r="H207" s="598"/>
      <c r="I207" s="598"/>
      <c r="J207" s="598"/>
      <c r="K207" s="598"/>
      <c r="L207" s="237"/>
    </row>
    <row r="208" spans="1:12" s="176" customFormat="1" ht="96" hidden="1" customHeight="1">
      <c r="A208" s="191"/>
      <c r="B208" s="598" t="s">
        <v>401</v>
      </c>
      <c r="C208" s="598"/>
      <c r="D208" s="598"/>
      <c r="E208" s="598"/>
      <c r="F208" s="598"/>
      <c r="G208" s="598"/>
      <c r="H208" s="598"/>
      <c r="I208" s="598"/>
      <c r="J208" s="598"/>
      <c r="K208" s="598"/>
      <c r="L208" s="237"/>
    </row>
    <row r="209" spans="1:12" s="176" customFormat="1" ht="50.1" hidden="1" customHeight="1">
      <c r="A209" s="191"/>
      <c r="B209" s="598" t="s">
        <v>402</v>
      </c>
      <c r="C209" s="598"/>
      <c r="D209" s="598"/>
      <c r="E209" s="598"/>
      <c r="F209" s="598"/>
      <c r="G209" s="598"/>
      <c r="H209" s="598"/>
      <c r="I209" s="598"/>
      <c r="J209" s="598"/>
      <c r="K209" s="598"/>
      <c r="L209" s="237"/>
    </row>
    <row r="210" spans="1:12" s="176" customFormat="1" ht="79.5" hidden="1" customHeight="1">
      <c r="A210" s="191"/>
      <c r="B210" s="598" t="s">
        <v>403</v>
      </c>
      <c r="C210" s="598"/>
      <c r="D210" s="598"/>
      <c r="E210" s="598"/>
      <c r="F210" s="598"/>
      <c r="G210" s="598"/>
      <c r="H210" s="598"/>
      <c r="I210" s="598"/>
      <c r="J210" s="598"/>
      <c r="K210" s="598"/>
      <c r="L210" s="237"/>
    </row>
    <row r="211" spans="1:12" s="176" customFormat="1" ht="46.5" customHeight="1">
      <c r="A211" s="191"/>
      <c r="B211" s="598" t="s">
        <v>293</v>
      </c>
      <c r="C211" s="598"/>
      <c r="D211" s="598"/>
      <c r="E211" s="598"/>
      <c r="F211" s="598"/>
      <c r="G211" s="598"/>
      <c r="H211" s="598"/>
      <c r="I211" s="598"/>
      <c r="J211" s="598"/>
      <c r="K211" s="598"/>
      <c r="L211" s="237"/>
    </row>
    <row r="212" spans="1:12" s="176" customFormat="1" ht="21" customHeight="1">
      <c r="A212" s="191"/>
      <c r="B212" s="598" t="s">
        <v>294</v>
      </c>
      <c r="C212" s="598"/>
      <c r="D212" s="598"/>
      <c r="E212" s="598"/>
      <c r="F212" s="598"/>
      <c r="G212" s="598"/>
      <c r="H212" s="598"/>
      <c r="I212" s="598"/>
      <c r="J212" s="598"/>
      <c r="K212" s="598"/>
      <c r="L212" s="237"/>
    </row>
    <row r="213" spans="1:12" s="176" customFormat="1" ht="36" customHeight="1">
      <c r="A213" s="191"/>
      <c r="B213" s="626" t="s">
        <v>837</v>
      </c>
      <c r="C213" s="626"/>
      <c r="D213" s="626"/>
      <c r="E213" s="626"/>
      <c r="F213" s="626"/>
      <c r="G213" s="626"/>
      <c r="H213" s="626"/>
      <c r="I213" s="626"/>
      <c r="J213" s="626"/>
      <c r="K213" s="626"/>
      <c r="L213" s="237"/>
    </row>
    <row r="214" spans="1:12" s="176" customFormat="1" ht="50.1" hidden="1" customHeight="1">
      <c r="A214" s="191"/>
      <c r="B214" s="626" t="s">
        <v>182</v>
      </c>
      <c r="C214" s="626"/>
      <c r="D214" s="626"/>
      <c r="E214" s="626"/>
      <c r="F214" s="626"/>
      <c r="G214" s="626"/>
      <c r="H214" s="626"/>
      <c r="I214" s="626"/>
      <c r="J214" s="626"/>
      <c r="K214" s="626"/>
      <c r="L214" s="237"/>
    </row>
    <row r="215" spans="1:12" s="176" customFormat="1" ht="24.75" customHeight="1">
      <c r="A215" s="91" t="s">
        <v>680</v>
      </c>
      <c r="B215" s="85" t="s">
        <v>257</v>
      </c>
      <c r="C215" s="85"/>
      <c r="D215" s="85"/>
      <c r="E215" s="85"/>
      <c r="F215" s="85"/>
      <c r="G215" s="85"/>
      <c r="H215" s="85"/>
      <c r="I215" s="63"/>
      <c r="J215" s="63"/>
      <c r="K215" s="63"/>
      <c r="L215" s="160"/>
    </row>
    <row r="216" spans="1:12" s="176" customFormat="1" ht="91.5" hidden="1" customHeight="1">
      <c r="A216" s="151"/>
      <c r="B216" s="598" t="s">
        <v>258</v>
      </c>
      <c r="C216" s="598"/>
      <c r="D216" s="598"/>
      <c r="E216" s="598"/>
      <c r="F216" s="598"/>
      <c r="G216" s="598"/>
      <c r="H216" s="598"/>
      <c r="I216" s="598"/>
      <c r="J216" s="598"/>
      <c r="K216" s="598"/>
      <c r="L216" s="160"/>
    </row>
    <row r="217" spans="1:12" s="176" customFormat="1" ht="20.25" customHeight="1">
      <c r="A217" s="151"/>
      <c r="B217" s="598" t="s">
        <v>232</v>
      </c>
      <c r="C217" s="598"/>
      <c r="D217" s="598"/>
      <c r="E217" s="598"/>
      <c r="F217" s="598"/>
      <c r="G217" s="598"/>
      <c r="H217" s="598"/>
      <c r="I217" s="598"/>
      <c r="J217" s="598"/>
      <c r="K217" s="598"/>
      <c r="L217" s="160"/>
    </row>
    <row r="218" spans="1:12" s="176" customFormat="1" ht="51.75" customHeight="1">
      <c r="A218" s="151"/>
      <c r="B218" s="598" t="s">
        <v>1147</v>
      </c>
      <c r="C218" s="598"/>
      <c r="D218" s="598"/>
      <c r="E218" s="598"/>
      <c r="F218" s="598"/>
      <c r="G218" s="598"/>
      <c r="H218" s="598"/>
      <c r="I218" s="598"/>
      <c r="J218" s="598"/>
      <c r="K218" s="598"/>
      <c r="L218" s="160"/>
    </row>
    <row r="219" spans="1:12" s="176" customFormat="1" ht="32.25" customHeight="1">
      <c r="A219" s="151"/>
      <c r="B219" s="598" t="s">
        <v>167</v>
      </c>
      <c r="C219" s="598"/>
      <c r="D219" s="598"/>
      <c r="E219" s="598"/>
      <c r="F219" s="598"/>
      <c r="G219" s="598"/>
      <c r="H219" s="598"/>
      <c r="I219" s="598"/>
      <c r="J219" s="598"/>
      <c r="K219" s="598"/>
      <c r="L219" s="160"/>
    </row>
    <row r="220" spans="1:12" s="176" customFormat="1" ht="49.5" customHeight="1">
      <c r="A220" s="151"/>
      <c r="B220" s="598" t="s">
        <v>166</v>
      </c>
      <c r="C220" s="598"/>
      <c r="D220" s="598"/>
      <c r="E220" s="598"/>
      <c r="F220" s="598"/>
      <c r="G220" s="598"/>
      <c r="H220" s="598"/>
      <c r="I220" s="598"/>
      <c r="J220" s="598"/>
      <c r="K220" s="598"/>
      <c r="L220" s="160"/>
    </row>
    <row r="221" spans="1:12" s="176" customFormat="1" ht="25.5" customHeight="1">
      <c r="A221" s="151"/>
      <c r="B221" s="173"/>
      <c r="C221" s="239" t="s">
        <v>404</v>
      </c>
      <c r="D221" s="239"/>
      <c r="E221" s="624" t="s">
        <v>352</v>
      </c>
      <c r="F221" s="624"/>
      <c r="G221" s="624"/>
      <c r="H221" s="239"/>
      <c r="I221" s="624" t="s">
        <v>405</v>
      </c>
      <c r="J221" s="624"/>
      <c r="K221" s="624"/>
    </row>
    <row r="222" spans="1:12" s="176" customFormat="1" ht="93.75" customHeight="1">
      <c r="A222" s="151"/>
      <c r="B222" s="173"/>
      <c r="C222" s="304" t="s">
        <v>353</v>
      </c>
      <c r="D222" s="302"/>
      <c r="E222" s="623" t="s">
        <v>850</v>
      </c>
      <c r="F222" s="623"/>
      <c r="G222" s="623"/>
      <c r="H222" s="302"/>
      <c r="I222" s="623" t="s">
        <v>851</v>
      </c>
      <c r="J222" s="623"/>
      <c r="K222" s="623"/>
    </row>
    <row r="223" spans="1:12" s="176" customFormat="1" ht="49.5" customHeight="1">
      <c r="A223" s="151"/>
      <c r="B223" s="173"/>
      <c r="C223" s="304" t="s">
        <v>354</v>
      </c>
      <c r="D223" s="302"/>
      <c r="E223" s="625" t="s">
        <v>355</v>
      </c>
      <c r="F223" s="625"/>
      <c r="G223" s="625"/>
      <c r="H223" s="302"/>
      <c r="I223" s="625" t="s">
        <v>356</v>
      </c>
      <c r="J223" s="625"/>
      <c r="K223" s="625"/>
      <c r="L223" s="160"/>
    </row>
    <row r="224" spans="1:12" s="176" customFormat="1" ht="38.25" customHeight="1">
      <c r="A224" s="151"/>
      <c r="B224" s="173"/>
      <c r="C224" s="632" t="s">
        <v>864</v>
      </c>
      <c r="D224" s="632"/>
      <c r="E224" s="632"/>
      <c r="F224" s="632"/>
      <c r="G224" s="632"/>
      <c r="H224" s="632"/>
      <c r="I224" s="632"/>
      <c r="J224" s="632"/>
      <c r="K224" s="632"/>
      <c r="L224" s="160" t="s">
        <v>426</v>
      </c>
    </row>
    <row r="225" spans="1:12" s="176" customFormat="1" ht="19.5" hidden="1" customHeight="1">
      <c r="A225" s="151"/>
      <c r="B225" s="173"/>
      <c r="C225" s="334"/>
      <c r="D225" s="334"/>
      <c r="E225" s="334"/>
      <c r="F225" s="334"/>
      <c r="G225" s="334"/>
      <c r="H225" s="334"/>
      <c r="I225" s="334"/>
      <c r="J225" s="334"/>
      <c r="K225" s="334"/>
      <c r="L225" s="160"/>
    </row>
    <row r="226" spans="1:12" s="160" customFormat="1" ht="24.75" customHeight="1">
      <c r="A226" s="91" t="s">
        <v>687</v>
      </c>
      <c r="B226" s="85" t="s">
        <v>259</v>
      </c>
      <c r="C226" s="85"/>
      <c r="D226" s="85"/>
      <c r="E226" s="85"/>
      <c r="F226" s="85"/>
      <c r="G226" s="85"/>
      <c r="H226" s="85"/>
      <c r="I226" s="63"/>
      <c r="J226" s="63"/>
      <c r="K226" s="63"/>
    </row>
    <row r="227" spans="1:12" s="160" customFormat="1" ht="19.5" customHeight="1">
      <c r="A227" s="91"/>
      <c r="B227" s="619" t="s">
        <v>239</v>
      </c>
      <c r="C227" s="619"/>
      <c r="D227" s="619"/>
      <c r="E227" s="619"/>
      <c r="F227" s="619"/>
      <c r="G227" s="619"/>
      <c r="H227" s="619"/>
      <c r="I227" s="619"/>
      <c r="J227" s="619"/>
      <c r="K227" s="619"/>
    </row>
    <row r="228" spans="1:12" s="176" customFormat="1" ht="113.25" customHeight="1">
      <c r="A228" s="151"/>
      <c r="B228" s="621" t="s">
        <v>597</v>
      </c>
      <c r="C228" s="621"/>
      <c r="D228" s="621"/>
      <c r="E228" s="621"/>
      <c r="F228" s="621"/>
      <c r="G228" s="621"/>
      <c r="H228" s="621"/>
      <c r="I228" s="621"/>
      <c r="J228" s="621"/>
      <c r="K228" s="621"/>
      <c r="L228" s="160"/>
    </row>
    <row r="229" spans="1:12" s="160" customFormat="1" ht="18.75" customHeight="1">
      <c r="A229" s="91"/>
      <c r="B229" s="619" t="s">
        <v>238</v>
      </c>
      <c r="C229" s="620"/>
      <c r="D229" s="620"/>
      <c r="E229" s="620"/>
      <c r="F229" s="620"/>
      <c r="G229" s="620"/>
      <c r="H229" s="620"/>
      <c r="I229" s="620"/>
      <c r="J229" s="620"/>
      <c r="K229" s="620"/>
    </row>
    <row r="230" spans="1:12" s="176" customFormat="1" ht="30" customHeight="1">
      <c r="A230" s="151"/>
      <c r="B230" s="598" t="s">
        <v>849</v>
      </c>
      <c r="C230" s="598"/>
      <c r="D230" s="598"/>
      <c r="E230" s="598"/>
      <c r="F230" s="598"/>
      <c r="G230" s="598"/>
      <c r="H230" s="598"/>
      <c r="I230" s="598"/>
      <c r="J230" s="598"/>
      <c r="K230" s="598"/>
      <c r="L230" s="160"/>
    </row>
    <row r="231" spans="1:12" s="176" customFormat="1" ht="51" customHeight="1">
      <c r="A231" s="151"/>
      <c r="B231" s="613" t="s">
        <v>170</v>
      </c>
      <c r="C231" s="598"/>
      <c r="D231" s="598"/>
      <c r="E231" s="598"/>
      <c r="F231" s="598"/>
      <c r="G231" s="598"/>
      <c r="H231" s="598"/>
      <c r="I231" s="598"/>
      <c r="J231" s="598"/>
      <c r="K231" s="598"/>
      <c r="L231" s="160"/>
    </row>
    <row r="232" spans="1:12" s="176" customFormat="1" ht="51" customHeight="1">
      <c r="A232" s="151"/>
      <c r="B232" s="613" t="s">
        <v>168</v>
      </c>
      <c r="C232" s="598"/>
      <c r="D232" s="598"/>
      <c r="E232" s="598"/>
      <c r="F232" s="598"/>
      <c r="G232" s="598"/>
      <c r="H232" s="598"/>
      <c r="I232" s="598"/>
      <c r="J232" s="598"/>
      <c r="K232" s="598"/>
      <c r="L232" s="160"/>
    </row>
    <row r="233" spans="1:12" s="176" customFormat="1" ht="36.75" hidden="1" customHeight="1">
      <c r="A233" s="151"/>
      <c r="B233" s="598" t="s">
        <v>169</v>
      </c>
      <c r="C233" s="598"/>
      <c r="D233" s="598"/>
      <c r="E233" s="598"/>
      <c r="F233" s="598"/>
      <c r="G233" s="598"/>
      <c r="H233" s="598"/>
      <c r="I233" s="598"/>
      <c r="J233" s="598"/>
      <c r="K233" s="598"/>
      <c r="L233" s="160"/>
    </row>
    <row r="234" spans="1:12" s="160" customFormat="1" ht="24.75" customHeight="1">
      <c r="A234" s="91" t="s">
        <v>504</v>
      </c>
      <c r="B234" s="85" t="s">
        <v>199</v>
      </c>
      <c r="C234" s="85"/>
      <c r="D234" s="85"/>
      <c r="E234" s="85"/>
      <c r="F234" s="85"/>
      <c r="G234" s="85"/>
      <c r="H234" s="85"/>
      <c r="I234" s="63"/>
      <c r="J234" s="63"/>
      <c r="K234" s="63"/>
    </row>
    <row r="235" spans="1:12" s="160" customFormat="1" ht="19.5" customHeight="1">
      <c r="A235" s="91"/>
      <c r="B235" s="619" t="s">
        <v>200</v>
      </c>
      <c r="C235" s="620"/>
      <c r="D235" s="620"/>
      <c r="E235" s="620"/>
      <c r="F235" s="620"/>
      <c r="G235" s="620"/>
      <c r="H235" s="620"/>
      <c r="I235" s="620"/>
      <c r="J235" s="620"/>
      <c r="K235" s="620"/>
    </row>
    <row r="236" spans="1:12" s="176" customFormat="1" ht="77.25" customHeight="1">
      <c r="A236" s="151"/>
      <c r="B236" s="635" t="s">
        <v>174</v>
      </c>
      <c r="C236" s="635"/>
      <c r="D236" s="635"/>
      <c r="E236" s="635"/>
      <c r="F236" s="635"/>
      <c r="G236" s="635"/>
      <c r="H236" s="635"/>
      <c r="I236" s="635"/>
      <c r="J236" s="635"/>
      <c r="K236" s="635"/>
      <c r="L236" s="160"/>
    </row>
    <row r="237" spans="1:12" s="176" customFormat="1" ht="35.25" customHeight="1">
      <c r="A237" s="81"/>
      <c r="B237" s="630" t="s">
        <v>201</v>
      </c>
      <c r="C237" s="631"/>
      <c r="D237" s="631"/>
      <c r="E237" s="631"/>
      <c r="F237" s="631"/>
      <c r="G237" s="631"/>
      <c r="H237" s="631"/>
      <c r="I237" s="631"/>
      <c r="J237" s="631"/>
      <c r="K237" s="631"/>
      <c r="L237" s="160"/>
    </row>
    <row r="238" spans="1:12" s="176" customFormat="1" ht="35.25" customHeight="1">
      <c r="A238" s="81"/>
      <c r="B238" s="630" t="s">
        <v>773</v>
      </c>
      <c r="C238" s="631"/>
      <c r="D238" s="631"/>
      <c r="E238" s="631"/>
      <c r="F238" s="631"/>
      <c r="G238" s="631"/>
      <c r="H238" s="631"/>
      <c r="I238" s="631"/>
      <c r="J238" s="631"/>
      <c r="K238" s="631"/>
      <c r="L238" s="160"/>
    </row>
    <row r="239" spans="1:12" s="160" customFormat="1" ht="21.75" customHeight="1">
      <c r="A239" s="91"/>
      <c r="B239" s="619" t="s">
        <v>202</v>
      </c>
      <c r="C239" s="620"/>
      <c r="D239" s="620"/>
      <c r="E239" s="620"/>
      <c r="F239" s="620"/>
      <c r="G239" s="620"/>
      <c r="H239" s="620"/>
      <c r="I239" s="620"/>
      <c r="J239" s="620"/>
      <c r="K239" s="620"/>
    </row>
    <row r="240" spans="1:12" s="176" customFormat="1" ht="64.5" customHeight="1">
      <c r="A240" s="151"/>
      <c r="B240" s="598" t="s">
        <v>203</v>
      </c>
      <c r="C240" s="598"/>
      <c r="D240" s="598"/>
      <c r="E240" s="598"/>
      <c r="F240" s="598"/>
      <c r="G240" s="598"/>
      <c r="H240" s="598"/>
      <c r="I240" s="598"/>
      <c r="J240" s="598"/>
      <c r="K240" s="598"/>
      <c r="L240" s="160"/>
    </row>
    <row r="241" spans="1:16" s="176" customFormat="1" ht="35.25" customHeight="1">
      <c r="A241" s="81"/>
      <c r="B241" s="630" t="s">
        <v>204</v>
      </c>
      <c r="C241" s="631"/>
      <c r="D241" s="631"/>
      <c r="E241" s="631"/>
      <c r="F241" s="631"/>
      <c r="G241" s="631"/>
      <c r="H241" s="631"/>
      <c r="I241" s="631"/>
      <c r="J241" s="631"/>
      <c r="K241" s="631"/>
      <c r="L241" s="160"/>
    </row>
    <row r="242" spans="1:16" s="176" customFormat="1" ht="21.75" customHeight="1">
      <c r="A242" s="81"/>
      <c r="B242" s="612" t="s">
        <v>241</v>
      </c>
      <c r="C242" s="640"/>
      <c r="D242" s="640"/>
      <c r="E242" s="640"/>
      <c r="F242" s="640"/>
      <c r="G242" s="640"/>
      <c r="H242" s="640"/>
      <c r="I242" s="640"/>
      <c r="J242" s="640"/>
      <c r="K242" s="640"/>
      <c r="L242" s="160"/>
    </row>
    <row r="243" spans="1:16" s="176" customFormat="1" ht="21.75" hidden="1" customHeight="1">
      <c r="A243" s="81"/>
      <c r="B243" s="247"/>
      <c r="C243" s="333"/>
      <c r="D243" s="333"/>
      <c r="E243" s="333"/>
      <c r="F243" s="333"/>
      <c r="G243" s="333"/>
      <c r="H243" s="333"/>
      <c r="I243" s="333"/>
      <c r="J243" s="333"/>
      <c r="K243" s="333"/>
      <c r="L243" s="160"/>
    </row>
    <row r="244" spans="1:16" s="160" customFormat="1" ht="16.5" customHeight="1">
      <c r="A244" s="91"/>
      <c r="B244" s="619" t="s">
        <v>205</v>
      </c>
      <c r="C244" s="620"/>
      <c r="D244" s="620"/>
      <c r="E244" s="620"/>
      <c r="F244" s="620"/>
      <c r="G244" s="620"/>
      <c r="H244" s="620"/>
      <c r="I244" s="620"/>
      <c r="J244" s="620"/>
      <c r="K244" s="620"/>
    </row>
    <row r="245" spans="1:16" s="176" customFormat="1" ht="49.5" customHeight="1">
      <c r="A245" s="151"/>
      <c r="B245" s="598" t="s">
        <v>206</v>
      </c>
      <c r="C245" s="598"/>
      <c r="D245" s="598"/>
      <c r="E245" s="598"/>
      <c r="F245" s="598"/>
      <c r="G245" s="598"/>
      <c r="H245" s="598"/>
      <c r="I245" s="598"/>
      <c r="J245" s="598"/>
      <c r="K245" s="598"/>
      <c r="L245" s="160"/>
    </row>
    <row r="246" spans="1:16" s="176" customFormat="1" ht="9.75" customHeight="1">
      <c r="A246" s="151"/>
      <c r="B246" s="173"/>
      <c r="C246" s="173"/>
      <c r="D246" s="173"/>
      <c r="E246" s="173"/>
      <c r="F246" s="173"/>
      <c r="G246" s="173"/>
      <c r="H246" s="173"/>
      <c r="I246" s="173"/>
      <c r="J246" s="173"/>
      <c r="K246" s="173"/>
      <c r="L246" s="160"/>
    </row>
    <row r="247" spans="1:16" s="176" customFormat="1" ht="35.25" customHeight="1">
      <c r="A247" s="605" t="s">
        <v>12</v>
      </c>
      <c r="B247" s="605"/>
      <c r="C247" s="605"/>
      <c r="D247" s="605"/>
      <c r="E247" s="605"/>
      <c r="F247" s="605"/>
      <c r="G247" s="605"/>
      <c r="H247" s="605"/>
      <c r="I247" s="605"/>
      <c r="J247" s="605"/>
      <c r="K247" s="605"/>
      <c r="L247" s="160"/>
    </row>
    <row r="248" spans="1:16" s="176" customFormat="1" ht="30" customHeight="1">
      <c r="A248" s="91" t="s">
        <v>304</v>
      </c>
      <c r="B248" s="85" t="s">
        <v>260</v>
      </c>
      <c r="C248" s="85"/>
      <c r="D248" s="85"/>
      <c r="E248" s="85"/>
      <c r="F248" s="85"/>
      <c r="G248" s="85"/>
      <c r="H248" s="85"/>
      <c r="I248" s="242" t="str">
        <f>TTC!D14</f>
        <v>30/06/2015</v>
      </c>
      <c r="J248" s="242"/>
      <c r="K248" s="242" t="str">
        <f>TTC!D13</f>
        <v>01/01/2015</v>
      </c>
      <c r="L248" s="160"/>
    </row>
    <row r="249" spans="1:16" s="78" customFormat="1" ht="20.100000000000001" customHeight="1">
      <c r="A249" s="91"/>
      <c r="B249" s="85" t="s">
        <v>261</v>
      </c>
      <c r="C249" s="85"/>
      <c r="D249" s="85"/>
      <c r="E249" s="85"/>
      <c r="F249" s="85"/>
      <c r="G249" s="85"/>
      <c r="H249" s="85"/>
      <c r="I249" s="3">
        <f>I250+I251+I255</f>
        <v>2781877716</v>
      </c>
      <c r="J249" s="3"/>
      <c r="K249" s="3">
        <f>K250+K251+K255</f>
        <v>10555172803</v>
      </c>
    </row>
    <row r="250" spans="1:16" s="176" customFormat="1" ht="15.95" customHeight="1">
      <c r="A250" s="81"/>
      <c r="B250" s="82" t="s">
        <v>262</v>
      </c>
      <c r="D250" s="82"/>
      <c r="E250" s="82"/>
      <c r="F250" s="82"/>
      <c r="G250" s="82"/>
      <c r="H250" s="82"/>
      <c r="I250" s="2">
        <v>529831636</v>
      </c>
      <c r="J250" s="2"/>
      <c r="K250" s="2">
        <v>30336036</v>
      </c>
      <c r="L250" s="160"/>
    </row>
    <row r="251" spans="1:16" s="176" customFormat="1" ht="15.95" customHeight="1">
      <c r="A251" s="81"/>
      <c r="B251" s="82" t="s">
        <v>154</v>
      </c>
      <c r="D251" s="82"/>
      <c r="E251" s="82"/>
      <c r="F251" s="82"/>
      <c r="G251" s="82"/>
      <c r="H251" s="82"/>
      <c r="I251" s="2">
        <f>SUM(I252:I254)</f>
        <v>2252046080</v>
      </c>
      <c r="J251" s="2"/>
      <c r="K251" s="2">
        <v>10524836767</v>
      </c>
      <c r="L251" s="160"/>
    </row>
    <row r="252" spans="1:16" s="176" customFormat="1" ht="15.95" customHeight="1">
      <c r="A252" s="81"/>
      <c r="B252" s="82"/>
      <c r="C252" s="258" t="s">
        <v>13</v>
      </c>
      <c r="D252" s="82"/>
      <c r="E252" s="82"/>
      <c r="F252" s="82"/>
      <c r="G252" s="82"/>
      <c r="H252" s="82"/>
      <c r="I252" s="168">
        <v>2210399537</v>
      </c>
      <c r="J252" s="168"/>
      <c r="K252" s="168">
        <v>10486190374</v>
      </c>
      <c r="L252" s="305"/>
      <c r="M252" s="315"/>
    </row>
    <row r="253" spans="1:16" s="176" customFormat="1" ht="15.95" customHeight="1">
      <c r="A253" s="81"/>
      <c r="B253" s="82"/>
      <c r="C253" s="258" t="s">
        <v>14</v>
      </c>
      <c r="D253" s="82"/>
      <c r="E253" s="270" t="s">
        <v>314</v>
      </c>
      <c r="F253" s="84"/>
      <c r="G253" s="354">
        <f>I253/21246</f>
        <v>1539.430104490257</v>
      </c>
      <c r="H253" s="82"/>
      <c r="I253" s="168">
        <f>41646543-I254</f>
        <v>32706732</v>
      </c>
      <c r="J253" s="168"/>
      <c r="K253" s="168">
        <v>29706582</v>
      </c>
      <c r="L253" s="308">
        <f>G253</f>
        <v>1539.430104490257</v>
      </c>
      <c r="M253" s="176" t="s">
        <v>314</v>
      </c>
      <c r="N253" s="308"/>
      <c r="O253" s="321"/>
      <c r="P253" s="366">
        <v>21246</v>
      </c>
    </row>
    <row r="254" spans="1:16" s="176" customFormat="1" ht="15.95" customHeight="1">
      <c r="A254" s="81"/>
      <c r="B254" s="82"/>
      <c r="C254" s="258" t="s">
        <v>15</v>
      </c>
      <c r="D254" s="82"/>
      <c r="E254" s="270" t="s">
        <v>315</v>
      </c>
      <c r="F254" s="84"/>
      <c r="G254" s="354">
        <f>I254/28999</f>
        <v>308.27997517155762</v>
      </c>
      <c r="H254" s="82"/>
      <c r="I254" s="168">
        <v>8939811</v>
      </c>
      <c r="J254" s="168"/>
      <c r="K254" s="168">
        <v>8939811</v>
      </c>
      <c r="L254" s="308">
        <f>G254</f>
        <v>308.27997517155762</v>
      </c>
      <c r="M254" s="176" t="s">
        <v>315</v>
      </c>
      <c r="N254" s="223"/>
      <c r="O254" s="321"/>
    </row>
    <row r="255" spans="1:16" s="176" customFormat="1" ht="15.95" hidden="1" customHeight="1">
      <c r="A255" s="81"/>
      <c r="B255" s="82"/>
      <c r="C255" s="82" t="s">
        <v>263</v>
      </c>
      <c r="D255" s="82"/>
      <c r="E255" s="82"/>
      <c r="F255" s="82"/>
      <c r="G255" s="82"/>
      <c r="H255" s="82"/>
      <c r="I255" s="2"/>
      <c r="J255" s="2"/>
      <c r="K255" s="2"/>
      <c r="L255" s="160"/>
    </row>
    <row r="256" spans="1:16" s="78" customFormat="1" ht="20.100000000000001" customHeight="1">
      <c r="A256" s="91"/>
      <c r="B256" s="85" t="s">
        <v>264</v>
      </c>
      <c r="C256" s="85"/>
      <c r="D256" s="85"/>
      <c r="E256" s="85"/>
      <c r="F256" s="85"/>
      <c r="G256" s="85"/>
      <c r="H256" s="85"/>
      <c r="I256" s="3">
        <f>SUM(I257:I257)</f>
        <v>0</v>
      </c>
      <c r="J256" s="3"/>
      <c r="K256" s="3">
        <f>SUM(K257:K257)</f>
        <v>0</v>
      </c>
      <c r="L256" s="316"/>
    </row>
    <row r="257" spans="1:16" s="176" customFormat="1" ht="15.95" customHeight="1">
      <c r="A257" s="81"/>
      <c r="B257" s="82"/>
      <c r="C257" s="258" t="s">
        <v>598</v>
      </c>
      <c r="D257" s="82"/>
      <c r="E257" s="82"/>
      <c r="F257" s="82"/>
      <c r="G257" s="308"/>
      <c r="H257" s="82"/>
      <c r="I257" s="168">
        <v>0</v>
      </c>
      <c r="J257" s="168"/>
      <c r="K257" s="168">
        <v>0</v>
      </c>
      <c r="L257" s="308"/>
      <c r="P257" s="176" t="s">
        <v>824</v>
      </c>
    </row>
    <row r="258" spans="1:16" s="176" customFormat="1" ht="21" customHeight="1" thickBot="1">
      <c r="A258" s="83"/>
      <c r="B258" s="85"/>
      <c r="C258" s="85" t="s">
        <v>265</v>
      </c>
      <c r="D258" s="84"/>
      <c r="E258" s="84"/>
      <c r="F258" s="84"/>
      <c r="G258" s="84"/>
      <c r="H258" s="84"/>
      <c r="I258" s="167">
        <f>I256+I249</f>
        <v>2781877716</v>
      </c>
      <c r="J258" s="272"/>
      <c r="K258" s="167">
        <f>K256+K249</f>
        <v>10555172803</v>
      </c>
      <c r="L258" s="317">
        <f>I258-'CDKT '!G10</f>
        <v>2781877716</v>
      </c>
      <c r="M258" s="177">
        <f>K258-'CDKT '!I10</f>
        <v>10555172803</v>
      </c>
    </row>
    <row r="259" spans="1:16" s="176" customFormat="1" ht="30" customHeight="1" thickTop="1">
      <c r="A259" s="151" t="s">
        <v>305</v>
      </c>
      <c r="B259" s="85" t="s">
        <v>266</v>
      </c>
      <c r="C259" s="85"/>
      <c r="D259" s="85"/>
      <c r="E259" s="85"/>
      <c r="F259" s="85"/>
      <c r="G259" s="85"/>
      <c r="H259" s="85"/>
      <c r="I259" s="242" t="str">
        <f>I248</f>
        <v>30/06/2015</v>
      </c>
      <c r="J259" s="242"/>
      <c r="K259" s="242" t="str">
        <f>K248</f>
        <v>01/01/2015</v>
      </c>
      <c r="L259" s="160"/>
    </row>
    <row r="260" spans="1:16" s="176" customFormat="1" ht="20.100000000000001" customHeight="1">
      <c r="A260" s="151"/>
      <c r="B260" s="82" t="s">
        <v>596</v>
      </c>
      <c r="C260" s="85"/>
      <c r="D260" s="85"/>
      <c r="E260" s="85"/>
      <c r="F260" s="85"/>
      <c r="G260" s="85"/>
      <c r="H260" s="85"/>
      <c r="I260" s="2">
        <v>0</v>
      </c>
      <c r="J260" s="3"/>
      <c r="K260" s="2">
        <f>K261</f>
        <v>358093307</v>
      </c>
      <c r="L260" s="160"/>
      <c r="P260" s="176" t="s">
        <v>824</v>
      </c>
    </row>
    <row r="261" spans="1:16" s="176" customFormat="1" ht="15.95" customHeight="1">
      <c r="A261" s="81"/>
      <c r="B261" s="82"/>
      <c r="C261" s="258" t="s">
        <v>599</v>
      </c>
      <c r="D261" s="82"/>
      <c r="E261" s="82"/>
      <c r="F261" s="82"/>
      <c r="G261" s="308"/>
      <c r="H261" s="82"/>
      <c r="I261" s="168" t="s">
        <v>1139</v>
      </c>
      <c r="J261" s="168"/>
      <c r="K261" s="168">
        <v>358093307</v>
      </c>
      <c r="L261" s="308"/>
      <c r="N261" s="308"/>
      <c r="O261" s="321"/>
    </row>
    <row r="262" spans="1:16" s="176" customFormat="1" ht="21" customHeight="1" thickBot="1">
      <c r="A262" s="83"/>
      <c r="B262" s="85"/>
      <c r="C262" s="85" t="s">
        <v>265</v>
      </c>
      <c r="D262" s="84"/>
      <c r="E262" s="84"/>
      <c r="F262" s="84"/>
      <c r="G262" s="84"/>
      <c r="H262" s="84"/>
      <c r="I262" s="167">
        <f>I260</f>
        <v>0</v>
      </c>
      <c r="J262" s="272"/>
      <c r="K262" s="167">
        <f>K260</f>
        <v>358093307</v>
      </c>
      <c r="L262" s="177">
        <f>I262-'CDKT '!G14</f>
        <v>0</v>
      </c>
      <c r="M262" s="177">
        <f>K262-'CDKT '!I14</f>
        <v>358093307</v>
      </c>
    </row>
    <row r="263" spans="1:16" s="176" customFormat="1" ht="20.100000000000001" hidden="1" customHeight="1">
      <c r="A263" s="151"/>
      <c r="B263" s="85"/>
      <c r="C263" s="85"/>
      <c r="D263" s="85"/>
      <c r="E263" s="606" t="str">
        <f>TTC!D14</f>
        <v>30/06/2015</v>
      </c>
      <c r="F263" s="606"/>
      <c r="G263" s="606"/>
      <c r="H263" s="84"/>
      <c r="I263" s="629" t="str">
        <f>TTC!D13</f>
        <v>01/01/2015</v>
      </c>
      <c r="J263" s="629"/>
      <c r="K263" s="629"/>
      <c r="L263" s="237" t="s">
        <v>4</v>
      </c>
    </row>
    <row r="264" spans="1:16" s="176" customFormat="1" ht="20.100000000000001" hidden="1" customHeight="1">
      <c r="A264" s="151"/>
      <c r="B264" s="85"/>
      <c r="C264" s="85"/>
      <c r="D264" s="85"/>
      <c r="E264" s="87" t="s">
        <v>272</v>
      </c>
      <c r="F264" s="88"/>
      <c r="G264" s="87" t="s">
        <v>273</v>
      </c>
      <c r="H264" s="89"/>
      <c r="I264" s="341" t="s">
        <v>272</v>
      </c>
      <c r="J264" s="171"/>
      <c r="K264" s="341" t="s">
        <v>273</v>
      </c>
      <c r="L264" s="160"/>
    </row>
    <row r="265" spans="1:16" s="176" customFormat="1" ht="15.95" hidden="1" customHeight="1">
      <c r="A265" s="81"/>
      <c r="B265" s="82" t="s">
        <v>267</v>
      </c>
      <c r="C265" s="82"/>
      <c r="D265" s="82"/>
      <c r="E265" s="82"/>
      <c r="F265" s="82"/>
      <c r="G265" s="82"/>
      <c r="H265" s="82"/>
      <c r="I265" s="2"/>
      <c r="J265" s="2"/>
      <c r="K265" s="2"/>
      <c r="L265" s="237" t="s">
        <v>5</v>
      </c>
    </row>
    <row r="266" spans="1:16" s="194" customFormat="1" ht="15.95" hidden="1" customHeight="1">
      <c r="A266" s="83"/>
      <c r="B266" s="84"/>
      <c r="C266" s="84" t="s">
        <v>268</v>
      </c>
      <c r="D266" s="84"/>
      <c r="E266" s="84"/>
      <c r="F266" s="84"/>
      <c r="G266" s="84"/>
      <c r="H266" s="84"/>
      <c r="I266" s="168"/>
      <c r="J266" s="168"/>
      <c r="K266" s="168"/>
    </row>
    <row r="267" spans="1:16" s="176" customFormat="1" ht="15.95" hidden="1" customHeight="1">
      <c r="A267" s="81"/>
      <c r="B267" s="82" t="s">
        <v>269</v>
      </c>
      <c r="C267" s="82"/>
      <c r="D267" s="82"/>
      <c r="E267" s="82"/>
      <c r="F267" s="82"/>
      <c r="G267" s="82"/>
      <c r="H267" s="82"/>
      <c r="I267" s="2"/>
      <c r="J267" s="2"/>
      <c r="K267" s="2"/>
      <c r="L267" s="160"/>
    </row>
    <row r="268" spans="1:16" s="176" customFormat="1" ht="15.95" hidden="1" customHeight="1">
      <c r="A268" s="81"/>
      <c r="B268" s="82"/>
      <c r="C268" s="84" t="s">
        <v>268</v>
      </c>
      <c r="D268" s="82"/>
      <c r="E268" s="82"/>
      <c r="F268" s="82"/>
      <c r="G268" s="82"/>
      <c r="H268" s="82"/>
      <c r="I268" s="2"/>
      <c r="J268" s="2"/>
      <c r="K268" s="2"/>
      <c r="L268" s="160"/>
    </row>
    <row r="269" spans="1:16" s="176" customFormat="1" ht="30" hidden="1" customHeight="1">
      <c r="A269" s="81"/>
      <c r="B269" s="602" t="s">
        <v>270</v>
      </c>
      <c r="C269" s="602"/>
      <c r="D269" s="94"/>
      <c r="E269" s="94"/>
      <c r="F269" s="94"/>
      <c r="G269" s="94"/>
      <c r="H269" s="82"/>
      <c r="I269" s="2"/>
      <c r="J269" s="2"/>
      <c r="K269" s="2"/>
      <c r="L269" s="237" t="s">
        <v>406</v>
      </c>
    </row>
    <row r="270" spans="1:16" s="176" customFormat="1" ht="21" hidden="1" customHeight="1" thickBot="1">
      <c r="A270" s="90"/>
      <c r="B270" s="85"/>
      <c r="C270" s="85" t="s">
        <v>265</v>
      </c>
      <c r="D270" s="84"/>
      <c r="E270" s="86">
        <f>E265+E267+E269</f>
        <v>0</v>
      </c>
      <c r="F270" s="86"/>
      <c r="G270" s="86">
        <f>G265+G267+G269</f>
        <v>0</v>
      </c>
      <c r="H270" s="84"/>
      <c r="I270" s="167">
        <f>I265+I267+I269</f>
        <v>0</v>
      </c>
      <c r="J270" s="167"/>
      <c r="K270" s="167">
        <f>K265+K267+K269</f>
        <v>0</v>
      </c>
      <c r="L270" s="177">
        <f>G270-'CDKT '!G13</f>
        <v>0</v>
      </c>
      <c r="M270" s="177">
        <f>K270-'CDKT '!I13</f>
        <v>0</v>
      </c>
    </row>
    <row r="271" spans="1:16" s="160" customFormat="1" ht="30" hidden="1" customHeight="1" thickTop="1">
      <c r="A271" s="195"/>
      <c r="B271" s="85" t="s">
        <v>271</v>
      </c>
      <c r="C271" s="82"/>
      <c r="D271" s="82"/>
      <c r="E271" s="82"/>
      <c r="F271" s="82"/>
      <c r="G271" s="82"/>
      <c r="H271" s="82"/>
      <c r="I271" s="2"/>
      <c r="J271" s="2"/>
      <c r="K271" s="2"/>
    </row>
    <row r="272" spans="1:16" s="160" customFormat="1" ht="30" customHeight="1" thickTop="1">
      <c r="A272" s="195"/>
      <c r="B272" s="85"/>
      <c r="C272" s="82"/>
      <c r="D272" s="82"/>
      <c r="E272" s="82"/>
      <c r="F272" s="82"/>
      <c r="G272" s="82"/>
      <c r="H272" s="82"/>
      <c r="I272" s="2"/>
      <c r="J272" s="2"/>
      <c r="K272" s="2"/>
    </row>
    <row r="273" spans="1:16" s="160" customFormat="1" ht="30" customHeight="1">
      <c r="A273" s="195"/>
      <c r="B273" s="85"/>
      <c r="C273" s="82"/>
      <c r="D273" s="82"/>
      <c r="E273" s="82"/>
      <c r="F273" s="82"/>
      <c r="G273" s="82"/>
      <c r="H273" s="82"/>
      <c r="I273" s="2"/>
      <c r="J273" s="2"/>
      <c r="K273" s="2"/>
    </row>
    <row r="274" spans="1:16" s="160" customFormat="1" ht="30" customHeight="1">
      <c r="A274" s="195"/>
      <c r="B274" s="85"/>
      <c r="C274" s="82"/>
      <c r="D274" s="82"/>
      <c r="E274" s="82"/>
      <c r="F274" s="82"/>
      <c r="G274" s="82"/>
      <c r="H274" s="82"/>
      <c r="I274" s="2"/>
      <c r="J274" s="2"/>
      <c r="K274" s="2"/>
    </row>
    <row r="275" spans="1:16" s="176" customFormat="1" ht="30" customHeight="1">
      <c r="A275" s="91" t="s">
        <v>308</v>
      </c>
      <c r="B275" s="85" t="s">
        <v>358</v>
      </c>
      <c r="C275" s="85"/>
      <c r="D275" s="85"/>
      <c r="E275" s="85"/>
      <c r="F275" s="85"/>
      <c r="G275" s="85"/>
      <c r="H275" s="92"/>
      <c r="I275" s="242" t="str">
        <f>TTC!D14</f>
        <v>30/06/2015</v>
      </c>
      <c r="J275" s="242"/>
      <c r="K275" s="242" t="str">
        <f>TTC!D13</f>
        <v>01/01/2015</v>
      </c>
      <c r="L275" s="237"/>
    </row>
    <row r="276" spans="1:16" s="176" customFormat="1" ht="15.95" customHeight="1">
      <c r="A276" s="81"/>
      <c r="B276" s="82" t="s">
        <v>359</v>
      </c>
      <c r="C276" s="82"/>
      <c r="D276" s="82"/>
      <c r="E276" s="82"/>
      <c r="F276" s="82"/>
      <c r="G276" s="82"/>
      <c r="H276" s="82"/>
      <c r="I276" s="2">
        <v>42221553772</v>
      </c>
      <c r="J276" s="2"/>
      <c r="K276" s="2">
        <v>76996396494</v>
      </c>
      <c r="L276" s="177">
        <f>I276-'CDKT '!G17</f>
        <v>42221553772</v>
      </c>
    </row>
    <row r="277" spans="1:16" s="190" customFormat="1" ht="15.95" customHeight="1">
      <c r="A277" s="83"/>
      <c r="B277" s="84"/>
      <c r="C277" s="84" t="s">
        <v>361</v>
      </c>
      <c r="D277" s="84"/>
      <c r="E277" s="84"/>
      <c r="F277" s="84"/>
      <c r="G277" s="84"/>
      <c r="H277" s="84"/>
      <c r="I277" s="168">
        <f>I276-I278</f>
        <v>40264114043</v>
      </c>
      <c r="J277" s="168"/>
      <c r="K277" s="168">
        <v>66436319465</v>
      </c>
      <c r="L277" s="251"/>
    </row>
    <row r="278" spans="1:16" s="190" customFormat="1" ht="15.95" customHeight="1">
      <c r="A278" s="83"/>
      <c r="B278" s="84"/>
      <c r="C278" s="84" t="s">
        <v>760</v>
      </c>
      <c r="D278" s="84"/>
      <c r="E278" s="84"/>
      <c r="F278" s="84"/>
      <c r="G278" s="84"/>
      <c r="H278" s="84"/>
      <c r="I278" s="168">
        <v>1957439729</v>
      </c>
      <c r="J278" s="168"/>
      <c r="K278" s="168">
        <v>10560077029</v>
      </c>
      <c r="L278" s="251">
        <v>0</v>
      </c>
      <c r="M278" s="190" t="s">
        <v>314</v>
      </c>
      <c r="N278" s="318">
        <f>I278-3423074938</f>
        <v>-1465635209</v>
      </c>
    </row>
    <row r="279" spans="1:16" s="176" customFormat="1" ht="15.95" customHeight="1">
      <c r="A279" s="81"/>
      <c r="B279" s="82" t="s">
        <v>360</v>
      </c>
      <c r="C279" s="82"/>
      <c r="D279" s="82"/>
      <c r="E279" s="82"/>
      <c r="F279" s="82"/>
      <c r="G279" s="82"/>
      <c r="H279" s="82"/>
      <c r="I279" s="2">
        <f>SUM(I280:I281)</f>
        <v>9159045517</v>
      </c>
      <c r="J279" s="2"/>
      <c r="K279" s="2">
        <v>6251143531</v>
      </c>
      <c r="L279" s="177">
        <f>I279-'CDKT '!G18</f>
        <v>9159045517</v>
      </c>
    </row>
    <row r="280" spans="1:16" s="176" customFormat="1" ht="15.95" customHeight="1">
      <c r="A280" s="81"/>
      <c r="B280" s="82"/>
      <c r="C280" s="84" t="s">
        <v>362</v>
      </c>
      <c r="D280" s="82"/>
      <c r="E280" s="82"/>
      <c r="F280" s="82"/>
      <c r="G280" s="82"/>
      <c r="H280" s="82"/>
      <c r="I280" s="223">
        <f>9159045517-I281</f>
        <v>3336497679</v>
      </c>
      <c r="J280" s="2"/>
      <c r="K280" s="168">
        <v>1740727503</v>
      </c>
      <c r="L280" s="160"/>
      <c r="P280" s="176" t="s">
        <v>825</v>
      </c>
    </row>
    <row r="281" spans="1:16" s="190" customFormat="1" ht="15.95" customHeight="1">
      <c r="A281" s="83"/>
      <c r="B281" s="84"/>
      <c r="C281" s="84" t="s">
        <v>366</v>
      </c>
      <c r="D281" s="84"/>
      <c r="E281" s="84"/>
      <c r="F281" s="84"/>
      <c r="G281" s="84"/>
      <c r="H281" s="84"/>
      <c r="I281" s="168">
        <v>5822547838</v>
      </c>
      <c r="J281" s="168"/>
      <c r="K281" s="168">
        <v>4510416028</v>
      </c>
      <c r="L281" s="251" t="e">
        <f>#REF!/21246</f>
        <v>#REF!</v>
      </c>
      <c r="M281" s="190" t="s">
        <v>314</v>
      </c>
      <c r="N281" s="318">
        <f>K281/20828</f>
        <v>216555.40752832725</v>
      </c>
      <c r="O281" s="190" t="s">
        <v>314</v>
      </c>
    </row>
    <row r="282" spans="1:16" s="176" customFormat="1" ht="15.95" hidden="1" customHeight="1">
      <c r="A282" s="81"/>
      <c r="B282" s="82" t="s">
        <v>274</v>
      </c>
      <c r="C282" s="82"/>
      <c r="D282" s="82"/>
      <c r="E282" s="82"/>
      <c r="F282" s="82"/>
      <c r="G282" s="82"/>
      <c r="H282" s="82"/>
      <c r="I282" s="2"/>
      <c r="J282" s="2"/>
      <c r="K282" s="2"/>
      <c r="L282" s="160"/>
    </row>
    <row r="283" spans="1:16" s="176" customFormat="1" ht="15.95" hidden="1" customHeight="1">
      <c r="A283" s="81"/>
      <c r="B283" s="82" t="s">
        <v>275</v>
      </c>
      <c r="C283" s="82"/>
      <c r="D283" s="82"/>
      <c r="E283" s="82"/>
      <c r="F283" s="82"/>
      <c r="G283" s="82"/>
      <c r="H283" s="82"/>
      <c r="I283" s="2"/>
      <c r="J283" s="2"/>
      <c r="K283" s="2"/>
      <c r="L283" s="160"/>
    </row>
    <row r="284" spans="1:16" s="176" customFormat="1" ht="15.95" hidden="1" customHeight="1">
      <c r="A284" s="81"/>
      <c r="B284" s="82" t="s">
        <v>198</v>
      </c>
      <c r="C284" s="82"/>
      <c r="D284" s="82"/>
      <c r="E284" s="82"/>
      <c r="F284" s="82"/>
      <c r="G284" s="82"/>
      <c r="H284" s="82"/>
      <c r="I284" s="2"/>
      <c r="J284" s="2"/>
      <c r="K284" s="2"/>
      <c r="L284" s="160"/>
    </row>
    <row r="285" spans="1:16" s="176" customFormat="1" ht="15.95" customHeight="1">
      <c r="A285" s="81"/>
      <c r="B285" s="82" t="s">
        <v>155</v>
      </c>
      <c r="C285" s="82"/>
      <c r="D285" s="82"/>
      <c r="E285" s="82"/>
      <c r="F285" s="82"/>
      <c r="G285" s="82"/>
      <c r="H285" s="82"/>
      <c r="I285" s="2">
        <f>SUM(I286:I294)</f>
        <v>11664446061</v>
      </c>
      <c r="J285" s="2" t="e">
        <f>SUM(#REF!)</f>
        <v>#REF!</v>
      </c>
      <c r="K285" s="2">
        <v>9612914817</v>
      </c>
      <c r="L285" s="160"/>
    </row>
    <row r="286" spans="1:16" s="190" customFormat="1" ht="15.95" hidden="1" customHeight="1">
      <c r="A286" s="83"/>
      <c r="B286" s="84"/>
      <c r="C286" s="190" t="s">
        <v>639</v>
      </c>
      <c r="D286" s="84"/>
      <c r="E286" s="84"/>
      <c r="F286" s="84"/>
      <c r="G286" s="84"/>
      <c r="H286" s="84"/>
      <c r="I286" s="168">
        <v>0</v>
      </c>
      <c r="J286" s="168"/>
      <c r="K286" s="168">
        <v>0</v>
      </c>
      <c r="L286" s="194" t="s">
        <v>753</v>
      </c>
    </row>
    <row r="287" spans="1:16" s="190" customFormat="1" ht="15.95" hidden="1" customHeight="1">
      <c r="A287" s="83"/>
      <c r="B287" s="84"/>
      <c r="C287" s="190" t="s">
        <v>742</v>
      </c>
      <c r="D287" s="84"/>
      <c r="E287" s="84"/>
      <c r="F287" s="84"/>
      <c r="G287" s="84"/>
      <c r="H287" s="84"/>
      <c r="I287" s="168">
        <v>0</v>
      </c>
      <c r="J287" s="168"/>
      <c r="K287" s="168">
        <v>0</v>
      </c>
      <c r="L287" s="194"/>
    </row>
    <row r="288" spans="1:16" s="190" customFormat="1" ht="15.95" hidden="1" customHeight="1">
      <c r="A288" s="83"/>
      <c r="B288" s="84"/>
      <c r="C288" s="190" t="s">
        <v>823</v>
      </c>
      <c r="D288" s="84"/>
      <c r="E288" s="84"/>
      <c r="F288" s="84"/>
      <c r="G288" s="84"/>
      <c r="H288" s="84"/>
      <c r="I288" s="168">
        <v>0</v>
      </c>
      <c r="J288" s="168"/>
      <c r="K288" s="168">
        <v>0</v>
      </c>
      <c r="L288" s="194"/>
    </row>
    <row r="289" spans="1:13" s="190" customFormat="1" ht="15.95" hidden="1" customHeight="1">
      <c r="A289" s="83"/>
      <c r="B289" s="84"/>
      <c r="C289" s="190" t="s">
        <v>830</v>
      </c>
      <c r="D289" s="84"/>
      <c r="E289" s="84"/>
      <c r="F289" s="84"/>
      <c r="G289" s="84"/>
      <c r="H289" s="84"/>
      <c r="I289" s="168">
        <v>0</v>
      </c>
      <c r="J289" s="168"/>
      <c r="K289" s="168">
        <v>0</v>
      </c>
      <c r="L289" s="194"/>
    </row>
    <row r="290" spans="1:13" s="190" customFormat="1" ht="15.95" customHeight="1">
      <c r="A290" s="83"/>
      <c r="B290" s="84"/>
      <c r="C290" s="190" t="s">
        <v>133</v>
      </c>
      <c r="D290" s="84"/>
      <c r="E290" s="84"/>
      <c r="F290" s="84"/>
      <c r="G290" s="84"/>
      <c r="H290" s="84"/>
      <c r="I290" s="168"/>
      <c r="J290" s="168"/>
      <c r="K290" s="168">
        <v>9000000000</v>
      </c>
      <c r="L290" s="194" t="s">
        <v>791</v>
      </c>
    </row>
    <row r="291" spans="1:13" s="190" customFormat="1" ht="15.95" customHeight="1">
      <c r="A291" s="83"/>
      <c r="B291" s="84"/>
      <c r="C291" s="190" t="s">
        <v>999</v>
      </c>
      <c r="D291" s="84"/>
      <c r="E291" s="84"/>
      <c r="F291" s="84"/>
      <c r="G291" s="84"/>
      <c r="H291" s="84"/>
      <c r="I291" s="168">
        <f>K291</f>
        <v>557762616</v>
      </c>
      <c r="J291" s="168"/>
      <c r="K291" s="168">
        <v>557762616</v>
      </c>
      <c r="L291" s="194"/>
    </row>
    <row r="292" spans="1:13" s="190" customFormat="1" ht="15.95" hidden="1" customHeight="1">
      <c r="A292" s="83"/>
      <c r="B292" s="84"/>
      <c r="C292" s="190" t="s">
        <v>134</v>
      </c>
      <c r="D292" s="84"/>
      <c r="E292" s="84"/>
      <c r="F292" s="84"/>
      <c r="G292" s="84"/>
      <c r="H292" s="84"/>
      <c r="I292" s="168">
        <v>0</v>
      </c>
      <c r="J292" s="168"/>
      <c r="K292" s="168">
        <v>0</v>
      </c>
      <c r="L292" s="194"/>
    </row>
    <row r="293" spans="1:13" s="190" customFormat="1" ht="15.95" customHeight="1">
      <c r="A293" s="83"/>
      <c r="B293" s="84"/>
      <c r="C293" s="190" t="s">
        <v>1203</v>
      </c>
      <c r="D293" s="84"/>
      <c r="E293" s="84"/>
      <c r="F293" s="84"/>
      <c r="G293" s="84"/>
      <c r="H293" s="84"/>
      <c r="I293" s="168">
        <v>1301971411</v>
      </c>
      <c r="J293" s="168"/>
      <c r="K293" s="168"/>
      <c r="L293" s="194"/>
    </row>
    <row r="294" spans="1:13" s="190" customFormat="1" ht="15.95" customHeight="1">
      <c r="A294" s="83"/>
      <c r="B294" s="84"/>
      <c r="C294" s="190" t="s">
        <v>155</v>
      </c>
      <c r="D294" s="84"/>
      <c r="E294" s="84"/>
      <c r="F294" s="84"/>
      <c r="G294" s="84"/>
      <c r="H294" s="84"/>
      <c r="I294" s="168">
        <f>11664446061-I293-I291</f>
        <v>9804712034</v>
      </c>
      <c r="J294" s="168"/>
      <c r="K294" s="168">
        <v>55152201</v>
      </c>
      <c r="L294" s="194"/>
    </row>
    <row r="295" spans="1:13" s="176" customFormat="1" ht="21" customHeight="1" thickBot="1">
      <c r="A295" s="83"/>
      <c r="B295" s="85"/>
      <c r="C295" s="85" t="s">
        <v>265</v>
      </c>
      <c r="D295" s="84"/>
      <c r="E295" s="84"/>
      <c r="F295" s="84"/>
      <c r="G295" s="84"/>
      <c r="H295" s="84"/>
      <c r="I295" s="167">
        <f>I276+I279+I285+I282+I283+I284</f>
        <v>63045045350</v>
      </c>
      <c r="J295" s="3"/>
      <c r="K295" s="167">
        <f>K276+K279+K285+K282+K283+K284</f>
        <v>92860454842</v>
      </c>
      <c r="L295" s="177">
        <f>I285-'CDKT '!E28</f>
        <v>0</v>
      </c>
      <c r="M295" s="177">
        <f>K295-SUM('CDKT '!I17:I21)</f>
        <v>92860454842</v>
      </c>
    </row>
    <row r="296" spans="1:13" s="176" customFormat="1" ht="37.5" customHeight="1" thickTop="1">
      <c r="A296" s="83"/>
      <c r="B296" s="639" t="s">
        <v>998</v>
      </c>
      <c r="C296" s="639"/>
      <c r="D296" s="639"/>
      <c r="E296" s="639"/>
      <c r="F296" s="639"/>
      <c r="G296" s="639"/>
      <c r="H296" s="639"/>
      <c r="I296" s="639"/>
      <c r="J296" s="639"/>
      <c r="K296" s="639"/>
      <c r="L296" s="339"/>
      <c r="M296" s="177"/>
    </row>
    <row r="297" spans="1:13" s="176" customFormat="1" ht="21" hidden="1" customHeight="1">
      <c r="A297" s="83"/>
      <c r="B297" s="85"/>
      <c r="C297" s="85"/>
      <c r="D297" s="84"/>
      <c r="E297" s="84"/>
      <c r="F297" s="84"/>
      <c r="G297" s="84"/>
      <c r="H297" s="84"/>
      <c r="I297" s="3"/>
      <c r="J297" s="3"/>
      <c r="K297" s="3"/>
      <c r="L297" s="177"/>
      <c r="M297" s="177"/>
    </row>
    <row r="298" spans="1:13" s="176" customFormat="1" ht="35.1" customHeight="1">
      <c r="A298" s="91"/>
      <c r="B298" s="85" t="s">
        <v>363</v>
      </c>
      <c r="C298" s="85"/>
      <c r="D298" s="85"/>
      <c r="E298" s="85"/>
      <c r="F298" s="85"/>
      <c r="G298" s="85"/>
      <c r="H298" s="92"/>
      <c r="I298" s="320" t="str">
        <f>TTC!D15</f>
        <v>Quý 2 2015</v>
      </c>
      <c r="J298" s="242"/>
      <c r="K298" s="242" t="s">
        <v>861</v>
      </c>
      <c r="L298" s="237"/>
    </row>
    <row r="299" spans="1:13" s="176" customFormat="1" ht="15.95" customHeight="1">
      <c r="A299" s="81"/>
      <c r="B299" s="82" t="s">
        <v>593</v>
      </c>
      <c r="C299" s="82"/>
      <c r="D299" s="82"/>
      <c r="E299" s="82"/>
      <c r="F299" s="82"/>
      <c r="G299" s="82"/>
      <c r="H299" s="82"/>
      <c r="I299" s="2">
        <f>K302</f>
        <v>6732234390</v>
      </c>
      <c r="J299" s="2"/>
      <c r="K299" s="2">
        <v>4731748367</v>
      </c>
      <c r="L299" s="160"/>
    </row>
    <row r="300" spans="1:13" s="176" customFormat="1" ht="15.95" customHeight="1">
      <c r="A300" s="81"/>
      <c r="B300" s="82" t="s">
        <v>985</v>
      </c>
      <c r="C300" s="82"/>
      <c r="D300" s="82"/>
      <c r="E300" s="82"/>
      <c r="F300" s="82"/>
      <c r="G300" s="82"/>
      <c r="H300" s="82"/>
      <c r="I300" s="2">
        <v>0</v>
      </c>
      <c r="J300" s="2"/>
      <c r="K300" s="2">
        <v>2471575536</v>
      </c>
      <c r="L300" s="177"/>
    </row>
    <row r="301" spans="1:13" s="176" customFormat="1" ht="15.95" customHeight="1">
      <c r="A301" s="81"/>
      <c r="B301" s="82" t="s">
        <v>986</v>
      </c>
      <c r="C301" s="82"/>
      <c r="D301" s="82"/>
      <c r="E301" s="82"/>
      <c r="F301" s="82"/>
      <c r="G301" s="82"/>
      <c r="H301" s="82"/>
      <c r="I301" s="2">
        <v>1996186420</v>
      </c>
      <c r="J301" s="2"/>
      <c r="K301" s="2">
        <v>471089513</v>
      </c>
      <c r="L301" s="160"/>
    </row>
    <row r="302" spans="1:13" s="176" customFormat="1" ht="15.95" customHeight="1" thickBot="1">
      <c r="A302" s="81"/>
      <c r="B302" s="82" t="s">
        <v>828</v>
      </c>
      <c r="C302" s="82"/>
      <c r="D302" s="82"/>
      <c r="E302" s="82"/>
      <c r="F302" s="82"/>
      <c r="G302" s="82"/>
      <c r="H302" s="82"/>
      <c r="I302" s="268">
        <f>I299+I300-I301</f>
        <v>4736047970</v>
      </c>
      <c r="J302" s="2"/>
      <c r="K302" s="268">
        <v>6732234390</v>
      </c>
      <c r="L302" s="177"/>
      <c r="M302" s="223"/>
    </row>
    <row r="303" spans="1:13" s="176" customFormat="1" ht="30" customHeight="1" thickTop="1">
      <c r="A303" s="91" t="s">
        <v>42</v>
      </c>
      <c r="B303" s="85" t="s">
        <v>276</v>
      </c>
      <c r="C303" s="85"/>
      <c r="D303" s="85"/>
      <c r="E303" s="85"/>
      <c r="F303" s="85"/>
      <c r="G303" s="85"/>
      <c r="H303" s="85"/>
      <c r="I303" s="242" t="str">
        <f>TTC!D14</f>
        <v>30/06/2015</v>
      </c>
      <c r="J303" s="242"/>
      <c r="K303" s="242" t="str">
        <f>TTC!D13</f>
        <v>01/01/2015</v>
      </c>
      <c r="L303" s="237"/>
    </row>
    <row r="304" spans="1:13" s="176" customFormat="1" ht="15.95" hidden="1" customHeight="1">
      <c r="A304" s="81"/>
      <c r="B304" s="82" t="s">
        <v>519</v>
      </c>
      <c r="C304" s="82"/>
      <c r="D304" s="82"/>
      <c r="E304" s="82"/>
      <c r="F304" s="82"/>
      <c r="G304" s="82"/>
      <c r="H304" s="82"/>
      <c r="I304" s="2"/>
      <c r="J304" s="2"/>
      <c r="K304" s="2"/>
      <c r="L304" s="160"/>
    </row>
    <row r="305" spans="1:13" s="176" customFormat="1" ht="15.95" customHeight="1">
      <c r="A305" s="81"/>
      <c r="B305" s="82" t="s">
        <v>277</v>
      </c>
      <c r="C305" s="82"/>
      <c r="D305" s="82"/>
      <c r="E305" s="82"/>
      <c r="F305" s="82"/>
      <c r="G305" s="82"/>
      <c r="H305" s="82"/>
      <c r="I305" s="2">
        <v>22720600674</v>
      </c>
      <c r="J305" s="2"/>
      <c r="K305" s="2">
        <v>20381830041</v>
      </c>
      <c r="L305" s="339"/>
    </row>
    <row r="306" spans="1:13" s="176" customFormat="1" ht="15.95" customHeight="1">
      <c r="A306" s="81"/>
      <c r="B306" s="82" t="s">
        <v>278</v>
      </c>
      <c r="C306" s="82"/>
      <c r="D306" s="82"/>
      <c r="E306" s="82"/>
      <c r="F306" s="82"/>
      <c r="G306" s="82"/>
      <c r="H306" s="82"/>
      <c r="I306" s="2">
        <v>1128553466</v>
      </c>
      <c r="J306" s="2"/>
      <c r="K306" s="2">
        <v>1228638981</v>
      </c>
      <c r="L306" s="339"/>
    </row>
    <row r="307" spans="1:13" s="176" customFormat="1" ht="15.95" customHeight="1">
      <c r="A307" s="81"/>
      <c r="B307" s="82" t="s">
        <v>279</v>
      </c>
      <c r="C307" s="82"/>
      <c r="D307" s="82"/>
      <c r="E307" s="82"/>
      <c r="F307" s="82"/>
      <c r="G307" s="82"/>
      <c r="H307" s="82"/>
      <c r="I307" s="2">
        <v>10727040814</v>
      </c>
      <c r="J307" s="2"/>
      <c r="K307" s="2">
        <v>7401090995</v>
      </c>
      <c r="L307" s="339"/>
    </row>
    <row r="308" spans="1:13" s="176" customFormat="1" ht="15.95" customHeight="1">
      <c r="A308" s="81"/>
      <c r="B308" s="82" t="s">
        <v>280</v>
      </c>
      <c r="C308" s="82"/>
      <c r="D308" s="82"/>
      <c r="E308" s="82"/>
      <c r="F308" s="82"/>
      <c r="G308" s="82"/>
      <c r="H308" s="82"/>
      <c r="I308" s="2">
        <v>11748786254</v>
      </c>
      <c r="J308" s="2"/>
      <c r="K308" s="2">
        <v>7502634701</v>
      </c>
      <c r="L308" s="339"/>
    </row>
    <row r="309" spans="1:13" s="176" customFormat="1" ht="15.95" hidden="1" customHeight="1">
      <c r="A309" s="81"/>
      <c r="B309" s="82" t="s">
        <v>520</v>
      </c>
      <c r="C309" s="82"/>
      <c r="D309" s="82"/>
      <c r="E309" s="82"/>
      <c r="F309" s="82"/>
      <c r="G309" s="82"/>
      <c r="H309" s="82"/>
      <c r="I309" s="2"/>
      <c r="J309" s="2"/>
      <c r="K309" s="2"/>
      <c r="L309" s="339"/>
    </row>
    <row r="310" spans="1:13" s="176" customFormat="1" ht="15.95" customHeight="1">
      <c r="A310" s="81"/>
      <c r="B310" s="82" t="s">
        <v>521</v>
      </c>
      <c r="C310" s="82"/>
      <c r="D310" s="82"/>
      <c r="E310" s="82"/>
      <c r="F310" s="82"/>
      <c r="G310" s="82"/>
      <c r="H310" s="82"/>
      <c r="I310" s="2">
        <v>1161193487</v>
      </c>
      <c r="J310" s="2"/>
      <c r="K310" s="2">
        <v>1192182175</v>
      </c>
      <c r="L310" s="339"/>
    </row>
    <row r="311" spans="1:13" s="176" customFormat="1" ht="15.95" hidden="1" customHeight="1">
      <c r="A311" s="81"/>
      <c r="B311" s="82" t="s">
        <v>281</v>
      </c>
      <c r="C311" s="82"/>
      <c r="D311" s="82"/>
      <c r="E311" s="82"/>
      <c r="F311" s="82"/>
      <c r="G311" s="82"/>
      <c r="H311" s="82"/>
      <c r="I311" s="2"/>
      <c r="J311" s="2"/>
      <c r="K311" s="2"/>
      <c r="L311" s="160"/>
    </row>
    <row r="312" spans="1:13" s="176" customFormat="1" ht="15.95" hidden="1" customHeight="1">
      <c r="A312" s="81"/>
      <c r="B312" s="82" t="s">
        <v>282</v>
      </c>
      <c r="C312" s="82"/>
      <c r="D312" s="82"/>
      <c r="E312" s="82"/>
      <c r="F312" s="82"/>
      <c r="G312" s="82"/>
      <c r="H312" s="82"/>
      <c r="I312" s="2"/>
      <c r="J312" s="2"/>
      <c r="K312" s="2"/>
      <c r="L312" s="160"/>
    </row>
    <row r="313" spans="1:13" s="176" customFormat="1" ht="21" customHeight="1">
      <c r="A313" s="83"/>
      <c r="B313" s="85"/>
      <c r="C313" s="85" t="s">
        <v>283</v>
      </c>
      <c r="D313" s="84"/>
      <c r="E313" s="84"/>
      <c r="F313" s="84"/>
      <c r="G313" s="84"/>
      <c r="H313" s="84"/>
      <c r="I313" s="273">
        <f>SUM(I304:I312)</f>
        <v>47486174695</v>
      </c>
      <c r="J313" s="3"/>
      <c r="K313" s="273">
        <f>SUM(K304:K312)</f>
        <v>37706376893</v>
      </c>
      <c r="L313" s="177">
        <f>I313-'CDKT '!G24</f>
        <v>47486174695</v>
      </c>
      <c r="M313" s="177">
        <f>K313-'CDKT '!I24</f>
        <v>37706376893</v>
      </c>
    </row>
    <row r="314" spans="1:13" s="176" customFormat="1" ht="20.100000000000001" customHeight="1">
      <c r="A314" s="81"/>
      <c r="B314" s="82"/>
      <c r="C314" s="82" t="s">
        <v>284</v>
      </c>
      <c r="D314" s="82"/>
      <c r="E314" s="82"/>
      <c r="F314" s="82"/>
      <c r="G314" s="82"/>
      <c r="H314" s="81"/>
      <c r="I314" s="2">
        <v>-2756054857</v>
      </c>
      <c r="J314" s="274"/>
      <c r="K314" s="2">
        <v>-2756054857</v>
      </c>
      <c r="L314" s="177"/>
    </row>
    <row r="315" spans="1:13" s="176" customFormat="1" ht="21" customHeight="1" thickBot="1">
      <c r="A315" s="83"/>
      <c r="B315" s="85"/>
      <c r="C315" s="85" t="s">
        <v>285</v>
      </c>
      <c r="D315" s="84"/>
      <c r="E315" s="84"/>
      <c r="F315" s="84"/>
      <c r="G315" s="84"/>
      <c r="H315" s="84"/>
      <c r="I315" s="167">
        <f>I313+I314</f>
        <v>44730119838</v>
      </c>
      <c r="J315" s="3"/>
      <c r="K315" s="167">
        <f>K313+K314</f>
        <v>34950322036</v>
      </c>
      <c r="L315" s="177">
        <f>I315-'CDKT '!G23</f>
        <v>44730119838</v>
      </c>
      <c r="M315" s="177">
        <f>K315-'CDKT '!I23</f>
        <v>34950322036</v>
      </c>
    </row>
    <row r="316" spans="1:13" s="176" customFormat="1" ht="35.1" customHeight="1" thickTop="1">
      <c r="A316" s="91"/>
      <c r="B316" s="85" t="s">
        <v>86</v>
      </c>
      <c r="C316" s="85"/>
      <c r="D316" s="85"/>
      <c r="E316" s="85"/>
      <c r="F316" s="85"/>
      <c r="G316" s="85"/>
      <c r="H316" s="92"/>
      <c r="I316" s="357" t="str">
        <f>I298</f>
        <v>Quý 2 2015</v>
      </c>
      <c r="J316" s="242"/>
      <c r="K316" s="242" t="str">
        <f>K298</f>
        <v>Năm 2014</v>
      </c>
      <c r="L316" s="237"/>
    </row>
    <row r="317" spans="1:13" s="176" customFormat="1" ht="18" customHeight="1">
      <c r="A317" s="83"/>
      <c r="B317" s="82" t="s">
        <v>593</v>
      </c>
      <c r="C317" s="85"/>
      <c r="D317" s="84"/>
      <c r="E317" s="84"/>
      <c r="F317" s="84"/>
      <c r="G317" s="133"/>
      <c r="H317" s="84"/>
      <c r="I317" s="2">
        <f>K320</f>
        <v>2756054857</v>
      </c>
      <c r="J317" s="2"/>
      <c r="K317" s="2">
        <v>1450555188</v>
      </c>
      <c r="L317" s="177"/>
      <c r="M317" s="177"/>
    </row>
    <row r="318" spans="1:13" s="176" customFormat="1" ht="18" customHeight="1">
      <c r="A318" s="83"/>
      <c r="B318" s="82" t="s">
        <v>985</v>
      </c>
      <c r="C318" s="85"/>
      <c r="D318" s="84"/>
      <c r="E318" s="84"/>
      <c r="F318" s="84"/>
      <c r="G318" s="84"/>
      <c r="H318" s="84"/>
      <c r="I318" s="2">
        <v>0</v>
      </c>
      <c r="J318" s="2"/>
      <c r="K318" s="2">
        <v>1305499669</v>
      </c>
      <c r="L318" s="177"/>
      <c r="M318" s="177"/>
    </row>
    <row r="319" spans="1:13" s="176" customFormat="1" ht="18" customHeight="1">
      <c r="A319" s="83"/>
      <c r="B319" s="82" t="s">
        <v>986</v>
      </c>
      <c r="C319" s="85"/>
      <c r="D319" s="84"/>
      <c r="E319" s="84"/>
      <c r="F319" s="84"/>
      <c r="G319" s="84"/>
      <c r="H319" s="84"/>
      <c r="I319" s="2">
        <v>0</v>
      </c>
      <c r="J319" s="2"/>
      <c r="K319" s="2">
        <v>0</v>
      </c>
      <c r="L319" s="177"/>
      <c r="M319" s="177"/>
    </row>
    <row r="320" spans="1:13" s="176" customFormat="1" ht="18" customHeight="1" thickBot="1">
      <c r="A320" s="83"/>
      <c r="B320" s="82" t="s">
        <v>828</v>
      </c>
      <c r="C320" s="85"/>
      <c r="D320" s="84"/>
      <c r="E320" s="84"/>
      <c r="F320" s="84"/>
      <c r="G320" s="84"/>
      <c r="H320" s="84"/>
      <c r="I320" s="268">
        <f>I317+I318-I319</f>
        <v>2756054857</v>
      </c>
      <c r="J320" s="268">
        <f>J317+J318-J319</f>
        <v>0</v>
      </c>
      <c r="K320" s="268">
        <f>K317+K318-K319</f>
        <v>2756054857</v>
      </c>
      <c r="L320" s="177"/>
      <c r="M320" s="177"/>
    </row>
    <row r="321" spans="1:16" s="176" customFormat="1" ht="35.25" customHeight="1" thickTop="1">
      <c r="A321" s="81"/>
      <c r="B321" s="639" t="s">
        <v>997</v>
      </c>
      <c r="C321" s="639"/>
      <c r="D321" s="639"/>
      <c r="E321" s="639"/>
      <c r="F321" s="639"/>
      <c r="G321" s="639"/>
      <c r="H321" s="639"/>
      <c r="I321" s="639"/>
      <c r="J321" s="639"/>
      <c r="K321" s="639"/>
      <c r="L321" s="339"/>
    </row>
    <row r="322" spans="1:16" s="176" customFormat="1" ht="21" hidden="1" customHeight="1">
      <c r="A322" s="81"/>
      <c r="B322" s="628" t="s">
        <v>783</v>
      </c>
      <c r="C322" s="628"/>
      <c r="D322" s="628"/>
      <c r="E322" s="628"/>
      <c r="F322" s="628"/>
      <c r="G322" s="628"/>
      <c r="H322" s="628"/>
      <c r="I322" s="628"/>
      <c r="J322" s="628"/>
      <c r="K322" s="628"/>
      <c r="L322" s="160"/>
    </row>
    <row r="323" spans="1:16" s="176" customFormat="1" ht="21" hidden="1" customHeight="1">
      <c r="A323" s="81"/>
      <c r="B323" s="628" t="s">
        <v>820</v>
      </c>
      <c r="C323" s="628"/>
      <c r="D323" s="628"/>
      <c r="E323" s="628"/>
      <c r="F323" s="628"/>
      <c r="G323" s="628"/>
      <c r="H323" s="628"/>
      <c r="I323" s="628"/>
      <c r="J323" s="628"/>
      <c r="K323" s="628"/>
      <c r="L323" s="160"/>
    </row>
    <row r="324" spans="1:16" s="176" customFormat="1" ht="21" hidden="1" customHeight="1">
      <c r="A324" s="81"/>
      <c r="B324" s="628" t="s">
        <v>792</v>
      </c>
      <c r="C324" s="628"/>
      <c r="D324" s="628"/>
      <c r="E324" s="628"/>
      <c r="F324" s="628"/>
      <c r="G324" s="628"/>
      <c r="H324" s="628"/>
      <c r="I324" s="628"/>
      <c r="J324" s="628"/>
      <c r="K324" s="628"/>
      <c r="L324" s="160"/>
    </row>
    <row r="325" spans="1:16" s="176" customFormat="1" ht="21" customHeight="1">
      <c r="A325" s="81"/>
      <c r="B325" s="369"/>
      <c r="C325" s="369"/>
      <c r="D325" s="369"/>
      <c r="E325" s="369"/>
      <c r="F325" s="369"/>
      <c r="G325" s="369"/>
      <c r="H325" s="369"/>
      <c r="I325" s="369"/>
      <c r="J325" s="369"/>
      <c r="K325" s="369"/>
      <c r="L325" s="160"/>
    </row>
    <row r="326" spans="1:16" s="176" customFormat="1" ht="25.5" customHeight="1">
      <c r="A326" s="91" t="s">
        <v>43</v>
      </c>
      <c r="B326" s="85" t="s">
        <v>286</v>
      </c>
      <c r="C326" s="85"/>
      <c r="D326" s="85"/>
      <c r="E326" s="85"/>
      <c r="F326" s="85"/>
      <c r="G326" s="85"/>
      <c r="H326" s="85"/>
      <c r="I326" s="242" t="str">
        <f>TTC!D14</f>
        <v>30/06/2015</v>
      </c>
      <c r="J326" s="242"/>
      <c r="K326" s="242" t="str">
        <f>TTC!D13</f>
        <v>01/01/2015</v>
      </c>
      <c r="L326" s="237"/>
    </row>
    <row r="327" spans="1:16" s="78" customFormat="1" ht="20.100000000000001" customHeight="1">
      <c r="A327" s="91"/>
      <c r="B327" s="85" t="s">
        <v>176</v>
      </c>
      <c r="C327" s="85"/>
      <c r="D327" s="85"/>
      <c r="E327" s="85"/>
      <c r="F327" s="85"/>
      <c r="G327" s="85"/>
      <c r="H327" s="85"/>
      <c r="I327" s="3">
        <f>I328</f>
        <v>466828236</v>
      </c>
      <c r="J327" s="3"/>
      <c r="K327" s="3">
        <f>K328</f>
        <v>206167356</v>
      </c>
      <c r="L327" s="196">
        <f>I327-'CDKT '!G27</f>
        <v>466828236</v>
      </c>
      <c r="M327" s="196">
        <f>K327-'CDKT '!I27</f>
        <v>206167356</v>
      </c>
      <c r="P327" s="78" t="s">
        <v>825</v>
      </c>
    </row>
    <row r="328" spans="1:16" s="160" customFormat="1" ht="29.25" customHeight="1">
      <c r="A328" s="81"/>
      <c r="B328" s="82"/>
      <c r="C328" s="602" t="s">
        <v>814</v>
      </c>
      <c r="D328" s="603"/>
      <c r="E328" s="603"/>
      <c r="F328" s="82"/>
      <c r="G328" s="82"/>
      <c r="H328" s="82"/>
      <c r="I328" s="2">
        <v>466828236</v>
      </c>
      <c r="J328" s="2"/>
      <c r="K328" s="2">
        <v>206167356</v>
      </c>
      <c r="L328" s="177"/>
      <c r="M328" s="177"/>
    </row>
    <row r="329" spans="1:16" s="78" customFormat="1" ht="20.100000000000001" customHeight="1">
      <c r="A329" s="91"/>
      <c r="B329" s="85" t="s">
        <v>177</v>
      </c>
      <c r="C329" s="82"/>
      <c r="D329" s="85"/>
      <c r="E329" s="85"/>
      <c r="F329" s="85"/>
      <c r="G329" s="85"/>
      <c r="H329" s="85"/>
      <c r="I329" s="3">
        <v>219232241</v>
      </c>
      <c r="J329" s="3"/>
      <c r="K329" s="3" t="s">
        <v>1139</v>
      </c>
      <c r="L329" s="196"/>
      <c r="M329" s="196"/>
    </row>
    <row r="330" spans="1:16" s="78" customFormat="1" ht="20.100000000000001" customHeight="1">
      <c r="A330" s="91"/>
      <c r="B330" s="85" t="s">
        <v>287</v>
      </c>
      <c r="C330" s="82"/>
      <c r="D330" s="85"/>
      <c r="E330" s="85"/>
      <c r="F330" s="85"/>
      <c r="G330" s="85"/>
      <c r="H330" s="85"/>
      <c r="I330" s="3">
        <f>SUM(I331:I333)</f>
        <v>88837423</v>
      </c>
      <c r="J330" s="3"/>
      <c r="K330" s="3">
        <v>9193761</v>
      </c>
      <c r="L330" s="196">
        <f>I330-'CDKT '!G29</f>
        <v>88837423</v>
      </c>
      <c r="M330" s="196">
        <f>K330-'CDKT '!I29</f>
        <v>9193761</v>
      </c>
    </row>
    <row r="331" spans="1:16" s="176" customFormat="1" ht="16.5" customHeight="1">
      <c r="A331" s="81"/>
      <c r="B331" s="93"/>
      <c r="C331" s="82" t="s">
        <v>288</v>
      </c>
      <c r="D331" s="82"/>
      <c r="E331" s="82"/>
      <c r="F331" s="82"/>
      <c r="G331" s="82"/>
      <c r="H331" s="82"/>
      <c r="I331" s="2">
        <v>0</v>
      </c>
      <c r="J331" s="2"/>
      <c r="K331" s="2" t="s">
        <v>1139</v>
      </c>
      <c r="L331" s="160"/>
    </row>
    <row r="332" spans="1:16" s="176" customFormat="1" ht="15.95" customHeight="1">
      <c r="A332" s="81"/>
      <c r="B332" s="93"/>
      <c r="C332" s="82" t="s">
        <v>759</v>
      </c>
      <c r="D332" s="82"/>
      <c r="E332" s="82"/>
      <c r="F332" s="82"/>
      <c r="G332" s="82"/>
      <c r="H332" s="82"/>
      <c r="I332" s="2">
        <v>0</v>
      </c>
      <c r="J332" s="2"/>
      <c r="K332" s="2">
        <v>5204016</v>
      </c>
      <c r="L332" s="160"/>
    </row>
    <row r="333" spans="1:16" s="176" customFormat="1" ht="15.95" customHeight="1">
      <c r="A333" s="81"/>
      <c r="B333" s="93"/>
      <c r="C333" s="82" t="s">
        <v>901</v>
      </c>
      <c r="D333" s="82"/>
      <c r="E333" s="82"/>
      <c r="F333" s="82"/>
      <c r="G333" s="82"/>
      <c r="H333" s="82"/>
      <c r="I333" s="2">
        <v>88837423</v>
      </c>
      <c r="J333" s="2"/>
      <c r="K333" s="2">
        <v>3989745</v>
      </c>
      <c r="L333" s="160"/>
    </row>
    <row r="334" spans="1:16" s="78" customFormat="1" ht="20.100000000000001" customHeight="1">
      <c r="A334" s="91"/>
      <c r="B334" s="85" t="s">
        <v>286</v>
      </c>
      <c r="C334" s="85"/>
      <c r="D334" s="85"/>
      <c r="E334" s="85"/>
      <c r="F334" s="85"/>
      <c r="G334" s="85"/>
      <c r="H334" s="85"/>
      <c r="I334" s="3">
        <f>I335+I336+I338</f>
        <v>0</v>
      </c>
      <c r="J334" s="3"/>
      <c r="K334" s="3">
        <f>K335+K336+K338</f>
        <v>8045612739</v>
      </c>
      <c r="L334" s="196">
        <f>I334-'CDKT '!G31</f>
        <v>0</v>
      </c>
      <c r="M334" s="196">
        <f>K334-'CDKT '!I31</f>
        <v>8045612739</v>
      </c>
    </row>
    <row r="335" spans="1:16" s="176" customFormat="1" ht="15.95" customHeight="1">
      <c r="A335" s="81"/>
      <c r="C335" s="82" t="s">
        <v>503</v>
      </c>
      <c r="D335" s="82"/>
      <c r="E335" s="82"/>
      <c r="F335" s="82"/>
      <c r="G335" s="82"/>
      <c r="H335" s="82"/>
      <c r="I335" s="319">
        <v>0</v>
      </c>
      <c r="J335" s="2"/>
      <c r="K335" s="2">
        <v>5405092534</v>
      </c>
      <c r="L335" s="177"/>
    </row>
    <row r="336" spans="1:16" s="176" customFormat="1" ht="15.95" customHeight="1">
      <c r="A336" s="81"/>
      <c r="C336" s="82" t="s">
        <v>585</v>
      </c>
      <c r="D336" s="82"/>
      <c r="E336" s="82"/>
      <c r="F336" s="82"/>
      <c r="G336" s="82"/>
      <c r="H336" s="82"/>
      <c r="I336" s="319">
        <v>0</v>
      </c>
      <c r="J336" s="2">
        <f>J337</f>
        <v>0</v>
      </c>
      <c r="K336" s="2">
        <v>2640520205</v>
      </c>
      <c r="L336" s="177">
        <f>I336-K336</f>
        <v>-2640520205</v>
      </c>
      <c r="M336" s="176" t="s">
        <v>236</v>
      </c>
    </row>
    <row r="337" spans="1:13" s="176" customFormat="1" ht="15.95" customHeight="1">
      <c r="A337" s="81"/>
      <c r="B337" s="82"/>
      <c r="C337" s="335" t="s">
        <v>906</v>
      </c>
      <c r="D337" s="82"/>
      <c r="E337" s="82"/>
      <c r="F337" s="82"/>
      <c r="G337" s="82"/>
      <c r="H337" s="82"/>
      <c r="I337" s="314">
        <v>0</v>
      </c>
      <c r="J337" s="168"/>
      <c r="K337" s="168">
        <v>2640520205</v>
      </c>
      <c r="L337" s="177"/>
    </row>
    <row r="338" spans="1:13" s="176" customFormat="1" ht="15.95" hidden="1" customHeight="1">
      <c r="A338" s="91"/>
      <c r="B338" s="93"/>
      <c r="C338" s="82" t="s">
        <v>502</v>
      </c>
      <c r="D338" s="85"/>
      <c r="E338" s="85"/>
      <c r="F338" s="85"/>
      <c r="G338" s="85"/>
      <c r="H338" s="85"/>
      <c r="I338" s="2"/>
      <c r="J338" s="2"/>
      <c r="K338" s="2"/>
      <c r="L338" s="160"/>
    </row>
    <row r="339" spans="1:13" s="176" customFormat="1" ht="21" customHeight="1" thickBot="1">
      <c r="A339" s="83"/>
      <c r="B339" s="85"/>
      <c r="C339" s="85" t="s">
        <v>265</v>
      </c>
      <c r="D339" s="84"/>
      <c r="E339" s="84"/>
      <c r="F339" s="84"/>
      <c r="G339" s="84"/>
      <c r="H339" s="84"/>
      <c r="I339" s="167">
        <f>I330+I334+I329+I327</f>
        <v>774897900</v>
      </c>
      <c r="J339" s="167">
        <f>J330+J334+J329+J327</f>
        <v>0</v>
      </c>
      <c r="K339" s="167">
        <v>8260973856</v>
      </c>
      <c r="L339" s="177">
        <f>I339-'CDKT '!G26</f>
        <v>774897900</v>
      </c>
      <c r="M339" s="177">
        <f>K339-'CDKT '!I26</f>
        <v>8260973856</v>
      </c>
    </row>
    <row r="340" spans="1:13" s="176" customFormat="1" ht="21" hidden="1" customHeight="1" thickTop="1">
      <c r="A340" s="83"/>
      <c r="B340" s="85"/>
      <c r="C340" s="85"/>
      <c r="D340" s="84"/>
      <c r="E340" s="84"/>
      <c r="F340" s="84"/>
      <c r="G340" s="84"/>
      <c r="H340" s="84"/>
      <c r="I340" s="3"/>
      <c r="J340" s="3"/>
      <c r="K340" s="3"/>
      <c r="L340" s="177"/>
      <c r="M340" s="177"/>
    </row>
    <row r="341" spans="1:13" s="176" customFormat="1" ht="30" customHeight="1" thickTop="1">
      <c r="A341" s="91" t="s">
        <v>45</v>
      </c>
      <c r="B341" s="85" t="s">
        <v>641</v>
      </c>
      <c r="C341" s="85"/>
      <c r="D341" s="85"/>
      <c r="E341" s="85"/>
      <c r="F341" s="85"/>
      <c r="G341" s="193"/>
      <c r="H341" s="85"/>
      <c r="I341" s="242" t="str">
        <f>TTC!D14</f>
        <v>30/06/2015</v>
      </c>
      <c r="J341" s="242"/>
      <c r="K341" s="242" t="str">
        <f>TTC!D13</f>
        <v>01/01/2015</v>
      </c>
      <c r="L341" s="237"/>
    </row>
    <row r="342" spans="1:13" s="176" customFormat="1" ht="15.95" customHeight="1">
      <c r="A342" s="81"/>
      <c r="B342" s="176" t="s">
        <v>642</v>
      </c>
      <c r="C342" s="82"/>
      <c r="D342" s="82"/>
      <c r="E342" s="82"/>
      <c r="F342" s="82"/>
      <c r="G342" s="82"/>
      <c r="H342" s="82"/>
      <c r="I342" s="301">
        <v>0</v>
      </c>
      <c r="J342" s="2"/>
      <c r="K342" s="301">
        <v>1143587430.4799991</v>
      </c>
      <c r="L342" s="251">
        <f>I342/$P$253</f>
        <v>0</v>
      </c>
      <c r="M342" s="176" t="s">
        <v>314</v>
      </c>
    </row>
    <row r="343" spans="1:13" s="176" customFormat="1" ht="21" customHeight="1">
      <c r="A343" s="83"/>
      <c r="B343" s="85"/>
      <c r="C343" s="85" t="s">
        <v>357</v>
      </c>
      <c r="D343" s="84"/>
      <c r="E343" s="84"/>
      <c r="F343" s="84"/>
      <c r="G343" s="84"/>
      <c r="H343" s="84"/>
      <c r="I343" s="306">
        <f>SUM(I342:I342)</f>
        <v>0</v>
      </c>
      <c r="J343" s="3"/>
      <c r="K343" s="306">
        <f>SUM(K342:K342)</f>
        <v>1143587430.4799991</v>
      </c>
      <c r="L343" s="177">
        <f>I343-'CDKT '!G49</f>
        <v>0</v>
      </c>
      <c r="M343" s="177">
        <f>K343-'CDKT '!I49</f>
        <v>1143587430.4799991</v>
      </c>
    </row>
    <row r="344" spans="1:13" s="176" customFormat="1" ht="50.1" customHeight="1">
      <c r="A344" s="197"/>
      <c r="B344" s="593" t="s">
        <v>996</v>
      </c>
      <c r="C344" s="593"/>
      <c r="D344" s="593"/>
      <c r="E344" s="593"/>
      <c r="F344" s="593"/>
      <c r="G344" s="593"/>
      <c r="H344" s="593"/>
      <c r="I344" s="593"/>
      <c r="J344" s="593"/>
      <c r="K344" s="593"/>
      <c r="L344" s="340">
        <f>54085.25*21246</f>
        <v>1149095221.5</v>
      </c>
    </row>
    <row r="345" spans="1:13" s="176" customFormat="1" ht="30" customHeight="1">
      <c r="A345" s="197" t="s">
        <v>47</v>
      </c>
      <c r="B345" s="155" t="s">
        <v>1160</v>
      </c>
      <c r="C345" s="82"/>
      <c r="D345" s="82"/>
      <c r="E345" s="82"/>
      <c r="F345" s="82"/>
      <c r="G345" s="82"/>
      <c r="H345" s="82"/>
      <c r="I345" s="80"/>
      <c r="J345" s="80"/>
      <c r="K345" s="80"/>
      <c r="L345" s="160"/>
    </row>
    <row r="346" spans="1:13" s="176" customFormat="1" ht="30.75" hidden="1" customHeight="1">
      <c r="A346" s="91"/>
      <c r="B346" s="198"/>
      <c r="C346" s="95" t="s">
        <v>587</v>
      </c>
      <c r="D346" s="96"/>
      <c r="E346" s="97" t="s">
        <v>588</v>
      </c>
      <c r="F346" s="96"/>
      <c r="G346" s="97" t="s">
        <v>590</v>
      </c>
      <c r="H346" s="85"/>
      <c r="I346" s="97" t="s">
        <v>591</v>
      </c>
      <c r="J346" s="63"/>
      <c r="K346" s="97" t="s">
        <v>589</v>
      </c>
      <c r="L346" s="237" t="s">
        <v>3</v>
      </c>
    </row>
    <row r="347" spans="1:13" s="176" customFormat="1" ht="24.95" hidden="1" customHeight="1">
      <c r="A347" s="91"/>
      <c r="B347" s="85" t="s">
        <v>592</v>
      </c>
      <c r="C347" s="98"/>
      <c r="D347" s="98"/>
      <c r="E347" s="72"/>
      <c r="F347" s="80"/>
      <c r="G347" s="80"/>
      <c r="H347" s="72"/>
      <c r="I347" s="80"/>
      <c r="J347" s="99"/>
      <c r="K347" s="100"/>
      <c r="L347" s="160"/>
    </row>
    <row r="348" spans="1:13" s="176" customFormat="1" ht="15.95" hidden="1" customHeight="1">
      <c r="A348" s="81"/>
      <c r="B348" s="82" t="s">
        <v>593</v>
      </c>
      <c r="C348" s="101"/>
      <c r="D348" s="101"/>
      <c r="E348" s="72">
        <v>2163224919</v>
      </c>
      <c r="F348" s="80"/>
      <c r="G348" s="80">
        <v>1886141353</v>
      </c>
      <c r="H348" s="72"/>
      <c r="I348" s="80">
        <v>3176853178</v>
      </c>
      <c r="J348" s="99"/>
      <c r="K348" s="63">
        <f>SUM(E348:J348)</f>
        <v>7226219450</v>
      </c>
      <c r="L348" s="177">
        <f>K348-'CDKT '!I55</f>
        <v>7226219450</v>
      </c>
    </row>
    <row r="349" spans="1:13" s="194" customFormat="1" ht="15.95" hidden="1" customHeight="1">
      <c r="A349" s="83"/>
      <c r="B349" s="84"/>
      <c r="C349" s="84" t="s">
        <v>594</v>
      </c>
      <c r="D349" s="103"/>
      <c r="E349" s="73"/>
      <c r="F349" s="66"/>
      <c r="G349" s="66">
        <v>96701069</v>
      </c>
      <c r="H349" s="73"/>
      <c r="I349" s="66"/>
      <c r="J349" s="104"/>
      <c r="K349" s="63">
        <f t="shared" ref="K349:K354" si="0">SUM(E349:J349)</f>
        <v>96701069</v>
      </c>
      <c r="M349" s="194" t="s">
        <v>640</v>
      </c>
    </row>
    <row r="350" spans="1:13" s="194" customFormat="1" ht="15.95" hidden="1" customHeight="1">
      <c r="A350" s="83"/>
      <c r="B350" s="84"/>
      <c r="C350" s="84" t="s">
        <v>595</v>
      </c>
      <c r="D350" s="103"/>
      <c r="E350" s="103"/>
      <c r="F350" s="103"/>
      <c r="G350" s="103"/>
      <c r="H350" s="103"/>
      <c r="I350" s="104"/>
      <c r="J350" s="104"/>
      <c r="K350" s="63">
        <f t="shared" si="0"/>
        <v>0</v>
      </c>
    </row>
    <row r="351" spans="1:13" s="194" customFormat="1" ht="15.95" hidden="1" customHeight="1">
      <c r="A351" s="83"/>
      <c r="B351" s="84"/>
      <c r="C351" s="84" t="s">
        <v>370</v>
      </c>
      <c r="D351" s="103"/>
      <c r="E351" s="103"/>
      <c r="F351" s="103"/>
      <c r="G351" s="103"/>
      <c r="H351" s="103"/>
      <c r="I351" s="66"/>
      <c r="J351" s="104"/>
      <c r="K351" s="63">
        <f t="shared" si="0"/>
        <v>0</v>
      </c>
    </row>
    <row r="352" spans="1:13" s="194" customFormat="1" ht="15.95" hidden="1" customHeight="1">
      <c r="A352" s="83"/>
      <c r="B352" s="84"/>
      <c r="C352" s="84" t="s">
        <v>371</v>
      </c>
      <c r="D352" s="103"/>
      <c r="E352" s="103"/>
      <c r="F352" s="103"/>
      <c r="G352" s="103"/>
      <c r="H352" s="103"/>
      <c r="I352" s="104"/>
      <c r="J352" s="104"/>
      <c r="K352" s="63">
        <f t="shared" si="0"/>
        <v>0</v>
      </c>
    </row>
    <row r="353" spans="1:12" s="194" customFormat="1" ht="15.95" hidden="1" customHeight="1">
      <c r="A353" s="83"/>
      <c r="B353" s="84"/>
      <c r="C353" s="84" t="s">
        <v>372</v>
      </c>
      <c r="D353" s="103"/>
      <c r="E353" s="73"/>
      <c r="F353" s="66"/>
      <c r="G353" s="66"/>
      <c r="H353" s="73"/>
      <c r="I353" s="66"/>
      <c r="J353" s="104"/>
      <c r="K353" s="63">
        <f t="shared" si="0"/>
        <v>0</v>
      </c>
    </row>
    <row r="354" spans="1:12" s="194" customFormat="1" ht="15.95" hidden="1" customHeight="1">
      <c r="A354" s="83"/>
      <c r="B354" s="84"/>
      <c r="C354" s="199" t="s">
        <v>373</v>
      </c>
      <c r="D354" s="103"/>
      <c r="E354" s="103"/>
      <c r="F354" s="103"/>
      <c r="G354" s="103"/>
      <c r="H354" s="103"/>
      <c r="I354" s="104"/>
      <c r="J354" s="104"/>
      <c r="K354" s="63">
        <f t="shared" si="0"/>
        <v>0</v>
      </c>
    </row>
    <row r="355" spans="1:12" s="176" customFormat="1" ht="15.95" hidden="1" customHeight="1">
      <c r="A355" s="81"/>
      <c r="B355" s="200" t="s">
        <v>374</v>
      </c>
      <c r="C355" s="105"/>
      <c r="D355" s="101"/>
      <c r="E355" s="105">
        <f>E348+E349+E350+E351-E352-E353-E354</f>
        <v>2163224919</v>
      </c>
      <c r="F355" s="101"/>
      <c r="G355" s="105">
        <f>G348+G349+G350+G351-G352-G353-G354</f>
        <v>1982842422</v>
      </c>
      <c r="H355" s="101"/>
      <c r="I355" s="105">
        <f>I348+I349+I350+I351-I352-I353-I354</f>
        <v>3176853178</v>
      </c>
      <c r="J355" s="99"/>
      <c r="K355" s="116">
        <f>SUM(E355:J355)</f>
        <v>7322920519</v>
      </c>
      <c r="L355" s="177">
        <f>K355-'CDKT '!G55</f>
        <v>7322920519</v>
      </c>
    </row>
    <row r="356" spans="1:12" s="176" customFormat="1" ht="24.95" hidden="1" customHeight="1">
      <c r="A356" s="91"/>
      <c r="B356" s="85" t="s">
        <v>375</v>
      </c>
      <c r="C356" s="98"/>
      <c r="D356" s="98"/>
      <c r="E356" s="72"/>
      <c r="F356" s="80"/>
      <c r="G356" s="80"/>
      <c r="H356" s="72"/>
      <c r="I356" s="80"/>
      <c r="J356" s="99"/>
      <c r="K356" s="100"/>
      <c r="L356" s="160"/>
    </row>
    <row r="357" spans="1:12" s="176" customFormat="1" ht="15.95" hidden="1" customHeight="1">
      <c r="A357" s="81"/>
      <c r="B357" s="82" t="s">
        <v>593</v>
      </c>
      <c r="C357" s="107"/>
      <c r="D357" s="107"/>
      <c r="E357" s="72"/>
      <c r="F357" s="80"/>
      <c r="G357" s="80"/>
      <c r="H357" s="72"/>
      <c r="I357" s="80"/>
      <c r="J357" s="80"/>
      <c r="K357" s="102">
        <f t="shared" ref="K357:K363" si="1">SUM(E357:J357)</f>
        <v>0</v>
      </c>
      <c r="L357" s="177">
        <f>K357-'CDKT '!I56</f>
        <v>0</v>
      </c>
    </row>
    <row r="358" spans="1:12" s="194" customFormat="1" ht="15.95" hidden="1" customHeight="1">
      <c r="A358" s="83"/>
      <c r="B358" s="84"/>
      <c r="C358" s="84" t="s">
        <v>376</v>
      </c>
      <c r="D358" s="108"/>
      <c r="E358" s="73"/>
      <c r="F358" s="66"/>
      <c r="G358" s="66"/>
      <c r="H358" s="73"/>
      <c r="I358" s="66"/>
      <c r="J358" s="66"/>
      <c r="K358" s="102">
        <f t="shared" si="1"/>
        <v>0</v>
      </c>
    </row>
    <row r="359" spans="1:12" s="194" customFormat="1" ht="15.95" hidden="1" customHeight="1">
      <c r="A359" s="83"/>
      <c r="B359" s="84"/>
      <c r="C359" s="84" t="s">
        <v>370</v>
      </c>
      <c r="D359" s="108"/>
      <c r="E359" s="108"/>
      <c r="F359" s="108"/>
      <c r="G359" s="108"/>
      <c r="H359" s="73"/>
      <c r="I359" s="66"/>
      <c r="J359" s="66"/>
      <c r="K359" s="102">
        <f t="shared" si="1"/>
        <v>0</v>
      </c>
    </row>
    <row r="360" spans="1:12" s="194" customFormat="1" ht="15.95" hidden="1" customHeight="1">
      <c r="A360" s="83"/>
      <c r="B360" s="84"/>
      <c r="C360" s="84" t="s">
        <v>371</v>
      </c>
      <c r="D360" s="108"/>
      <c r="E360" s="108"/>
      <c r="F360" s="108"/>
      <c r="G360" s="108"/>
      <c r="H360" s="73"/>
      <c r="I360" s="66"/>
      <c r="J360" s="66"/>
      <c r="K360" s="102">
        <f t="shared" si="1"/>
        <v>0</v>
      </c>
    </row>
    <row r="361" spans="1:12" s="194" customFormat="1" ht="15.95" hidden="1" customHeight="1">
      <c r="A361" s="83"/>
      <c r="B361" s="84"/>
      <c r="C361" s="84" t="s">
        <v>372</v>
      </c>
      <c r="D361" s="108"/>
      <c r="E361" s="108"/>
      <c r="F361" s="108"/>
      <c r="G361" s="108"/>
      <c r="H361" s="73"/>
      <c r="I361" s="66"/>
      <c r="J361" s="66"/>
      <c r="K361" s="102">
        <f t="shared" si="1"/>
        <v>0</v>
      </c>
    </row>
    <row r="362" spans="1:12" s="194" customFormat="1" ht="15.95" hidden="1" customHeight="1">
      <c r="A362" s="83"/>
      <c r="B362" s="84"/>
      <c r="C362" s="199" t="s">
        <v>373</v>
      </c>
      <c r="D362" s="108"/>
      <c r="E362" s="73"/>
      <c r="F362" s="66"/>
      <c r="G362" s="66"/>
      <c r="H362" s="73"/>
      <c r="I362" s="66"/>
      <c r="J362" s="66"/>
      <c r="K362" s="102">
        <f t="shared" si="1"/>
        <v>0</v>
      </c>
    </row>
    <row r="363" spans="1:12" s="176" customFormat="1" ht="15.95" hidden="1" customHeight="1">
      <c r="A363" s="81"/>
      <c r="B363" s="200" t="s">
        <v>374</v>
      </c>
      <c r="C363" s="109"/>
      <c r="D363" s="107"/>
      <c r="E363" s="109">
        <f>E357+E358+E359-E360-E361-E362</f>
        <v>0</v>
      </c>
      <c r="F363" s="107"/>
      <c r="G363" s="109">
        <f>G357+G358+G359-G360-G361-G362</f>
        <v>0</v>
      </c>
      <c r="H363" s="107"/>
      <c r="I363" s="109">
        <f>I357+I358+I359-I360-I361-I362</f>
        <v>0</v>
      </c>
      <c r="J363" s="80"/>
      <c r="K363" s="106">
        <f t="shared" si="1"/>
        <v>0</v>
      </c>
      <c r="L363" s="177">
        <f>K363-'CDKT '!G56</f>
        <v>0</v>
      </c>
    </row>
    <row r="364" spans="1:12" s="176" customFormat="1" ht="24.95" hidden="1" customHeight="1">
      <c r="A364" s="91"/>
      <c r="B364" s="85" t="s">
        <v>377</v>
      </c>
      <c r="C364" s="98"/>
      <c r="D364" s="98"/>
      <c r="E364" s="72"/>
      <c r="F364" s="80"/>
      <c r="G364" s="80"/>
      <c r="H364" s="72"/>
      <c r="I364" s="80"/>
      <c r="J364" s="99"/>
      <c r="K364" s="100"/>
      <c r="L364" s="160"/>
    </row>
    <row r="365" spans="1:12" s="176" customFormat="1" ht="15.95" hidden="1" customHeight="1">
      <c r="A365" s="81"/>
      <c r="B365" s="112" t="s">
        <v>593</v>
      </c>
      <c r="C365" s="107"/>
      <c r="D365" s="107"/>
      <c r="E365" s="107">
        <f>E348-E357</f>
        <v>2163224919</v>
      </c>
      <c r="F365" s="107"/>
      <c r="G365" s="107">
        <f>G348-G357</f>
        <v>1886141353</v>
      </c>
      <c r="H365" s="107">
        <v>0</v>
      </c>
      <c r="I365" s="107">
        <f>I348-I357</f>
        <v>3176853178</v>
      </c>
      <c r="J365" s="80">
        <v>0</v>
      </c>
      <c r="K365" s="102">
        <f>SUM(E365:J365)</f>
        <v>7226219450</v>
      </c>
      <c r="L365" s="177">
        <f>K365-'CDKT '!I54</f>
        <v>7226219450</v>
      </c>
    </row>
    <row r="366" spans="1:12" s="176" customFormat="1" ht="15.95" hidden="1" customHeight="1" thickBot="1">
      <c r="A366" s="81"/>
      <c r="B366" s="201" t="s">
        <v>374</v>
      </c>
      <c r="C366" s="110"/>
      <c r="D366" s="107"/>
      <c r="E366" s="110">
        <f>E355-E363</f>
        <v>2163224919</v>
      </c>
      <c r="F366" s="107"/>
      <c r="G366" s="110">
        <f>G355-G363</f>
        <v>1982842422</v>
      </c>
      <c r="H366" s="107">
        <v>0</v>
      </c>
      <c r="I366" s="110">
        <f>I355-I363</f>
        <v>3176853178</v>
      </c>
      <c r="J366" s="80">
        <v>0</v>
      </c>
      <c r="K366" s="111">
        <f>SUM(E366:J366)</f>
        <v>7322920519</v>
      </c>
      <c r="L366" s="177">
        <f>K366-'CDKT '!G53</f>
        <v>7322920519</v>
      </c>
    </row>
    <row r="367" spans="1:12" s="176" customFormat="1" ht="15" hidden="1" customHeight="1" thickTop="1">
      <c r="A367" s="81"/>
      <c r="B367" s="82"/>
      <c r="C367" s="82"/>
      <c r="D367" s="82"/>
      <c r="E367" s="82"/>
      <c r="F367" s="112"/>
      <c r="G367" s="82"/>
      <c r="H367" s="112"/>
      <c r="I367" s="80"/>
      <c r="J367" s="80"/>
      <c r="K367" s="80"/>
      <c r="L367" s="160"/>
    </row>
    <row r="368" spans="1:12" s="176" customFormat="1" ht="17.25" hidden="1" customHeight="1">
      <c r="A368" s="81"/>
      <c r="B368" s="112" t="s">
        <v>378</v>
      </c>
      <c r="C368" s="113"/>
      <c r="D368" s="113"/>
      <c r="E368" s="113"/>
      <c r="F368" s="113"/>
      <c r="G368" s="113"/>
      <c r="H368" s="113"/>
      <c r="I368" s="113"/>
      <c r="J368" s="113"/>
      <c r="K368" s="113"/>
      <c r="L368" s="160"/>
    </row>
    <row r="369" spans="1:12" s="176" customFormat="1" ht="12.75" hidden="1" customHeight="1">
      <c r="A369" s="81"/>
      <c r="B369" s="112" t="s">
        <v>379</v>
      </c>
      <c r="C369" s="113"/>
      <c r="D369" s="113"/>
      <c r="E369" s="113"/>
      <c r="F369" s="113"/>
      <c r="G369" s="113"/>
      <c r="H369" s="113"/>
      <c r="I369" s="113"/>
      <c r="J369" s="113"/>
      <c r="K369" s="113"/>
      <c r="L369" s="160"/>
    </row>
    <row r="370" spans="1:12" s="176" customFormat="1" ht="12.75" hidden="1" customHeight="1">
      <c r="A370" s="81"/>
      <c r="B370" s="82" t="s">
        <v>380</v>
      </c>
      <c r="C370" s="82"/>
      <c r="D370" s="82"/>
      <c r="E370" s="82"/>
      <c r="F370" s="82"/>
      <c r="G370" s="82"/>
      <c r="H370" s="82"/>
      <c r="I370" s="82"/>
      <c r="J370" s="82"/>
      <c r="K370" s="82"/>
      <c r="L370" s="160"/>
    </row>
    <row r="371" spans="1:12" s="176" customFormat="1" ht="12.75" hidden="1" customHeight="1">
      <c r="A371" s="81"/>
      <c r="B371" s="82" t="s">
        <v>381</v>
      </c>
      <c r="C371" s="82"/>
      <c r="D371" s="82"/>
      <c r="E371" s="82"/>
      <c r="F371" s="82"/>
      <c r="G371" s="82"/>
      <c r="H371" s="82"/>
      <c r="I371" s="82"/>
      <c r="J371" s="82"/>
      <c r="K371" s="82"/>
      <c r="L371" s="160"/>
    </row>
    <row r="372" spans="1:12" s="176" customFormat="1" ht="12.75" hidden="1" customHeight="1">
      <c r="A372" s="81"/>
      <c r="B372" s="82" t="s">
        <v>382</v>
      </c>
      <c r="C372" s="82"/>
      <c r="D372" s="82"/>
      <c r="E372" s="82"/>
      <c r="F372" s="82"/>
      <c r="G372" s="82"/>
      <c r="H372" s="82"/>
      <c r="I372" s="82"/>
      <c r="J372" s="82"/>
      <c r="K372" s="82"/>
      <c r="L372" s="160"/>
    </row>
    <row r="373" spans="1:12" s="176" customFormat="1" ht="30" hidden="1" customHeight="1">
      <c r="A373" s="197" t="s">
        <v>686</v>
      </c>
      <c r="B373" s="155" t="s">
        <v>383</v>
      </c>
      <c r="C373" s="82"/>
      <c r="D373" s="82"/>
      <c r="E373" s="82"/>
      <c r="F373" s="82"/>
      <c r="G373" s="82"/>
      <c r="H373" s="82"/>
      <c r="I373" s="80"/>
      <c r="J373" s="80"/>
      <c r="K373" s="80"/>
      <c r="L373" s="160"/>
    </row>
    <row r="374" spans="1:12" s="176" customFormat="1" ht="30.75" hidden="1" customHeight="1">
      <c r="A374" s="91"/>
      <c r="B374" s="198"/>
      <c r="C374" s="95"/>
      <c r="D374" s="96"/>
      <c r="E374" s="97" t="s">
        <v>588</v>
      </c>
      <c r="F374" s="96"/>
      <c r="G374" s="97" t="s">
        <v>590</v>
      </c>
      <c r="H374" s="85"/>
      <c r="I374" s="97" t="s">
        <v>591</v>
      </c>
      <c r="J374" s="63"/>
      <c r="K374" s="97" t="s">
        <v>589</v>
      </c>
      <c r="L374" s="237"/>
    </row>
    <row r="375" spans="1:12" s="176" customFormat="1" ht="15" hidden="1" customHeight="1">
      <c r="A375" s="91"/>
      <c r="B375" s="92"/>
      <c r="C375" s="96"/>
      <c r="D375" s="96"/>
      <c r="E375" s="96"/>
      <c r="F375" s="96"/>
      <c r="G375" s="96"/>
      <c r="H375" s="85"/>
      <c r="I375" s="114"/>
      <c r="J375" s="63"/>
      <c r="K375" s="114"/>
      <c r="L375" s="160"/>
    </row>
    <row r="376" spans="1:12" s="176" customFormat="1" ht="15" hidden="1" customHeight="1">
      <c r="A376" s="91"/>
      <c r="B376" s="85" t="s">
        <v>592</v>
      </c>
      <c r="C376" s="70"/>
      <c r="D376" s="70"/>
      <c r="E376" s="70"/>
      <c r="F376" s="70"/>
      <c r="G376" s="70"/>
      <c r="H376" s="70"/>
      <c r="I376" s="63"/>
      <c r="J376" s="63"/>
      <c r="K376" s="63"/>
      <c r="L376" s="160"/>
    </row>
    <row r="377" spans="1:12" s="176" customFormat="1" ht="15" hidden="1" customHeight="1">
      <c r="A377" s="81"/>
      <c r="B377" s="82" t="s">
        <v>593</v>
      </c>
      <c r="C377" s="107"/>
      <c r="D377" s="107"/>
      <c r="E377" s="107"/>
      <c r="F377" s="107"/>
      <c r="G377" s="107"/>
      <c r="H377" s="107"/>
      <c r="I377" s="80"/>
      <c r="J377" s="80"/>
      <c r="K377" s="63">
        <f t="shared" ref="K377:K383" si="2">SUM(E377:J377)</f>
        <v>0</v>
      </c>
      <c r="L377" s="160"/>
    </row>
    <row r="378" spans="1:12" s="194" customFormat="1" ht="12.75" hidden="1" customHeight="1">
      <c r="A378" s="83"/>
      <c r="B378" s="84"/>
      <c r="C378" s="84" t="s">
        <v>384</v>
      </c>
      <c r="D378" s="108"/>
      <c r="E378" s="108"/>
      <c r="F378" s="108"/>
      <c r="G378" s="108"/>
      <c r="H378" s="108"/>
      <c r="I378" s="66"/>
      <c r="J378" s="66"/>
      <c r="K378" s="63">
        <f t="shared" si="2"/>
        <v>0</v>
      </c>
    </row>
    <row r="379" spans="1:12" s="194" customFormat="1" ht="15" hidden="1" customHeight="1">
      <c r="A379" s="83"/>
      <c r="B379" s="84"/>
      <c r="C379" s="84" t="s">
        <v>385</v>
      </c>
      <c r="D379" s="108"/>
      <c r="E379" s="108"/>
      <c r="F379" s="108"/>
      <c r="G379" s="108"/>
      <c r="H379" s="108"/>
      <c r="I379" s="66"/>
      <c r="J379" s="66"/>
      <c r="K379" s="63">
        <f t="shared" si="2"/>
        <v>0</v>
      </c>
    </row>
    <row r="380" spans="1:12" s="194" customFormat="1" ht="12.75" hidden="1" customHeight="1">
      <c r="A380" s="83"/>
      <c r="B380" s="84"/>
      <c r="C380" s="84" t="s">
        <v>370</v>
      </c>
      <c r="D380" s="108"/>
      <c r="E380" s="108"/>
      <c r="F380" s="108"/>
      <c r="G380" s="108"/>
      <c r="H380" s="108"/>
      <c r="I380" s="66"/>
      <c r="J380" s="66"/>
      <c r="K380" s="63">
        <f t="shared" si="2"/>
        <v>0</v>
      </c>
    </row>
    <row r="381" spans="1:12" s="194" customFormat="1" ht="12.75" hidden="1" customHeight="1">
      <c r="A381" s="83"/>
      <c r="B381" s="84"/>
      <c r="C381" s="84" t="s">
        <v>386</v>
      </c>
      <c r="D381" s="108"/>
      <c r="E381" s="108"/>
      <c r="F381" s="108"/>
      <c r="G381" s="108"/>
      <c r="H381" s="108"/>
      <c r="I381" s="66"/>
      <c r="J381" s="66"/>
      <c r="K381" s="63">
        <f t="shared" si="2"/>
        <v>0</v>
      </c>
    </row>
    <row r="382" spans="1:12" s="194" customFormat="1" ht="12.75" hidden="1" customHeight="1">
      <c r="A382" s="83"/>
      <c r="B382" s="199"/>
      <c r="C382" s="199" t="s">
        <v>373</v>
      </c>
      <c r="D382" s="108"/>
      <c r="E382" s="108"/>
      <c r="F382" s="108"/>
      <c r="G382" s="108"/>
      <c r="H382" s="108"/>
      <c r="I382" s="66"/>
      <c r="J382" s="66"/>
      <c r="K382" s="63">
        <f t="shared" si="2"/>
        <v>0</v>
      </c>
    </row>
    <row r="383" spans="1:12" s="176" customFormat="1" ht="15" hidden="1" customHeight="1">
      <c r="A383" s="81"/>
      <c r="B383" s="200" t="s">
        <v>374</v>
      </c>
      <c r="C383" s="109"/>
      <c r="D383" s="107"/>
      <c r="E383" s="115">
        <f>E377+E378-E379+E380-E381-E382</f>
        <v>0</v>
      </c>
      <c r="F383" s="107"/>
      <c r="G383" s="115">
        <f>G377+G378-G379+G380-G381-G382</f>
        <v>0</v>
      </c>
      <c r="H383" s="107"/>
      <c r="I383" s="115">
        <f>I377+I378-I379+I380-I381-I382</f>
        <v>0</v>
      </c>
      <c r="J383" s="80"/>
      <c r="K383" s="116">
        <f t="shared" si="2"/>
        <v>0</v>
      </c>
      <c r="L383" s="160"/>
    </row>
    <row r="384" spans="1:12" s="176" customFormat="1" ht="15" hidden="1" customHeight="1">
      <c r="A384" s="91"/>
      <c r="B384" s="92"/>
      <c r="C384" s="96"/>
      <c r="D384" s="96"/>
      <c r="E384" s="96"/>
      <c r="F384" s="96"/>
      <c r="G384" s="96"/>
      <c r="H384" s="85"/>
      <c r="I384" s="114"/>
      <c r="J384" s="63"/>
      <c r="K384" s="114"/>
      <c r="L384" s="160"/>
    </row>
    <row r="385" spans="1:12" s="176" customFormat="1" ht="15" hidden="1" customHeight="1">
      <c r="A385" s="91"/>
      <c r="B385" s="85" t="s">
        <v>375</v>
      </c>
      <c r="C385" s="70"/>
      <c r="D385" s="70"/>
      <c r="E385" s="70"/>
      <c r="F385" s="70"/>
      <c r="G385" s="70"/>
      <c r="H385" s="70"/>
      <c r="I385" s="63"/>
      <c r="J385" s="63"/>
      <c r="K385" s="63"/>
      <c r="L385" s="160"/>
    </row>
    <row r="386" spans="1:12" s="176" customFormat="1" ht="15" hidden="1" customHeight="1">
      <c r="A386" s="81"/>
      <c r="B386" s="82" t="s">
        <v>593</v>
      </c>
      <c r="C386" s="107"/>
      <c r="D386" s="107"/>
      <c r="E386" s="107"/>
      <c r="F386" s="107"/>
      <c r="G386" s="107"/>
      <c r="H386" s="107"/>
      <c r="I386" s="80"/>
      <c r="J386" s="80"/>
      <c r="K386" s="63">
        <f t="shared" ref="K386:K392" si="3">SUM(E386:J386)</f>
        <v>0</v>
      </c>
      <c r="L386" s="160"/>
    </row>
    <row r="387" spans="1:12" s="176" customFormat="1" ht="15" hidden="1" customHeight="1">
      <c r="A387" s="83"/>
      <c r="B387" s="84"/>
      <c r="C387" s="84" t="s">
        <v>376</v>
      </c>
      <c r="D387" s="108"/>
      <c r="E387" s="108"/>
      <c r="F387" s="108"/>
      <c r="G387" s="108"/>
      <c r="H387" s="108"/>
      <c r="I387" s="66"/>
      <c r="J387" s="66"/>
      <c r="K387" s="63">
        <f t="shared" si="3"/>
        <v>0</v>
      </c>
      <c r="L387" s="160"/>
    </row>
    <row r="388" spans="1:12" s="176" customFormat="1" ht="12.75" hidden="1" customHeight="1">
      <c r="A388" s="83"/>
      <c r="B388" s="84"/>
      <c r="C388" s="84" t="s">
        <v>387</v>
      </c>
      <c r="D388" s="108"/>
      <c r="E388" s="108"/>
      <c r="F388" s="108"/>
      <c r="G388" s="108"/>
      <c r="H388" s="108"/>
      <c r="I388" s="66"/>
      <c r="J388" s="66"/>
      <c r="K388" s="63">
        <f t="shared" si="3"/>
        <v>0</v>
      </c>
      <c r="L388" s="160"/>
    </row>
    <row r="389" spans="1:12" s="176" customFormat="1" ht="12.75" hidden="1" customHeight="1">
      <c r="A389" s="83"/>
      <c r="B389" s="84"/>
      <c r="C389" s="84" t="s">
        <v>370</v>
      </c>
      <c r="D389" s="108"/>
      <c r="E389" s="108"/>
      <c r="F389" s="108"/>
      <c r="G389" s="108"/>
      <c r="H389" s="108"/>
      <c r="I389" s="66"/>
      <c r="J389" s="66"/>
      <c r="K389" s="63">
        <f t="shared" si="3"/>
        <v>0</v>
      </c>
      <c r="L389" s="160"/>
    </row>
    <row r="390" spans="1:12" s="176" customFormat="1" ht="12.75" hidden="1" customHeight="1">
      <c r="A390" s="83"/>
      <c r="B390" s="84"/>
      <c r="C390" s="84" t="s">
        <v>386</v>
      </c>
      <c r="D390" s="108"/>
      <c r="E390" s="108"/>
      <c r="F390" s="108"/>
      <c r="G390" s="108"/>
      <c r="H390" s="108"/>
      <c r="I390" s="66"/>
      <c r="J390" s="66"/>
      <c r="K390" s="63">
        <f t="shared" si="3"/>
        <v>0</v>
      </c>
      <c r="L390" s="160"/>
    </row>
    <row r="391" spans="1:12" s="176" customFormat="1" ht="15" hidden="1" customHeight="1">
      <c r="A391" s="83"/>
      <c r="B391" s="84"/>
      <c r="C391" s="84" t="s">
        <v>385</v>
      </c>
      <c r="D391" s="108"/>
      <c r="E391" s="108"/>
      <c r="F391" s="108"/>
      <c r="G391" s="108"/>
      <c r="H391" s="108"/>
      <c r="I391" s="66"/>
      <c r="J391" s="66"/>
      <c r="K391" s="63">
        <f t="shared" si="3"/>
        <v>0</v>
      </c>
      <c r="L391" s="160"/>
    </row>
    <row r="392" spans="1:12" s="176" customFormat="1" ht="15" hidden="1" customHeight="1">
      <c r="A392" s="81"/>
      <c r="B392" s="200" t="s">
        <v>374</v>
      </c>
      <c r="C392" s="109"/>
      <c r="D392" s="107"/>
      <c r="E392" s="115">
        <f>E386+E387+E388+E389-E390-E391</f>
        <v>0</v>
      </c>
      <c r="F392" s="107"/>
      <c r="G392" s="115">
        <f>G386+G387+G388+G389-G390-G391</f>
        <v>0</v>
      </c>
      <c r="H392" s="107"/>
      <c r="I392" s="115">
        <f>I386+I387+I388+I389-I390-I391</f>
        <v>0</v>
      </c>
      <c r="J392" s="80"/>
      <c r="K392" s="116">
        <f t="shared" si="3"/>
        <v>0</v>
      </c>
      <c r="L392" s="160"/>
    </row>
    <row r="393" spans="1:12" s="176" customFormat="1" ht="15" hidden="1" customHeight="1">
      <c r="A393" s="91"/>
      <c r="B393" s="92"/>
      <c r="C393" s="96"/>
      <c r="D393" s="96"/>
      <c r="E393" s="96"/>
      <c r="F393" s="96"/>
      <c r="G393" s="96"/>
      <c r="H393" s="92"/>
      <c r="I393" s="114"/>
      <c r="J393" s="63"/>
      <c r="K393" s="114"/>
      <c r="L393" s="160"/>
    </row>
    <row r="394" spans="1:12" s="176" customFormat="1" ht="15" hidden="1" customHeight="1">
      <c r="A394" s="91"/>
      <c r="B394" s="85" t="s">
        <v>388</v>
      </c>
      <c r="C394" s="117"/>
      <c r="D394" s="70"/>
      <c r="E394" s="70"/>
      <c r="F394" s="70"/>
      <c r="G394" s="70"/>
      <c r="H394" s="70"/>
      <c r="I394" s="63"/>
      <c r="J394" s="63"/>
      <c r="K394" s="63"/>
      <c r="L394" s="160"/>
    </row>
    <row r="395" spans="1:12" s="176" customFormat="1" ht="15" hidden="1" customHeight="1">
      <c r="A395" s="81"/>
      <c r="B395" s="82" t="s">
        <v>389</v>
      </c>
      <c r="C395" s="118"/>
      <c r="D395" s="107"/>
      <c r="E395" s="80">
        <f>E377-E386</f>
        <v>0</v>
      </c>
      <c r="F395" s="107"/>
      <c r="G395" s="80">
        <f>G377-G386</f>
        <v>0</v>
      </c>
      <c r="H395" s="107"/>
      <c r="I395" s="80">
        <f>I377-I386</f>
        <v>0</v>
      </c>
      <c r="J395" s="80"/>
      <c r="K395" s="63">
        <f>K377-K386</f>
        <v>0</v>
      </c>
      <c r="L395" s="177">
        <f>K395-'CDKT '!I57</f>
        <v>0</v>
      </c>
    </row>
    <row r="396" spans="1:12" s="176" customFormat="1" ht="15" hidden="1" customHeight="1" thickBot="1">
      <c r="A396" s="81"/>
      <c r="B396" s="129" t="s">
        <v>390</v>
      </c>
      <c r="C396" s="119"/>
      <c r="D396" s="107"/>
      <c r="E396" s="120">
        <f>E383-E392</f>
        <v>0</v>
      </c>
      <c r="F396" s="110"/>
      <c r="G396" s="120">
        <f>G383-G392</f>
        <v>0</v>
      </c>
      <c r="H396" s="110"/>
      <c r="I396" s="120">
        <f>I383-I392</f>
        <v>0</v>
      </c>
      <c r="J396" s="120"/>
      <c r="K396" s="121">
        <f>K383-K392</f>
        <v>0</v>
      </c>
      <c r="L396" s="177">
        <f>K396-'CDKT '!G57</f>
        <v>0</v>
      </c>
    </row>
    <row r="397" spans="1:12" s="176" customFormat="1" ht="20.100000000000001" hidden="1" customHeight="1" thickTop="1">
      <c r="A397" s="91"/>
      <c r="B397" s="85"/>
      <c r="C397" s="92"/>
      <c r="D397" s="85"/>
      <c r="E397" s="85"/>
      <c r="F397" s="85"/>
      <c r="G397" s="85"/>
      <c r="H397" s="85"/>
      <c r="I397" s="63"/>
      <c r="J397" s="63"/>
      <c r="K397" s="63"/>
      <c r="L397" s="160"/>
    </row>
    <row r="398" spans="1:12" s="176" customFormat="1" ht="12.75" hidden="1" customHeight="1">
      <c r="A398" s="81"/>
      <c r="B398" s="112" t="s">
        <v>391</v>
      </c>
      <c r="C398" s="112"/>
      <c r="D398" s="112"/>
      <c r="E398" s="112"/>
      <c r="F398" s="112"/>
      <c r="G398" s="112"/>
      <c r="H398" s="112"/>
      <c r="I398" s="112"/>
      <c r="J398" s="112"/>
      <c r="K398" s="112"/>
      <c r="L398" s="160"/>
    </row>
    <row r="399" spans="1:12" s="176" customFormat="1" ht="12.75" hidden="1" customHeight="1">
      <c r="A399" s="81"/>
      <c r="B399" s="112" t="s">
        <v>392</v>
      </c>
      <c r="C399" s="112"/>
      <c r="D399" s="112"/>
      <c r="E399" s="112"/>
      <c r="F399" s="112"/>
      <c r="G399" s="112"/>
      <c r="H399" s="112"/>
      <c r="I399" s="112"/>
      <c r="J399" s="112"/>
      <c r="K399" s="112"/>
      <c r="L399" s="160"/>
    </row>
    <row r="400" spans="1:12" s="176" customFormat="1" ht="12.75" hidden="1" customHeight="1">
      <c r="A400" s="81"/>
      <c r="B400" s="112" t="s">
        <v>393</v>
      </c>
      <c r="C400" s="112"/>
      <c r="D400" s="112"/>
      <c r="E400" s="112"/>
      <c r="F400" s="112"/>
      <c r="G400" s="112"/>
      <c r="H400" s="112"/>
      <c r="I400" s="112"/>
      <c r="J400" s="112"/>
      <c r="K400" s="112"/>
      <c r="L400" s="160"/>
    </row>
    <row r="401" spans="1:12" s="176" customFormat="1" ht="30" customHeight="1">
      <c r="A401" s="197" t="s">
        <v>685</v>
      </c>
      <c r="B401" s="155" t="s">
        <v>253</v>
      </c>
      <c r="C401" s="82"/>
      <c r="D401" s="82"/>
      <c r="E401" s="82"/>
      <c r="F401" s="82"/>
      <c r="G401" s="82"/>
      <c r="H401" s="82"/>
      <c r="I401" s="80"/>
      <c r="J401" s="80"/>
      <c r="K401" s="80"/>
      <c r="L401" s="160"/>
    </row>
    <row r="402" spans="1:12" s="176" customFormat="1" ht="30.75" customHeight="1">
      <c r="A402" s="91"/>
      <c r="B402" s="198"/>
      <c r="C402" s="95"/>
      <c r="D402" s="96"/>
      <c r="E402" s="97"/>
      <c r="F402" s="96"/>
      <c r="G402" s="97" t="s">
        <v>333</v>
      </c>
      <c r="H402" s="85"/>
      <c r="I402" s="97" t="s">
        <v>319</v>
      </c>
      <c r="J402" s="63"/>
      <c r="K402" s="97" t="s">
        <v>589</v>
      </c>
      <c r="L402" s="237"/>
    </row>
    <row r="403" spans="1:12" s="176" customFormat="1" ht="9" customHeight="1">
      <c r="A403" s="81"/>
      <c r="B403" s="72"/>
      <c r="C403" s="72"/>
      <c r="D403" s="72"/>
      <c r="E403" s="72"/>
      <c r="F403" s="72"/>
      <c r="G403" s="43"/>
      <c r="H403" s="275"/>
      <c r="I403" s="276"/>
      <c r="J403" s="276"/>
      <c r="K403" s="3"/>
      <c r="L403" s="160"/>
    </row>
    <row r="404" spans="1:12" s="176" customFormat="1" ht="15.95" customHeight="1">
      <c r="A404" s="91"/>
      <c r="B404" s="85" t="s">
        <v>592</v>
      </c>
      <c r="C404" s="70"/>
      <c r="D404" s="70"/>
      <c r="E404" s="70"/>
      <c r="F404" s="70"/>
      <c r="G404" s="49"/>
      <c r="H404" s="49"/>
      <c r="I404" s="3"/>
      <c r="J404" s="3"/>
      <c r="K404" s="3"/>
      <c r="L404" s="160"/>
    </row>
    <row r="405" spans="1:12" s="176" customFormat="1" ht="15.95" customHeight="1">
      <c r="A405" s="81"/>
      <c r="B405" s="82" t="s">
        <v>593</v>
      </c>
      <c r="C405" s="72"/>
      <c r="D405" s="72"/>
      <c r="E405" s="72"/>
      <c r="F405" s="72"/>
      <c r="G405" s="43">
        <v>1391038227</v>
      </c>
      <c r="H405" s="275"/>
      <c r="I405" s="43">
        <v>304538000</v>
      </c>
      <c r="J405" s="276"/>
      <c r="K405" s="3">
        <f>SUM(E405:J405)</f>
        <v>1695576227</v>
      </c>
      <c r="L405" s="160"/>
    </row>
    <row r="406" spans="1:12" s="176" customFormat="1" ht="15.95" hidden="1" customHeight="1">
      <c r="A406" s="83"/>
      <c r="B406" s="84"/>
      <c r="C406" s="84" t="s">
        <v>594</v>
      </c>
      <c r="D406" s="73"/>
      <c r="E406" s="73"/>
      <c r="F406" s="73"/>
      <c r="G406" s="50">
        <v>0</v>
      </c>
      <c r="H406" s="327"/>
      <c r="I406" s="169">
        <v>0</v>
      </c>
      <c r="J406" s="169"/>
      <c r="K406" s="48">
        <f t="shared" ref="K406:K412" si="4">SUM(E406:J406)</f>
        <v>0</v>
      </c>
      <c r="L406" s="160"/>
    </row>
    <row r="407" spans="1:12" s="176" customFormat="1" ht="15.95" hidden="1" customHeight="1">
      <c r="A407" s="83"/>
      <c r="B407" s="84"/>
      <c r="C407" s="84" t="s">
        <v>395</v>
      </c>
      <c r="D407" s="73"/>
      <c r="E407" s="73"/>
      <c r="F407" s="73"/>
      <c r="G407" s="50"/>
      <c r="H407" s="327"/>
      <c r="I407" s="169"/>
      <c r="J407" s="169"/>
      <c r="K407" s="48">
        <f t="shared" si="4"/>
        <v>0</v>
      </c>
      <c r="L407" s="160"/>
    </row>
    <row r="408" spans="1:12" s="176" customFormat="1" ht="15.95" hidden="1" customHeight="1">
      <c r="A408" s="83"/>
      <c r="B408" s="84"/>
      <c r="C408" s="84" t="s">
        <v>396</v>
      </c>
      <c r="D408" s="73"/>
      <c r="E408" s="73"/>
      <c r="F408" s="73"/>
      <c r="G408" s="50"/>
      <c r="H408" s="327"/>
      <c r="I408" s="169"/>
      <c r="J408" s="169"/>
      <c r="K408" s="48">
        <f t="shared" si="4"/>
        <v>0</v>
      </c>
      <c r="L408" s="160"/>
    </row>
    <row r="409" spans="1:12" s="176" customFormat="1" ht="15.95" hidden="1" customHeight="1">
      <c r="A409" s="83"/>
      <c r="B409" s="84"/>
      <c r="C409" s="84" t="s">
        <v>370</v>
      </c>
      <c r="D409" s="73"/>
      <c r="E409" s="73"/>
      <c r="F409" s="73"/>
      <c r="G409" s="50"/>
      <c r="H409" s="327"/>
      <c r="I409" s="169"/>
      <c r="J409" s="169"/>
      <c r="K409" s="48">
        <f t="shared" si="4"/>
        <v>0</v>
      </c>
      <c r="L409" s="160"/>
    </row>
    <row r="410" spans="1:12" s="176" customFormat="1" ht="15.95" hidden="1" customHeight="1">
      <c r="A410" s="83"/>
      <c r="B410" s="84"/>
      <c r="C410" s="84" t="s">
        <v>372</v>
      </c>
      <c r="D410" s="73"/>
      <c r="E410" s="73"/>
      <c r="F410" s="73"/>
      <c r="G410" s="50"/>
      <c r="H410" s="327"/>
      <c r="I410" s="169"/>
      <c r="J410" s="169"/>
      <c r="K410" s="48">
        <f t="shared" si="4"/>
        <v>0</v>
      </c>
      <c r="L410" s="160"/>
    </row>
    <row r="411" spans="1:12" s="176" customFormat="1" ht="15.95" hidden="1" customHeight="1">
      <c r="A411" s="83"/>
      <c r="B411" s="199"/>
      <c r="C411" s="199" t="s">
        <v>761</v>
      </c>
      <c r="D411" s="73"/>
      <c r="E411" s="73"/>
      <c r="F411" s="73"/>
      <c r="G411" s="50">
        <v>0</v>
      </c>
      <c r="H411" s="275"/>
      <c r="I411" s="276">
        <v>0</v>
      </c>
      <c r="J411" s="276"/>
      <c r="K411" s="3">
        <f t="shared" si="4"/>
        <v>0</v>
      </c>
      <c r="L411" s="160"/>
    </row>
    <row r="412" spans="1:12" s="176" customFormat="1" ht="15.95" customHeight="1">
      <c r="A412" s="81"/>
      <c r="B412" s="126" t="s">
        <v>374</v>
      </c>
      <c r="C412" s="261"/>
      <c r="D412" s="72"/>
      <c r="E412" s="261"/>
      <c r="F412" s="72"/>
      <c r="G412" s="277">
        <f>G405+G406+G407+G408+G409-G410-G411</f>
        <v>1391038227</v>
      </c>
      <c r="H412" s="275"/>
      <c r="I412" s="277">
        <f>I405+I406+I407+I408+I409-I410-I411</f>
        <v>304538000</v>
      </c>
      <c r="J412" s="276"/>
      <c r="K412" s="328">
        <f t="shared" si="4"/>
        <v>1695576227</v>
      </c>
      <c r="L412" s="177">
        <f>K412-'CDKT '!G61</f>
        <v>1695576227</v>
      </c>
    </row>
    <row r="413" spans="1:12" s="176" customFormat="1" ht="9" customHeight="1">
      <c r="A413" s="81"/>
      <c r="B413" s="72"/>
      <c r="C413" s="72"/>
      <c r="D413" s="72"/>
      <c r="E413" s="72"/>
      <c r="F413" s="72"/>
      <c r="G413" s="43"/>
      <c r="H413" s="275"/>
      <c r="I413" s="276"/>
      <c r="J413" s="276"/>
      <c r="K413" s="3"/>
      <c r="L413" s="160" t="s">
        <v>36</v>
      </c>
    </row>
    <row r="414" spans="1:12" s="176" customFormat="1" ht="15.95" customHeight="1">
      <c r="A414" s="91"/>
      <c r="B414" s="85" t="s">
        <v>375</v>
      </c>
      <c r="C414" s="70"/>
      <c r="D414" s="70"/>
      <c r="E414" s="70"/>
      <c r="F414" s="70"/>
      <c r="G414" s="49"/>
      <c r="H414" s="49"/>
      <c r="I414" s="3"/>
      <c r="J414" s="3"/>
      <c r="K414" s="3"/>
      <c r="L414" s="160"/>
    </row>
    <row r="415" spans="1:12" s="176" customFormat="1" ht="15.95" customHeight="1">
      <c r="A415" s="81"/>
      <c r="B415" s="82" t="s">
        <v>593</v>
      </c>
      <c r="C415" s="72"/>
      <c r="D415" s="72"/>
      <c r="E415" s="72"/>
      <c r="F415" s="72"/>
      <c r="G415" s="43">
        <f>430332273.25</f>
        <v>430332273.25</v>
      </c>
      <c r="H415" s="275"/>
      <c r="I415" s="43">
        <v>173206900.5</v>
      </c>
      <c r="J415" s="276"/>
      <c r="K415" s="3">
        <v>603539173.75</v>
      </c>
      <c r="L415" s="177">
        <f>K415+'CDKT '!I62</f>
        <v>603539173.75</v>
      </c>
    </row>
    <row r="416" spans="1:12" s="176" customFormat="1" ht="15.95" customHeight="1">
      <c r="A416" s="83"/>
      <c r="B416" s="84"/>
      <c r="C416" s="84" t="s">
        <v>865</v>
      </c>
      <c r="D416" s="199"/>
      <c r="E416" s="133"/>
      <c r="F416" s="262"/>
      <c r="G416" s="43">
        <f>(32870649/4)+5919975-3000000</f>
        <v>11137637.25</v>
      </c>
      <c r="H416" s="275"/>
      <c r="I416" s="43">
        <f>58508810/4-3113389</f>
        <v>11513813.5</v>
      </c>
      <c r="J416" s="169"/>
      <c r="K416" s="48">
        <f>SUM(E416:J416)</f>
        <v>22651450.75</v>
      </c>
      <c r="L416" s="160"/>
    </row>
    <row r="417" spans="1:13" s="176" customFormat="1" ht="15.95" hidden="1" customHeight="1">
      <c r="A417" s="83"/>
      <c r="B417" s="84"/>
      <c r="C417" s="84" t="s">
        <v>370</v>
      </c>
      <c r="D417" s="73"/>
      <c r="E417" s="73"/>
      <c r="F417" s="73"/>
      <c r="G417" s="50"/>
      <c r="H417" s="275"/>
      <c r="I417" s="276"/>
      <c r="J417" s="276"/>
      <c r="K417" s="3">
        <f>SUM(E417:J417)</f>
        <v>0</v>
      </c>
      <c r="L417" s="160"/>
    </row>
    <row r="418" spans="1:13" s="176" customFormat="1" ht="15.95" hidden="1" customHeight="1">
      <c r="A418" s="83"/>
      <c r="B418" s="84"/>
      <c r="C418" s="84" t="s">
        <v>372</v>
      </c>
      <c r="D418" s="199"/>
      <c r="E418" s="133"/>
      <c r="F418" s="262"/>
      <c r="G418" s="278"/>
      <c r="H418" s="275"/>
      <c r="I418" s="276"/>
      <c r="J418" s="276"/>
      <c r="K418" s="3">
        <f>SUM(E418:J418)</f>
        <v>0</v>
      </c>
      <c r="L418" s="160"/>
    </row>
    <row r="419" spans="1:13" s="176" customFormat="1" ht="15" hidden="1">
      <c r="A419" s="83"/>
      <c r="B419" s="199"/>
      <c r="C419" s="199" t="s">
        <v>761</v>
      </c>
      <c r="D419" s="73"/>
      <c r="E419" s="73"/>
      <c r="F419" s="73"/>
      <c r="G419" s="278"/>
      <c r="H419" s="275"/>
      <c r="I419" s="278"/>
      <c r="J419" s="276"/>
      <c r="K419" s="3">
        <f>SUM(E419:J419)</f>
        <v>0</v>
      </c>
      <c r="L419" s="160"/>
    </row>
    <row r="420" spans="1:13" s="176" customFormat="1" ht="15.95" customHeight="1">
      <c r="A420" s="81"/>
      <c r="B420" s="126" t="s">
        <v>374</v>
      </c>
      <c r="C420" s="261"/>
      <c r="D420" s="72"/>
      <c r="E420" s="261"/>
      <c r="F420" s="72"/>
      <c r="G420" s="277">
        <f>G415+G416+G417-G418-G419</f>
        <v>441469910.5</v>
      </c>
      <c r="H420" s="275"/>
      <c r="I420" s="277">
        <f>I415+I416+I417-I418-I419</f>
        <v>184720714</v>
      </c>
      <c r="J420" s="276"/>
      <c r="K420" s="328">
        <f>SUM(E420:J420)</f>
        <v>626190624.5</v>
      </c>
      <c r="L420" s="251">
        <f>K420+'CDKT '!G62</f>
        <v>626190624.5</v>
      </c>
    </row>
    <row r="421" spans="1:13" s="176" customFormat="1" ht="9" customHeight="1">
      <c r="A421" s="81"/>
      <c r="B421" s="72"/>
      <c r="C421" s="72"/>
      <c r="D421" s="72"/>
      <c r="E421" s="72"/>
      <c r="F421" s="72"/>
      <c r="G421" s="43"/>
      <c r="H421" s="275"/>
      <c r="I421" s="276"/>
      <c r="J421" s="276"/>
      <c r="K421" s="3"/>
      <c r="L421" s="160"/>
    </row>
    <row r="422" spans="1:13" s="176" customFormat="1" ht="15.95" customHeight="1">
      <c r="A422" s="91"/>
      <c r="B422" s="85" t="s">
        <v>388</v>
      </c>
      <c r="C422" s="70"/>
      <c r="D422" s="70"/>
      <c r="E422" s="70"/>
      <c r="F422" s="70"/>
      <c r="G422" s="49"/>
      <c r="H422" s="49"/>
      <c r="I422" s="3"/>
      <c r="J422" s="3"/>
      <c r="K422" s="2"/>
      <c r="L422" s="160"/>
    </row>
    <row r="423" spans="1:13" s="176" customFormat="1" ht="15.95" customHeight="1">
      <c r="A423" s="81"/>
      <c r="B423" s="82" t="s">
        <v>593</v>
      </c>
      <c r="C423" s="72"/>
      <c r="D423" s="72"/>
      <c r="E423" s="72"/>
      <c r="F423" s="72"/>
      <c r="G423" s="43">
        <f>G405-G415</f>
        <v>960705953.75</v>
      </c>
      <c r="H423" s="329" t="s">
        <v>526</v>
      </c>
      <c r="I423" s="43">
        <f>I405-I415</f>
        <v>131331099.5</v>
      </c>
      <c r="J423" s="2" t="s">
        <v>524</v>
      </c>
      <c r="K423" s="49">
        <f>G423+I423</f>
        <v>1092037053.25</v>
      </c>
      <c r="L423" s="177">
        <f>K423-'CDKT '!I60</f>
        <v>1092037053.25</v>
      </c>
    </row>
    <row r="424" spans="1:13" s="176" customFormat="1" ht="15.95" customHeight="1" thickBot="1">
      <c r="A424" s="81"/>
      <c r="B424" s="129" t="s">
        <v>374</v>
      </c>
      <c r="C424" s="263"/>
      <c r="D424" s="72"/>
      <c r="E424" s="76"/>
      <c r="F424" s="72"/>
      <c r="G424" s="279">
        <f>G412-G420</f>
        <v>949568316.5</v>
      </c>
      <c r="H424" s="329" t="s">
        <v>526</v>
      </c>
      <c r="I424" s="279">
        <f>I412-I420</f>
        <v>119817286</v>
      </c>
      <c r="J424" s="2" t="s">
        <v>524</v>
      </c>
      <c r="K424" s="330">
        <f>G424+I424</f>
        <v>1069385602.5</v>
      </c>
      <c r="L424" s="177">
        <f>K424-'CDKT '!G60</f>
        <v>1069385602.5</v>
      </c>
      <c r="M424" s="223">
        <f>K424-'CDKT '!E60</f>
        <v>0.5</v>
      </c>
    </row>
    <row r="425" spans="1:13" s="176" customFormat="1" ht="21" customHeight="1" thickTop="1">
      <c r="A425" s="81"/>
      <c r="B425" s="603" t="s">
        <v>422</v>
      </c>
      <c r="C425" s="603"/>
      <c r="D425" s="603"/>
      <c r="E425" s="603"/>
      <c r="F425" s="603"/>
      <c r="G425" s="603"/>
      <c r="H425" s="603"/>
      <c r="I425" s="603"/>
      <c r="J425" s="603"/>
      <c r="K425" s="603"/>
      <c r="L425" s="160"/>
    </row>
    <row r="426" spans="1:13" s="176" customFormat="1" ht="21" customHeight="1">
      <c r="A426" s="81"/>
      <c r="B426" s="112" t="s">
        <v>902</v>
      </c>
      <c r="C426" s="94"/>
      <c r="D426" s="94"/>
      <c r="E426" s="94"/>
      <c r="F426" s="94"/>
      <c r="G426" s="94"/>
      <c r="H426" s="94"/>
      <c r="I426" s="94"/>
      <c r="J426" s="94"/>
      <c r="K426" s="94"/>
      <c r="L426" s="160"/>
    </row>
    <row r="427" spans="1:13" s="176" customFormat="1" ht="35.1" customHeight="1">
      <c r="A427" s="81"/>
      <c r="B427" s="596" t="s">
        <v>736</v>
      </c>
      <c r="C427" s="596"/>
      <c r="D427" s="596"/>
      <c r="E427" s="596"/>
      <c r="F427" s="596"/>
      <c r="G427" s="596"/>
      <c r="H427" s="596"/>
      <c r="I427" s="596"/>
      <c r="J427" s="596"/>
      <c r="K427" s="596"/>
      <c r="L427" s="338"/>
    </row>
    <row r="428" spans="1:13" s="176" customFormat="1" ht="20.100000000000001" customHeight="1">
      <c r="A428" s="81"/>
      <c r="B428" s="112" t="s">
        <v>852</v>
      </c>
      <c r="C428" s="113"/>
      <c r="D428" s="113"/>
      <c r="E428" s="113"/>
      <c r="F428" s="113"/>
      <c r="G428" s="113"/>
      <c r="H428" s="113"/>
      <c r="I428" s="113"/>
      <c r="J428" s="113"/>
      <c r="K428" s="113"/>
      <c r="L428" s="160"/>
    </row>
    <row r="429" spans="1:13" s="176" customFormat="1" ht="20.100000000000001" customHeight="1">
      <c r="A429" s="81"/>
      <c r="B429" s="82" t="s">
        <v>764</v>
      </c>
      <c r="C429" s="82"/>
      <c r="D429" s="82"/>
      <c r="E429" s="82"/>
      <c r="F429" s="82"/>
      <c r="G429" s="82"/>
      <c r="H429" s="82"/>
      <c r="I429" s="82"/>
      <c r="J429" s="82"/>
      <c r="K429" s="82"/>
      <c r="L429" s="160"/>
    </row>
    <row r="430" spans="1:13" s="176" customFormat="1" ht="20.100000000000001" customHeight="1">
      <c r="A430" s="81"/>
      <c r="B430" s="82" t="s">
        <v>853</v>
      </c>
      <c r="C430" s="82"/>
      <c r="D430" s="82"/>
      <c r="E430" s="82"/>
      <c r="F430" s="82"/>
      <c r="G430" s="82"/>
      <c r="H430" s="82"/>
      <c r="I430" s="82"/>
      <c r="J430" s="82"/>
      <c r="K430" s="82"/>
      <c r="L430" s="160"/>
    </row>
    <row r="431" spans="1:13" s="176" customFormat="1" ht="30" hidden="1" customHeight="1">
      <c r="A431" s="81"/>
      <c r="B431" s="596"/>
      <c r="C431" s="596"/>
      <c r="D431" s="596"/>
      <c r="E431" s="596"/>
      <c r="F431" s="596"/>
      <c r="G431" s="596"/>
      <c r="H431" s="596"/>
      <c r="I431" s="596"/>
      <c r="J431" s="596"/>
      <c r="K431" s="596"/>
      <c r="L431" s="160"/>
    </row>
    <row r="432" spans="1:13" s="176" customFormat="1" ht="15" hidden="1" customHeight="1">
      <c r="A432" s="81"/>
      <c r="B432" s="82"/>
      <c r="C432" s="82"/>
      <c r="D432" s="82"/>
      <c r="E432" s="82"/>
      <c r="F432" s="82"/>
      <c r="G432" s="82"/>
      <c r="H432" s="82"/>
      <c r="I432" s="82"/>
      <c r="J432" s="82"/>
      <c r="K432" s="82"/>
      <c r="L432" s="160"/>
    </row>
    <row r="433" spans="1:13" s="176" customFormat="1" ht="15" hidden="1" customHeight="1">
      <c r="A433" s="81"/>
      <c r="B433" s="595" t="s">
        <v>763</v>
      </c>
      <c r="C433" s="595"/>
      <c r="D433" s="595"/>
      <c r="E433" s="595"/>
      <c r="F433" s="595"/>
      <c r="G433" s="595"/>
      <c r="H433" s="595"/>
      <c r="I433" s="595"/>
      <c r="J433" s="595"/>
      <c r="K433" s="595"/>
      <c r="L433" s="160"/>
    </row>
    <row r="434" spans="1:13" s="176" customFormat="1" ht="30" hidden="1" customHeight="1">
      <c r="A434" s="197" t="s">
        <v>686</v>
      </c>
      <c r="B434" s="155" t="s">
        <v>537</v>
      </c>
      <c r="C434" s="82"/>
      <c r="D434" s="82"/>
      <c r="E434" s="82"/>
      <c r="F434" s="82"/>
      <c r="G434" s="82"/>
      <c r="H434" s="82"/>
      <c r="I434" s="242" t="str">
        <f>TTC!D14</f>
        <v>30/06/2015</v>
      </c>
      <c r="J434" s="242"/>
      <c r="K434" s="242" t="str">
        <f>TTC!D13</f>
        <v>01/01/2015</v>
      </c>
      <c r="L434" s="160"/>
    </row>
    <row r="435" spans="1:13" s="176" customFormat="1" ht="20.100000000000001" hidden="1" customHeight="1">
      <c r="A435" s="81"/>
      <c r="B435" s="94" t="s">
        <v>538</v>
      </c>
      <c r="C435" s="82"/>
      <c r="D435" s="82"/>
      <c r="E435" s="82"/>
      <c r="F435" s="82"/>
      <c r="G435" s="82"/>
      <c r="H435" s="82"/>
      <c r="I435" s="2"/>
      <c r="J435" s="2"/>
      <c r="K435" s="2"/>
      <c r="L435" s="160"/>
    </row>
    <row r="436" spans="1:13" s="194" customFormat="1" ht="20.100000000000001" hidden="1" customHeight="1">
      <c r="A436" s="83"/>
      <c r="B436" s="202"/>
      <c r="C436" s="203"/>
      <c r="D436" s="84"/>
      <c r="E436" s="84"/>
      <c r="F436" s="84"/>
      <c r="G436" s="84"/>
      <c r="H436" s="84"/>
      <c r="I436" s="168"/>
      <c r="J436" s="168"/>
      <c r="K436" s="168"/>
    </row>
    <row r="437" spans="1:13" s="194" customFormat="1" ht="20.100000000000001" hidden="1" customHeight="1">
      <c r="A437" s="83"/>
      <c r="B437" s="124"/>
      <c r="C437" s="199"/>
      <c r="D437" s="84"/>
      <c r="E437" s="84"/>
      <c r="F437" s="84"/>
      <c r="G437" s="84"/>
      <c r="H437" s="84"/>
      <c r="I437" s="168"/>
      <c r="J437" s="168"/>
      <c r="K437" s="168"/>
    </row>
    <row r="438" spans="1:13" s="176" customFormat="1" ht="21" hidden="1" customHeight="1" thickBot="1">
      <c r="A438" s="83"/>
      <c r="B438" s="85"/>
      <c r="C438" s="85" t="s">
        <v>265</v>
      </c>
      <c r="D438" s="84"/>
      <c r="E438" s="84"/>
      <c r="F438" s="84"/>
      <c r="G438" s="84"/>
      <c r="H438" s="84"/>
      <c r="I438" s="167">
        <f>SUM(I436:I437)</f>
        <v>0</v>
      </c>
      <c r="J438" s="3"/>
      <c r="K438" s="167">
        <f>SUM(K436:K437)</f>
        <v>0</v>
      </c>
      <c r="L438" s="177">
        <f>I438-'CDKT '!G63</f>
        <v>0</v>
      </c>
      <c r="M438" s="177">
        <f>K438-'CDKT '!I63</f>
        <v>0</v>
      </c>
    </row>
    <row r="439" spans="1:13" s="176" customFormat="1" ht="30" hidden="1" customHeight="1" thickTop="1">
      <c r="A439" s="197" t="s">
        <v>683</v>
      </c>
      <c r="B439" s="155" t="s">
        <v>539</v>
      </c>
      <c r="C439" s="82"/>
      <c r="D439" s="82"/>
      <c r="E439" s="82"/>
      <c r="F439" s="82"/>
      <c r="G439" s="82"/>
      <c r="H439" s="82"/>
      <c r="I439" s="63"/>
      <c r="J439" s="63"/>
      <c r="K439" s="63"/>
      <c r="L439" s="160"/>
    </row>
    <row r="440" spans="1:13" s="176" customFormat="1" ht="30.75" hidden="1" customHeight="1">
      <c r="A440" s="91"/>
      <c r="B440" s="204" t="s">
        <v>587</v>
      </c>
      <c r="C440" s="205"/>
      <c r="D440" s="96"/>
      <c r="E440" s="97" t="s">
        <v>540</v>
      </c>
      <c r="F440" s="96"/>
      <c r="G440" s="97" t="s">
        <v>541</v>
      </c>
      <c r="H440" s="85"/>
      <c r="I440" s="97" t="s">
        <v>542</v>
      </c>
      <c r="J440" s="63"/>
      <c r="K440" s="97" t="s">
        <v>543</v>
      </c>
      <c r="L440" s="237"/>
    </row>
    <row r="441" spans="1:13" s="176" customFormat="1" ht="15.95" hidden="1" customHeight="1">
      <c r="A441" s="91"/>
      <c r="B441" s="157"/>
      <c r="C441" s="157"/>
      <c r="D441" s="96"/>
      <c r="E441" s="125"/>
      <c r="F441" s="96"/>
      <c r="G441" s="125"/>
      <c r="H441" s="85"/>
      <c r="I441" s="125"/>
      <c r="J441" s="63"/>
      <c r="K441" s="125"/>
      <c r="L441" s="237"/>
    </row>
    <row r="442" spans="1:13" s="176" customFormat="1" ht="15.95" hidden="1" customHeight="1">
      <c r="A442" s="91"/>
      <c r="B442" s="92" t="s">
        <v>592</v>
      </c>
      <c r="C442" s="92"/>
      <c r="D442" s="92"/>
      <c r="E442" s="206">
        <f>SUM(E443:E446)</f>
        <v>0</v>
      </c>
      <c r="F442" s="157"/>
      <c r="G442" s="206">
        <f>SUM(G443:G446)</f>
        <v>0</v>
      </c>
      <c r="H442" s="159"/>
      <c r="I442" s="206">
        <f>SUM(I443:I446)</f>
        <v>0</v>
      </c>
      <c r="J442" s="80"/>
      <c r="K442" s="63">
        <f>E442+G442-I442</f>
        <v>0</v>
      </c>
      <c r="L442" s="177">
        <f>K442-'CDKT '!G65</f>
        <v>0</v>
      </c>
    </row>
    <row r="443" spans="1:13" s="176" customFormat="1" ht="15.95" hidden="1" customHeight="1">
      <c r="A443" s="81"/>
      <c r="B443" s="112" t="s">
        <v>394</v>
      </c>
      <c r="C443" s="107"/>
      <c r="D443" s="107"/>
      <c r="E443" s="79"/>
      <c r="F443" s="79"/>
      <c r="G443" s="79"/>
      <c r="H443" s="107"/>
      <c r="I443" s="80"/>
      <c r="J443" s="80"/>
      <c r="K443" s="63">
        <f>E443+G443-I443</f>
        <v>0</v>
      </c>
      <c r="L443" s="160"/>
    </row>
    <row r="444" spans="1:13" s="176" customFormat="1" ht="15.95" hidden="1" customHeight="1">
      <c r="A444" s="83"/>
      <c r="B444" s="112" t="s">
        <v>544</v>
      </c>
      <c r="C444" s="107"/>
      <c r="D444" s="107"/>
      <c r="E444" s="107"/>
      <c r="F444" s="107"/>
      <c r="G444" s="107"/>
      <c r="H444" s="107"/>
      <c r="I444" s="80"/>
      <c r="J444" s="80"/>
      <c r="K444" s="63">
        <f>E444+G444-I444</f>
        <v>0</v>
      </c>
      <c r="L444" s="160"/>
    </row>
    <row r="445" spans="1:13" s="176" customFormat="1" ht="15.95" hidden="1" customHeight="1">
      <c r="A445" s="83"/>
      <c r="B445" s="112" t="s">
        <v>545</v>
      </c>
      <c r="C445" s="107"/>
      <c r="D445" s="107"/>
      <c r="E445" s="107"/>
      <c r="F445" s="107"/>
      <c r="G445" s="107"/>
      <c r="H445" s="107"/>
      <c r="I445" s="80"/>
      <c r="J445" s="80"/>
      <c r="K445" s="63">
        <f>E445+G445-I445</f>
        <v>0</v>
      </c>
      <c r="L445" s="160"/>
    </row>
    <row r="446" spans="1:13" s="176" customFormat="1" ht="15.95" hidden="1" customHeight="1">
      <c r="A446" s="83"/>
      <c r="B446" s="126" t="s">
        <v>546</v>
      </c>
      <c r="C446" s="127"/>
      <c r="D446" s="107"/>
      <c r="E446" s="127"/>
      <c r="F446" s="107"/>
      <c r="G446" s="127"/>
      <c r="H446" s="107"/>
      <c r="I446" s="128"/>
      <c r="J446" s="80"/>
      <c r="K446" s="116">
        <f>E446+G446-I446</f>
        <v>0</v>
      </c>
      <c r="L446" s="160"/>
    </row>
    <row r="447" spans="1:13" s="176" customFormat="1" ht="15.95" hidden="1" customHeight="1">
      <c r="A447" s="83"/>
      <c r="B447" s="112"/>
      <c r="C447" s="107"/>
      <c r="D447" s="107"/>
      <c r="E447" s="107"/>
      <c r="F447" s="107"/>
      <c r="G447" s="107"/>
      <c r="H447" s="107"/>
      <c r="I447" s="80"/>
      <c r="J447" s="80"/>
      <c r="K447" s="63"/>
      <c r="L447" s="160"/>
    </row>
    <row r="448" spans="1:13" s="176" customFormat="1" ht="15.95" hidden="1" customHeight="1">
      <c r="A448" s="91"/>
      <c r="B448" s="92" t="s">
        <v>375</v>
      </c>
      <c r="C448" s="92"/>
      <c r="D448" s="92"/>
      <c r="E448" s="207">
        <f>SUM(E449:E452)</f>
        <v>0</v>
      </c>
      <c r="F448" s="157"/>
      <c r="G448" s="207">
        <f>SUM(G449:G452)</f>
        <v>0</v>
      </c>
      <c r="H448" s="159"/>
      <c r="I448" s="207">
        <f>SUM(I449:I452)</f>
        <v>0</v>
      </c>
      <c r="J448" s="80"/>
      <c r="K448" s="63">
        <f>E448+G448-I448</f>
        <v>0</v>
      </c>
      <c r="L448" s="177">
        <f>K448+'CDKT '!G66</f>
        <v>0</v>
      </c>
    </row>
    <row r="449" spans="1:12" s="176" customFormat="1" ht="15.95" hidden="1" customHeight="1">
      <c r="A449" s="81"/>
      <c r="B449" s="112" t="s">
        <v>394</v>
      </c>
      <c r="C449" s="107"/>
      <c r="D449" s="107"/>
      <c r="E449" s="107"/>
      <c r="F449" s="107"/>
      <c r="G449" s="107"/>
      <c r="H449" s="107"/>
      <c r="I449" s="80"/>
      <c r="J449" s="80"/>
      <c r="K449" s="63">
        <f>E449+G449-I449</f>
        <v>0</v>
      </c>
      <c r="L449" s="160"/>
    </row>
    <row r="450" spans="1:12" s="176" customFormat="1" ht="15.95" hidden="1" customHeight="1">
      <c r="A450" s="83"/>
      <c r="B450" s="112" t="s">
        <v>544</v>
      </c>
      <c r="C450" s="107"/>
      <c r="D450" s="107"/>
      <c r="E450" s="107"/>
      <c r="F450" s="107"/>
      <c r="G450" s="107"/>
      <c r="H450" s="107"/>
      <c r="I450" s="80"/>
      <c r="J450" s="80"/>
      <c r="K450" s="63">
        <f>E450+G450-I450</f>
        <v>0</v>
      </c>
      <c r="L450" s="160"/>
    </row>
    <row r="451" spans="1:12" s="176" customFormat="1" ht="15.95" hidden="1" customHeight="1">
      <c r="A451" s="83"/>
      <c r="B451" s="112" t="s">
        <v>545</v>
      </c>
      <c r="C451" s="107"/>
      <c r="D451" s="107"/>
      <c r="E451" s="107"/>
      <c r="F451" s="107"/>
      <c r="G451" s="107"/>
      <c r="H451" s="107"/>
      <c r="I451" s="80"/>
      <c r="J451" s="80"/>
      <c r="K451" s="63">
        <f>E451+G451-I451</f>
        <v>0</v>
      </c>
      <c r="L451" s="160"/>
    </row>
    <row r="452" spans="1:12" s="176" customFormat="1" ht="15.95" hidden="1" customHeight="1">
      <c r="A452" s="83"/>
      <c r="B452" s="126" t="s">
        <v>546</v>
      </c>
      <c r="C452" s="127"/>
      <c r="D452" s="107"/>
      <c r="E452" s="127"/>
      <c r="F452" s="107"/>
      <c r="G452" s="127"/>
      <c r="H452" s="107"/>
      <c r="I452" s="128"/>
      <c r="J452" s="80"/>
      <c r="K452" s="116">
        <f>E452+G452-I452</f>
        <v>0</v>
      </c>
      <c r="L452" s="160"/>
    </row>
    <row r="453" spans="1:12" s="176" customFormat="1" ht="15.95" hidden="1" customHeight="1">
      <c r="A453" s="83"/>
      <c r="B453" s="112"/>
      <c r="C453" s="107"/>
      <c r="D453" s="107"/>
      <c r="E453" s="107"/>
      <c r="F453" s="107"/>
      <c r="G453" s="107"/>
      <c r="H453" s="107"/>
      <c r="I453" s="80"/>
      <c r="J453" s="80"/>
      <c r="K453" s="63"/>
      <c r="L453" s="160"/>
    </row>
    <row r="454" spans="1:12" s="176" customFormat="1" ht="15.95" hidden="1" customHeight="1">
      <c r="A454" s="91"/>
      <c r="B454" s="92" t="s">
        <v>388</v>
      </c>
      <c r="C454" s="92"/>
      <c r="D454" s="92"/>
      <c r="E454" s="207">
        <f>SUM(E455:E458)</f>
        <v>0</v>
      </c>
      <c r="F454" s="157"/>
      <c r="G454" s="207">
        <f>SUM(G455:G458)</f>
        <v>0</v>
      </c>
      <c r="H454" s="159"/>
      <c r="I454" s="207">
        <f>SUM(I455:I458)</f>
        <v>0</v>
      </c>
      <c r="J454" s="80"/>
      <c r="K454" s="63">
        <f>E454+G454-I454</f>
        <v>0</v>
      </c>
      <c r="L454" s="177">
        <f>K454-'CDKT '!G64</f>
        <v>0</v>
      </c>
    </row>
    <row r="455" spans="1:12" s="176" customFormat="1" ht="15.95" hidden="1" customHeight="1">
      <c r="A455" s="81"/>
      <c r="B455" s="112" t="s">
        <v>394</v>
      </c>
      <c r="C455" s="107"/>
      <c r="D455" s="107"/>
      <c r="E455" s="107"/>
      <c r="F455" s="107"/>
      <c r="G455" s="107"/>
      <c r="H455" s="107"/>
      <c r="I455" s="80"/>
      <c r="J455" s="80"/>
      <c r="K455" s="63">
        <f>E455+G455-I455</f>
        <v>0</v>
      </c>
      <c r="L455" s="160"/>
    </row>
    <row r="456" spans="1:12" s="176" customFormat="1" ht="15.95" hidden="1" customHeight="1">
      <c r="A456" s="81"/>
      <c r="B456" s="112" t="s">
        <v>544</v>
      </c>
      <c r="C456" s="107"/>
      <c r="D456" s="107"/>
      <c r="E456" s="107"/>
      <c r="F456" s="107"/>
      <c r="G456" s="107"/>
      <c r="H456" s="107"/>
      <c r="I456" s="80"/>
      <c r="J456" s="80"/>
      <c r="K456" s="63">
        <f>E456+G456-I456</f>
        <v>0</v>
      </c>
      <c r="L456" s="160"/>
    </row>
    <row r="457" spans="1:12" s="176" customFormat="1" ht="15.95" hidden="1" customHeight="1">
      <c r="A457" s="81"/>
      <c r="B457" s="112" t="s">
        <v>545</v>
      </c>
      <c r="C457" s="107"/>
      <c r="D457" s="107"/>
      <c r="E457" s="107"/>
      <c r="F457" s="107"/>
      <c r="G457" s="107"/>
      <c r="H457" s="107"/>
      <c r="I457" s="80"/>
      <c r="J457" s="80"/>
      <c r="K457" s="63">
        <f>E457+G457-I457</f>
        <v>0</v>
      </c>
      <c r="L457" s="160"/>
    </row>
    <row r="458" spans="1:12" s="176" customFormat="1" ht="15.95" hidden="1" customHeight="1" thickBot="1">
      <c r="A458" s="81"/>
      <c r="B458" s="129" t="s">
        <v>546</v>
      </c>
      <c r="C458" s="130"/>
      <c r="D458" s="107"/>
      <c r="E458" s="130"/>
      <c r="F458" s="107"/>
      <c r="G458" s="130"/>
      <c r="H458" s="107"/>
      <c r="I458" s="131"/>
      <c r="J458" s="80"/>
      <c r="K458" s="123">
        <f>E458+G458-I458</f>
        <v>0</v>
      </c>
      <c r="L458" s="160"/>
    </row>
    <row r="459" spans="1:12" s="176" customFormat="1" ht="15.95" hidden="1" customHeight="1" thickTop="1">
      <c r="A459" s="81"/>
      <c r="B459" s="82"/>
      <c r="C459" s="82"/>
      <c r="D459" s="112"/>
      <c r="E459" s="82"/>
      <c r="F459" s="112"/>
      <c r="G459" s="82"/>
      <c r="H459" s="112"/>
      <c r="I459" s="80"/>
      <c r="J459" s="80"/>
      <c r="K459" s="80"/>
      <c r="L459" s="160"/>
    </row>
    <row r="460" spans="1:12" s="176" customFormat="1" ht="15.95" hidden="1" customHeight="1">
      <c r="A460" s="81"/>
      <c r="B460" s="85" t="s">
        <v>547</v>
      </c>
      <c r="C460" s="85"/>
      <c r="D460" s="85"/>
      <c r="E460" s="85"/>
      <c r="F460" s="85"/>
      <c r="G460" s="85"/>
      <c r="H460" s="85"/>
      <c r="I460" s="85"/>
      <c r="J460" s="85"/>
      <c r="K460" s="85"/>
      <c r="L460" s="160" t="s">
        <v>507</v>
      </c>
    </row>
    <row r="461" spans="1:12" s="78" customFormat="1" ht="20.100000000000001" hidden="1" customHeight="1">
      <c r="A461" s="91"/>
      <c r="B461" s="94" t="s">
        <v>548</v>
      </c>
      <c r="C461" s="155"/>
      <c r="D461" s="155"/>
      <c r="E461" s="155"/>
      <c r="F461" s="155"/>
      <c r="G461" s="155"/>
      <c r="H461" s="155"/>
      <c r="I461" s="155"/>
      <c r="J461" s="155"/>
      <c r="K461" s="208" t="s">
        <v>153</v>
      </c>
      <c r="L461" s="78" t="s">
        <v>549</v>
      </c>
    </row>
    <row r="462" spans="1:12" s="194" customFormat="1" ht="15.95" hidden="1" customHeight="1">
      <c r="A462" s="83"/>
      <c r="B462" s="90"/>
      <c r="C462" s="90" t="s">
        <v>550</v>
      </c>
      <c r="D462" s="90"/>
      <c r="E462" s="90"/>
      <c r="F462" s="90"/>
      <c r="G462" s="90"/>
      <c r="H462" s="90"/>
      <c r="I462" s="90"/>
      <c r="J462" s="90"/>
      <c r="K462" s="90"/>
    </row>
    <row r="463" spans="1:12" s="194" customFormat="1" ht="15.95" hidden="1" customHeight="1">
      <c r="A463" s="83"/>
      <c r="B463" s="90"/>
      <c r="C463" s="90" t="s">
        <v>551</v>
      </c>
      <c r="D463" s="90"/>
      <c r="E463" s="90"/>
      <c r="F463" s="90"/>
      <c r="G463" s="90"/>
      <c r="H463" s="90"/>
      <c r="I463" s="90"/>
      <c r="J463" s="90"/>
      <c r="K463" s="90"/>
    </row>
    <row r="464" spans="1:12" s="194" customFormat="1" ht="15.95" hidden="1" customHeight="1">
      <c r="A464" s="83"/>
      <c r="B464" s="90"/>
      <c r="C464" s="90" t="s">
        <v>552</v>
      </c>
      <c r="D464" s="90"/>
      <c r="E464" s="90"/>
      <c r="F464" s="90"/>
      <c r="G464" s="90"/>
      <c r="H464" s="90"/>
      <c r="I464" s="90"/>
      <c r="J464" s="90"/>
      <c r="K464" s="90"/>
    </row>
    <row r="465" spans="1:14" s="78" customFormat="1" ht="20.100000000000001" hidden="1" customHeight="1">
      <c r="A465" s="91"/>
      <c r="B465" s="94" t="s">
        <v>553</v>
      </c>
      <c r="C465" s="155"/>
      <c r="D465" s="155"/>
      <c r="E465" s="155"/>
      <c r="F465" s="155"/>
      <c r="G465" s="155"/>
      <c r="H465" s="155"/>
      <c r="I465" s="155"/>
      <c r="J465" s="155"/>
      <c r="K465" s="208" t="s">
        <v>153</v>
      </c>
      <c r="L465" s="78" t="s">
        <v>549</v>
      </c>
    </row>
    <row r="466" spans="1:14" s="194" customFormat="1" ht="15.95" hidden="1" customHeight="1">
      <c r="A466" s="83"/>
      <c r="B466" s="90"/>
      <c r="C466" s="90" t="s">
        <v>372</v>
      </c>
      <c r="D466" s="90"/>
      <c r="E466" s="90"/>
      <c r="F466" s="90"/>
      <c r="G466" s="90"/>
      <c r="H466" s="90"/>
      <c r="I466" s="90"/>
      <c r="J466" s="90"/>
      <c r="K466" s="132"/>
    </row>
    <row r="467" spans="1:14" s="194" customFormat="1" ht="15.95" hidden="1" customHeight="1">
      <c r="A467" s="83"/>
      <c r="B467" s="90"/>
      <c r="C467" s="90" t="s">
        <v>554</v>
      </c>
      <c r="D467" s="90"/>
      <c r="E467" s="90"/>
      <c r="F467" s="90"/>
      <c r="G467" s="90"/>
      <c r="H467" s="90"/>
      <c r="I467" s="90"/>
      <c r="J467" s="90"/>
      <c r="K467" s="132"/>
    </row>
    <row r="468" spans="1:14" s="78" customFormat="1" ht="20.100000000000001" hidden="1" customHeight="1">
      <c r="A468" s="91"/>
      <c r="B468" s="94" t="s">
        <v>555</v>
      </c>
      <c r="C468" s="155"/>
      <c r="D468" s="155"/>
      <c r="E468" s="155"/>
      <c r="F468" s="155"/>
      <c r="G468" s="155"/>
      <c r="H468" s="155"/>
      <c r="I468" s="155"/>
      <c r="J468" s="155"/>
      <c r="K468" s="208"/>
      <c r="L468" s="78" t="s">
        <v>549</v>
      </c>
    </row>
    <row r="469" spans="1:14" s="176" customFormat="1" ht="15.95" hidden="1" customHeight="1">
      <c r="A469" s="83"/>
      <c r="B469" s="132"/>
      <c r="C469" s="84" t="s">
        <v>556</v>
      </c>
      <c r="D469" s="84"/>
      <c r="E469" s="133"/>
      <c r="F469" s="84"/>
      <c r="G469" s="84"/>
      <c r="H469" s="84"/>
      <c r="I469" s="66"/>
      <c r="J469" s="66"/>
      <c r="K469" s="66"/>
      <c r="L469" s="160" t="s">
        <v>557</v>
      </c>
    </row>
    <row r="470" spans="1:14" s="176" customFormat="1" ht="15.95" hidden="1" customHeight="1">
      <c r="A470" s="83"/>
      <c r="B470" s="132"/>
      <c r="C470" s="84" t="s">
        <v>558</v>
      </c>
      <c r="D470" s="84"/>
      <c r="E470" s="133"/>
      <c r="F470" s="84"/>
      <c r="G470" s="84"/>
      <c r="H470" s="84"/>
      <c r="I470" s="66"/>
      <c r="J470" s="66"/>
      <c r="K470" s="66"/>
      <c r="L470" s="160" t="s">
        <v>559</v>
      </c>
    </row>
    <row r="471" spans="1:14" s="176" customFormat="1" ht="15.95" hidden="1" customHeight="1">
      <c r="A471" s="83"/>
      <c r="B471" s="132"/>
      <c r="C471" s="84" t="s">
        <v>560</v>
      </c>
      <c r="D471" s="84"/>
      <c r="E471" s="133"/>
      <c r="F471" s="84"/>
      <c r="G471" s="84"/>
      <c r="H471" s="84"/>
      <c r="I471" s="66"/>
      <c r="J471" s="66"/>
      <c r="K471" s="66"/>
      <c r="L471" s="160" t="s">
        <v>561</v>
      </c>
    </row>
    <row r="472" spans="1:14" s="176" customFormat="1" ht="15.95" hidden="1" customHeight="1">
      <c r="A472" s="83"/>
      <c r="B472" s="84"/>
      <c r="C472" s="84"/>
      <c r="D472" s="84"/>
      <c r="E472" s="133"/>
      <c r="F472" s="84"/>
      <c r="G472" s="84"/>
      <c r="H472" s="84"/>
      <c r="I472" s="66"/>
      <c r="J472" s="66"/>
      <c r="K472" s="66"/>
      <c r="L472" s="160"/>
    </row>
    <row r="473" spans="1:14" s="176" customFormat="1" ht="15.95" hidden="1" customHeight="1">
      <c r="A473" s="83"/>
      <c r="B473" s="84"/>
      <c r="C473" s="84"/>
      <c r="D473" s="84"/>
      <c r="E473" s="133"/>
      <c r="F473" s="84"/>
      <c r="G473" s="84"/>
      <c r="H473" s="84"/>
      <c r="I473" s="66"/>
      <c r="J473" s="66"/>
      <c r="K473" s="66"/>
      <c r="L473" s="160"/>
    </row>
    <row r="474" spans="1:14" s="176" customFormat="1" ht="25.5" customHeight="1">
      <c r="A474" s="197" t="s">
        <v>686</v>
      </c>
      <c r="B474" s="209" t="s">
        <v>423</v>
      </c>
      <c r="C474" s="82"/>
      <c r="D474" s="82"/>
      <c r="E474" s="82"/>
      <c r="F474" s="82"/>
      <c r="G474" s="210"/>
      <c r="H474" s="82"/>
      <c r="I474" s="63"/>
      <c r="J474" s="63"/>
      <c r="K474" s="63"/>
      <c r="L474" s="160"/>
    </row>
    <row r="475" spans="1:14" s="176" customFormat="1" ht="20.100000000000001" customHeight="1">
      <c r="A475" s="197"/>
      <c r="B475" s="209"/>
      <c r="C475" s="82"/>
      <c r="D475" s="82"/>
      <c r="E475" s="606" t="str">
        <f>TTC!D14</f>
        <v>30/06/2015</v>
      </c>
      <c r="F475" s="606"/>
      <c r="G475" s="606"/>
      <c r="H475" s="134"/>
      <c r="I475" s="642" t="str">
        <f>TTC!D13</f>
        <v>01/01/2015</v>
      </c>
      <c r="J475" s="642"/>
      <c r="K475" s="642"/>
      <c r="L475" s="160"/>
    </row>
    <row r="476" spans="1:14" s="176" customFormat="1" ht="20.100000000000001" customHeight="1">
      <c r="A476" s="197"/>
      <c r="B476" s="209"/>
      <c r="C476" s="82"/>
      <c r="D476" s="82"/>
      <c r="E476" s="280" t="s">
        <v>316</v>
      </c>
      <c r="F476" s="171"/>
      <c r="G476" s="280" t="s">
        <v>273</v>
      </c>
      <c r="H476" s="281"/>
      <c r="I476" s="280" t="s">
        <v>316</v>
      </c>
      <c r="J476" s="171"/>
      <c r="K476" s="280" t="s">
        <v>273</v>
      </c>
      <c r="L476" s="160"/>
    </row>
    <row r="477" spans="1:14" s="78" customFormat="1" ht="15.95" customHeight="1">
      <c r="A477" s="197"/>
      <c r="B477" s="85" t="s">
        <v>569</v>
      </c>
      <c r="C477" s="85"/>
      <c r="D477" s="85"/>
      <c r="E477" s="282"/>
      <c r="F477" s="282"/>
      <c r="G477" s="282">
        <f>SUM(G478:G479)</f>
        <v>71116203358</v>
      </c>
      <c r="H477" s="282"/>
      <c r="I477" s="282"/>
      <c r="J477" s="282"/>
      <c r="K477" s="282">
        <f>SUM(K478:K479)</f>
        <v>71116203358</v>
      </c>
      <c r="L477" s="265"/>
    </row>
    <row r="478" spans="1:14" s="211" customFormat="1" ht="35.1" customHeight="1">
      <c r="A478" s="336" t="s">
        <v>187</v>
      </c>
      <c r="B478" s="612" t="s">
        <v>1</v>
      </c>
      <c r="C478" s="612"/>
      <c r="D478" s="85"/>
      <c r="E478" s="283">
        <v>1</v>
      </c>
      <c r="F478" s="284"/>
      <c r="G478" s="43">
        <v>4000000000</v>
      </c>
      <c r="H478" s="282"/>
      <c r="I478" s="283">
        <v>1</v>
      </c>
      <c r="J478" s="284"/>
      <c r="K478" s="43">
        <v>4000000000</v>
      </c>
      <c r="L478" s="43"/>
      <c r="M478" s="259"/>
    </row>
    <row r="479" spans="1:14" s="211" customFormat="1" ht="35.1" customHeight="1">
      <c r="A479" s="336" t="s">
        <v>185</v>
      </c>
      <c r="B479" s="612" t="s">
        <v>737</v>
      </c>
      <c r="C479" s="612"/>
      <c r="D479" s="85"/>
      <c r="E479" s="283">
        <v>1</v>
      </c>
      <c r="F479" s="284"/>
      <c r="G479" s="43">
        <v>67116203358</v>
      </c>
      <c r="H479" s="282"/>
      <c r="I479" s="283">
        <v>1</v>
      </c>
      <c r="J479" s="284"/>
      <c r="K479" s="43">
        <v>67116203358</v>
      </c>
      <c r="L479" s="177">
        <f>G479-K479</f>
        <v>0</v>
      </c>
      <c r="M479" s="259">
        <f>L479/20828</f>
        <v>0</v>
      </c>
      <c r="N479" s="259"/>
    </row>
    <row r="480" spans="1:14" s="78" customFormat="1" ht="15.95" hidden="1" customHeight="1">
      <c r="A480" s="336"/>
      <c r="B480" s="85" t="s">
        <v>562</v>
      </c>
      <c r="C480" s="85"/>
      <c r="D480" s="85"/>
      <c r="E480" s="284">
        <f>E481+E483+E485+E486+E487</f>
        <v>0</v>
      </c>
      <c r="F480" s="284"/>
      <c r="G480" s="282">
        <f>G481+G483+G485+G486+G487</f>
        <v>0</v>
      </c>
      <c r="H480" s="282"/>
      <c r="I480" s="282">
        <f>I481+I483+I485+I486+I487</f>
        <v>0</v>
      </c>
      <c r="J480" s="3"/>
      <c r="K480" s="282">
        <f>K481+K483+K485+K486+K487</f>
        <v>0</v>
      </c>
    </row>
    <row r="481" spans="1:14" s="176" customFormat="1" ht="15.95" hidden="1" customHeight="1">
      <c r="A481" s="336"/>
      <c r="B481" s="74"/>
      <c r="C481" s="82" t="s">
        <v>563</v>
      </c>
      <c r="D481" s="82"/>
      <c r="E481" s="285"/>
      <c r="F481" s="285"/>
      <c r="G481" s="286"/>
      <c r="H481" s="286"/>
      <c r="I481" s="2"/>
      <c r="J481" s="2"/>
      <c r="K481" s="2"/>
      <c r="L481" s="160"/>
    </row>
    <row r="482" spans="1:14" s="194" customFormat="1" ht="15.95" hidden="1" customHeight="1">
      <c r="A482" s="337"/>
      <c r="B482" s="75"/>
      <c r="C482" s="135" t="s">
        <v>567</v>
      </c>
      <c r="D482" s="84"/>
      <c r="E482" s="285"/>
      <c r="F482" s="285"/>
      <c r="G482" s="286"/>
      <c r="H482" s="286"/>
      <c r="I482" s="2"/>
      <c r="J482" s="2"/>
      <c r="K482" s="2"/>
    </row>
    <row r="483" spans="1:14" s="176" customFormat="1" ht="15.95" hidden="1" customHeight="1">
      <c r="A483" s="336"/>
      <c r="B483" s="74"/>
      <c r="C483" s="82" t="s">
        <v>564</v>
      </c>
      <c r="D483" s="82"/>
      <c r="E483" s="285"/>
      <c r="F483" s="285"/>
      <c r="G483" s="286"/>
      <c r="H483" s="286"/>
      <c r="I483" s="2"/>
      <c r="J483" s="2"/>
      <c r="K483" s="2"/>
      <c r="L483" s="160"/>
    </row>
    <row r="484" spans="1:14" s="176" customFormat="1" ht="15.95" hidden="1" customHeight="1">
      <c r="A484" s="336"/>
      <c r="B484" s="74"/>
      <c r="C484" s="135" t="s">
        <v>568</v>
      </c>
      <c r="D484" s="82"/>
      <c r="E484" s="285"/>
      <c r="F484" s="285"/>
      <c r="G484" s="286"/>
      <c r="H484" s="286"/>
      <c r="I484" s="2"/>
      <c r="J484" s="2"/>
      <c r="K484" s="2"/>
      <c r="L484" s="160"/>
    </row>
    <row r="485" spans="1:14" s="176" customFormat="1" ht="15.95" hidden="1" customHeight="1">
      <c r="A485" s="336"/>
      <c r="B485" s="74"/>
      <c r="C485" s="82" t="s">
        <v>565</v>
      </c>
      <c r="D485" s="82"/>
      <c r="E485" s="285"/>
      <c r="F485" s="285"/>
      <c r="G485" s="286"/>
      <c r="H485" s="286"/>
      <c r="I485" s="2"/>
      <c r="J485" s="2"/>
      <c r="K485" s="2"/>
      <c r="L485" s="160"/>
    </row>
    <row r="486" spans="1:14" s="176" customFormat="1" ht="15.95" hidden="1" customHeight="1">
      <c r="A486" s="336"/>
      <c r="B486" s="74"/>
      <c r="C486" s="82" t="s">
        <v>566</v>
      </c>
      <c r="D486" s="82"/>
      <c r="E486" s="285"/>
      <c r="F486" s="285"/>
      <c r="G486" s="286"/>
      <c r="H486" s="286"/>
      <c r="I486" s="2"/>
      <c r="J486" s="2"/>
      <c r="K486" s="2"/>
      <c r="L486" s="160"/>
    </row>
    <row r="487" spans="1:14" s="176" customFormat="1" ht="15.95" hidden="1" customHeight="1">
      <c r="A487" s="336"/>
      <c r="B487" s="74"/>
      <c r="C487" s="82" t="s">
        <v>523</v>
      </c>
      <c r="D487" s="82"/>
      <c r="E487" s="285"/>
      <c r="F487" s="285"/>
      <c r="G487" s="286"/>
      <c r="H487" s="286"/>
      <c r="I487" s="2"/>
      <c r="J487" s="2"/>
      <c r="K487" s="2"/>
      <c r="L487" s="160"/>
    </row>
    <row r="488" spans="1:14" s="78" customFormat="1" ht="30" customHeight="1">
      <c r="A488" s="336" t="s">
        <v>186</v>
      </c>
      <c r="B488" s="634" t="s">
        <v>570</v>
      </c>
      <c r="C488" s="634"/>
      <c r="D488" s="85"/>
      <c r="E488" s="284"/>
      <c r="F488" s="284"/>
      <c r="G488" s="282">
        <f>'CDKT '!G71</f>
        <v>0</v>
      </c>
      <c r="H488" s="282"/>
      <c r="I488" s="3"/>
      <c r="J488" s="3"/>
      <c r="K488" s="3">
        <v>-22311947016</v>
      </c>
      <c r="L488" s="196">
        <f>G488-K488</f>
        <v>22311947016</v>
      </c>
      <c r="M488" s="196"/>
    </row>
    <row r="489" spans="1:14" s="176" customFormat="1" ht="24.75" customHeight="1" thickBot="1">
      <c r="A489" s="83"/>
      <c r="B489" s="85"/>
      <c r="C489" s="85" t="s">
        <v>265</v>
      </c>
      <c r="D489" s="84"/>
      <c r="E489" s="287"/>
      <c r="F489" s="3"/>
      <c r="G489" s="167">
        <f>G488+G477</f>
        <v>71116203358</v>
      </c>
      <c r="H489" s="278"/>
      <c r="I489" s="287"/>
      <c r="J489" s="3"/>
      <c r="K489" s="167">
        <f>K488+K477</f>
        <v>48804256342</v>
      </c>
      <c r="L489" s="251">
        <f>G489-'CDKT '!G67</f>
        <v>71116203358</v>
      </c>
      <c r="M489" s="251">
        <f>K489-'CDKT '!I67</f>
        <v>48804256342</v>
      </c>
    </row>
    <row r="490" spans="1:14" s="176" customFormat="1" ht="24.75" customHeight="1" thickTop="1">
      <c r="A490" s="83"/>
      <c r="B490" s="85" t="s">
        <v>784</v>
      </c>
      <c r="C490" s="85"/>
      <c r="D490" s="84"/>
      <c r="E490" s="84"/>
      <c r="F490" s="84"/>
      <c r="G490" s="84"/>
      <c r="H490" s="84"/>
      <c r="I490" s="63"/>
      <c r="J490" s="63"/>
      <c r="K490" s="63"/>
      <c r="L490" s="177"/>
      <c r="M490" s="177"/>
    </row>
    <row r="491" spans="1:14" s="248" customFormat="1" ht="50.25" customHeight="1">
      <c r="A491" s="174"/>
      <c r="B491" s="593" t="s">
        <v>995</v>
      </c>
      <c r="C491" s="593"/>
      <c r="D491" s="593"/>
      <c r="E491" s="593"/>
      <c r="F491" s="593"/>
      <c r="G491" s="593"/>
      <c r="H491" s="593"/>
      <c r="I491" s="593"/>
      <c r="J491" s="593"/>
      <c r="K491" s="593"/>
      <c r="L491" s="370">
        <v>5792892033.8999996</v>
      </c>
      <c r="M491" s="371"/>
    </row>
    <row r="492" spans="1:14" s="248" customFormat="1" ht="140.1" customHeight="1">
      <c r="A492" s="174"/>
      <c r="B492" s="593" t="s">
        <v>1009</v>
      </c>
      <c r="C492" s="593"/>
      <c r="D492" s="593"/>
      <c r="E492" s="593"/>
      <c r="F492" s="593"/>
      <c r="G492" s="593"/>
      <c r="H492" s="593"/>
      <c r="I492" s="593"/>
      <c r="J492" s="593"/>
      <c r="K492" s="593"/>
      <c r="L492" s="367">
        <v>-1463404.53</v>
      </c>
      <c r="M492" s="371">
        <v>-31091492644.380001</v>
      </c>
      <c r="N492" s="372"/>
    </row>
    <row r="493" spans="1:14" s="186" customFormat="1" ht="35.1" customHeight="1">
      <c r="A493" s="83"/>
      <c r="B493" s="604" t="s">
        <v>738</v>
      </c>
      <c r="C493" s="604"/>
      <c r="D493" s="604"/>
      <c r="E493" s="604"/>
      <c r="F493" s="604"/>
      <c r="G493" s="604"/>
      <c r="H493" s="604"/>
      <c r="I493" s="604"/>
      <c r="J493" s="604"/>
      <c r="K493" s="604"/>
      <c r="L493" s="373"/>
      <c r="M493" s="373"/>
    </row>
    <row r="494" spans="1:14" s="176" customFormat="1" ht="30" customHeight="1">
      <c r="A494" s="197" t="s">
        <v>681</v>
      </c>
      <c r="B494" s="155" t="s">
        <v>571</v>
      </c>
      <c r="C494" s="82"/>
      <c r="D494" s="82"/>
      <c r="E494" s="82"/>
      <c r="F494" s="82"/>
      <c r="G494" s="82"/>
      <c r="H494" s="82"/>
      <c r="I494" s="242" t="str">
        <f>TTC!D14</f>
        <v>30/06/2015</v>
      </c>
      <c r="J494" s="242"/>
      <c r="K494" s="242" t="str">
        <f>TTC!D13</f>
        <v>01/01/2015</v>
      </c>
      <c r="L494" s="160"/>
    </row>
    <row r="495" spans="1:14" s="176" customFormat="1" ht="15.95" customHeight="1">
      <c r="A495" s="91"/>
      <c r="B495" s="85" t="s">
        <v>16</v>
      </c>
      <c r="C495" s="85"/>
      <c r="D495" s="85"/>
      <c r="E495" s="85"/>
      <c r="F495" s="85"/>
      <c r="G495" s="85"/>
      <c r="H495" s="85"/>
      <c r="I495" s="3">
        <f>SUM(I496:I496)</f>
        <v>0</v>
      </c>
      <c r="J495" s="3"/>
      <c r="K495" s="3">
        <f>SUM(K496:K496)</f>
        <v>133356353</v>
      </c>
      <c r="L495" s="177">
        <f>I495-'CDKT '!G73</f>
        <v>0</v>
      </c>
      <c r="M495" s="177">
        <f>K495-'CDKT '!I73</f>
        <v>133356353</v>
      </c>
    </row>
    <row r="496" spans="1:14" s="176" customFormat="1" ht="15.95" customHeight="1">
      <c r="A496" s="83"/>
      <c r="B496" s="84"/>
      <c r="C496" s="158" t="s">
        <v>767</v>
      </c>
      <c r="D496" s="84"/>
      <c r="E496" s="84"/>
      <c r="F496" s="84"/>
      <c r="G496" s="84"/>
      <c r="H496" s="84"/>
      <c r="I496" s="168">
        <f>'CDKT '!G73</f>
        <v>0</v>
      </c>
      <c r="J496" s="168"/>
      <c r="K496" s="168">
        <v>133356353</v>
      </c>
      <c r="L496" s="160"/>
    </row>
    <row r="497" spans="1:13" s="176" customFormat="1" ht="15.95" hidden="1" customHeight="1">
      <c r="A497" s="91"/>
      <c r="B497" s="85" t="s">
        <v>571</v>
      </c>
      <c r="C497" s="85"/>
      <c r="D497" s="85"/>
      <c r="E497" s="85"/>
      <c r="F497" s="85"/>
      <c r="G497" s="85"/>
      <c r="H497" s="85"/>
      <c r="I497" s="3">
        <f>I498</f>
        <v>0</v>
      </c>
      <c r="J497" s="3"/>
      <c r="K497" s="3">
        <f>K498</f>
        <v>0</v>
      </c>
      <c r="L497" s="177">
        <f>I497-'CDKT '!G75</f>
        <v>0</v>
      </c>
      <c r="M497" s="177">
        <f>K497-'CDKT '!I75</f>
        <v>0</v>
      </c>
    </row>
    <row r="498" spans="1:13" s="176" customFormat="1" ht="15.95" hidden="1" customHeight="1">
      <c r="A498" s="81"/>
      <c r="B498" s="82"/>
      <c r="C498" s="82" t="s">
        <v>572</v>
      </c>
      <c r="D498" s="82"/>
      <c r="E498" s="82"/>
      <c r="F498" s="82"/>
      <c r="G498" s="82"/>
      <c r="H498" s="82"/>
      <c r="I498" s="2"/>
      <c r="J498" s="2"/>
      <c r="K498" s="2"/>
      <c r="L498" s="160"/>
    </row>
    <row r="499" spans="1:13" s="194" customFormat="1" ht="15.95" hidden="1" customHeight="1">
      <c r="A499" s="83"/>
      <c r="B499" s="84"/>
      <c r="C499" s="212" t="s">
        <v>573</v>
      </c>
      <c r="D499" s="174"/>
      <c r="E499" s="174"/>
      <c r="F499" s="174"/>
      <c r="G499" s="174"/>
      <c r="H499" s="174"/>
      <c r="I499" s="169"/>
      <c r="J499" s="169"/>
      <c r="K499" s="169"/>
    </row>
    <row r="500" spans="1:13" s="176" customFormat="1" ht="21" customHeight="1" thickBot="1">
      <c r="A500" s="83"/>
      <c r="B500" s="85"/>
      <c r="C500" s="85" t="s">
        <v>265</v>
      </c>
      <c r="D500" s="84"/>
      <c r="E500" s="84"/>
      <c r="F500" s="84"/>
      <c r="G500" s="84"/>
      <c r="H500" s="84"/>
      <c r="I500" s="167">
        <f>I497+I495</f>
        <v>0</v>
      </c>
      <c r="J500" s="3"/>
      <c r="K500" s="167">
        <f>K497+K495</f>
        <v>133356353</v>
      </c>
      <c r="L500" s="177">
        <f>I500-'CDKT '!G73-'CDKT '!G75</f>
        <v>0</v>
      </c>
      <c r="M500" s="177">
        <f>K500-'CDKT '!I73-'CDKT '!I75</f>
        <v>133356353</v>
      </c>
    </row>
    <row r="501" spans="1:13" s="176" customFormat="1" ht="21" customHeight="1" thickTop="1">
      <c r="A501" s="83"/>
      <c r="B501" s="85"/>
      <c r="C501" s="85"/>
      <c r="D501" s="84"/>
      <c r="E501" s="84"/>
      <c r="F501" s="84"/>
      <c r="G501" s="84"/>
      <c r="H501" s="84"/>
      <c r="I501" s="3"/>
      <c r="J501" s="3"/>
      <c r="K501" s="3"/>
      <c r="L501" s="177"/>
      <c r="M501" s="177"/>
    </row>
    <row r="502" spans="1:13" s="176" customFormat="1" ht="21" customHeight="1">
      <c r="A502" s="83"/>
      <c r="B502" s="85"/>
      <c r="C502" s="85"/>
      <c r="D502" s="84"/>
      <c r="E502" s="84"/>
      <c r="F502" s="84"/>
      <c r="G502" s="84"/>
      <c r="H502" s="84"/>
      <c r="I502" s="3"/>
      <c r="J502" s="3"/>
      <c r="K502" s="3"/>
      <c r="L502" s="177"/>
      <c r="M502" s="177"/>
    </row>
    <row r="503" spans="1:13" s="176" customFormat="1" ht="21" customHeight="1">
      <c r="A503" s="83"/>
      <c r="B503" s="85"/>
      <c r="C503" s="85"/>
      <c r="D503" s="84"/>
      <c r="E503" s="84"/>
      <c r="F503" s="84"/>
      <c r="G503" s="84"/>
      <c r="H503" s="84"/>
      <c r="I503" s="3"/>
      <c r="J503" s="3"/>
      <c r="K503" s="3"/>
      <c r="L503" s="177"/>
      <c r="M503" s="177"/>
    </row>
    <row r="504" spans="1:13" s="176" customFormat="1" ht="30" customHeight="1">
      <c r="A504" s="197" t="s">
        <v>774</v>
      </c>
      <c r="B504" s="155" t="s">
        <v>574</v>
      </c>
      <c r="C504" s="82"/>
      <c r="D504" s="82"/>
      <c r="E504" s="82"/>
      <c r="F504" s="82"/>
      <c r="G504" s="82"/>
      <c r="H504" s="82"/>
      <c r="I504" s="242" t="str">
        <f>TTC!D14</f>
        <v>30/06/2015</v>
      </c>
      <c r="J504" s="242"/>
      <c r="K504" s="242" t="str">
        <f>TTC!D13</f>
        <v>01/01/2015</v>
      </c>
      <c r="L504" s="160"/>
    </row>
    <row r="505" spans="1:13" s="160" customFormat="1" ht="15.95" customHeight="1">
      <c r="A505" s="81"/>
      <c r="B505" s="82" t="s">
        <v>63</v>
      </c>
      <c r="C505" s="82"/>
      <c r="D505" s="82"/>
      <c r="E505" s="82"/>
      <c r="F505" s="82"/>
      <c r="G505" s="82"/>
      <c r="H505" s="82"/>
      <c r="I505" s="2">
        <f>I508+I507</f>
        <v>40240062226</v>
      </c>
      <c r="J505" s="2"/>
      <c r="K505" s="2">
        <v>50401436840</v>
      </c>
    </row>
    <row r="506" spans="1:13" s="160" customFormat="1" ht="15.95" hidden="1" customHeight="1">
      <c r="A506" s="81"/>
      <c r="B506" s="82"/>
      <c r="C506" s="213" t="s">
        <v>317</v>
      </c>
      <c r="D506" s="82"/>
      <c r="E506" s="82"/>
      <c r="F506" s="82"/>
      <c r="G506" s="82"/>
      <c r="H506" s="82"/>
      <c r="I506" s="2">
        <v>0</v>
      </c>
      <c r="J506" s="2"/>
      <c r="K506" s="2">
        <v>0</v>
      </c>
    </row>
    <row r="507" spans="1:13" s="194" customFormat="1" ht="15.95" customHeight="1">
      <c r="A507" s="83"/>
      <c r="B507" s="84"/>
      <c r="C507" s="307" t="s">
        <v>137</v>
      </c>
      <c r="D507" s="84"/>
      <c r="E507" s="84"/>
      <c r="F507" s="84"/>
      <c r="G507" s="84"/>
      <c r="H507" s="84"/>
      <c r="I507" s="168">
        <v>40240062226</v>
      </c>
      <c r="J507" s="168"/>
      <c r="K507" s="168">
        <v>49836737135</v>
      </c>
    </row>
    <row r="508" spans="1:13" s="194" customFormat="1" ht="15.95" customHeight="1">
      <c r="A508" s="83"/>
      <c r="B508" s="84"/>
      <c r="C508" s="307" t="s">
        <v>136</v>
      </c>
      <c r="D508" s="84"/>
      <c r="E508" s="84"/>
      <c r="F508" s="84"/>
      <c r="G508" s="168"/>
      <c r="H508" s="84"/>
      <c r="I508" s="168">
        <v>0</v>
      </c>
      <c r="J508" s="168"/>
      <c r="K508" s="168">
        <v>564699705</v>
      </c>
    </row>
    <row r="509" spans="1:13" s="160" customFormat="1" ht="15.95" hidden="1" customHeight="1">
      <c r="A509" s="81"/>
      <c r="B509" s="82"/>
      <c r="C509" s="213" t="s">
        <v>334</v>
      </c>
      <c r="D509" s="82"/>
      <c r="E509" s="82"/>
      <c r="F509" s="82"/>
      <c r="G509" s="82"/>
      <c r="H509" s="82"/>
      <c r="I509" s="2"/>
      <c r="J509" s="2"/>
      <c r="K509" s="2"/>
    </row>
    <row r="510" spans="1:13" s="194" customFormat="1" ht="15.95" hidden="1" customHeight="1">
      <c r="A510" s="83"/>
      <c r="B510" s="176" t="s">
        <v>335</v>
      </c>
      <c r="C510" s="190"/>
      <c r="D510" s="84"/>
      <c r="E510" s="84"/>
      <c r="F510" s="84"/>
      <c r="G510" s="84"/>
      <c r="H510" s="84"/>
      <c r="I510" s="2">
        <v>0</v>
      </c>
      <c r="J510" s="168"/>
      <c r="K510" s="2">
        <v>0</v>
      </c>
      <c r="L510" s="215"/>
    </row>
    <row r="511" spans="1:13" s="160" customFormat="1" ht="15" hidden="1">
      <c r="A511" s="83"/>
      <c r="B511" s="82" t="s">
        <v>575</v>
      </c>
      <c r="C511" s="84"/>
      <c r="D511" s="84"/>
      <c r="E511" s="84"/>
      <c r="F511" s="84"/>
      <c r="G511" s="84"/>
      <c r="H511" s="84"/>
      <c r="I511" s="168"/>
      <c r="J511" s="168"/>
      <c r="K511" s="168"/>
    </row>
    <row r="512" spans="1:13" s="176" customFormat="1" ht="21" customHeight="1" thickBot="1">
      <c r="A512" s="83"/>
      <c r="B512" s="85"/>
      <c r="C512" s="85" t="s">
        <v>265</v>
      </c>
      <c r="D512" s="84"/>
      <c r="E512" s="84"/>
      <c r="F512" s="84"/>
      <c r="G512" s="84"/>
      <c r="H512" s="84"/>
      <c r="I512" s="167">
        <f>I510+I505</f>
        <v>40240062226</v>
      </c>
      <c r="J512" s="3"/>
      <c r="K512" s="167">
        <f>K510+K505</f>
        <v>50401436840</v>
      </c>
      <c r="L512" s="177">
        <f>I512-'CDKT '!G81</f>
        <v>40240062226</v>
      </c>
      <c r="M512" s="177">
        <f>K512-'CDKT '!I81</f>
        <v>50401436840</v>
      </c>
    </row>
    <row r="513" spans="1:16" s="176" customFormat="1" ht="18.75" customHeight="1" thickTop="1">
      <c r="A513" s="83"/>
      <c r="B513" s="85" t="s">
        <v>69</v>
      </c>
      <c r="C513" s="136"/>
      <c r="D513" s="136"/>
      <c r="E513" s="136"/>
      <c r="F513" s="136"/>
      <c r="G513" s="136"/>
      <c r="H513" s="101"/>
      <c r="I513" s="99"/>
      <c r="J513" s="99"/>
      <c r="K513" s="99"/>
      <c r="L513" s="177"/>
      <c r="M513" s="177"/>
    </row>
    <row r="514" spans="1:16" s="243" customFormat="1" ht="21" hidden="1" customHeight="1">
      <c r="A514" s="191"/>
      <c r="B514" s="134" t="s">
        <v>831</v>
      </c>
      <c r="C514" s="364"/>
      <c r="D514" s="364"/>
      <c r="E514" s="364"/>
      <c r="F514" s="364"/>
      <c r="G514" s="364"/>
      <c r="H514" s="365"/>
      <c r="I514" s="114"/>
      <c r="J514" s="114"/>
      <c r="K514" s="114"/>
      <c r="L514" s="196"/>
      <c r="M514" s="196"/>
    </row>
    <row r="515" spans="1:16" s="243" customFormat="1" ht="33.75" customHeight="1">
      <c r="A515" s="191"/>
      <c r="B515" s="360"/>
      <c r="C515" s="140" t="s">
        <v>71</v>
      </c>
      <c r="D515" s="140"/>
      <c r="E515" s="140" t="s">
        <v>72</v>
      </c>
      <c r="F515" s="141"/>
      <c r="G515" s="140" t="s">
        <v>688</v>
      </c>
      <c r="H515" s="142"/>
      <c r="I515" s="140" t="s">
        <v>74</v>
      </c>
      <c r="J515" s="142"/>
      <c r="K515" s="140" t="s">
        <v>318</v>
      </c>
      <c r="L515" s="196"/>
      <c r="M515" s="196"/>
    </row>
    <row r="516" spans="1:16" s="243" customFormat="1" ht="17.25" customHeight="1">
      <c r="A516" s="191"/>
      <c r="B516" s="134" t="s">
        <v>831</v>
      </c>
      <c r="C516" s="141"/>
      <c r="D516" s="141"/>
      <c r="E516" s="141"/>
      <c r="F516" s="141"/>
      <c r="G516" s="141"/>
      <c r="H516" s="142"/>
      <c r="I516" s="141"/>
      <c r="J516" s="142"/>
      <c r="K516" s="141"/>
      <c r="L516" s="196"/>
      <c r="M516" s="196"/>
    </row>
    <row r="517" spans="1:16" s="176" customFormat="1" ht="54.75" customHeight="1">
      <c r="A517" s="83"/>
      <c r="B517" s="309"/>
      <c r="C517" s="393" t="s">
        <v>1005</v>
      </c>
      <c r="D517" s="310"/>
      <c r="E517" s="394">
        <v>41705</v>
      </c>
      <c r="F517" s="395"/>
      <c r="G517" s="394" t="s">
        <v>1204</v>
      </c>
      <c r="H517" s="396"/>
      <c r="I517" s="397" t="s">
        <v>751</v>
      </c>
      <c r="J517" s="396"/>
      <c r="K517" s="398" t="s">
        <v>808</v>
      </c>
      <c r="L517" s="339"/>
      <c r="M517" s="177"/>
    </row>
    <row r="518" spans="1:16" s="243" customFormat="1" ht="17.25" customHeight="1">
      <c r="A518" s="191"/>
      <c r="B518" s="134" t="s">
        <v>136</v>
      </c>
      <c r="C518" s="141"/>
      <c r="D518" s="141"/>
      <c r="E518" s="141"/>
      <c r="F518" s="141"/>
      <c r="G518" s="141"/>
      <c r="H518" s="142"/>
      <c r="I518" s="141"/>
      <c r="J518" s="142"/>
      <c r="K518" s="141"/>
      <c r="L518" s="196"/>
      <c r="M518" s="196"/>
    </row>
    <row r="519" spans="1:16" s="176" customFormat="1" ht="54.75" customHeight="1" thickBot="1">
      <c r="A519" s="83"/>
      <c r="B519" s="143"/>
      <c r="C519" s="361" t="s">
        <v>342</v>
      </c>
      <c r="D519" s="361"/>
      <c r="E519" s="362" t="s">
        <v>845</v>
      </c>
      <c r="F519" s="361"/>
      <c r="G519" s="362" t="s">
        <v>369</v>
      </c>
      <c r="H519" s="143"/>
      <c r="I519" s="363" t="s">
        <v>798</v>
      </c>
      <c r="J519" s="143"/>
      <c r="K519" s="363" t="s">
        <v>807</v>
      </c>
      <c r="L519" s="339"/>
      <c r="M519" s="177"/>
    </row>
    <row r="520" spans="1:16" s="176" customFormat="1" ht="30" customHeight="1" thickTop="1">
      <c r="A520" s="151" t="s">
        <v>683</v>
      </c>
      <c r="B520" s="85" t="s">
        <v>0</v>
      </c>
      <c r="C520" s="85"/>
      <c r="D520" s="85"/>
      <c r="E520" s="85"/>
      <c r="F520" s="85"/>
      <c r="G520" s="85"/>
      <c r="H520" s="85"/>
      <c r="I520" s="242" t="str">
        <f>I504</f>
        <v>30/06/2015</v>
      </c>
      <c r="J520" s="242"/>
      <c r="K520" s="242" t="str">
        <f>K504</f>
        <v>01/01/2015</v>
      </c>
      <c r="L520" s="160"/>
    </row>
    <row r="521" spans="1:16" s="176" customFormat="1" ht="15.95" customHeight="1">
      <c r="A521" s="151"/>
      <c r="B521" s="82" t="s">
        <v>362</v>
      </c>
      <c r="C521" s="85"/>
      <c r="D521" s="85"/>
      <c r="E521" s="85"/>
      <c r="F521" s="85"/>
      <c r="G521" s="85"/>
      <c r="H521" s="85"/>
      <c r="I521" s="2">
        <f>'CDKT '!E90-I522</f>
        <v>7973518229</v>
      </c>
      <c r="J521" s="3"/>
      <c r="K521" s="2">
        <v>18344646384</v>
      </c>
      <c r="L521" s="177"/>
      <c r="P521" s="176" t="s">
        <v>825</v>
      </c>
    </row>
    <row r="522" spans="1:16" s="190" customFormat="1" ht="15.95" customHeight="1">
      <c r="A522" s="249"/>
      <c r="B522" s="82" t="s">
        <v>366</v>
      </c>
      <c r="C522" s="84"/>
      <c r="D522" s="84"/>
      <c r="E522" s="84"/>
      <c r="F522" s="84"/>
      <c r="G522" s="84"/>
      <c r="H522" s="84"/>
      <c r="I522" s="2">
        <v>2084869236</v>
      </c>
      <c r="J522" s="2"/>
      <c r="K522" s="2">
        <v>4813258601</v>
      </c>
      <c r="L522" s="251">
        <f>I522/$P$253</f>
        <v>98129.964981643599</v>
      </c>
      <c r="M522" s="190" t="s">
        <v>314</v>
      </c>
      <c r="N522" s="2">
        <f>K522/20828</f>
        <v>231095.57331476858</v>
      </c>
    </row>
    <row r="523" spans="1:16" s="176" customFormat="1" ht="21" customHeight="1" thickBot="1">
      <c r="A523" s="83"/>
      <c r="B523" s="85"/>
      <c r="C523" s="85" t="s">
        <v>265</v>
      </c>
      <c r="D523" s="84"/>
      <c r="E523" s="84"/>
      <c r="F523" s="84"/>
      <c r="G523" s="84"/>
      <c r="H523" s="84"/>
      <c r="I523" s="167">
        <f>SUM(I521:I522)</f>
        <v>10058387465</v>
      </c>
      <c r="J523" s="272"/>
      <c r="K523" s="167">
        <f>SUM(K521:K522)</f>
        <v>23157904985</v>
      </c>
      <c r="L523" s="177">
        <f>I523-'CDKT '!G82</f>
        <v>10058387465</v>
      </c>
      <c r="M523" s="177">
        <f>K523-'CDKT '!I82</f>
        <v>23157904985</v>
      </c>
    </row>
    <row r="524" spans="1:16" s="176" customFormat="1" ht="30" customHeight="1" thickTop="1">
      <c r="A524" s="197" t="s">
        <v>684</v>
      </c>
      <c r="B524" s="85" t="s">
        <v>365</v>
      </c>
      <c r="C524" s="85"/>
      <c r="D524" s="85"/>
      <c r="E524" s="85"/>
      <c r="F524" s="85"/>
      <c r="G524" s="85"/>
      <c r="H524" s="85"/>
      <c r="I524" s="242" t="str">
        <f>I520</f>
        <v>30/06/2015</v>
      </c>
      <c r="J524" s="242"/>
      <c r="K524" s="242" t="str">
        <f>K520</f>
        <v>01/01/2015</v>
      </c>
      <c r="L524" s="160"/>
    </row>
    <row r="525" spans="1:16" s="176" customFormat="1" ht="15.95" customHeight="1">
      <c r="A525" s="151"/>
      <c r="B525" s="82" t="s">
        <v>367</v>
      </c>
      <c r="C525" s="85"/>
      <c r="D525" s="85"/>
      <c r="E525" s="85"/>
      <c r="F525" s="85"/>
      <c r="G525" s="85"/>
      <c r="H525" s="85"/>
      <c r="I525" s="2">
        <v>7965193614</v>
      </c>
      <c r="J525" s="3"/>
      <c r="K525" s="2">
        <v>8721773689</v>
      </c>
      <c r="L525" s="160"/>
    </row>
    <row r="526" spans="1:16" s="176" customFormat="1" ht="15.95" customHeight="1">
      <c r="A526" s="151"/>
      <c r="B526" s="82" t="s">
        <v>743</v>
      </c>
      <c r="C526" s="85"/>
      <c r="D526" s="85"/>
      <c r="E526" s="85"/>
      <c r="F526" s="85"/>
      <c r="G526" s="85"/>
      <c r="H526" s="85"/>
      <c r="I526" s="2">
        <v>0</v>
      </c>
      <c r="J526" s="3"/>
      <c r="K526" s="2">
        <v>0</v>
      </c>
      <c r="L526" s="2">
        <f>I526/P253</f>
        <v>0</v>
      </c>
      <c r="M526" s="190" t="s">
        <v>314</v>
      </c>
      <c r="N526" s="2">
        <f>K526/20828</f>
        <v>0</v>
      </c>
    </row>
    <row r="527" spans="1:16" s="176" customFormat="1" ht="21" customHeight="1" thickBot="1">
      <c r="A527" s="83"/>
      <c r="B527" s="85"/>
      <c r="C527" s="85" t="s">
        <v>265</v>
      </c>
      <c r="D527" s="84"/>
      <c r="E527" s="84"/>
      <c r="F527" s="84"/>
      <c r="G527" s="84"/>
      <c r="H527" s="84"/>
      <c r="I527" s="167">
        <f>I525+I526</f>
        <v>7965193614</v>
      </c>
      <c r="J527" s="272"/>
      <c r="K527" s="167">
        <f>SUM(K525:K526)</f>
        <v>8721773689</v>
      </c>
      <c r="L527" s="177">
        <f>I527-'CDKT '!G83</f>
        <v>7965193614</v>
      </c>
      <c r="M527" s="177">
        <f>K527-'CDKT '!I83</f>
        <v>8721773689</v>
      </c>
      <c r="N527" s="223"/>
    </row>
    <row r="528" spans="1:16" s="176" customFormat="1" ht="30" customHeight="1" thickTop="1">
      <c r="A528" s="197" t="s">
        <v>680</v>
      </c>
      <c r="B528" s="85" t="s">
        <v>576</v>
      </c>
      <c r="C528" s="82"/>
      <c r="D528" s="82"/>
      <c r="E528" s="82"/>
      <c r="F528" s="82"/>
      <c r="G528" s="82"/>
      <c r="H528" s="82"/>
      <c r="I528" s="242" t="str">
        <f>TTC!D14</f>
        <v>30/06/2015</v>
      </c>
      <c r="J528" s="242"/>
      <c r="K528" s="242" t="str">
        <f>TTC!D13</f>
        <v>01/01/2015</v>
      </c>
      <c r="L528" s="160"/>
    </row>
    <row r="529" spans="1:14" s="78" customFormat="1" ht="15.95" customHeight="1">
      <c r="A529" s="91"/>
      <c r="B529" s="82" t="s">
        <v>577</v>
      </c>
      <c r="C529" s="85"/>
      <c r="D529" s="85"/>
      <c r="E529" s="85"/>
      <c r="F529" s="85"/>
      <c r="G529" s="85"/>
      <c r="H529" s="85"/>
      <c r="I529" s="2">
        <v>3683273245</v>
      </c>
      <c r="J529" s="274"/>
      <c r="K529" s="2">
        <v>3683273245</v>
      </c>
      <c r="L529" s="196"/>
      <c r="M529" s="196"/>
      <c r="N529" s="196"/>
    </row>
    <row r="530" spans="1:14" s="78" customFormat="1" ht="15.95" hidden="1" customHeight="1">
      <c r="A530" s="91"/>
      <c r="B530" s="82" t="s">
        <v>578</v>
      </c>
      <c r="C530" s="85"/>
      <c r="D530" s="85"/>
      <c r="E530" s="85"/>
      <c r="F530" s="85"/>
      <c r="G530" s="85"/>
      <c r="H530" s="85"/>
      <c r="I530" s="2"/>
      <c r="J530" s="274"/>
      <c r="K530" s="2"/>
    </row>
    <row r="531" spans="1:14" s="78" customFormat="1" ht="15.95" customHeight="1">
      <c r="A531" s="91"/>
      <c r="B531" s="82" t="s">
        <v>18</v>
      </c>
      <c r="C531" s="85"/>
      <c r="D531" s="85"/>
      <c r="E531" s="85"/>
      <c r="F531" s="85"/>
      <c r="G531" s="85"/>
      <c r="H531" s="85"/>
      <c r="I531" s="250">
        <v>0</v>
      </c>
      <c r="J531" s="274"/>
      <c r="K531" s="250">
        <v>1391777431</v>
      </c>
      <c r="L531" s="196">
        <f>I531-'KQKD 1'!G27</f>
        <v>0</v>
      </c>
      <c r="M531" s="196" t="s">
        <v>236</v>
      </c>
    </row>
    <row r="532" spans="1:14" s="78" customFormat="1" ht="15.95" customHeight="1">
      <c r="A532" s="91"/>
      <c r="B532" s="82" t="s">
        <v>17</v>
      </c>
      <c r="C532" s="85"/>
      <c r="D532" s="85"/>
      <c r="E532" s="85"/>
      <c r="F532" s="85"/>
      <c r="G532" s="85"/>
      <c r="H532" s="85"/>
      <c r="I532" s="2" t="e">
        <f>#REF!</f>
        <v>#REF!</v>
      </c>
      <c r="J532" s="274"/>
      <c r="K532" s="2">
        <v>0</v>
      </c>
      <c r="L532" s="196"/>
    </row>
    <row r="533" spans="1:14" s="78" customFormat="1" ht="15.95" customHeight="1">
      <c r="A533" s="91"/>
      <c r="B533" s="82" t="s">
        <v>19</v>
      </c>
      <c r="C533" s="85"/>
      <c r="D533" s="85"/>
      <c r="E533" s="85"/>
      <c r="F533" s="85"/>
      <c r="G533" s="85"/>
      <c r="H533" s="85"/>
      <c r="I533" s="2">
        <v>0</v>
      </c>
      <c r="J533" s="274"/>
      <c r="K533" s="2">
        <v>2450041282.3000002</v>
      </c>
    </row>
    <row r="534" spans="1:14" s="78" customFormat="1" ht="15.95" hidden="1" customHeight="1">
      <c r="A534" s="91"/>
      <c r="B534" s="82" t="s">
        <v>579</v>
      </c>
      <c r="C534" s="85"/>
      <c r="D534" s="85"/>
      <c r="E534" s="85"/>
      <c r="F534" s="85"/>
      <c r="G534" s="85"/>
      <c r="H534" s="85"/>
      <c r="I534" s="3"/>
      <c r="J534" s="272"/>
      <c r="K534" s="3"/>
    </row>
    <row r="535" spans="1:14" s="78" customFormat="1" ht="15.95" hidden="1" customHeight="1">
      <c r="A535" s="91"/>
      <c r="B535" s="82" t="s">
        <v>580</v>
      </c>
      <c r="C535" s="85"/>
      <c r="D535" s="85"/>
      <c r="E535" s="85"/>
      <c r="F535" s="85"/>
      <c r="G535" s="85"/>
      <c r="H535" s="85"/>
      <c r="I535" s="3"/>
      <c r="J535" s="272"/>
      <c r="K535" s="3"/>
    </row>
    <row r="536" spans="1:14" s="78" customFormat="1" ht="15.95" hidden="1" customHeight="1">
      <c r="A536" s="91"/>
      <c r="B536" s="82" t="s">
        <v>20</v>
      </c>
      <c r="C536" s="85"/>
      <c r="D536" s="85"/>
      <c r="E536" s="85"/>
      <c r="F536" s="85"/>
      <c r="G536" s="85"/>
      <c r="H536" s="85"/>
      <c r="I536" s="2">
        <v>0</v>
      </c>
      <c r="J536" s="272"/>
      <c r="K536" s="2">
        <v>0</v>
      </c>
    </row>
    <row r="537" spans="1:14" s="176" customFormat="1" ht="15.95" customHeight="1">
      <c r="A537" s="81"/>
      <c r="B537" s="82" t="s">
        <v>1000</v>
      </c>
      <c r="C537" s="82"/>
      <c r="D537" s="82"/>
      <c r="E537" s="82"/>
      <c r="F537" s="82"/>
      <c r="G537" s="82"/>
      <c r="H537" s="82"/>
      <c r="I537" s="2">
        <f>7331432101-3683273245</f>
        <v>3648158856</v>
      </c>
      <c r="J537" s="274"/>
      <c r="K537" s="2">
        <v>1496179769</v>
      </c>
      <c r="L537" s="160"/>
    </row>
    <row r="538" spans="1:14" s="176" customFormat="1" ht="21" customHeight="1" thickBot="1">
      <c r="A538" s="83"/>
      <c r="B538" s="85"/>
      <c r="C538" s="85" t="s">
        <v>265</v>
      </c>
      <c r="D538" s="84"/>
      <c r="E538" s="84"/>
      <c r="F538" s="84"/>
      <c r="G538" s="84"/>
      <c r="H538" s="84"/>
      <c r="I538" s="167" t="e">
        <f>SUM(I529:I537)</f>
        <v>#REF!</v>
      </c>
      <c r="J538" s="272"/>
      <c r="K538" s="167">
        <f>SUM(K529:K537)</f>
        <v>9021271727.2999992</v>
      </c>
      <c r="L538" s="177" t="e">
        <f>I538-'CDKT '!G84</f>
        <v>#REF!</v>
      </c>
      <c r="M538" s="177">
        <f>K538-'CDKT '!I84</f>
        <v>9021271727.2999992</v>
      </c>
    </row>
    <row r="539" spans="1:14" s="176" customFormat="1" ht="30" customHeight="1" thickTop="1">
      <c r="A539" s="197" t="s">
        <v>687</v>
      </c>
      <c r="B539" s="85" t="s">
        <v>364</v>
      </c>
      <c r="C539" s="82"/>
      <c r="D539" s="82"/>
      <c r="E539" s="82"/>
      <c r="F539" s="82"/>
      <c r="G539" s="82"/>
      <c r="H539" s="82"/>
      <c r="I539" s="242" t="str">
        <f>I528</f>
        <v>30/06/2015</v>
      </c>
      <c r="J539" s="242"/>
      <c r="K539" s="242" t="str">
        <f>K528</f>
        <v>01/01/2015</v>
      </c>
      <c r="L539" s="160"/>
    </row>
    <row r="540" spans="1:14" s="78" customFormat="1" ht="15.95" customHeight="1">
      <c r="A540" s="91"/>
      <c r="B540" s="82" t="s">
        <v>903</v>
      </c>
      <c r="C540" s="85"/>
      <c r="D540" s="85"/>
      <c r="E540" s="85"/>
      <c r="F540" s="85"/>
      <c r="G540" s="85"/>
      <c r="H540" s="85"/>
      <c r="I540" s="2">
        <f>'CDKT '!G85</f>
        <v>0</v>
      </c>
      <c r="J540" s="274"/>
      <c r="K540" s="2">
        <v>1375725474.7</v>
      </c>
    </row>
    <row r="541" spans="1:14" s="78" customFormat="1" ht="15.95" hidden="1" customHeight="1">
      <c r="A541" s="91"/>
      <c r="B541" s="82" t="s">
        <v>1149</v>
      </c>
      <c r="C541" s="85"/>
      <c r="D541" s="85"/>
      <c r="E541" s="85"/>
      <c r="F541" s="85"/>
      <c r="G541" s="85"/>
      <c r="H541" s="85"/>
      <c r="I541" s="2">
        <v>0</v>
      </c>
      <c r="J541" s="274"/>
      <c r="K541" s="2">
        <v>0</v>
      </c>
    </row>
    <row r="542" spans="1:14" s="78" customFormat="1" ht="15.95" customHeight="1">
      <c r="A542" s="91"/>
      <c r="B542" s="82" t="s">
        <v>981</v>
      </c>
      <c r="C542" s="85"/>
      <c r="D542" s="85"/>
      <c r="E542" s="85"/>
      <c r="F542" s="85"/>
      <c r="G542" s="85"/>
      <c r="H542" s="85"/>
      <c r="I542" s="2">
        <v>849967979</v>
      </c>
      <c r="J542" s="274"/>
      <c r="K542" s="2"/>
    </row>
    <row r="543" spans="1:14" s="176" customFormat="1" ht="21" customHeight="1" thickBot="1">
      <c r="A543" s="83"/>
      <c r="B543" s="85"/>
      <c r="C543" s="85" t="s">
        <v>265</v>
      </c>
      <c r="D543" s="84"/>
      <c r="E543" s="84"/>
      <c r="F543" s="84"/>
      <c r="G543" s="84"/>
      <c r="H543" s="84"/>
      <c r="I543" s="167">
        <f>SUM(I540:I542)</f>
        <v>849967979</v>
      </c>
      <c r="J543" s="272"/>
      <c r="K543" s="167">
        <f>SUM(K540:K541)</f>
        <v>1375725474.7</v>
      </c>
      <c r="L543" s="177">
        <f>I543-'CDKT '!G85</f>
        <v>849967979</v>
      </c>
      <c r="M543" s="177">
        <f>K543-'CDKT '!I85</f>
        <v>1375725474.7</v>
      </c>
    </row>
    <row r="544" spans="1:14" s="176" customFormat="1" ht="21" customHeight="1" thickTop="1">
      <c r="A544" s="83"/>
      <c r="B544" s="85"/>
      <c r="C544" s="85"/>
      <c r="D544" s="84"/>
      <c r="E544" s="84"/>
      <c r="F544" s="84"/>
      <c r="G544" s="84"/>
      <c r="H544" s="84"/>
      <c r="I544" s="3"/>
      <c r="J544" s="272"/>
      <c r="K544" s="3"/>
      <c r="L544" s="177"/>
      <c r="M544" s="177"/>
    </row>
    <row r="545" spans="1:16" s="176" customFormat="1" ht="30" customHeight="1">
      <c r="A545" s="197" t="s">
        <v>504</v>
      </c>
      <c r="B545" s="85" t="s">
        <v>581</v>
      </c>
      <c r="C545" s="82"/>
      <c r="D545" s="82"/>
      <c r="E545" s="82"/>
      <c r="F545" s="82"/>
      <c r="G545" s="82"/>
      <c r="H545" s="82"/>
      <c r="I545" s="242" t="str">
        <f>TTC!D14</f>
        <v>30/06/2015</v>
      </c>
      <c r="J545" s="242"/>
      <c r="K545" s="242" t="str">
        <f>TTC!D13</f>
        <v>01/01/2015</v>
      </c>
      <c r="L545" s="160"/>
    </row>
    <row r="546" spans="1:16" s="176" customFormat="1" ht="18" customHeight="1">
      <c r="A546" s="81"/>
      <c r="B546" s="82" t="s">
        <v>815</v>
      </c>
      <c r="C546" s="82"/>
      <c r="D546" s="82"/>
      <c r="E546" s="82"/>
      <c r="F546" s="82"/>
      <c r="G546" s="82"/>
      <c r="H546" s="82"/>
      <c r="I546" s="2">
        <v>0</v>
      </c>
      <c r="J546" s="274"/>
      <c r="K546" s="2">
        <v>152000000</v>
      </c>
      <c r="L546" s="160"/>
      <c r="P546" s="176" t="s">
        <v>825</v>
      </c>
    </row>
    <row r="547" spans="1:16" s="176" customFormat="1" ht="21" customHeight="1" thickBot="1">
      <c r="A547" s="83"/>
      <c r="B547" s="85"/>
      <c r="C547" s="85" t="s">
        <v>265</v>
      </c>
      <c r="D547" s="84"/>
      <c r="E547" s="84"/>
      <c r="F547" s="84"/>
      <c r="G547" s="84"/>
      <c r="H547" s="84"/>
      <c r="I547" s="167">
        <f>SUM(I546)</f>
        <v>0</v>
      </c>
      <c r="J547" s="272"/>
      <c r="K547" s="167">
        <f>SUM(K546)</f>
        <v>152000000</v>
      </c>
      <c r="L547" s="177">
        <f>I547-'CDKT '!G86</f>
        <v>0</v>
      </c>
      <c r="M547" s="177">
        <f>K547-'CDKT '!I86</f>
        <v>152000000</v>
      </c>
    </row>
    <row r="548" spans="1:16" s="176" customFormat="1" ht="30" customHeight="1" thickTop="1">
      <c r="A548" s="197" t="s">
        <v>775</v>
      </c>
      <c r="B548" s="85" t="s">
        <v>858</v>
      </c>
      <c r="C548" s="82"/>
      <c r="D548" s="82"/>
      <c r="E548" s="82"/>
      <c r="F548" s="82"/>
      <c r="G548" s="82"/>
      <c r="H548" s="82"/>
      <c r="I548" s="242" t="str">
        <f>TTC!D14</f>
        <v>30/06/2015</v>
      </c>
      <c r="J548" s="242"/>
      <c r="K548" s="242" t="str">
        <f>TTC!D13</f>
        <v>01/01/2015</v>
      </c>
      <c r="L548" s="160"/>
    </row>
    <row r="549" spans="1:16" s="176" customFormat="1" ht="20.25" hidden="1" customHeight="1">
      <c r="A549" s="81"/>
      <c r="B549" s="82" t="s">
        <v>21</v>
      </c>
      <c r="C549" s="82"/>
      <c r="D549" s="82"/>
      <c r="E549" s="82"/>
      <c r="F549" s="82"/>
      <c r="G549" s="82"/>
      <c r="H549" s="82"/>
      <c r="I549" s="2"/>
      <c r="J549" s="2"/>
      <c r="K549" s="2"/>
      <c r="L549" s="160"/>
    </row>
    <row r="550" spans="1:16" s="176" customFormat="1" ht="15.95" hidden="1" customHeight="1">
      <c r="A550" s="81"/>
      <c r="B550" s="82" t="s">
        <v>22</v>
      </c>
      <c r="C550" s="82"/>
      <c r="D550" s="82"/>
      <c r="E550" s="82"/>
      <c r="F550" s="82"/>
      <c r="G550" s="82"/>
      <c r="H550" s="82"/>
      <c r="I550" s="2"/>
      <c r="J550" s="2"/>
      <c r="K550" s="2"/>
      <c r="L550" s="160"/>
    </row>
    <row r="551" spans="1:16" s="176" customFormat="1" ht="15.95" hidden="1" customHeight="1">
      <c r="A551" s="81"/>
      <c r="B551" s="82" t="s">
        <v>632</v>
      </c>
      <c r="C551" s="82"/>
      <c r="D551" s="82"/>
      <c r="E551" s="82"/>
      <c r="F551" s="82"/>
      <c r="G551" s="82"/>
      <c r="H551" s="82"/>
      <c r="I551" s="288">
        <v>0</v>
      </c>
      <c r="J551" s="289"/>
      <c r="K551" s="289"/>
      <c r="L551" s="160"/>
      <c r="N551" s="214"/>
    </row>
    <row r="552" spans="1:16" s="176" customFormat="1" ht="15.95" hidden="1" customHeight="1">
      <c r="A552" s="81"/>
      <c r="B552" s="82" t="s">
        <v>345</v>
      </c>
      <c r="C552" s="82"/>
      <c r="D552" s="82"/>
      <c r="E552" s="82"/>
      <c r="F552" s="82"/>
      <c r="G552" s="82"/>
      <c r="H552" s="82"/>
      <c r="I552" s="2"/>
      <c r="J552" s="2"/>
      <c r="K552" s="2">
        <v>0</v>
      </c>
      <c r="L552" s="2"/>
      <c r="M552" s="2"/>
      <c r="N552" s="2"/>
      <c r="O552" s="2"/>
    </row>
    <row r="553" spans="1:16" s="176" customFormat="1" ht="15.95" hidden="1" customHeight="1">
      <c r="A553" s="81"/>
      <c r="B553" s="82" t="s">
        <v>23</v>
      </c>
      <c r="C553" s="82"/>
      <c r="D553" s="82"/>
      <c r="E553" s="82"/>
      <c r="F553" s="82"/>
      <c r="G553" s="82"/>
      <c r="H553" s="82"/>
      <c r="I553" s="2"/>
      <c r="J553" s="2"/>
      <c r="K553" s="2"/>
      <c r="L553" s="160"/>
    </row>
    <row r="554" spans="1:16" s="176" customFormat="1" ht="15.95" hidden="1" customHeight="1">
      <c r="A554" s="81"/>
      <c r="B554" s="82" t="s">
        <v>582</v>
      </c>
      <c r="C554" s="82"/>
      <c r="D554" s="82"/>
      <c r="E554" s="82"/>
      <c r="F554" s="82"/>
      <c r="G554" s="82"/>
      <c r="H554" s="82"/>
      <c r="I554" s="2"/>
      <c r="J554" s="2"/>
      <c r="K554" s="2"/>
      <c r="L554" s="160"/>
    </row>
    <row r="555" spans="1:16" s="176" customFormat="1" ht="15.95" hidden="1" customHeight="1">
      <c r="A555" s="81"/>
      <c r="B555" s="82" t="s">
        <v>583</v>
      </c>
      <c r="C555" s="82"/>
      <c r="D555" s="82"/>
      <c r="E555" s="82"/>
      <c r="F555" s="82"/>
      <c r="G555" s="82"/>
      <c r="H555" s="82"/>
      <c r="I555" s="2"/>
      <c r="J555" s="2"/>
      <c r="K555" s="2"/>
      <c r="L555" s="160"/>
    </row>
    <row r="556" spans="1:16" s="176" customFormat="1" ht="15.95" customHeight="1">
      <c r="A556" s="81"/>
      <c r="B556" s="82" t="s">
        <v>584</v>
      </c>
      <c r="C556" s="82"/>
      <c r="D556" s="82"/>
      <c r="E556" s="82"/>
      <c r="F556" s="82"/>
      <c r="G556" s="82"/>
      <c r="H556" s="82"/>
      <c r="I556" s="2">
        <f>SUM(I557:I564)</f>
        <v>3887144289</v>
      </c>
      <c r="J556" s="2"/>
      <c r="K556" s="2">
        <v>5545333455</v>
      </c>
      <c r="L556" s="160"/>
    </row>
    <row r="557" spans="1:16" s="176" customFormat="1" ht="15.95" hidden="1" customHeight="1">
      <c r="A557" s="81"/>
      <c r="B557" s="82"/>
      <c r="C557" s="84" t="s">
        <v>344</v>
      </c>
      <c r="D557" s="82"/>
      <c r="E557" s="82"/>
      <c r="F557" s="82"/>
      <c r="G557" s="82"/>
      <c r="H557" s="82"/>
      <c r="I557" s="168">
        <v>0</v>
      </c>
      <c r="J557" s="2"/>
      <c r="K557" s="2">
        <v>0</v>
      </c>
      <c r="L557" s="160"/>
    </row>
    <row r="558" spans="1:16" s="176" customFormat="1" ht="15.95" hidden="1" customHeight="1">
      <c r="A558" s="81"/>
      <c r="B558" s="82"/>
      <c r="C558" s="84" t="s">
        <v>343</v>
      </c>
      <c r="D558" s="82"/>
      <c r="E558" s="82"/>
      <c r="F558" s="82"/>
      <c r="G558" s="82"/>
      <c r="H558" s="82"/>
      <c r="I558" s="168">
        <v>0</v>
      </c>
      <c r="J558" s="2"/>
      <c r="K558" s="2">
        <v>0</v>
      </c>
      <c r="L558" s="160"/>
    </row>
    <row r="559" spans="1:16" s="176" customFormat="1" ht="15.95" hidden="1" customHeight="1">
      <c r="A559" s="81"/>
      <c r="B559" s="82"/>
      <c r="C559" s="84" t="s">
        <v>632</v>
      </c>
      <c r="D559" s="84"/>
      <c r="E559" s="84"/>
      <c r="F559" s="84"/>
      <c r="G559" s="84"/>
      <c r="H559" s="84"/>
      <c r="I559" s="168">
        <v>0</v>
      </c>
      <c r="J559" s="168"/>
      <c r="K559" s="168">
        <v>0</v>
      </c>
      <c r="L559" s="160"/>
    </row>
    <row r="560" spans="1:16" s="176" customFormat="1" ht="15.95" customHeight="1">
      <c r="A560" s="81"/>
      <c r="B560" s="82"/>
      <c r="C560" s="84" t="s">
        <v>826</v>
      </c>
      <c r="D560" s="84"/>
      <c r="E560" s="84"/>
      <c r="F560" s="84"/>
      <c r="G560" s="84"/>
      <c r="H560" s="84"/>
      <c r="I560" s="168">
        <v>238614794</v>
      </c>
      <c r="J560" s="168"/>
      <c r="K560" s="168">
        <v>80691585</v>
      </c>
      <c r="L560" s="160"/>
    </row>
    <row r="561" spans="1:17" s="190" customFormat="1" ht="15.95" customHeight="1">
      <c r="A561" s="83"/>
      <c r="B561" s="84"/>
      <c r="C561" s="190" t="s">
        <v>854</v>
      </c>
      <c r="D561" s="84"/>
      <c r="E561" s="84"/>
      <c r="F561" s="84"/>
      <c r="G561" s="84"/>
      <c r="H561" s="84"/>
      <c r="I561" s="168">
        <v>3640529495</v>
      </c>
      <c r="J561" s="168"/>
      <c r="K561" s="168">
        <v>4977169902</v>
      </c>
      <c r="L561" s="215"/>
      <c r="M561" s="318"/>
    </row>
    <row r="562" spans="1:17" s="190" customFormat="1" ht="15.95" customHeight="1">
      <c r="A562" s="83"/>
      <c r="B562" s="84"/>
      <c r="C562" s="190" t="s">
        <v>1006</v>
      </c>
      <c r="D562" s="84"/>
      <c r="E562" s="84"/>
      <c r="F562" s="84"/>
      <c r="G562" s="84"/>
      <c r="H562" s="84"/>
      <c r="I562" s="168">
        <v>0</v>
      </c>
      <c r="J562" s="168"/>
      <c r="K562" s="168">
        <v>368000000</v>
      </c>
      <c r="L562" s="215"/>
      <c r="P562" s="190" t="s">
        <v>825</v>
      </c>
      <c r="Q562" s="190" t="s">
        <v>827</v>
      </c>
    </row>
    <row r="563" spans="1:17" s="190" customFormat="1" ht="15.95" customHeight="1">
      <c r="A563" s="83"/>
      <c r="B563" s="84"/>
      <c r="C563" s="190" t="s">
        <v>1007</v>
      </c>
      <c r="D563" s="84"/>
      <c r="E563" s="84"/>
      <c r="F563" s="84"/>
      <c r="G563" s="84"/>
      <c r="H563" s="84"/>
      <c r="I563" s="168">
        <v>0</v>
      </c>
      <c r="J563" s="168"/>
      <c r="K563" s="168">
        <v>101510000</v>
      </c>
      <c r="L563" s="215"/>
      <c r="M563" s="318"/>
    </row>
    <row r="564" spans="1:17" s="190" customFormat="1" ht="15.95" customHeight="1">
      <c r="A564" s="83"/>
      <c r="B564" s="84"/>
      <c r="C564" s="190" t="s">
        <v>145</v>
      </c>
      <c r="D564" s="84"/>
      <c r="E564" s="84"/>
      <c r="F564" s="84"/>
      <c r="G564" s="84"/>
      <c r="H564" s="84"/>
      <c r="I564" s="168">
        <v>8000000</v>
      </c>
      <c r="J564" s="168"/>
      <c r="K564" s="168">
        <v>17961968</v>
      </c>
      <c r="L564" s="215"/>
      <c r="M564" s="318"/>
    </row>
    <row r="565" spans="1:17" s="176" customFormat="1" ht="21" customHeight="1" thickBot="1">
      <c r="A565" s="83"/>
      <c r="B565" s="85"/>
      <c r="C565" s="85" t="s">
        <v>265</v>
      </c>
      <c r="D565" s="84"/>
      <c r="E565" s="84"/>
      <c r="F565" s="84"/>
      <c r="G565" s="84"/>
      <c r="H565" s="84"/>
      <c r="I565" s="167">
        <f>SUM(I552:I556)</f>
        <v>3887144289</v>
      </c>
      <c r="J565" s="3"/>
      <c r="K565" s="167">
        <f>SUM(K549:K556)</f>
        <v>5545333455</v>
      </c>
      <c r="L565" s="177">
        <f>I565-'CDKT '!G89</f>
        <v>3887144289</v>
      </c>
      <c r="M565" s="177">
        <f>K565-'CDKT '!I89</f>
        <v>5545333455</v>
      </c>
    </row>
    <row r="566" spans="1:17" s="176" customFormat="1" ht="30" hidden="1" customHeight="1" thickTop="1">
      <c r="A566" s="197" t="s">
        <v>38</v>
      </c>
      <c r="B566" s="85" t="s">
        <v>59</v>
      </c>
      <c r="C566" s="82"/>
      <c r="D566" s="82"/>
      <c r="E566" s="82"/>
      <c r="F566" s="82"/>
      <c r="G566" s="82"/>
      <c r="H566" s="82"/>
      <c r="I566" s="242" t="str">
        <f>TTC!D14</f>
        <v>30/06/2015</v>
      </c>
      <c r="J566" s="242"/>
      <c r="K566" s="242" t="str">
        <f>TTC!D13</f>
        <v>01/01/2015</v>
      </c>
      <c r="L566" s="160"/>
    </row>
    <row r="567" spans="1:17" s="176" customFormat="1" ht="15.95" hidden="1" customHeight="1">
      <c r="A567" s="81"/>
      <c r="B567" s="82" t="s">
        <v>60</v>
      </c>
      <c r="C567" s="82"/>
      <c r="D567" s="85"/>
      <c r="E567" s="85"/>
      <c r="F567" s="85"/>
      <c r="G567" s="85"/>
      <c r="H567" s="82"/>
      <c r="I567" s="80"/>
      <c r="J567" s="80"/>
      <c r="K567" s="80"/>
      <c r="L567" s="160"/>
    </row>
    <row r="568" spans="1:17" s="176" customFormat="1" ht="15.95" hidden="1" customHeight="1">
      <c r="A568" s="81"/>
      <c r="B568" s="82" t="s">
        <v>61</v>
      </c>
      <c r="C568" s="82"/>
      <c r="D568" s="85"/>
      <c r="E568" s="85"/>
      <c r="F568" s="85"/>
      <c r="G568" s="85"/>
      <c r="H568" s="82"/>
      <c r="I568" s="80"/>
      <c r="J568" s="80"/>
      <c r="K568" s="80"/>
      <c r="L568" s="160"/>
    </row>
    <row r="569" spans="1:17" s="176" customFormat="1" ht="15.95" hidden="1" customHeight="1">
      <c r="A569" s="91"/>
      <c r="B569" s="82" t="s">
        <v>646</v>
      </c>
      <c r="C569" s="85"/>
      <c r="D569" s="85"/>
      <c r="E569" s="85"/>
      <c r="F569" s="85"/>
      <c r="G569" s="85"/>
      <c r="H569" s="82"/>
      <c r="I569" s="63"/>
      <c r="J569" s="63"/>
      <c r="K569" s="63"/>
      <c r="L569" s="160"/>
    </row>
    <row r="570" spans="1:17" s="176" customFormat="1" ht="21" hidden="1" customHeight="1" thickBot="1">
      <c r="A570" s="83"/>
      <c r="B570" s="85"/>
      <c r="C570" s="85" t="s">
        <v>265</v>
      </c>
      <c r="D570" s="84"/>
      <c r="E570" s="84"/>
      <c r="F570" s="84"/>
      <c r="G570" s="84"/>
      <c r="H570" s="84"/>
      <c r="I570" s="86">
        <f>SUM(I567:I569)</f>
        <v>0</v>
      </c>
      <c r="J570" s="63"/>
      <c r="K570" s="86">
        <f>SUM(K567:K569)</f>
        <v>0</v>
      </c>
      <c r="L570" s="177">
        <f>I570-'CDKT '!G112</f>
        <v>0</v>
      </c>
      <c r="M570" s="177">
        <f>K570-'CDKT '!I112</f>
        <v>0</v>
      </c>
    </row>
    <row r="571" spans="1:17" s="176" customFormat="1" ht="30" hidden="1" customHeight="1" thickTop="1">
      <c r="A571" s="197" t="s">
        <v>39</v>
      </c>
      <c r="B571" s="85" t="s">
        <v>62</v>
      </c>
      <c r="C571" s="82"/>
      <c r="D571" s="82"/>
      <c r="E571" s="82"/>
      <c r="F571" s="82"/>
      <c r="G571" s="82"/>
      <c r="H571" s="82"/>
      <c r="I571" s="242" t="str">
        <f>TTC!D14</f>
        <v>30/06/2015</v>
      </c>
      <c r="J571" s="242"/>
      <c r="K571" s="242" t="str">
        <f>TTC!D13</f>
        <v>01/01/2015</v>
      </c>
      <c r="L571" s="160"/>
    </row>
    <row r="572" spans="1:17" s="176" customFormat="1" ht="15.95" hidden="1" customHeight="1">
      <c r="A572" s="83"/>
      <c r="B572" s="85" t="s">
        <v>24</v>
      </c>
      <c r="C572" s="85"/>
      <c r="D572" s="84"/>
      <c r="E572" s="84"/>
      <c r="F572" s="84"/>
      <c r="G572" s="84"/>
      <c r="H572" s="84"/>
      <c r="I572" s="63">
        <f>I573+I576+I577</f>
        <v>0</v>
      </c>
      <c r="J572" s="63"/>
      <c r="K572" s="63">
        <f>K573+K576+K577</f>
        <v>0</v>
      </c>
      <c r="L572" s="177"/>
      <c r="M572" s="177"/>
    </row>
    <row r="573" spans="1:17" s="176" customFormat="1" ht="15.95" hidden="1" customHeight="1">
      <c r="A573" s="83"/>
      <c r="B573" s="85"/>
      <c r="C573" s="82" t="s">
        <v>63</v>
      </c>
      <c r="D573" s="84"/>
      <c r="E573" s="84"/>
      <c r="F573" s="84"/>
      <c r="G573" s="84"/>
      <c r="H573" s="84"/>
      <c r="I573" s="80">
        <v>0</v>
      </c>
      <c r="J573" s="63"/>
      <c r="K573" s="80">
        <f>SUM(K574:K575)</f>
        <v>0</v>
      </c>
      <c r="L573" s="177"/>
      <c r="M573" s="177"/>
    </row>
    <row r="574" spans="1:17" s="194" customFormat="1" ht="15.95" hidden="1" customHeight="1">
      <c r="A574" s="83"/>
      <c r="B574" s="134"/>
      <c r="C574" s="135" t="s">
        <v>67</v>
      </c>
      <c r="D574" s="84"/>
      <c r="E574" s="84"/>
      <c r="F574" s="84"/>
      <c r="G574" s="84"/>
      <c r="H574" s="84"/>
      <c r="I574" s="65"/>
      <c r="J574" s="65"/>
      <c r="K574" s="65"/>
      <c r="L574" s="215"/>
      <c r="M574" s="215"/>
    </row>
    <row r="575" spans="1:17" s="194" customFormat="1" ht="15.95" hidden="1" customHeight="1">
      <c r="A575" s="83"/>
      <c r="B575" s="134"/>
      <c r="C575" s="135" t="s">
        <v>68</v>
      </c>
      <c r="D575" s="84"/>
      <c r="E575" s="84"/>
      <c r="F575" s="84"/>
      <c r="G575" s="84"/>
      <c r="H575" s="84"/>
      <c r="I575" s="65"/>
      <c r="J575" s="65"/>
      <c r="K575" s="65"/>
      <c r="L575" s="215"/>
      <c r="M575" s="215"/>
    </row>
    <row r="576" spans="1:17" s="176" customFormat="1" ht="15.95" hidden="1" customHeight="1">
      <c r="A576" s="83"/>
      <c r="B576" s="85"/>
      <c r="C576" s="82" t="s">
        <v>64</v>
      </c>
      <c r="D576" s="84"/>
      <c r="E576" s="84"/>
      <c r="F576" s="84"/>
      <c r="G576" s="84"/>
      <c r="H576" s="84"/>
      <c r="I576" s="63"/>
      <c r="J576" s="63"/>
      <c r="K576" s="63"/>
      <c r="L576" s="177"/>
      <c r="M576" s="177"/>
    </row>
    <row r="577" spans="1:13" s="176" customFormat="1" ht="15.95" hidden="1" customHeight="1">
      <c r="A577" s="83"/>
      <c r="B577" s="85"/>
      <c r="C577" s="82" t="s">
        <v>26</v>
      </c>
      <c r="D577" s="84"/>
      <c r="E577" s="84"/>
      <c r="F577" s="84"/>
      <c r="G577" s="84"/>
      <c r="H577" s="84"/>
      <c r="I577" s="63"/>
      <c r="J577" s="63"/>
      <c r="K577" s="63"/>
      <c r="L577" s="177"/>
      <c r="M577" s="177"/>
    </row>
    <row r="578" spans="1:13" s="176" customFormat="1" ht="15.95" hidden="1" customHeight="1">
      <c r="A578" s="83"/>
      <c r="B578" s="85" t="s">
        <v>25</v>
      </c>
      <c r="C578" s="85"/>
      <c r="D578" s="84"/>
      <c r="E578" s="84"/>
      <c r="F578" s="84"/>
      <c r="G578" s="84"/>
      <c r="H578" s="84"/>
      <c r="I578" s="63">
        <f>I579+I580</f>
        <v>0</v>
      </c>
      <c r="J578" s="63"/>
      <c r="K578" s="63">
        <f>K579+K580</f>
        <v>0</v>
      </c>
      <c r="L578" s="177"/>
      <c r="M578" s="177"/>
    </row>
    <row r="579" spans="1:13" s="176" customFormat="1" ht="15.95" hidden="1" customHeight="1">
      <c r="A579" s="83"/>
      <c r="B579" s="85"/>
      <c r="C579" s="82" t="s">
        <v>65</v>
      </c>
      <c r="D579" s="84"/>
      <c r="E579" s="84"/>
      <c r="F579" s="84"/>
      <c r="G579" s="84"/>
      <c r="H579" s="84"/>
      <c r="I579" s="63"/>
      <c r="J579" s="63"/>
      <c r="K579" s="63"/>
      <c r="L579" s="177"/>
      <c r="M579" s="177"/>
    </row>
    <row r="580" spans="1:13" s="176" customFormat="1" ht="15.95" hidden="1" customHeight="1">
      <c r="A580" s="83"/>
      <c r="B580" s="85"/>
      <c r="C580" s="82" t="s">
        <v>66</v>
      </c>
      <c r="D580" s="84"/>
      <c r="E580" s="84"/>
      <c r="F580" s="84"/>
      <c r="G580" s="84"/>
      <c r="H580" s="84"/>
      <c r="I580" s="63"/>
      <c r="J580" s="63"/>
      <c r="K580" s="63"/>
      <c r="L580" s="177"/>
      <c r="M580" s="177"/>
    </row>
    <row r="581" spans="1:13" s="176" customFormat="1" ht="21" hidden="1" customHeight="1" thickBot="1">
      <c r="A581" s="83"/>
      <c r="B581" s="85"/>
      <c r="C581" s="85" t="s">
        <v>265</v>
      </c>
      <c r="D581" s="84"/>
      <c r="E581" s="84"/>
      <c r="F581" s="84"/>
      <c r="G581" s="84"/>
      <c r="H581" s="84"/>
      <c r="I581" s="86">
        <f>I578+I572</f>
        <v>0</v>
      </c>
      <c r="J581" s="63"/>
      <c r="K581" s="86">
        <f>K578+K572</f>
        <v>0</v>
      </c>
      <c r="L581" s="177">
        <f>I581-'CDKT '!G97</f>
        <v>0</v>
      </c>
      <c r="M581" s="177">
        <f>K581-'CDKT '!I97</f>
        <v>0</v>
      </c>
    </row>
    <row r="582" spans="1:13" s="176" customFormat="1" ht="30" hidden="1" customHeight="1" thickTop="1">
      <c r="A582" s="81"/>
      <c r="B582" s="85" t="s">
        <v>69</v>
      </c>
      <c r="C582" s="136"/>
      <c r="D582" s="136"/>
      <c r="E582" s="136"/>
      <c r="F582" s="136"/>
      <c r="G582" s="136"/>
      <c r="H582" s="101"/>
      <c r="I582" s="99"/>
      <c r="J582" s="99"/>
      <c r="K582" s="99"/>
      <c r="L582" s="160"/>
    </row>
    <row r="583" spans="1:13" s="176" customFormat="1" ht="15.95" hidden="1" customHeight="1">
      <c r="A583" s="81"/>
      <c r="B583" s="132" t="s">
        <v>70</v>
      </c>
      <c r="C583" s="137"/>
      <c r="D583" s="138"/>
      <c r="E583" s="138"/>
      <c r="F583" s="138"/>
      <c r="G583" s="138"/>
      <c r="H583" s="138"/>
      <c r="I583" s="138"/>
      <c r="J583" s="138"/>
      <c r="K583" s="138"/>
      <c r="L583" s="160"/>
    </row>
    <row r="584" spans="1:13" s="176" customFormat="1" ht="15.95" hidden="1" customHeight="1">
      <c r="A584" s="81"/>
      <c r="B584" s="138"/>
      <c r="C584" s="139" t="s">
        <v>71</v>
      </c>
      <c r="D584" s="139"/>
      <c r="E584" s="140" t="s">
        <v>72</v>
      </c>
      <c r="F584" s="141"/>
      <c r="G584" s="140" t="s">
        <v>73</v>
      </c>
      <c r="H584" s="142"/>
      <c r="I584" s="140" t="s">
        <v>74</v>
      </c>
      <c r="J584" s="142"/>
      <c r="K584" s="140" t="s">
        <v>75</v>
      </c>
      <c r="L584" s="160"/>
    </row>
    <row r="585" spans="1:13" s="176" customFormat="1" ht="15.95" hidden="1" customHeight="1">
      <c r="A585" s="81"/>
      <c r="B585" s="138"/>
      <c r="C585" s="138"/>
      <c r="D585" s="138"/>
      <c r="E585" s="138"/>
      <c r="F585" s="138"/>
      <c r="G585" s="138"/>
      <c r="H585" s="138"/>
      <c r="I585" s="138"/>
      <c r="J585" s="138"/>
      <c r="K585" s="138"/>
      <c r="L585" s="160"/>
    </row>
    <row r="586" spans="1:13" s="176" customFormat="1" ht="15.95" hidden="1" customHeight="1" thickBot="1">
      <c r="A586" s="81"/>
      <c r="B586" s="138"/>
      <c r="C586" s="138"/>
      <c r="D586" s="143"/>
      <c r="E586" s="143"/>
      <c r="F586" s="143"/>
      <c r="G586" s="143"/>
      <c r="H586" s="143"/>
      <c r="I586" s="143"/>
      <c r="J586" s="143"/>
      <c r="K586" s="143"/>
      <c r="L586" s="160"/>
    </row>
    <row r="587" spans="1:13" s="176" customFormat="1" ht="30" hidden="1" customHeight="1" thickTop="1">
      <c r="A587" s="81"/>
      <c r="B587" s="85" t="s">
        <v>76</v>
      </c>
      <c r="C587" s="136"/>
      <c r="D587" s="136"/>
      <c r="E587" s="136"/>
      <c r="F587" s="136"/>
      <c r="G587" s="136"/>
      <c r="H587" s="101"/>
      <c r="I587" s="99"/>
      <c r="J587" s="99"/>
      <c r="K587" s="99"/>
      <c r="L587" s="160"/>
    </row>
    <row r="588" spans="1:13" s="176" customFormat="1" ht="15.95" hidden="1" customHeight="1">
      <c r="A588" s="81"/>
      <c r="B588" s="132" t="s">
        <v>70</v>
      </c>
      <c r="C588" s="137"/>
      <c r="D588" s="138"/>
      <c r="E588" s="138"/>
      <c r="F588" s="138"/>
      <c r="G588" s="138"/>
      <c r="H588" s="138"/>
      <c r="I588" s="138"/>
      <c r="J588" s="138"/>
      <c r="K588" s="138"/>
      <c r="L588" s="160"/>
    </row>
    <row r="589" spans="1:13" s="176" customFormat="1" ht="15.95" hidden="1" customHeight="1">
      <c r="A589" s="81"/>
      <c r="B589" s="138"/>
      <c r="C589" s="139" t="s">
        <v>71</v>
      </c>
      <c r="D589" s="139"/>
      <c r="E589" s="140" t="s">
        <v>77</v>
      </c>
      <c r="F589" s="141"/>
      <c r="G589" s="140" t="s">
        <v>73</v>
      </c>
      <c r="H589" s="142"/>
      <c r="I589" s="140" t="s">
        <v>74</v>
      </c>
      <c r="J589" s="142"/>
      <c r="K589" s="140" t="s">
        <v>78</v>
      </c>
      <c r="L589" s="160"/>
    </row>
    <row r="590" spans="1:13" s="176" customFormat="1" ht="15.95" hidden="1" customHeight="1">
      <c r="A590" s="81"/>
      <c r="B590" s="138"/>
      <c r="C590" s="138"/>
      <c r="D590" s="138"/>
      <c r="E590" s="138"/>
      <c r="F590" s="138"/>
      <c r="G590" s="138"/>
      <c r="H590" s="138"/>
      <c r="I590" s="138"/>
      <c r="J590" s="138"/>
      <c r="K590" s="138"/>
      <c r="L590" s="160"/>
    </row>
    <row r="591" spans="1:13" s="176" customFormat="1" ht="15.95" hidden="1" customHeight="1" thickBot="1">
      <c r="A591" s="81"/>
      <c r="B591" s="138"/>
      <c r="C591" s="138"/>
      <c r="D591" s="143"/>
      <c r="E591" s="143"/>
      <c r="F591" s="143"/>
      <c r="G591" s="143"/>
      <c r="H591" s="143"/>
      <c r="I591" s="143"/>
      <c r="J591" s="143"/>
      <c r="K591" s="143"/>
      <c r="L591" s="160"/>
    </row>
    <row r="592" spans="1:13" s="176" customFormat="1" ht="42.75" hidden="1" customHeight="1" thickTop="1">
      <c r="A592" s="81"/>
      <c r="B592" s="638" t="s">
        <v>325</v>
      </c>
      <c r="C592" s="638"/>
      <c r="D592" s="638"/>
      <c r="E592" s="638"/>
      <c r="F592" s="638"/>
      <c r="G592" s="638"/>
      <c r="H592" s="638"/>
      <c r="I592" s="638"/>
      <c r="J592" s="638"/>
      <c r="K592" s="638"/>
      <c r="L592" s="160"/>
    </row>
    <row r="593" spans="1:13" s="176" customFormat="1" ht="20.100000000000001" hidden="1" customHeight="1">
      <c r="A593" s="81"/>
      <c r="B593" s="85" t="s">
        <v>688</v>
      </c>
      <c r="C593" s="216"/>
      <c r="D593" s="85"/>
      <c r="E593" s="217" t="s">
        <v>615</v>
      </c>
      <c r="F593" s="217"/>
      <c r="G593" s="217"/>
      <c r="H593" s="92"/>
      <c r="I593" s="87" t="s">
        <v>689</v>
      </c>
      <c r="J593" s="87"/>
      <c r="K593" s="87"/>
      <c r="L593" s="160"/>
    </row>
    <row r="594" spans="1:13" s="176" customFormat="1" ht="20.100000000000001" hidden="1" customHeight="1">
      <c r="A594" s="81"/>
      <c r="B594" s="85"/>
      <c r="C594" s="216"/>
      <c r="D594" s="216"/>
      <c r="E594" s="218" t="s">
        <v>690</v>
      </c>
      <c r="F594" s="216"/>
      <c r="G594" s="218" t="s">
        <v>691</v>
      </c>
      <c r="H594" s="216"/>
      <c r="I594" s="218" t="s">
        <v>690</v>
      </c>
      <c r="J594" s="63"/>
      <c r="K594" s="144" t="s">
        <v>692</v>
      </c>
      <c r="L594" s="160"/>
    </row>
    <row r="595" spans="1:13" s="176" customFormat="1" ht="20.100000000000001" hidden="1" customHeight="1">
      <c r="A595" s="81"/>
      <c r="B595" s="82" t="s">
        <v>693</v>
      </c>
      <c r="C595" s="107"/>
      <c r="D595" s="107"/>
      <c r="E595" s="107"/>
      <c r="F595" s="107"/>
      <c r="G595" s="80"/>
      <c r="H595" s="107"/>
      <c r="I595" s="80"/>
      <c r="J595" s="80"/>
      <c r="K595" s="80"/>
      <c r="L595" s="160"/>
    </row>
    <row r="596" spans="1:13" s="176" customFormat="1" ht="20.100000000000001" hidden="1" customHeight="1">
      <c r="A596" s="81"/>
      <c r="B596" s="82" t="s">
        <v>694</v>
      </c>
      <c r="C596" s="107"/>
      <c r="D596" s="107"/>
      <c r="E596" s="107"/>
      <c r="F596" s="107"/>
      <c r="G596" s="80"/>
      <c r="H596" s="107"/>
      <c r="I596" s="80"/>
      <c r="J596" s="80"/>
      <c r="K596" s="80"/>
      <c r="L596" s="160"/>
    </row>
    <row r="597" spans="1:13" s="176" customFormat="1" ht="20.100000000000001" hidden="1" customHeight="1">
      <c r="A597" s="81"/>
      <c r="B597" s="82" t="s">
        <v>695</v>
      </c>
      <c r="C597" s="107"/>
      <c r="D597" s="107"/>
      <c r="E597" s="82"/>
      <c r="F597" s="82"/>
      <c r="G597" s="107"/>
      <c r="H597" s="107"/>
      <c r="I597" s="80"/>
      <c r="J597" s="80"/>
      <c r="K597" s="80"/>
      <c r="L597" s="160"/>
    </row>
    <row r="598" spans="1:13" s="176" customFormat="1" ht="20.100000000000001" hidden="1" customHeight="1" thickBot="1">
      <c r="A598" s="91"/>
      <c r="B598" s="92"/>
      <c r="C598" s="92" t="s">
        <v>265</v>
      </c>
      <c r="D598" s="88"/>
      <c r="E598" s="145">
        <f>SUM(E595:E597)</f>
        <v>0</v>
      </c>
      <c r="F598" s="145"/>
      <c r="G598" s="145">
        <f>SUM(G595:G597)</f>
        <v>0</v>
      </c>
      <c r="H598" s="88"/>
      <c r="I598" s="145">
        <f>SUM(I595:I597)</f>
        <v>0</v>
      </c>
      <c r="J598" s="146"/>
      <c r="K598" s="145">
        <f>SUM(K595:K597)</f>
        <v>0</v>
      </c>
      <c r="L598" s="160"/>
    </row>
    <row r="599" spans="1:13" s="176" customFormat="1" ht="30" hidden="1" customHeight="1" thickTop="1">
      <c r="A599" s="197" t="s">
        <v>40</v>
      </c>
      <c r="B599" s="85" t="s">
        <v>696</v>
      </c>
      <c r="C599" s="82"/>
      <c r="D599" s="82"/>
      <c r="E599" s="82"/>
      <c r="F599" s="82"/>
      <c r="G599" s="82"/>
      <c r="H599" s="82"/>
      <c r="I599" s="242" t="str">
        <f>TTC!D14</f>
        <v>30/06/2015</v>
      </c>
      <c r="J599" s="242"/>
      <c r="K599" s="242" t="str">
        <f>TTC!D13</f>
        <v>01/01/2015</v>
      </c>
      <c r="L599" s="160"/>
    </row>
    <row r="600" spans="1:13" s="176" customFormat="1" ht="15.95" hidden="1" customHeight="1">
      <c r="A600" s="81"/>
      <c r="B600" s="85" t="s">
        <v>697</v>
      </c>
      <c r="C600" s="107"/>
      <c r="D600" s="107"/>
      <c r="E600" s="107"/>
      <c r="F600" s="107"/>
      <c r="G600" s="107"/>
      <c r="H600" s="107"/>
      <c r="I600" s="63">
        <f>SUM(I601:I608)</f>
        <v>0</v>
      </c>
      <c r="J600" s="63"/>
      <c r="K600" s="63">
        <f>SUM(K601:K608)</f>
        <v>0</v>
      </c>
      <c r="L600" s="177">
        <f>I600-'CDKT '!G74</f>
        <v>0</v>
      </c>
      <c r="M600" s="177">
        <f>K600-'CDKT '!I74</f>
        <v>0</v>
      </c>
    </row>
    <row r="601" spans="1:13" s="176" customFormat="1" ht="15.95" hidden="1" customHeight="1">
      <c r="A601" s="81"/>
      <c r="B601" s="82"/>
      <c r="C601" s="219" t="s">
        <v>705</v>
      </c>
      <c r="D601" s="107"/>
      <c r="E601" s="107"/>
      <c r="F601" s="107"/>
      <c r="G601" s="107"/>
      <c r="H601" s="107"/>
      <c r="I601" s="80"/>
      <c r="J601" s="80"/>
      <c r="K601" s="80"/>
      <c r="L601" s="160"/>
    </row>
    <row r="602" spans="1:13" s="176" customFormat="1" ht="15.95" hidden="1" customHeight="1">
      <c r="A602" s="81"/>
      <c r="B602" s="82"/>
      <c r="C602" s="82" t="s">
        <v>698</v>
      </c>
      <c r="D602" s="107"/>
      <c r="E602" s="107"/>
      <c r="F602" s="107"/>
      <c r="G602" s="107"/>
      <c r="H602" s="107"/>
      <c r="I602" s="80"/>
      <c r="J602" s="80"/>
      <c r="K602" s="80"/>
      <c r="L602" s="160"/>
    </row>
    <row r="603" spans="1:13" s="176" customFormat="1" ht="15.95" hidden="1" customHeight="1">
      <c r="A603" s="81"/>
      <c r="B603" s="82"/>
      <c r="C603" s="219" t="s">
        <v>705</v>
      </c>
      <c r="D603" s="107"/>
      <c r="E603" s="107"/>
      <c r="F603" s="107"/>
      <c r="G603" s="107"/>
      <c r="H603" s="107"/>
      <c r="I603" s="80"/>
      <c r="J603" s="80"/>
      <c r="K603" s="80"/>
      <c r="L603" s="160"/>
    </row>
    <row r="604" spans="1:13" s="176" customFormat="1" ht="15.95" hidden="1" customHeight="1">
      <c r="A604" s="81"/>
      <c r="B604" s="82"/>
      <c r="C604" s="82" t="s">
        <v>699</v>
      </c>
      <c r="D604" s="107"/>
      <c r="E604" s="107"/>
      <c r="F604" s="107"/>
      <c r="G604" s="107"/>
      <c r="H604" s="107"/>
      <c r="I604" s="80"/>
      <c r="J604" s="80"/>
      <c r="K604" s="80"/>
      <c r="L604" s="160"/>
    </row>
    <row r="605" spans="1:13" s="176" customFormat="1" ht="15.95" hidden="1" customHeight="1">
      <c r="A605" s="81"/>
      <c r="B605" s="82"/>
      <c r="C605" s="219" t="s">
        <v>705</v>
      </c>
      <c r="D605" s="107"/>
      <c r="E605" s="107"/>
      <c r="F605" s="107"/>
      <c r="G605" s="107"/>
      <c r="H605" s="107"/>
      <c r="I605" s="80"/>
      <c r="J605" s="80"/>
      <c r="K605" s="80"/>
      <c r="L605" s="160"/>
    </row>
    <row r="606" spans="1:13" s="176" customFormat="1" ht="15.95" hidden="1" customHeight="1">
      <c r="A606" s="81"/>
      <c r="B606" s="82"/>
      <c r="C606" s="82" t="s">
        <v>700</v>
      </c>
      <c r="D606" s="107"/>
      <c r="E606" s="107"/>
      <c r="F606" s="107"/>
      <c r="G606" s="107"/>
      <c r="H606" s="107"/>
      <c r="I606" s="80"/>
      <c r="J606" s="80"/>
      <c r="K606" s="80"/>
      <c r="L606" s="160"/>
    </row>
    <row r="607" spans="1:13" s="176" customFormat="1" ht="15.95" hidden="1" customHeight="1">
      <c r="A607" s="81"/>
      <c r="B607" s="82"/>
      <c r="C607" s="219" t="s">
        <v>706</v>
      </c>
      <c r="D607" s="107"/>
      <c r="E607" s="107"/>
      <c r="F607" s="107"/>
      <c r="G607" s="107"/>
      <c r="H607" s="107"/>
      <c r="I607" s="80"/>
      <c r="J607" s="80"/>
      <c r="K607" s="80"/>
      <c r="L607" s="160"/>
    </row>
    <row r="608" spans="1:13" s="176" customFormat="1" ht="15.95" hidden="1" customHeight="1">
      <c r="A608" s="81"/>
      <c r="B608" s="82"/>
      <c r="C608" s="118" t="s">
        <v>701</v>
      </c>
      <c r="D608" s="107"/>
      <c r="E608" s="107"/>
      <c r="F608" s="107"/>
      <c r="G608" s="107"/>
      <c r="H608" s="107"/>
      <c r="I608" s="80"/>
      <c r="J608" s="80"/>
      <c r="K608" s="80"/>
      <c r="L608" s="160"/>
    </row>
    <row r="609" spans="1:13" s="176" customFormat="1" ht="15.95" hidden="1" customHeight="1">
      <c r="A609" s="81"/>
      <c r="B609" s="85" t="s">
        <v>702</v>
      </c>
      <c r="C609" s="107"/>
      <c r="D609" s="107"/>
      <c r="E609" s="107"/>
      <c r="F609" s="107"/>
      <c r="G609" s="107"/>
      <c r="H609" s="107"/>
      <c r="I609" s="63">
        <f>SUM(I610:I614)</f>
        <v>0</v>
      </c>
      <c r="J609" s="63"/>
      <c r="K609" s="63">
        <f>SUM(K610:K614)</f>
        <v>0</v>
      </c>
      <c r="L609" s="177">
        <f>I609-'CDKT '!G98</f>
        <v>0</v>
      </c>
      <c r="M609" s="177">
        <f>K609-'CDKT '!I98</f>
        <v>0</v>
      </c>
    </row>
    <row r="610" spans="1:13" s="176" customFormat="1" ht="15.95" hidden="1" customHeight="1">
      <c r="A610" s="81"/>
      <c r="B610" s="82"/>
      <c r="C610" s="219" t="s">
        <v>707</v>
      </c>
      <c r="D610" s="107"/>
      <c r="E610" s="107"/>
      <c r="F610" s="107"/>
      <c r="G610" s="107"/>
      <c r="H610" s="107"/>
      <c r="I610" s="80"/>
      <c r="J610" s="80"/>
      <c r="K610" s="80"/>
      <c r="L610" s="160"/>
    </row>
    <row r="611" spans="1:13" s="176" customFormat="1" ht="15.95" hidden="1" customHeight="1">
      <c r="A611" s="81"/>
      <c r="B611" s="113"/>
      <c r="C611" s="82" t="s">
        <v>703</v>
      </c>
      <c r="D611" s="113"/>
      <c r="E611" s="113"/>
      <c r="F611" s="113"/>
      <c r="G611" s="113"/>
      <c r="H611" s="107"/>
      <c r="I611" s="80"/>
      <c r="J611" s="80"/>
      <c r="K611" s="80"/>
      <c r="L611" s="160"/>
    </row>
    <row r="612" spans="1:13" s="176" customFormat="1" ht="15.95" hidden="1" customHeight="1">
      <c r="A612" s="81"/>
      <c r="B612" s="82"/>
      <c r="C612" s="219" t="s">
        <v>708</v>
      </c>
      <c r="D612" s="107"/>
      <c r="E612" s="107"/>
      <c r="F612" s="107"/>
      <c r="G612" s="107"/>
      <c r="H612" s="107"/>
      <c r="I612" s="80"/>
      <c r="J612" s="80"/>
      <c r="K612" s="80"/>
      <c r="L612" s="160"/>
    </row>
    <row r="613" spans="1:13" s="176" customFormat="1" ht="15.95" hidden="1" customHeight="1">
      <c r="A613" s="81"/>
      <c r="B613" s="82"/>
      <c r="C613" s="219" t="s">
        <v>704</v>
      </c>
      <c r="D613" s="107"/>
      <c r="E613" s="107"/>
      <c r="F613" s="107"/>
      <c r="G613" s="107"/>
      <c r="H613" s="107"/>
      <c r="I613" s="80"/>
      <c r="J613" s="80"/>
      <c r="K613" s="80"/>
      <c r="L613" s="160"/>
    </row>
    <row r="614" spans="1:13" s="176" customFormat="1" ht="15.95" hidden="1" customHeight="1">
      <c r="A614" s="81"/>
      <c r="B614" s="82"/>
      <c r="C614" s="219" t="s">
        <v>709</v>
      </c>
      <c r="D614" s="107"/>
      <c r="E614" s="107"/>
      <c r="F614" s="107"/>
      <c r="G614" s="107"/>
      <c r="H614" s="107"/>
      <c r="I614" s="80"/>
      <c r="J614" s="80"/>
      <c r="K614" s="80"/>
      <c r="L614" s="160"/>
    </row>
    <row r="615" spans="1:13" s="176" customFormat="1" ht="21" hidden="1" customHeight="1" thickBot="1">
      <c r="A615" s="83"/>
      <c r="B615" s="85"/>
      <c r="C615" s="85" t="s">
        <v>265</v>
      </c>
      <c r="D615" s="84"/>
      <c r="E615" s="84"/>
      <c r="F615" s="84"/>
      <c r="G615" s="84"/>
      <c r="H615" s="84"/>
      <c r="I615" s="86">
        <f>I609+I600</f>
        <v>0</v>
      </c>
      <c r="J615" s="63"/>
      <c r="K615" s="86">
        <f>K609+K600</f>
        <v>0</v>
      </c>
      <c r="L615" s="177"/>
      <c r="M615" s="177"/>
    </row>
    <row r="616" spans="1:13" s="176" customFormat="1" ht="32.25" customHeight="1" thickTop="1">
      <c r="A616" s="197" t="s">
        <v>816</v>
      </c>
      <c r="B616" s="85" t="s">
        <v>1153</v>
      </c>
      <c r="C616" s="82"/>
      <c r="D616" s="82"/>
      <c r="E616" s="82"/>
      <c r="F616" s="82"/>
      <c r="G616" s="82"/>
      <c r="H616" s="82"/>
      <c r="I616" s="242" t="str">
        <f>I548</f>
        <v>30/06/2015</v>
      </c>
      <c r="J616" s="242"/>
      <c r="K616" s="242" t="str">
        <f>K548</f>
        <v>01/01/2015</v>
      </c>
      <c r="L616" s="160"/>
    </row>
    <row r="617" spans="1:13" s="176" customFormat="1" ht="21" customHeight="1">
      <c r="A617" s="81"/>
      <c r="B617" s="82" t="s">
        <v>63</v>
      </c>
      <c r="C617" s="82"/>
      <c r="D617" s="82"/>
      <c r="E617" s="82"/>
      <c r="F617" s="82"/>
      <c r="G617" s="82"/>
      <c r="H617" s="82"/>
      <c r="I617" s="2">
        <f>I619+I620</f>
        <v>40884070651</v>
      </c>
      <c r="J617" s="2"/>
      <c r="K617" s="2">
        <v>0</v>
      </c>
      <c r="L617" s="177"/>
      <c r="M617" s="177"/>
    </row>
    <row r="618" spans="1:13" s="190" customFormat="1" ht="15.95" customHeight="1">
      <c r="A618" s="83"/>
      <c r="B618" s="84"/>
      <c r="C618" s="190" t="s">
        <v>1152</v>
      </c>
      <c r="D618" s="84"/>
      <c r="E618" s="84"/>
      <c r="F618" s="84"/>
      <c r="G618" s="84"/>
      <c r="H618" s="84"/>
      <c r="I618" s="168">
        <v>40884070651</v>
      </c>
      <c r="J618" s="168"/>
      <c r="K618" s="168">
        <v>0</v>
      </c>
      <c r="L618" s="215"/>
    </row>
    <row r="619" spans="1:13" s="176" customFormat="1" ht="21" customHeight="1" thickBot="1">
      <c r="A619" s="83"/>
      <c r="B619" s="85"/>
      <c r="C619" s="85" t="s">
        <v>265</v>
      </c>
      <c r="D619" s="84"/>
      <c r="E619" s="84"/>
      <c r="F619" s="84"/>
      <c r="G619" s="84"/>
      <c r="H619" s="84"/>
      <c r="I619" s="167">
        <f>I618</f>
        <v>40884070651</v>
      </c>
      <c r="J619" s="3"/>
      <c r="K619" s="167">
        <f>K618</f>
        <v>0</v>
      </c>
      <c r="L619" s="177">
        <f>I619-'CDKT '!G97</f>
        <v>40884070651</v>
      </c>
      <c r="M619" s="177">
        <f>K619-'CDKT '!I97</f>
        <v>0</v>
      </c>
    </row>
    <row r="620" spans="1:13" s="176" customFormat="1" ht="21" hidden="1" customHeight="1" thickTop="1">
      <c r="A620" s="83"/>
      <c r="B620" s="85" t="s">
        <v>69</v>
      </c>
      <c r="C620" s="136"/>
      <c r="D620" s="136"/>
      <c r="E620" s="136"/>
      <c r="F620" s="136"/>
      <c r="G620" s="136"/>
      <c r="H620" s="101"/>
      <c r="I620" s="99"/>
      <c r="J620" s="99"/>
      <c r="K620" s="99"/>
      <c r="L620" s="177"/>
      <c r="M620" s="177"/>
    </row>
    <row r="621" spans="1:13" s="176" customFormat="1" ht="33.75" hidden="1" customHeight="1">
      <c r="A621" s="83"/>
      <c r="B621" s="309"/>
      <c r="C621" s="310" t="s">
        <v>71</v>
      </c>
      <c r="D621" s="310"/>
      <c r="E621" s="140" t="s">
        <v>72</v>
      </c>
      <c r="F621" s="141"/>
      <c r="G621" s="140" t="s">
        <v>688</v>
      </c>
      <c r="H621" s="142"/>
      <c r="I621" s="140" t="s">
        <v>74</v>
      </c>
      <c r="J621" s="142"/>
      <c r="K621" s="140" t="s">
        <v>318</v>
      </c>
      <c r="L621" s="177"/>
      <c r="M621" s="177"/>
    </row>
    <row r="622" spans="1:13" s="176" customFormat="1" ht="55.5" hidden="1" customHeight="1" thickBot="1">
      <c r="A622" s="83"/>
      <c r="B622" s="143"/>
      <c r="C622" s="361" t="s">
        <v>342</v>
      </c>
      <c r="D622" s="361"/>
      <c r="E622" s="362" t="s">
        <v>368</v>
      </c>
      <c r="F622" s="361"/>
      <c r="G622" s="362" t="s">
        <v>369</v>
      </c>
      <c r="H622" s="143"/>
      <c r="I622" s="363" t="s">
        <v>798</v>
      </c>
      <c r="J622" s="143"/>
      <c r="K622" s="363" t="s">
        <v>807</v>
      </c>
      <c r="L622" s="177"/>
      <c r="M622" s="177"/>
    </row>
    <row r="623" spans="1:13" s="176" customFormat="1" ht="32.25" customHeight="1" thickTop="1">
      <c r="A623" s="197" t="s">
        <v>38</v>
      </c>
      <c r="B623" s="85" t="s">
        <v>1154</v>
      </c>
      <c r="C623" s="82"/>
      <c r="D623" s="82"/>
      <c r="E623" s="82"/>
      <c r="F623" s="82"/>
      <c r="G623" s="82"/>
      <c r="H623" s="82"/>
      <c r="I623" s="242" t="str">
        <f>I548</f>
        <v>30/06/2015</v>
      </c>
      <c r="J623" s="242"/>
      <c r="K623" s="242" t="str">
        <f>K548</f>
        <v>01/01/2015</v>
      </c>
      <c r="L623" s="160"/>
    </row>
    <row r="624" spans="1:13" s="176" customFormat="1" ht="21" customHeight="1">
      <c r="A624" s="83"/>
      <c r="B624" s="82" t="s">
        <v>739</v>
      </c>
      <c r="C624" s="82"/>
      <c r="D624" s="84"/>
      <c r="E624" s="84"/>
      <c r="F624" s="84"/>
      <c r="G624" s="84"/>
      <c r="H624" s="84"/>
      <c r="I624" s="2">
        <v>1844237943</v>
      </c>
      <c r="J624" s="2"/>
      <c r="K624" s="2">
        <v>1928830135</v>
      </c>
      <c r="L624" s="177"/>
      <c r="M624" s="177"/>
    </row>
    <row r="625" spans="1:13" s="176" customFormat="1" ht="21" customHeight="1" thickBot="1">
      <c r="A625" s="83"/>
      <c r="B625" s="85"/>
      <c r="C625" s="85" t="s">
        <v>265</v>
      </c>
      <c r="D625" s="84"/>
      <c r="E625" s="84"/>
      <c r="F625" s="84"/>
      <c r="G625" s="84"/>
      <c r="H625" s="84"/>
      <c r="I625" s="167">
        <f>I624</f>
        <v>1844237943</v>
      </c>
      <c r="J625" s="3"/>
      <c r="K625" s="167">
        <f>K624</f>
        <v>1928830135</v>
      </c>
      <c r="L625" s="177">
        <f>I625-'CDKT '!G100</f>
        <v>1844237943</v>
      </c>
      <c r="M625" s="177">
        <f>K625-'CDKT '!I100</f>
        <v>1928830135</v>
      </c>
    </row>
    <row r="626" spans="1:13" s="176" customFormat="1" ht="35.1" customHeight="1" thickTop="1">
      <c r="A626" s="197"/>
      <c r="B626" s="85" t="s">
        <v>779</v>
      </c>
      <c r="C626" s="82"/>
      <c r="D626" s="82"/>
      <c r="E626" s="82"/>
      <c r="F626" s="82"/>
      <c r="G626" s="82"/>
      <c r="H626" s="82"/>
      <c r="I626" s="357" t="str">
        <f>I649</f>
        <v>30/06/2015</v>
      </c>
      <c r="J626" s="357"/>
      <c r="K626" s="357" t="s">
        <v>778</v>
      </c>
      <c r="L626" s="160"/>
    </row>
    <row r="627" spans="1:13" s="176" customFormat="1" ht="18" customHeight="1">
      <c r="A627" s="83"/>
      <c r="B627" s="82" t="s">
        <v>593</v>
      </c>
      <c r="C627" s="85"/>
      <c r="D627" s="84"/>
      <c r="E627" s="84"/>
      <c r="F627" s="84"/>
      <c r="G627" s="133"/>
      <c r="H627" s="84"/>
      <c r="I627" s="2">
        <f>K630</f>
        <v>1928830135</v>
      </c>
      <c r="J627" s="2"/>
      <c r="K627" s="43">
        <v>1570061306</v>
      </c>
      <c r="L627" s="177"/>
      <c r="M627" s="177"/>
    </row>
    <row r="628" spans="1:13" s="176" customFormat="1" ht="18" customHeight="1">
      <c r="A628" s="83"/>
      <c r="B628" s="82" t="s">
        <v>987</v>
      </c>
      <c r="C628" s="85"/>
      <c r="D628" s="84"/>
      <c r="E628" s="84"/>
      <c r="F628" s="84"/>
      <c r="G628" s="84"/>
      <c r="H628" s="84"/>
      <c r="I628" s="2" t="str">
        <f>I776</f>
        <v>-</v>
      </c>
      <c r="J628" s="2"/>
      <c r="K628" s="2">
        <v>1246107092</v>
      </c>
      <c r="L628" s="177"/>
      <c r="M628" s="177"/>
    </row>
    <row r="629" spans="1:13" s="176" customFormat="1" ht="18" customHeight="1">
      <c r="A629" s="83"/>
      <c r="B629" s="82" t="s">
        <v>988</v>
      </c>
      <c r="C629" s="85"/>
      <c r="D629" s="84"/>
      <c r="E629" s="84"/>
      <c r="F629" s="84"/>
      <c r="G629" s="84"/>
      <c r="H629" s="84"/>
      <c r="I629" s="2">
        <f>I627-1699345340</f>
        <v>229484795</v>
      </c>
      <c r="J629" s="2"/>
      <c r="K629" s="2">
        <v>887338263</v>
      </c>
      <c r="L629" s="177"/>
      <c r="M629" s="177"/>
    </row>
    <row r="630" spans="1:13" s="176" customFormat="1" ht="18" customHeight="1" thickBot="1">
      <c r="A630" s="83"/>
      <c r="B630" s="82" t="s">
        <v>828</v>
      </c>
      <c r="C630" s="85"/>
      <c r="D630" s="84"/>
      <c r="E630" s="84"/>
      <c r="F630" s="84"/>
      <c r="G630" s="84"/>
      <c r="H630" s="84"/>
      <c r="I630" s="268">
        <f>I627-I629</f>
        <v>1699345340</v>
      </c>
      <c r="J630" s="2"/>
      <c r="K630" s="268">
        <v>1928830135</v>
      </c>
      <c r="L630" s="177"/>
      <c r="M630" s="177">
        <f>K630-K624</f>
        <v>0</v>
      </c>
    </row>
    <row r="631" spans="1:13" s="176" customFormat="1" ht="25.5" customHeight="1" thickTop="1">
      <c r="A631" s="197" t="s">
        <v>39</v>
      </c>
      <c r="B631" s="85" t="s">
        <v>171</v>
      </c>
      <c r="C631" s="82"/>
      <c r="D631" s="82"/>
      <c r="E631" s="82"/>
      <c r="F631" s="82"/>
      <c r="G631" s="82"/>
      <c r="H631" s="82"/>
      <c r="I631" s="242" t="str">
        <f>I623</f>
        <v>30/06/2015</v>
      </c>
      <c r="J631" s="242"/>
      <c r="K631" s="242" t="str">
        <f>K623</f>
        <v>01/01/2015</v>
      </c>
      <c r="L631" s="160"/>
    </row>
    <row r="632" spans="1:13" s="176" customFormat="1" ht="21" customHeight="1">
      <c r="A632" s="83"/>
      <c r="B632" s="82" t="s">
        <v>172</v>
      </c>
      <c r="C632" s="82"/>
      <c r="D632" s="84"/>
      <c r="E632" s="84"/>
      <c r="F632" s="84"/>
      <c r="G632" s="84"/>
      <c r="H632" s="84"/>
      <c r="I632" s="2">
        <f>'CDKT '!G101</f>
        <v>0</v>
      </c>
      <c r="J632" s="2"/>
      <c r="K632" s="2">
        <v>3415201000</v>
      </c>
      <c r="L632" s="177"/>
      <c r="M632" s="177"/>
    </row>
    <row r="633" spans="1:13" s="176" customFormat="1" ht="21" customHeight="1" thickBot="1">
      <c r="A633" s="83"/>
      <c r="B633" s="85"/>
      <c r="C633" s="85" t="s">
        <v>265</v>
      </c>
      <c r="D633" s="84"/>
      <c r="E633" s="84"/>
      <c r="F633" s="84"/>
      <c r="G633" s="84"/>
      <c r="H633" s="84"/>
      <c r="I633" s="167">
        <f>I632</f>
        <v>0</v>
      </c>
      <c r="J633" s="3"/>
      <c r="K633" s="167">
        <f>K632</f>
        <v>3415201000</v>
      </c>
      <c r="L633" s="177">
        <f>I633-'CDKT '!G101</f>
        <v>0</v>
      </c>
      <c r="M633" s="177">
        <f>K633-'CDKT '!I101</f>
        <v>3415201000</v>
      </c>
    </row>
    <row r="634" spans="1:13" s="176" customFormat="1" ht="23.25" customHeight="1" thickTop="1">
      <c r="A634" s="197" t="s">
        <v>40</v>
      </c>
      <c r="B634" s="85" t="s">
        <v>710</v>
      </c>
      <c r="C634" s="82"/>
      <c r="D634" s="82"/>
      <c r="E634" s="82"/>
      <c r="F634" s="82"/>
      <c r="G634" s="82"/>
      <c r="H634" s="82"/>
      <c r="I634" s="63"/>
      <c r="J634" s="63"/>
      <c r="K634" s="63"/>
      <c r="L634" s="160"/>
    </row>
    <row r="635" spans="1:13" s="176" customFormat="1" ht="20.100000000000001" customHeight="1">
      <c r="A635" s="91"/>
      <c r="B635" s="85" t="s">
        <v>839</v>
      </c>
      <c r="C635" s="85"/>
      <c r="D635" s="85"/>
      <c r="E635" s="85"/>
      <c r="F635" s="85"/>
      <c r="G635" s="85"/>
      <c r="H635" s="85"/>
      <c r="I635" s="63"/>
      <c r="J635" s="63"/>
      <c r="K635" s="63"/>
      <c r="L635" s="160"/>
    </row>
    <row r="636" spans="1:13" s="176" customFormat="1" ht="30" hidden="1" customHeight="1">
      <c r="A636" s="91"/>
      <c r="B636" s="92" t="s">
        <v>711</v>
      </c>
      <c r="C636" s="85"/>
      <c r="D636" s="85"/>
      <c r="E636" s="85"/>
      <c r="F636" s="85"/>
      <c r="G636" s="85"/>
      <c r="H636" s="85"/>
      <c r="I636" s="63"/>
      <c r="J636" s="63"/>
      <c r="K636" s="63"/>
      <c r="L636" s="160" t="s">
        <v>409</v>
      </c>
    </row>
    <row r="637" spans="1:13" s="176" customFormat="1" ht="33.75" hidden="1" customHeight="1">
      <c r="A637" s="91"/>
      <c r="B637" s="161"/>
      <c r="C637" s="161"/>
      <c r="D637" s="161"/>
      <c r="E637" s="140" t="s">
        <v>712</v>
      </c>
      <c r="F637" s="161"/>
      <c r="G637" s="140" t="s">
        <v>28</v>
      </c>
      <c r="H637" s="161"/>
      <c r="I637" s="147" t="s">
        <v>160</v>
      </c>
      <c r="J637" s="116"/>
      <c r="K637" s="87" t="s">
        <v>713</v>
      </c>
      <c r="L637" s="160"/>
    </row>
    <row r="638" spans="1:13" s="176" customFormat="1" ht="20.100000000000001" hidden="1" customHeight="1">
      <c r="A638" s="91"/>
      <c r="B638" s="85" t="s">
        <v>714</v>
      </c>
      <c r="C638" s="85"/>
      <c r="D638" s="85"/>
      <c r="E638" s="85"/>
      <c r="F638" s="85"/>
      <c r="G638" s="85"/>
      <c r="H638" s="85"/>
      <c r="I638" s="63"/>
      <c r="J638" s="63"/>
      <c r="K638" s="63">
        <f>SUM(E638:I638)</f>
        <v>0</v>
      </c>
      <c r="L638" s="160"/>
    </row>
    <row r="639" spans="1:13" s="176" customFormat="1" ht="20.100000000000001" hidden="1" customHeight="1">
      <c r="A639" s="91"/>
      <c r="B639" s="85"/>
      <c r="C639" s="82" t="s">
        <v>715</v>
      </c>
      <c r="D639" s="85"/>
      <c r="E639" s="220"/>
      <c r="F639" s="220"/>
      <c r="G639" s="220"/>
      <c r="H639" s="220"/>
      <c r="I639" s="122"/>
      <c r="J639" s="63"/>
      <c r="K639" s="63">
        <f t="shared" ref="K639:K647" si="5">SUM(E639:I639)</f>
        <v>0</v>
      </c>
      <c r="L639" s="160"/>
      <c r="M639" s="176" t="s">
        <v>643</v>
      </c>
    </row>
    <row r="640" spans="1:13" s="176" customFormat="1" ht="20.100000000000001" hidden="1" customHeight="1">
      <c r="A640" s="91"/>
      <c r="B640" s="85"/>
      <c r="C640" s="82" t="s">
        <v>716</v>
      </c>
      <c r="D640" s="85"/>
      <c r="E640" s="220"/>
      <c r="F640" s="220"/>
      <c r="G640" s="220"/>
      <c r="H640" s="220"/>
      <c r="I640" s="122"/>
      <c r="J640" s="63"/>
      <c r="K640" s="63">
        <f t="shared" si="5"/>
        <v>0</v>
      </c>
      <c r="L640" s="160"/>
    </row>
    <row r="641" spans="1:13" s="176" customFormat="1" ht="20.100000000000001" hidden="1" customHeight="1">
      <c r="A641" s="91"/>
      <c r="B641" s="85"/>
      <c r="C641" s="82" t="s">
        <v>370</v>
      </c>
      <c r="D641" s="85"/>
      <c r="E641" s="220"/>
      <c r="F641" s="220"/>
      <c r="G641" s="220"/>
      <c r="H641" s="220"/>
      <c r="I641" s="122"/>
      <c r="J641" s="63"/>
      <c r="K641" s="63">
        <f t="shared" si="5"/>
        <v>0</v>
      </c>
      <c r="L641" s="160"/>
    </row>
    <row r="642" spans="1:13" s="176" customFormat="1" ht="20.100000000000001" hidden="1" customHeight="1">
      <c r="A642" s="91"/>
      <c r="B642" s="161" t="s">
        <v>717</v>
      </c>
      <c r="C642" s="161"/>
      <c r="D642" s="161"/>
      <c r="E642" s="221">
        <f>SUM(E638:E641)</f>
        <v>0</v>
      </c>
      <c r="F642" s="221"/>
      <c r="G642" s="221">
        <f>SUM(G638:G641)</f>
        <v>0</v>
      </c>
      <c r="H642" s="221"/>
      <c r="I642" s="221">
        <f>SUM(I638:I641)</f>
        <v>0</v>
      </c>
      <c r="J642" s="116"/>
      <c r="K642" s="116">
        <f t="shared" si="5"/>
        <v>0</v>
      </c>
      <c r="L642" s="177">
        <f>K642-'CDKT '!I119</f>
        <v>0</v>
      </c>
    </row>
    <row r="643" spans="1:13" s="176" customFormat="1" ht="20.100000000000001" hidden="1" customHeight="1">
      <c r="A643" s="91"/>
      <c r="B643" s="161" t="s">
        <v>718</v>
      </c>
      <c r="C643" s="161"/>
      <c r="D643" s="161"/>
      <c r="E643" s="221">
        <f>E642</f>
        <v>0</v>
      </c>
      <c r="F643" s="221"/>
      <c r="G643" s="221">
        <f>G642</f>
        <v>0</v>
      </c>
      <c r="H643" s="221"/>
      <c r="I643" s="221">
        <f>I642</f>
        <v>0</v>
      </c>
      <c r="J643" s="116"/>
      <c r="K643" s="116">
        <f t="shared" si="5"/>
        <v>0</v>
      </c>
      <c r="L643" s="160"/>
    </row>
    <row r="644" spans="1:13" s="176" customFormat="1" ht="20.100000000000001" hidden="1" customHeight="1">
      <c r="A644" s="91"/>
      <c r="B644" s="85"/>
      <c r="C644" s="82" t="s">
        <v>715</v>
      </c>
      <c r="D644" s="85"/>
      <c r="E644" s="220"/>
      <c r="F644" s="220"/>
      <c r="G644" s="220"/>
      <c r="H644" s="220"/>
      <c r="I644" s="122"/>
      <c r="J644" s="63"/>
      <c r="K644" s="63">
        <f t="shared" si="5"/>
        <v>0</v>
      </c>
      <c r="L644" s="160"/>
    </row>
    <row r="645" spans="1:13" s="176" customFormat="1" ht="20.100000000000001" hidden="1" customHeight="1">
      <c r="A645" s="91"/>
      <c r="B645" s="85"/>
      <c r="C645" s="82" t="s">
        <v>716</v>
      </c>
      <c r="D645" s="85"/>
      <c r="E645" s="220"/>
      <c r="F645" s="220"/>
      <c r="G645" s="220"/>
      <c r="H645" s="220"/>
      <c r="I645" s="122"/>
      <c r="J645" s="63"/>
      <c r="K645" s="63">
        <f t="shared" si="5"/>
        <v>0</v>
      </c>
      <c r="L645" s="160"/>
    </row>
    <row r="646" spans="1:13" s="176" customFormat="1" ht="20.100000000000001" hidden="1" customHeight="1">
      <c r="A646" s="91"/>
      <c r="B646" s="161"/>
      <c r="C646" s="126" t="s">
        <v>370</v>
      </c>
      <c r="D646" s="161"/>
      <c r="E646" s="221"/>
      <c r="F646" s="221"/>
      <c r="G646" s="221"/>
      <c r="H646" s="221"/>
      <c r="I646" s="148"/>
      <c r="J646" s="116"/>
      <c r="K646" s="116">
        <f t="shared" si="5"/>
        <v>0</v>
      </c>
      <c r="L646" s="160"/>
    </row>
    <row r="647" spans="1:13" s="176" customFormat="1" ht="20.100000000000001" hidden="1" customHeight="1" thickBot="1">
      <c r="A647" s="91"/>
      <c r="B647" s="162" t="s">
        <v>719</v>
      </c>
      <c r="C647" s="162"/>
      <c r="D647" s="162"/>
      <c r="E647" s="222">
        <f>SUM(E643:E646)</f>
        <v>0</v>
      </c>
      <c r="F647" s="222"/>
      <c r="G647" s="222">
        <f>SUM(G643:G646)</f>
        <v>0</v>
      </c>
      <c r="H647" s="222"/>
      <c r="I647" s="222">
        <f>SUM(I643:I646)</f>
        <v>0</v>
      </c>
      <c r="J647" s="123"/>
      <c r="K647" s="123">
        <f t="shared" si="5"/>
        <v>0</v>
      </c>
      <c r="L647" s="177">
        <f>K647-'CDKT '!G119</f>
        <v>0</v>
      </c>
    </row>
    <row r="648" spans="1:13" s="176" customFormat="1" ht="20.100000000000001" customHeight="1">
      <c r="A648" s="91"/>
      <c r="B648" s="85" t="s">
        <v>720</v>
      </c>
      <c r="C648" s="85"/>
      <c r="D648" s="85"/>
      <c r="E648" s="85"/>
      <c r="F648" s="85"/>
      <c r="G648" s="85"/>
      <c r="H648" s="85"/>
      <c r="I648" s="63"/>
      <c r="J648" s="63"/>
      <c r="K648" s="63"/>
      <c r="L648" s="160"/>
    </row>
    <row r="649" spans="1:13" s="176" customFormat="1" ht="15.75" customHeight="1">
      <c r="A649" s="81"/>
      <c r="B649" s="82"/>
      <c r="C649" s="82"/>
      <c r="D649" s="82"/>
      <c r="E649" s="82"/>
      <c r="F649" s="82"/>
      <c r="G649" s="216"/>
      <c r="H649" s="82"/>
      <c r="I649" s="242" t="str">
        <f>TTC!D14</f>
        <v>30/06/2015</v>
      </c>
      <c r="J649" s="242"/>
      <c r="K649" s="242" t="str">
        <f>TTC!D13</f>
        <v>01/01/2015</v>
      </c>
      <c r="L649" s="160"/>
    </row>
    <row r="650" spans="1:13" s="176" customFormat="1" ht="15.95" hidden="1" customHeight="1">
      <c r="A650" s="81"/>
      <c r="B650" s="112" t="s">
        <v>721</v>
      </c>
      <c r="C650" s="112"/>
      <c r="D650" s="112"/>
      <c r="E650" s="112"/>
      <c r="F650" s="112"/>
      <c r="G650" s="112"/>
      <c r="H650" s="112"/>
      <c r="I650" s="2"/>
      <c r="J650" s="2"/>
      <c r="K650" s="2"/>
      <c r="L650" s="160"/>
    </row>
    <row r="651" spans="1:13" s="176" customFormat="1" ht="15.95" customHeight="1">
      <c r="A651" s="91"/>
      <c r="B651" s="158" t="s">
        <v>633</v>
      </c>
      <c r="C651" s="92"/>
      <c r="D651" s="85"/>
      <c r="E651" s="85"/>
      <c r="F651" s="85"/>
      <c r="G651" s="149"/>
      <c r="H651" s="85"/>
      <c r="I651" s="2">
        <v>53959850000</v>
      </c>
      <c r="J651" s="2"/>
      <c r="K651" s="2">
        <v>53959850000</v>
      </c>
      <c r="L651" s="160"/>
    </row>
    <row r="652" spans="1:13" s="176" customFormat="1" ht="15.95" hidden="1" customHeight="1">
      <c r="A652" s="91"/>
      <c r="B652" s="158" t="s">
        <v>30</v>
      </c>
      <c r="C652" s="92"/>
      <c r="D652" s="85"/>
      <c r="E652" s="85"/>
      <c r="F652" s="85"/>
      <c r="G652" s="149"/>
      <c r="H652" s="85"/>
      <c r="I652" s="2"/>
      <c r="J652" s="2"/>
      <c r="K652" s="2"/>
      <c r="L652" s="160"/>
    </row>
    <row r="653" spans="1:13" s="176" customFormat="1" ht="21" customHeight="1" thickBot="1">
      <c r="A653" s="83"/>
      <c r="B653" s="85"/>
      <c r="C653" s="85" t="s">
        <v>265</v>
      </c>
      <c r="D653" s="84"/>
      <c r="E653" s="84"/>
      <c r="F653" s="84"/>
      <c r="G653" s="63"/>
      <c r="H653" s="84"/>
      <c r="I653" s="167">
        <f>SUM(I650:I652)</f>
        <v>53959850000</v>
      </c>
      <c r="J653" s="3"/>
      <c r="K653" s="167">
        <f>SUM(K650:K652)</f>
        <v>53959850000</v>
      </c>
      <c r="L653" s="177">
        <f>I653-'CDKT '!G120</f>
        <v>53959850000</v>
      </c>
      <c r="M653" s="177">
        <f>K653-'CDKT '!I120</f>
        <v>53959850000</v>
      </c>
    </row>
    <row r="654" spans="1:13" s="194" customFormat="1" ht="15.95" hidden="1" customHeight="1" thickTop="1">
      <c r="A654" s="83"/>
      <c r="B654" s="84" t="s">
        <v>722</v>
      </c>
      <c r="C654" s="84"/>
      <c r="D654" s="84"/>
      <c r="E654" s="84"/>
      <c r="F654" s="84"/>
      <c r="G654" s="89"/>
      <c r="H654" s="84"/>
      <c r="I654" s="66"/>
      <c r="J654" s="66"/>
      <c r="K654" s="66"/>
    </row>
    <row r="655" spans="1:13" s="194" customFormat="1" ht="15.95" hidden="1" customHeight="1">
      <c r="A655" s="83"/>
      <c r="B655" s="84" t="s">
        <v>111</v>
      </c>
      <c r="C655" s="84"/>
      <c r="D655" s="84"/>
      <c r="E655" s="84"/>
      <c r="F655" s="84"/>
      <c r="G655" s="84"/>
      <c r="H655" s="84"/>
      <c r="I655" s="66"/>
      <c r="J655" s="66"/>
      <c r="K655" s="66"/>
    </row>
    <row r="656" spans="1:13" s="194" customFormat="1" ht="15.95" hidden="1" customHeight="1" thickTop="1">
      <c r="A656" s="83"/>
      <c r="B656" s="84"/>
      <c r="C656" s="84"/>
      <c r="D656" s="84"/>
      <c r="E656" s="84"/>
      <c r="F656" s="84"/>
      <c r="G656" s="84"/>
      <c r="H656" s="84"/>
      <c r="I656" s="66"/>
      <c r="J656" s="66"/>
      <c r="K656" s="66"/>
    </row>
    <row r="657" spans="1:12" s="194" customFormat="1" ht="15.95" hidden="1" customHeight="1">
      <c r="A657" s="83"/>
      <c r="B657" s="84"/>
      <c r="C657" s="84"/>
      <c r="D657" s="84"/>
      <c r="E657" s="84"/>
      <c r="F657" s="84"/>
      <c r="G657" s="84"/>
      <c r="H657" s="84"/>
      <c r="I657" s="66"/>
      <c r="J657" s="66"/>
      <c r="K657" s="66"/>
    </row>
    <row r="658" spans="1:12" s="194" customFormat="1" ht="15.95" hidden="1" customHeight="1">
      <c r="A658" s="83"/>
      <c r="B658" s="84"/>
      <c r="C658" s="84"/>
      <c r="D658" s="84"/>
      <c r="E658" s="84"/>
      <c r="F658" s="84"/>
      <c r="G658" s="84"/>
      <c r="H658" s="84"/>
      <c r="I658" s="66"/>
      <c r="J658" s="66"/>
      <c r="K658" s="66"/>
    </row>
    <row r="659" spans="1:12" s="194" customFormat="1" ht="15.95" hidden="1" customHeight="1">
      <c r="A659" s="83"/>
      <c r="B659" s="84"/>
      <c r="C659" s="84"/>
      <c r="D659" s="84"/>
      <c r="E659" s="84"/>
      <c r="F659" s="84"/>
      <c r="G659" s="84"/>
      <c r="H659" s="84"/>
      <c r="I659" s="66"/>
      <c r="J659" s="66"/>
      <c r="K659" s="66"/>
    </row>
    <row r="660" spans="1:12" s="194" customFormat="1" ht="15.95" hidden="1" customHeight="1">
      <c r="A660" s="83"/>
      <c r="B660" s="84"/>
      <c r="C660" s="84"/>
      <c r="D660" s="84"/>
      <c r="E660" s="84"/>
      <c r="F660" s="84"/>
      <c r="G660" s="84"/>
      <c r="H660" s="84"/>
      <c r="I660" s="66"/>
      <c r="J660" s="66"/>
      <c r="K660" s="66"/>
    </row>
    <row r="661" spans="1:12" s="194" customFormat="1" ht="15.95" customHeight="1" thickTop="1">
      <c r="A661" s="83"/>
      <c r="B661" s="84"/>
      <c r="C661" s="84"/>
      <c r="D661" s="84"/>
      <c r="E661" s="84"/>
      <c r="F661" s="84"/>
      <c r="G661" s="84"/>
      <c r="H661" s="84"/>
      <c r="I661" s="66"/>
      <c r="J661" s="66"/>
      <c r="K661" s="66"/>
    </row>
    <row r="662" spans="1:12" s="194" customFormat="1" ht="15.95" customHeight="1">
      <c r="A662" s="83"/>
      <c r="B662" s="84"/>
      <c r="C662" s="84"/>
      <c r="D662" s="84"/>
      <c r="E662" s="84"/>
      <c r="F662" s="84"/>
      <c r="G662" s="84"/>
      <c r="H662" s="84"/>
      <c r="I662" s="66"/>
      <c r="J662" s="66"/>
      <c r="K662" s="66"/>
    </row>
    <row r="663" spans="1:12" s="176" customFormat="1" ht="37.5" customHeight="1">
      <c r="A663" s="151"/>
      <c r="B663" s="85" t="s">
        <v>746</v>
      </c>
      <c r="C663" s="82"/>
      <c r="D663" s="82"/>
      <c r="E663" s="82"/>
      <c r="F663" s="82"/>
      <c r="G663" s="82"/>
      <c r="H663" s="82"/>
      <c r="I663" s="266" t="str">
        <f>TTC!D15</f>
        <v>Quý 2 2015</v>
      </c>
      <c r="J663" s="267"/>
      <c r="K663" s="266" t="str">
        <f>K316</f>
        <v>Năm 2014</v>
      </c>
      <c r="L663" s="160"/>
    </row>
    <row r="664" spans="1:12" s="176" customFormat="1" ht="15.95" customHeight="1">
      <c r="A664" s="81"/>
      <c r="B664" s="85" t="s">
        <v>112</v>
      </c>
      <c r="C664" s="82"/>
      <c r="D664" s="82"/>
      <c r="E664" s="82"/>
      <c r="F664" s="82"/>
      <c r="G664" s="82"/>
      <c r="H664" s="82"/>
      <c r="I664" s="63"/>
      <c r="J664" s="63"/>
      <c r="K664" s="63"/>
      <c r="L664" s="160"/>
    </row>
    <row r="665" spans="1:12" s="176" customFormat="1" ht="15.95" customHeight="1">
      <c r="A665" s="81"/>
      <c r="B665" s="82" t="s">
        <v>27</v>
      </c>
      <c r="C665" s="82"/>
      <c r="D665" s="82"/>
      <c r="E665" s="82"/>
      <c r="F665" s="82"/>
      <c r="G665" s="82"/>
      <c r="H665" s="82"/>
      <c r="I665" s="3">
        <f>I669</f>
        <v>53959850000</v>
      </c>
      <c r="J665" s="3"/>
      <c r="K665" s="3">
        <v>53959850000</v>
      </c>
      <c r="L665" s="160"/>
    </row>
    <row r="666" spans="1:12" s="194" customFormat="1" ht="15.95" customHeight="1">
      <c r="A666" s="83"/>
      <c r="B666" s="90"/>
      <c r="C666" s="90" t="s">
        <v>113</v>
      </c>
      <c r="D666" s="84"/>
      <c r="E666" s="84"/>
      <c r="F666" s="84"/>
      <c r="G666" s="84"/>
      <c r="H666" s="84"/>
      <c r="I666" s="168">
        <f>K669</f>
        <v>53959850000</v>
      </c>
      <c r="J666" s="168"/>
      <c r="K666" s="168">
        <v>53959850000</v>
      </c>
    </row>
    <row r="667" spans="1:12" s="194" customFormat="1" ht="15.95" hidden="1" customHeight="1">
      <c r="A667" s="83"/>
      <c r="B667" s="90"/>
      <c r="C667" s="90" t="s">
        <v>833</v>
      </c>
      <c r="D667" s="84"/>
      <c r="E667" s="84"/>
      <c r="F667" s="84"/>
      <c r="G667" s="84"/>
      <c r="H667" s="84"/>
      <c r="I667" s="290">
        <v>0</v>
      </c>
      <c r="J667" s="168"/>
      <c r="K667" s="168">
        <v>0</v>
      </c>
    </row>
    <row r="668" spans="1:12" s="194" customFormat="1" ht="15.95" hidden="1" customHeight="1">
      <c r="A668" s="83"/>
      <c r="B668" s="90"/>
      <c r="C668" s="90" t="s">
        <v>114</v>
      </c>
      <c r="D668" s="84"/>
      <c r="E668" s="84"/>
      <c r="F668" s="84"/>
      <c r="G668" s="84"/>
      <c r="H668" s="84"/>
      <c r="I668" s="168"/>
      <c r="J668" s="168"/>
      <c r="K668" s="168"/>
    </row>
    <row r="669" spans="1:12" s="194" customFormat="1" ht="15.95" customHeight="1">
      <c r="A669" s="83"/>
      <c r="B669" s="90"/>
      <c r="C669" s="90" t="s">
        <v>832</v>
      </c>
      <c r="D669" s="84"/>
      <c r="E669" s="84"/>
      <c r="F669" s="84"/>
      <c r="G669" s="84"/>
      <c r="H669" s="84"/>
      <c r="I669" s="168">
        <f>I666+I667</f>
        <v>53959850000</v>
      </c>
      <c r="J669" s="168"/>
      <c r="K669" s="168">
        <v>53959850000</v>
      </c>
    </row>
    <row r="670" spans="1:12" s="176" customFormat="1" ht="15.95" customHeight="1" thickBot="1">
      <c r="A670" s="81"/>
      <c r="B670" s="82" t="s">
        <v>115</v>
      </c>
      <c r="C670" s="82"/>
      <c r="D670" s="82"/>
      <c r="E670" s="82"/>
      <c r="F670" s="82"/>
      <c r="G670" s="82"/>
      <c r="H670" s="82"/>
      <c r="I670" s="300">
        <v>0</v>
      </c>
      <c r="J670" s="2"/>
      <c r="K670" s="300" t="s">
        <v>1139</v>
      </c>
      <c r="L670" s="160"/>
    </row>
    <row r="671" spans="1:12" s="176" customFormat="1" ht="37.5" customHeight="1" thickTop="1">
      <c r="A671" s="151"/>
      <c r="B671" s="85" t="s">
        <v>116</v>
      </c>
      <c r="C671" s="82"/>
      <c r="D671" s="82"/>
      <c r="E671" s="82"/>
      <c r="F671" s="82"/>
      <c r="G671" s="82"/>
      <c r="H671" s="82"/>
      <c r="I671" s="266" t="str">
        <f>TTC!D15</f>
        <v>Quý 2 2015</v>
      </c>
      <c r="J671" s="267"/>
      <c r="K671" s="266" t="str">
        <f>K663</f>
        <v>Năm 2014</v>
      </c>
      <c r="L671" s="160"/>
    </row>
    <row r="672" spans="1:12" s="82" customFormat="1" ht="18.75" customHeight="1" thickBot="1">
      <c r="A672" s="81"/>
      <c r="B672" s="82" t="s">
        <v>117</v>
      </c>
      <c r="I672" s="352" t="s">
        <v>809</v>
      </c>
      <c r="J672" s="353"/>
      <c r="K672" s="352" t="s">
        <v>809</v>
      </c>
    </row>
    <row r="673" spans="1:13" s="82" customFormat="1" ht="15.95" hidden="1" customHeight="1" thickBot="1">
      <c r="A673" s="83"/>
      <c r="B673" s="84"/>
      <c r="C673" s="84" t="s">
        <v>671</v>
      </c>
      <c r="D673" s="84"/>
      <c r="E673" s="84"/>
      <c r="F673" s="84"/>
      <c r="G673" s="84"/>
      <c r="H673" s="84"/>
      <c r="I673" s="326">
        <v>0</v>
      </c>
      <c r="J673" s="324"/>
      <c r="K673" s="326">
        <v>0</v>
      </c>
    </row>
    <row r="674" spans="1:13" s="82" customFormat="1" ht="15.95" hidden="1" customHeight="1">
      <c r="A674" s="81"/>
      <c r="C674" s="84" t="s">
        <v>118</v>
      </c>
      <c r="I674" s="80"/>
      <c r="J674" s="80"/>
      <c r="K674" s="80"/>
    </row>
    <row r="675" spans="1:13" s="82" customFormat="1" ht="15.95" hidden="1" customHeight="1" thickBot="1">
      <c r="A675" s="81"/>
      <c r="B675" s="82" t="s">
        <v>119</v>
      </c>
      <c r="I675" s="121" t="s">
        <v>524</v>
      </c>
      <c r="J675" s="80"/>
      <c r="K675" s="121" t="s">
        <v>525</v>
      </c>
    </row>
    <row r="676" spans="1:13" s="176" customFormat="1" ht="26.25" customHeight="1" thickTop="1">
      <c r="A676" s="151"/>
      <c r="B676" s="85" t="s">
        <v>120</v>
      </c>
      <c r="C676" s="82"/>
      <c r="D676" s="82"/>
      <c r="E676" s="82"/>
      <c r="F676" s="82"/>
      <c r="G676" s="82"/>
      <c r="H676" s="82"/>
      <c r="I676" s="322" t="str">
        <f>TTC!D14</f>
        <v>30/06/2015</v>
      </c>
      <c r="J676" s="323"/>
      <c r="K676" s="322" t="str">
        <f>TTC!D13</f>
        <v>01/01/2015</v>
      </c>
      <c r="L676" s="160"/>
    </row>
    <row r="677" spans="1:13" s="176" customFormat="1" ht="15.95" customHeight="1">
      <c r="A677" s="81"/>
      <c r="B677" s="82" t="s">
        <v>121</v>
      </c>
      <c r="C677" s="82"/>
      <c r="D677" s="82"/>
      <c r="E677" s="82"/>
      <c r="F677" s="82"/>
      <c r="G677" s="82"/>
      <c r="H677" s="82"/>
      <c r="I677" s="2">
        <f>I651/10000</f>
        <v>5395985</v>
      </c>
      <c r="J677" s="2"/>
      <c r="K677" s="2">
        <f>K651/10000</f>
        <v>5395985</v>
      </c>
      <c r="L677" s="177"/>
      <c r="M677" s="223"/>
    </row>
    <row r="678" spans="1:13" s="176" customFormat="1" ht="15.95" customHeight="1">
      <c r="A678" s="81"/>
      <c r="B678" s="82" t="s">
        <v>122</v>
      </c>
      <c r="C678" s="82"/>
      <c r="D678" s="82"/>
      <c r="E678" s="82"/>
      <c r="F678" s="82"/>
      <c r="G678" s="82"/>
      <c r="H678" s="82"/>
      <c r="I678" s="2">
        <f>I677</f>
        <v>5395985</v>
      </c>
      <c r="J678" s="2"/>
      <c r="K678" s="2">
        <f>K677</f>
        <v>5395985</v>
      </c>
      <c r="L678" s="160"/>
    </row>
    <row r="679" spans="1:13" s="176" customFormat="1" ht="15.95" customHeight="1">
      <c r="A679" s="83"/>
      <c r="B679" s="84"/>
      <c r="C679" s="84" t="s">
        <v>672</v>
      </c>
      <c r="D679" s="84"/>
      <c r="E679" s="84"/>
      <c r="F679" s="84"/>
      <c r="G679" s="84"/>
      <c r="H679" s="84"/>
      <c r="I679" s="168">
        <f>I677</f>
        <v>5395985</v>
      </c>
      <c r="J679" s="168"/>
      <c r="K679" s="168">
        <f>K677</f>
        <v>5395985</v>
      </c>
      <c r="L679" s="160"/>
    </row>
    <row r="680" spans="1:13" s="176" customFormat="1" ht="15.95" hidden="1" customHeight="1">
      <c r="A680" s="83"/>
      <c r="B680" s="84"/>
      <c r="C680" s="84" t="s">
        <v>123</v>
      </c>
      <c r="D680" s="84"/>
      <c r="E680" s="84"/>
      <c r="F680" s="84"/>
      <c r="G680" s="84"/>
      <c r="H680" s="84"/>
      <c r="I680" s="168"/>
      <c r="J680" s="168"/>
      <c r="K680" s="168"/>
      <c r="L680" s="160"/>
    </row>
    <row r="681" spans="1:13" s="176" customFormat="1" ht="15.95" hidden="1" customHeight="1">
      <c r="A681" s="81"/>
      <c r="B681" s="82" t="s">
        <v>124</v>
      </c>
      <c r="C681" s="82"/>
      <c r="D681" s="82"/>
      <c r="E681" s="82"/>
      <c r="F681" s="82"/>
      <c r="G681" s="82"/>
      <c r="H681" s="82"/>
      <c r="I681" s="2">
        <f>SUM(I682:I683)</f>
        <v>0</v>
      </c>
      <c r="J681" s="2"/>
      <c r="K681" s="2">
        <f>SUM(K682:K683)</f>
        <v>0</v>
      </c>
      <c r="L681" s="160"/>
    </row>
    <row r="682" spans="1:13" s="176" customFormat="1" ht="15.95" hidden="1" customHeight="1">
      <c r="A682" s="83"/>
      <c r="B682" s="84"/>
      <c r="C682" s="84" t="s">
        <v>672</v>
      </c>
      <c r="D682" s="84"/>
      <c r="E682" s="84"/>
      <c r="F682" s="84"/>
      <c r="G682" s="84"/>
      <c r="H682" s="84"/>
      <c r="I682" s="168"/>
      <c r="J682" s="168"/>
      <c r="K682" s="168"/>
      <c r="L682" s="160"/>
    </row>
    <row r="683" spans="1:13" s="176" customFormat="1" ht="15.95" hidden="1" customHeight="1">
      <c r="A683" s="83"/>
      <c r="B683" s="84"/>
      <c r="C683" s="84" t="s">
        <v>123</v>
      </c>
      <c r="D683" s="84"/>
      <c r="E683" s="84"/>
      <c r="F683" s="84"/>
      <c r="G683" s="84"/>
      <c r="H683" s="84"/>
      <c r="I683" s="168"/>
      <c r="J683" s="168"/>
      <c r="K683" s="168"/>
      <c r="L683" s="160"/>
    </row>
    <row r="684" spans="1:13" s="176" customFormat="1" ht="15.95" customHeight="1">
      <c r="A684" s="81"/>
      <c r="B684" s="82" t="s">
        <v>125</v>
      </c>
      <c r="C684" s="82"/>
      <c r="D684" s="82"/>
      <c r="E684" s="82"/>
      <c r="F684" s="82"/>
      <c r="G684" s="82"/>
      <c r="H684" s="82"/>
      <c r="I684" s="2">
        <f>SUM(I685:I686)</f>
        <v>5395985</v>
      </c>
      <c r="J684" s="2"/>
      <c r="K684" s="2">
        <f>SUM(K685:K686)</f>
        <v>5395985</v>
      </c>
      <c r="L684" s="160"/>
    </row>
    <row r="685" spans="1:13" s="176" customFormat="1" ht="15.95" customHeight="1">
      <c r="A685" s="83"/>
      <c r="B685" s="84"/>
      <c r="C685" s="84" t="s">
        <v>672</v>
      </c>
      <c r="D685" s="84"/>
      <c r="E685" s="84"/>
      <c r="F685" s="84"/>
      <c r="G685" s="84"/>
      <c r="H685" s="84"/>
      <c r="I685" s="168">
        <f>I679-I682</f>
        <v>5395985</v>
      </c>
      <c r="J685" s="168"/>
      <c r="K685" s="168">
        <f>K679-K682</f>
        <v>5395985</v>
      </c>
      <c r="L685" s="160"/>
    </row>
    <row r="686" spans="1:13" s="176" customFormat="1" ht="15.95" hidden="1" customHeight="1">
      <c r="A686" s="83"/>
      <c r="B686" s="84"/>
      <c r="C686" s="84" t="s">
        <v>123</v>
      </c>
      <c r="D686" s="84"/>
      <c r="E686" s="84"/>
      <c r="F686" s="84"/>
      <c r="G686" s="84"/>
      <c r="H686" s="84"/>
      <c r="I686" s="168">
        <f>I680-I683</f>
        <v>0</v>
      </c>
      <c r="J686" s="168"/>
      <c r="K686" s="168">
        <f>K680-K683</f>
        <v>0</v>
      </c>
      <c r="L686" s="160"/>
    </row>
    <row r="687" spans="1:13" s="176" customFormat="1" ht="15.95" customHeight="1" thickBot="1">
      <c r="A687" s="83"/>
      <c r="B687" s="84" t="s">
        <v>126</v>
      </c>
      <c r="C687" s="84"/>
      <c r="D687" s="84"/>
      <c r="E687" s="84"/>
      <c r="F687" s="84"/>
      <c r="G687" s="84"/>
      <c r="H687" s="84"/>
      <c r="I687" s="291">
        <v>10000</v>
      </c>
      <c r="J687" s="168"/>
      <c r="K687" s="291">
        <v>10000</v>
      </c>
      <c r="L687" s="160"/>
    </row>
    <row r="688" spans="1:13" s="176" customFormat="1" ht="25.5" customHeight="1" thickTop="1">
      <c r="A688" s="91"/>
      <c r="B688" s="92" t="s">
        <v>127</v>
      </c>
      <c r="C688" s="85"/>
      <c r="D688" s="85"/>
      <c r="E688" s="85"/>
      <c r="F688" s="85"/>
      <c r="G688" s="85"/>
      <c r="H688" s="85"/>
      <c r="I688" s="242" t="str">
        <f>TTC!D14</f>
        <v>30/06/2015</v>
      </c>
      <c r="J688" s="242"/>
      <c r="K688" s="242" t="str">
        <f>TTC!D13</f>
        <v>01/01/2015</v>
      </c>
      <c r="L688" s="160"/>
    </row>
    <row r="689" spans="1:13" s="176" customFormat="1" ht="15.95" customHeight="1">
      <c r="A689" s="81"/>
      <c r="B689" s="82" t="s">
        <v>128</v>
      </c>
      <c r="C689" s="107"/>
      <c r="D689" s="107"/>
      <c r="E689" s="107"/>
      <c r="F689" s="107"/>
      <c r="G689" s="107"/>
      <c r="H689" s="72"/>
      <c r="I689" s="2">
        <f>'CDKT '!E131</f>
        <v>10394430942</v>
      </c>
      <c r="J689" s="2"/>
      <c r="K689" s="2">
        <v>7510945741</v>
      </c>
      <c r="L689" s="160"/>
    </row>
    <row r="690" spans="1:13" s="176" customFormat="1" ht="15.95" customHeight="1">
      <c r="A690" s="81"/>
      <c r="B690" s="82" t="s">
        <v>29</v>
      </c>
      <c r="C690" s="107"/>
      <c r="D690" s="107"/>
      <c r="E690" s="107"/>
      <c r="F690" s="107"/>
      <c r="G690" s="107"/>
      <c r="H690" s="72"/>
      <c r="I690" s="2">
        <f>'CDKT '!G127</f>
        <v>0</v>
      </c>
      <c r="J690" s="2"/>
      <c r="K690" s="2">
        <v>4027072632</v>
      </c>
      <c r="L690" s="160"/>
    </row>
    <row r="691" spans="1:13" s="160" customFormat="1" ht="15.75" hidden="1" customHeight="1">
      <c r="A691" s="81"/>
      <c r="B691" s="82" t="s">
        <v>129</v>
      </c>
      <c r="C691" s="107"/>
      <c r="D691" s="107"/>
      <c r="E691" s="107"/>
      <c r="F691" s="107"/>
      <c r="G691" s="107"/>
      <c r="H691" s="72"/>
      <c r="I691" s="2"/>
      <c r="J691" s="2"/>
      <c r="K691" s="2"/>
    </row>
    <row r="692" spans="1:13" s="176" customFormat="1" ht="15.95" hidden="1" customHeight="1">
      <c r="A692" s="81"/>
      <c r="B692" s="82" t="s">
        <v>130</v>
      </c>
      <c r="C692" s="107"/>
      <c r="D692" s="107"/>
      <c r="E692" s="107"/>
      <c r="F692" s="107"/>
      <c r="G692" s="107"/>
      <c r="H692" s="72"/>
      <c r="I692" s="2"/>
      <c r="J692" s="2"/>
      <c r="K692" s="2"/>
      <c r="L692" s="160"/>
    </row>
    <row r="693" spans="1:13" s="176" customFormat="1" ht="21" customHeight="1" thickBot="1">
      <c r="A693" s="83"/>
      <c r="B693" s="85"/>
      <c r="C693" s="85" t="s">
        <v>265</v>
      </c>
      <c r="D693" s="84"/>
      <c r="E693" s="84"/>
      <c r="F693" s="84"/>
      <c r="G693" s="84"/>
      <c r="H693" s="84"/>
      <c r="I693" s="167">
        <f>SUM(I689:I692)</f>
        <v>10394430942</v>
      </c>
      <c r="J693" s="3"/>
      <c r="K693" s="167">
        <f>SUM(K689:K692)</f>
        <v>11538018373</v>
      </c>
      <c r="L693" s="177"/>
      <c r="M693" s="177"/>
    </row>
    <row r="694" spans="1:13" s="176" customFormat="1" ht="15.95" customHeight="1" thickTop="1">
      <c r="A694" s="81"/>
      <c r="B694" s="82" t="s">
        <v>131</v>
      </c>
      <c r="C694" s="82"/>
      <c r="D694" s="82"/>
      <c r="E694" s="82"/>
      <c r="F694" s="82"/>
      <c r="G694" s="82"/>
      <c r="H694" s="82"/>
      <c r="I694" s="80"/>
      <c r="J694" s="80"/>
      <c r="K694" s="80"/>
      <c r="L694" s="160"/>
    </row>
    <row r="695" spans="1:13" s="176" customFormat="1" ht="35.1" customHeight="1">
      <c r="A695" s="81"/>
      <c r="B695" s="593" t="s">
        <v>132</v>
      </c>
      <c r="C695" s="593"/>
      <c r="D695" s="593"/>
      <c r="E695" s="593"/>
      <c r="F695" s="593"/>
      <c r="G695" s="593"/>
      <c r="H695" s="593"/>
      <c r="I695" s="593"/>
      <c r="J695" s="593"/>
      <c r="K695" s="593"/>
      <c r="L695" s="160" t="s">
        <v>309</v>
      </c>
    </row>
    <row r="696" spans="1:13" s="176" customFormat="1" ht="35.1" customHeight="1">
      <c r="A696" s="81"/>
      <c r="B696" s="593" t="s">
        <v>444</v>
      </c>
      <c r="C696" s="593"/>
      <c r="D696" s="593"/>
      <c r="E696" s="593"/>
      <c r="F696" s="593"/>
      <c r="G696" s="593"/>
      <c r="H696" s="593"/>
      <c r="I696" s="593"/>
      <c r="J696" s="593"/>
      <c r="K696" s="593"/>
      <c r="L696" s="160" t="s">
        <v>309</v>
      </c>
    </row>
    <row r="697" spans="1:13" s="176" customFormat="1" ht="138.75" hidden="1" customHeight="1">
      <c r="A697" s="81"/>
      <c r="B697" s="593" t="s">
        <v>445</v>
      </c>
      <c r="C697" s="593"/>
      <c r="D697" s="593"/>
      <c r="E697" s="593"/>
      <c r="F697" s="593"/>
      <c r="G697" s="593"/>
      <c r="H697" s="593"/>
      <c r="I697" s="593"/>
      <c r="J697" s="593"/>
      <c r="K697" s="593"/>
      <c r="L697" s="160" t="s">
        <v>310</v>
      </c>
    </row>
    <row r="698" spans="1:13" s="176" customFormat="1" ht="30" hidden="1" customHeight="1" thickTop="1">
      <c r="A698" s="197" t="s">
        <v>311</v>
      </c>
      <c r="B698" s="85" t="s">
        <v>446</v>
      </c>
      <c r="C698" s="82"/>
      <c r="D698" s="82"/>
      <c r="E698" s="82"/>
      <c r="F698" s="82"/>
      <c r="G698" s="82"/>
      <c r="H698" s="82"/>
      <c r="I698" s="242" t="str">
        <f>TTC!D14</f>
        <v>30/06/2015</v>
      </c>
      <c r="J698" s="242"/>
      <c r="K698" s="242" t="str">
        <f>TTC!D13</f>
        <v>01/01/2015</v>
      </c>
      <c r="L698" s="160"/>
    </row>
    <row r="699" spans="1:13" s="176" customFormat="1" ht="15.95" hidden="1" customHeight="1">
      <c r="A699" s="83"/>
      <c r="B699" s="82" t="s">
        <v>447</v>
      </c>
      <c r="C699" s="84"/>
      <c r="D699" s="84"/>
      <c r="E699" s="84"/>
      <c r="F699" s="84"/>
      <c r="G699" s="84"/>
      <c r="H699" s="84"/>
      <c r="I699" s="66">
        <f>K702</f>
        <v>0</v>
      </c>
      <c r="J699" s="66"/>
      <c r="K699" s="66"/>
      <c r="L699" s="160"/>
    </row>
    <row r="700" spans="1:13" s="176" customFormat="1" ht="15.95" hidden="1" customHeight="1">
      <c r="A700" s="83"/>
      <c r="B700" s="82" t="s">
        <v>448</v>
      </c>
      <c r="C700" s="84"/>
      <c r="D700" s="84"/>
      <c r="E700" s="84"/>
      <c r="F700" s="84"/>
      <c r="G700" s="84"/>
      <c r="H700" s="84"/>
      <c r="I700" s="66"/>
      <c r="J700" s="66"/>
      <c r="K700" s="66"/>
      <c r="L700" s="160"/>
    </row>
    <row r="701" spans="1:13" s="176" customFormat="1" ht="15.95" hidden="1" customHeight="1">
      <c r="A701" s="83"/>
      <c r="B701" s="82" t="s">
        <v>522</v>
      </c>
      <c r="C701" s="84"/>
      <c r="D701" s="84"/>
      <c r="E701" s="84"/>
      <c r="F701" s="84"/>
      <c r="G701" s="84"/>
      <c r="H701" s="84"/>
      <c r="I701" s="66"/>
      <c r="J701" s="66"/>
      <c r="K701" s="66"/>
      <c r="L701" s="160"/>
    </row>
    <row r="702" spans="1:13" s="176" customFormat="1" ht="15.95" hidden="1" customHeight="1" thickBot="1">
      <c r="A702" s="83"/>
      <c r="B702" s="82" t="s">
        <v>449</v>
      </c>
      <c r="C702" s="84"/>
      <c r="D702" s="84"/>
      <c r="E702" s="84"/>
      <c r="F702" s="84"/>
      <c r="G702" s="84"/>
      <c r="H702" s="84"/>
      <c r="I702" s="150">
        <f>I699+I700-I701</f>
        <v>0</v>
      </c>
      <c r="J702" s="66"/>
      <c r="K702" s="150">
        <f>K699+K700-K701</f>
        <v>0</v>
      </c>
      <c r="L702" s="177">
        <f>I702-'CDKT '!G133</f>
        <v>0</v>
      </c>
      <c r="M702" s="177">
        <f>K702-'CDKT '!I133</f>
        <v>0</v>
      </c>
    </row>
    <row r="703" spans="1:13" s="176" customFormat="1" ht="30" hidden="1" customHeight="1" thickTop="1">
      <c r="A703" s="197" t="s">
        <v>312</v>
      </c>
      <c r="B703" s="85" t="s">
        <v>450</v>
      </c>
      <c r="C703" s="82"/>
      <c r="D703" s="82"/>
      <c r="E703" s="82"/>
      <c r="F703" s="82"/>
      <c r="G703" s="82"/>
      <c r="H703" s="82"/>
      <c r="I703" s="242" t="str">
        <f>TTC!D14</f>
        <v>30/06/2015</v>
      </c>
      <c r="J703" s="242"/>
      <c r="K703" s="242" t="str">
        <f>TTC!D13</f>
        <v>01/01/2015</v>
      </c>
      <c r="L703" s="160"/>
    </row>
    <row r="704" spans="1:13" s="176" customFormat="1" ht="15.95" hidden="1" customHeight="1">
      <c r="A704" s="83"/>
      <c r="B704" s="82" t="s">
        <v>451</v>
      </c>
      <c r="C704" s="84"/>
      <c r="D704" s="84"/>
      <c r="E704" s="84"/>
      <c r="F704" s="84"/>
      <c r="G704" s="84"/>
      <c r="H704" s="84"/>
      <c r="I704" s="66"/>
      <c r="J704" s="66"/>
      <c r="K704" s="66"/>
      <c r="L704" s="177" t="s">
        <v>408</v>
      </c>
      <c r="M704" s="177"/>
    </row>
    <row r="705" spans="1:13" s="176" customFormat="1" ht="15.95" hidden="1" customHeight="1">
      <c r="A705" s="83"/>
      <c r="B705" s="82"/>
      <c r="C705" s="84" t="s">
        <v>450</v>
      </c>
      <c r="D705" s="84"/>
      <c r="E705" s="84"/>
      <c r="F705" s="84"/>
      <c r="G705" s="84"/>
      <c r="H705" s="84"/>
      <c r="I705" s="66"/>
      <c r="J705" s="66"/>
      <c r="K705" s="66"/>
      <c r="L705" s="177"/>
      <c r="M705" s="177"/>
    </row>
    <row r="706" spans="1:13" s="176" customFormat="1" ht="15.95" hidden="1" customHeight="1">
      <c r="A706" s="83"/>
      <c r="B706" s="82"/>
      <c r="C706" s="84" t="s">
        <v>452</v>
      </c>
      <c r="D706" s="84"/>
      <c r="E706" s="84"/>
      <c r="F706" s="84"/>
      <c r="G706" s="84"/>
      <c r="H706" s="84"/>
      <c r="I706" s="66"/>
      <c r="J706" s="66"/>
      <c r="K706" s="66"/>
      <c r="L706" s="177"/>
      <c r="M706" s="177"/>
    </row>
    <row r="707" spans="1:13" s="176" customFormat="1" ht="15.95" hidden="1" customHeight="1">
      <c r="A707" s="83"/>
      <c r="B707" s="82" t="s">
        <v>453</v>
      </c>
      <c r="C707" s="84"/>
      <c r="D707" s="84"/>
      <c r="E707" s="84"/>
      <c r="F707" s="84"/>
      <c r="G707" s="84"/>
      <c r="H707" s="84"/>
      <c r="I707" s="66"/>
      <c r="J707" s="66"/>
      <c r="K707" s="66"/>
      <c r="L707" s="177"/>
      <c r="M707" s="177"/>
    </row>
    <row r="708" spans="1:13" s="176" customFormat="1" ht="15.95" hidden="1" customHeight="1">
      <c r="A708" s="83"/>
      <c r="B708" s="82" t="s">
        <v>454</v>
      </c>
      <c r="C708" s="84"/>
      <c r="D708" s="84"/>
      <c r="E708" s="84"/>
      <c r="F708" s="84"/>
      <c r="G708" s="84"/>
      <c r="H708" s="84"/>
      <c r="I708" s="66"/>
      <c r="J708" s="66"/>
      <c r="K708" s="66"/>
      <c r="L708" s="177"/>
      <c r="M708" s="177"/>
    </row>
    <row r="709" spans="1:13" s="176" customFormat="1" ht="15.95" hidden="1" customHeight="1">
      <c r="A709" s="83"/>
      <c r="B709" s="82"/>
      <c r="C709" s="84" t="s">
        <v>455</v>
      </c>
      <c r="D709" s="84"/>
      <c r="E709" s="84"/>
      <c r="F709" s="84"/>
      <c r="G709" s="84"/>
      <c r="H709" s="84"/>
      <c r="I709" s="66"/>
      <c r="J709" s="66"/>
      <c r="K709" s="66"/>
      <c r="L709" s="177"/>
      <c r="M709" s="177"/>
    </row>
    <row r="710" spans="1:13" s="176" customFormat="1" ht="15.95" hidden="1" customHeight="1">
      <c r="A710" s="83"/>
      <c r="B710" s="82"/>
      <c r="C710" s="84" t="s">
        <v>456</v>
      </c>
      <c r="D710" s="84"/>
      <c r="E710" s="84"/>
      <c r="F710" s="84"/>
      <c r="G710" s="84"/>
      <c r="H710" s="84"/>
      <c r="I710" s="66"/>
      <c r="J710" s="66"/>
      <c r="K710" s="66"/>
      <c r="L710" s="177"/>
      <c r="M710" s="177"/>
    </row>
    <row r="711" spans="1:13" s="176" customFormat="1" ht="15.95" hidden="1" customHeight="1" thickBot="1">
      <c r="A711" s="83"/>
      <c r="B711" s="82"/>
      <c r="C711" s="84" t="s">
        <v>695</v>
      </c>
      <c r="D711" s="84"/>
      <c r="E711" s="84"/>
      <c r="F711" s="84"/>
      <c r="G711" s="84"/>
      <c r="H711" s="84"/>
      <c r="I711" s="150"/>
      <c r="J711" s="66"/>
      <c r="K711" s="150"/>
      <c r="L711" s="177"/>
      <c r="M711" s="177"/>
    </row>
    <row r="712" spans="1:13" s="248" customFormat="1" ht="38.25" customHeight="1">
      <c r="A712" s="605" t="s">
        <v>418</v>
      </c>
      <c r="B712" s="605"/>
      <c r="C712" s="605"/>
      <c r="D712" s="605"/>
      <c r="E712" s="605"/>
      <c r="F712" s="605"/>
      <c r="G712" s="605"/>
      <c r="H712" s="605"/>
      <c r="I712" s="605"/>
      <c r="J712" s="605"/>
      <c r="K712" s="605"/>
      <c r="L712" s="247"/>
    </row>
    <row r="713" spans="1:13" s="176" customFormat="1" ht="39.950000000000003" customHeight="1">
      <c r="A713" s="151" t="s">
        <v>188</v>
      </c>
      <c r="B713" s="85" t="s">
        <v>457</v>
      </c>
      <c r="C713" s="82"/>
      <c r="D713" s="82"/>
      <c r="E713" s="82"/>
      <c r="F713" s="82"/>
      <c r="G713" s="82"/>
      <c r="H713" s="82"/>
      <c r="I713" s="266" t="str">
        <f>TTC!D15</f>
        <v>Quý 2 2015</v>
      </c>
      <c r="J713" s="267"/>
      <c r="K713" s="266" t="str">
        <f>TTC!D16</f>
        <v>Quý 2 2014</v>
      </c>
      <c r="L713" s="160"/>
    </row>
    <row r="714" spans="1:13" s="176" customFormat="1" ht="15.95" customHeight="1">
      <c r="A714" s="81"/>
      <c r="B714" s="82" t="s">
        <v>457</v>
      </c>
      <c r="C714" s="82"/>
      <c r="D714" s="82"/>
      <c r="E714" s="82"/>
      <c r="F714" s="82"/>
      <c r="G714" s="82"/>
      <c r="H714" s="82"/>
      <c r="I714" s="2">
        <f>'KQKD 1'!E11</f>
        <v>32816657429</v>
      </c>
      <c r="J714" s="2"/>
      <c r="K714" s="2">
        <f>'KQKD 1'!F11</f>
        <v>26485736679</v>
      </c>
      <c r="L714" s="160"/>
    </row>
    <row r="715" spans="1:13" s="176" customFormat="1" ht="15.95" hidden="1" customHeight="1">
      <c r="A715" s="81"/>
      <c r="B715" s="82" t="s">
        <v>458</v>
      </c>
      <c r="C715" s="82"/>
      <c r="D715" s="82"/>
      <c r="E715" s="82"/>
      <c r="F715" s="82"/>
      <c r="G715" s="82"/>
      <c r="H715" s="82"/>
      <c r="I715" s="2"/>
      <c r="J715" s="2"/>
      <c r="K715" s="2"/>
      <c r="L715" s="160"/>
    </row>
    <row r="716" spans="1:13" s="176" customFormat="1" ht="15.95" hidden="1" customHeight="1">
      <c r="A716" s="81"/>
      <c r="B716" s="82" t="s">
        <v>459</v>
      </c>
      <c r="C716" s="82"/>
      <c r="D716" s="82"/>
      <c r="E716" s="82"/>
      <c r="F716" s="82"/>
      <c r="G716" s="82"/>
      <c r="H716" s="82"/>
      <c r="I716" s="2"/>
      <c r="J716" s="2"/>
      <c r="K716" s="2"/>
      <c r="L716" s="160"/>
    </row>
    <row r="717" spans="1:13" s="176" customFormat="1" ht="15.95" hidden="1" customHeight="1">
      <c r="A717" s="81"/>
      <c r="B717" s="82" t="s">
        <v>460</v>
      </c>
      <c r="C717" s="82"/>
      <c r="D717" s="82"/>
      <c r="E717" s="82"/>
      <c r="F717" s="82"/>
      <c r="G717" s="82"/>
      <c r="H717" s="82"/>
      <c r="I717" s="2"/>
      <c r="J717" s="2"/>
      <c r="K717" s="2"/>
      <c r="L717" s="177" t="s">
        <v>407</v>
      </c>
    </row>
    <row r="718" spans="1:13" s="176" customFormat="1" ht="21" customHeight="1" thickBot="1">
      <c r="A718" s="83"/>
      <c r="B718" s="85"/>
      <c r="C718" s="85" t="s">
        <v>265</v>
      </c>
      <c r="D718" s="84"/>
      <c r="E718" s="84"/>
      <c r="F718" s="84"/>
      <c r="G718" s="84"/>
      <c r="H718" s="84"/>
      <c r="I718" s="167">
        <f>SUM(I714:I717)</f>
        <v>32816657429</v>
      </c>
      <c r="J718" s="3"/>
      <c r="K718" s="167">
        <f>SUM(K714:K717)</f>
        <v>26485736679</v>
      </c>
      <c r="L718" s="177" t="e">
        <f>I718-'KQKD 1'!G9</f>
        <v>#VALUE!</v>
      </c>
      <c r="M718" s="177" t="e">
        <f>K718-'KQKD 1'!D9</f>
        <v>#VALUE!</v>
      </c>
    </row>
    <row r="719" spans="1:13" s="176" customFormat="1" ht="21" hidden="1" customHeight="1" thickTop="1">
      <c r="A719" s="83"/>
      <c r="B719" s="82" t="s">
        <v>461</v>
      </c>
      <c r="C719" s="85"/>
      <c r="D719" s="84"/>
      <c r="E719" s="84"/>
      <c r="F719" s="84"/>
      <c r="G719" s="84"/>
      <c r="H719" s="84"/>
      <c r="I719" s="63"/>
      <c r="J719" s="63"/>
      <c r="K719" s="63"/>
      <c r="L719" s="177"/>
      <c r="M719" s="177"/>
    </row>
    <row r="720" spans="1:13" s="194" customFormat="1" ht="15.95" hidden="1" customHeight="1">
      <c r="A720" s="83"/>
      <c r="B720" s="135" t="s">
        <v>505</v>
      </c>
      <c r="C720" s="84" t="s">
        <v>462</v>
      </c>
      <c r="D720" s="84"/>
      <c r="E720" s="84"/>
      <c r="F720" s="84"/>
      <c r="G720" s="84"/>
      <c r="H720" s="84"/>
      <c r="I720" s="65"/>
      <c r="J720" s="65"/>
      <c r="K720" s="65"/>
      <c r="L720" s="215"/>
      <c r="M720" s="215"/>
    </row>
    <row r="721" spans="1:13" s="194" customFormat="1" ht="15.95" hidden="1" customHeight="1">
      <c r="A721" s="83"/>
      <c r="B721" s="135" t="s">
        <v>506</v>
      </c>
      <c r="C721" s="84" t="s">
        <v>463</v>
      </c>
      <c r="D721" s="84"/>
      <c r="E721" s="84"/>
      <c r="F721" s="84"/>
      <c r="G721" s="84"/>
      <c r="H721" s="84"/>
      <c r="I721" s="65"/>
      <c r="J721" s="65"/>
      <c r="K721" s="65"/>
      <c r="L721" s="215"/>
      <c r="M721" s="215"/>
    </row>
    <row r="722" spans="1:13" s="194" customFormat="1" ht="15.95" hidden="1" customHeight="1">
      <c r="A722" s="83"/>
      <c r="B722" s="84"/>
      <c r="C722" s="84" t="s">
        <v>464</v>
      </c>
      <c r="D722" s="84"/>
      <c r="E722" s="84"/>
      <c r="F722" s="84"/>
      <c r="G722" s="84"/>
      <c r="H722" s="84"/>
      <c r="I722" s="65"/>
      <c r="J722" s="65"/>
      <c r="K722" s="65"/>
      <c r="L722" s="215"/>
      <c r="M722" s="215"/>
    </row>
    <row r="723" spans="1:13" s="194" customFormat="1" ht="15.95" hidden="1" customHeight="1" thickTop="1">
      <c r="A723" s="83"/>
      <c r="B723" s="84"/>
      <c r="C723" s="84"/>
      <c r="D723" s="84"/>
      <c r="E723" s="84"/>
      <c r="F723" s="84"/>
      <c r="G723" s="84"/>
      <c r="H723" s="84"/>
      <c r="I723" s="65"/>
      <c r="J723" s="65"/>
      <c r="K723" s="65"/>
      <c r="L723" s="215"/>
      <c r="M723" s="215"/>
    </row>
    <row r="724" spans="1:13" s="194" customFormat="1" ht="15.95" hidden="1" customHeight="1">
      <c r="A724" s="83"/>
      <c r="B724" s="84"/>
      <c r="C724" s="84"/>
      <c r="D724" s="84"/>
      <c r="E724" s="84"/>
      <c r="F724" s="84"/>
      <c r="G724" s="84"/>
      <c r="H724" s="84"/>
      <c r="I724" s="65"/>
      <c r="J724" s="65"/>
      <c r="K724" s="65"/>
      <c r="L724" s="215"/>
      <c r="M724" s="215"/>
    </row>
    <row r="725" spans="1:13" s="176" customFormat="1" ht="39.950000000000003" customHeight="1" thickTop="1">
      <c r="A725" s="151" t="s">
        <v>189</v>
      </c>
      <c r="B725" s="85" t="s">
        <v>465</v>
      </c>
      <c r="C725" s="82"/>
      <c r="D725" s="82"/>
      <c r="E725" s="82"/>
      <c r="F725" s="82"/>
      <c r="G725" s="82"/>
      <c r="H725" s="82"/>
      <c r="I725" s="266" t="str">
        <f>TTC!D15</f>
        <v>Quý 2 2015</v>
      </c>
      <c r="J725" s="267"/>
      <c r="K725" s="266" t="str">
        <f>TTC!D16</f>
        <v>Quý 2 2014</v>
      </c>
      <c r="L725" s="160"/>
    </row>
    <row r="726" spans="1:13" s="194" customFormat="1" ht="15.95" hidden="1" customHeight="1">
      <c r="A726" s="83"/>
      <c r="B726" s="82" t="s">
        <v>466</v>
      </c>
      <c r="C726" s="84"/>
      <c r="D726" s="84"/>
      <c r="E726" s="84"/>
      <c r="F726" s="84"/>
      <c r="G726" s="84"/>
      <c r="H726" s="84"/>
      <c r="I726" s="48"/>
      <c r="J726" s="48"/>
      <c r="K726" s="48"/>
      <c r="L726" s="215"/>
      <c r="M726" s="215"/>
    </row>
    <row r="727" spans="1:13" s="194" customFormat="1" ht="15.95" hidden="1" customHeight="1">
      <c r="A727" s="83"/>
      <c r="B727" s="82" t="s">
        <v>31</v>
      </c>
      <c r="C727" s="84"/>
      <c r="D727" s="84"/>
      <c r="E727" s="84"/>
      <c r="F727" s="84"/>
      <c r="G727" s="84"/>
      <c r="H727" s="84"/>
      <c r="I727" s="48"/>
      <c r="J727" s="48"/>
      <c r="K727" s="48"/>
      <c r="L727" s="215"/>
      <c r="M727" s="215"/>
    </row>
    <row r="728" spans="1:13" s="194" customFormat="1" ht="15.95" customHeight="1">
      <c r="A728" s="83"/>
      <c r="B728" s="82" t="s">
        <v>467</v>
      </c>
      <c r="C728" s="84"/>
      <c r="D728" s="84"/>
      <c r="E728" s="84"/>
      <c r="F728" s="84"/>
      <c r="G728" s="84"/>
      <c r="H728" s="84"/>
      <c r="I728" s="2">
        <v>0</v>
      </c>
      <c r="J728" s="48"/>
      <c r="K728" s="2">
        <v>0</v>
      </c>
      <c r="L728" s="215"/>
      <c r="M728" s="215"/>
    </row>
    <row r="729" spans="1:13" s="194" customFormat="1" ht="15.95" hidden="1" customHeight="1">
      <c r="A729" s="83"/>
      <c r="B729" s="82" t="s">
        <v>468</v>
      </c>
      <c r="C729" s="84"/>
      <c r="D729" s="84"/>
      <c r="E729" s="84"/>
      <c r="F729" s="84"/>
      <c r="G729" s="84"/>
      <c r="H729" s="84"/>
      <c r="I729" s="48"/>
      <c r="J729" s="48"/>
      <c r="K729" s="48"/>
      <c r="L729" s="215"/>
      <c r="M729" s="215"/>
    </row>
    <row r="730" spans="1:13" s="176" customFormat="1" ht="15.95" hidden="1" customHeight="1">
      <c r="A730" s="81"/>
      <c r="B730" s="82" t="s">
        <v>578</v>
      </c>
      <c r="C730" s="82"/>
      <c r="D730" s="82"/>
      <c r="E730" s="82"/>
      <c r="F730" s="82"/>
      <c r="G730" s="82"/>
      <c r="H730" s="82"/>
      <c r="I730" s="2"/>
      <c r="J730" s="2"/>
      <c r="K730" s="2"/>
      <c r="L730" s="160"/>
    </row>
    <row r="731" spans="1:13" s="176" customFormat="1" ht="15.95" hidden="1" customHeight="1">
      <c r="A731" s="81"/>
      <c r="B731" s="82" t="s">
        <v>469</v>
      </c>
      <c r="C731" s="82"/>
      <c r="D731" s="82"/>
      <c r="E731" s="82"/>
      <c r="F731" s="82"/>
      <c r="G731" s="82"/>
      <c r="H731" s="82"/>
      <c r="I731" s="2"/>
      <c r="J731" s="2"/>
      <c r="K731" s="2"/>
      <c r="L731" s="160"/>
    </row>
    <row r="732" spans="1:13" s="176" customFormat="1" ht="21" customHeight="1" thickBot="1">
      <c r="A732" s="83"/>
      <c r="B732" s="85"/>
      <c r="C732" s="85" t="s">
        <v>265</v>
      </c>
      <c r="D732" s="84"/>
      <c r="E732" s="84"/>
      <c r="F732" s="84"/>
      <c r="G732" s="84"/>
      <c r="H732" s="84"/>
      <c r="I732" s="167">
        <f>SUM(I726:I731)</f>
        <v>0</v>
      </c>
      <c r="J732" s="3"/>
      <c r="K732" s="167">
        <f>SUM(K726:K731)</f>
        <v>0</v>
      </c>
      <c r="L732" s="177">
        <f>I732-'KQKD 1'!G10</f>
        <v>-4</v>
      </c>
      <c r="M732" s="177">
        <f>K732-'KQKD 1'!H10</f>
        <v>-5</v>
      </c>
    </row>
    <row r="733" spans="1:13" s="176" customFormat="1" ht="39.950000000000003" customHeight="1" thickTop="1">
      <c r="A733" s="151" t="s">
        <v>190</v>
      </c>
      <c r="B733" s="85" t="s">
        <v>470</v>
      </c>
      <c r="C733" s="82"/>
      <c r="D733" s="82"/>
      <c r="E733" s="82"/>
      <c r="F733" s="82"/>
      <c r="G733" s="82"/>
      <c r="H733" s="82"/>
      <c r="I733" s="266" t="str">
        <f>TTC!D15</f>
        <v>Quý 2 2015</v>
      </c>
      <c r="J733" s="267"/>
      <c r="K733" s="266" t="str">
        <f>TTC!D16</f>
        <v>Quý 2 2014</v>
      </c>
      <c r="L733" s="160"/>
    </row>
    <row r="734" spans="1:13" s="176" customFormat="1" ht="15.95" customHeight="1">
      <c r="A734" s="81"/>
      <c r="B734" s="82" t="s">
        <v>793</v>
      </c>
      <c r="C734" s="82"/>
      <c r="D734" s="82"/>
      <c r="E734" s="82"/>
      <c r="F734" s="82"/>
      <c r="G734" s="82"/>
      <c r="H734" s="82"/>
      <c r="I734" s="2">
        <f>I714-I728</f>
        <v>32816657429</v>
      </c>
      <c r="J734" s="2"/>
      <c r="K734" s="2">
        <f>K714-K728</f>
        <v>26485736679</v>
      </c>
      <c r="L734" s="160"/>
    </row>
    <row r="735" spans="1:13" s="176" customFormat="1" ht="15.95" hidden="1" customHeight="1">
      <c r="A735" s="81"/>
      <c r="B735" s="82" t="s">
        <v>471</v>
      </c>
      <c r="C735" s="82"/>
      <c r="D735" s="82"/>
      <c r="E735" s="82"/>
      <c r="F735" s="82"/>
      <c r="G735" s="82"/>
      <c r="H735" s="82"/>
      <c r="I735" s="2"/>
      <c r="J735" s="2"/>
      <c r="K735" s="2"/>
      <c r="L735" s="160"/>
    </row>
    <row r="736" spans="1:13" s="176" customFormat="1" ht="15.95" hidden="1" customHeight="1">
      <c r="A736" s="81"/>
      <c r="B736" s="82" t="s">
        <v>472</v>
      </c>
      <c r="C736" s="82"/>
      <c r="D736" s="82"/>
      <c r="E736" s="82"/>
      <c r="F736" s="82"/>
      <c r="G736" s="82"/>
      <c r="H736" s="82"/>
      <c r="I736" s="2"/>
      <c r="J736" s="2"/>
      <c r="K736" s="2"/>
      <c r="L736" s="160"/>
    </row>
    <row r="737" spans="1:16" s="176" customFormat="1" ht="15.95" hidden="1" customHeight="1">
      <c r="A737" s="81"/>
      <c r="B737" s="82" t="s">
        <v>79</v>
      </c>
      <c r="C737" s="82"/>
      <c r="D737" s="82"/>
      <c r="E737" s="82"/>
      <c r="F737" s="82"/>
      <c r="G737" s="82"/>
      <c r="H737" s="82"/>
      <c r="I737" s="2"/>
      <c r="J737" s="2"/>
      <c r="K737" s="2"/>
      <c r="L737" s="160"/>
    </row>
    <row r="738" spans="1:16" s="176" customFormat="1" ht="21" customHeight="1" thickBot="1">
      <c r="A738" s="83"/>
      <c r="B738" s="85"/>
      <c r="C738" s="85" t="s">
        <v>265</v>
      </c>
      <c r="D738" s="84"/>
      <c r="E738" s="84"/>
      <c r="F738" s="84"/>
      <c r="G738" s="84"/>
      <c r="H738" s="84"/>
      <c r="I738" s="167">
        <f>SUM(I734:I737)</f>
        <v>32816657429</v>
      </c>
      <c r="J738" s="3"/>
      <c r="K738" s="167">
        <f>SUM(K734:K737)</f>
        <v>26485736679</v>
      </c>
      <c r="L738" s="177">
        <f>I738-'KQKD 1'!G11</f>
        <v>-19111599021</v>
      </c>
      <c r="M738" s="177">
        <f>K738-'KQKD 1'!H11</f>
        <v>-42285906487</v>
      </c>
    </row>
    <row r="739" spans="1:16" s="176" customFormat="1" ht="39.950000000000003" customHeight="1" thickTop="1">
      <c r="A739" s="151" t="s">
        <v>191</v>
      </c>
      <c r="B739" s="85" t="s">
        <v>161</v>
      </c>
      <c r="C739" s="82"/>
      <c r="D739" s="82"/>
      <c r="E739" s="82"/>
      <c r="F739" s="82"/>
      <c r="G739" s="82"/>
      <c r="H739" s="82"/>
      <c r="I739" s="266" t="str">
        <f>TTC!D15</f>
        <v>Quý 2 2015</v>
      </c>
      <c r="J739" s="267"/>
      <c r="K739" s="266" t="str">
        <f>TTC!D16</f>
        <v>Quý 2 2014</v>
      </c>
      <c r="L739" s="160"/>
    </row>
    <row r="740" spans="1:16" s="176" customFormat="1" ht="15.95" hidden="1" customHeight="1">
      <c r="A740" s="81"/>
      <c r="B740" s="82" t="s">
        <v>80</v>
      </c>
      <c r="C740" s="82"/>
      <c r="D740" s="82"/>
      <c r="E740" s="82"/>
      <c r="F740" s="82"/>
      <c r="G740" s="82"/>
      <c r="H740" s="82"/>
      <c r="I740" s="2"/>
      <c r="J740" s="2"/>
      <c r="K740" s="2"/>
      <c r="L740" s="160"/>
    </row>
    <row r="741" spans="1:16" s="176" customFormat="1" ht="15.95" customHeight="1">
      <c r="A741" s="81"/>
      <c r="B741" s="82" t="s">
        <v>794</v>
      </c>
      <c r="C741" s="82"/>
      <c r="D741" s="82"/>
      <c r="E741" s="82"/>
      <c r="F741" s="82"/>
      <c r="G741" s="82"/>
      <c r="H741" s="82"/>
      <c r="I741" s="2">
        <f>'KQKD 1'!E14</f>
        <v>23954831206</v>
      </c>
      <c r="J741" s="2"/>
      <c r="K741" s="2">
        <f>'KQKD 1'!F14</f>
        <v>19761152013</v>
      </c>
      <c r="L741" s="160"/>
    </row>
    <row r="742" spans="1:16" s="176" customFormat="1" ht="15.95" hidden="1" customHeight="1">
      <c r="A742" s="81"/>
      <c r="B742" s="82" t="s">
        <v>81</v>
      </c>
      <c r="C742" s="82"/>
      <c r="D742" s="82"/>
      <c r="E742" s="82"/>
      <c r="F742" s="82"/>
      <c r="G742" s="82"/>
      <c r="H742" s="82"/>
      <c r="I742" s="2"/>
      <c r="J742" s="2"/>
      <c r="K742" s="2"/>
      <c r="L742" s="160"/>
    </row>
    <row r="743" spans="1:16" s="176" customFormat="1" ht="15.95" hidden="1" customHeight="1">
      <c r="A743" s="81"/>
      <c r="B743" s="82" t="s">
        <v>82</v>
      </c>
      <c r="C743" s="82"/>
      <c r="D743" s="82"/>
      <c r="E743" s="82"/>
      <c r="F743" s="82"/>
      <c r="G743" s="82"/>
      <c r="H743" s="82"/>
      <c r="I743" s="2"/>
      <c r="J743" s="2"/>
      <c r="K743" s="2"/>
      <c r="L743" s="160"/>
    </row>
    <row r="744" spans="1:16" s="176" customFormat="1" ht="15.95" hidden="1" customHeight="1">
      <c r="A744" s="81"/>
      <c r="B744" s="82" t="s">
        <v>83</v>
      </c>
      <c r="C744" s="82"/>
      <c r="D744" s="82"/>
      <c r="E744" s="82"/>
      <c r="F744" s="82"/>
      <c r="G744" s="82"/>
      <c r="H744" s="82"/>
      <c r="I744" s="274"/>
      <c r="J744" s="274"/>
      <c r="K744" s="274"/>
      <c r="L744" s="160"/>
    </row>
    <row r="745" spans="1:16" s="176" customFormat="1" ht="15.95" hidden="1" customHeight="1">
      <c r="A745" s="81"/>
      <c r="B745" s="82" t="s">
        <v>84</v>
      </c>
      <c r="C745" s="82"/>
      <c r="D745" s="82"/>
      <c r="E745" s="82"/>
      <c r="F745" s="82"/>
      <c r="G745" s="82"/>
      <c r="H745" s="82"/>
      <c r="I745" s="274"/>
      <c r="J745" s="274"/>
      <c r="K745" s="274"/>
      <c r="L745" s="160" t="s">
        <v>406</v>
      </c>
    </row>
    <row r="746" spans="1:16" s="176" customFormat="1" ht="15.95" hidden="1" customHeight="1">
      <c r="A746" s="81"/>
      <c r="B746" s="82" t="s">
        <v>85</v>
      </c>
      <c r="C746" s="82"/>
      <c r="D746" s="82"/>
      <c r="E746" s="82"/>
      <c r="F746" s="82"/>
      <c r="G746" s="82"/>
      <c r="H746" s="82"/>
      <c r="I746" s="274"/>
      <c r="J746" s="274"/>
      <c r="K746" s="274"/>
      <c r="L746" s="160"/>
    </row>
    <row r="747" spans="1:16" s="176" customFormat="1" ht="15.95" customHeight="1">
      <c r="A747" s="81"/>
      <c r="B747" s="82" t="s">
        <v>86</v>
      </c>
      <c r="C747" s="82"/>
      <c r="D747" s="82"/>
      <c r="E747" s="82"/>
      <c r="F747" s="82"/>
      <c r="G747" s="82"/>
      <c r="H747" s="82"/>
      <c r="I747" s="2" t="s">
        <v>1139</v>
      </c>
      <c r="J747" s="274"/>
      <c r="K747" s="2" t="s">
        <v>1139</v>
      </c>
      <c r="L747" s="177" t="e">
        <f>I747-I318</f>
        <v>#VALUE!</v>
      </c>
    </row>
    <row r="748" spans="1:16" s="176" customFormat="1" ht="20.100000000000001" customHeight="1" thickBot="1">
      <c r="A748" s="91"/>
      <c r="B748" s="85"/>
      <c r="C748" s="85" t="s">
        <v>265</v>
      </c>
      <c r="D748" s="85"/>
      <c r="E748" s="85"/>
      <c r="F748" s="85"/>
      <c r="G748" s="85"/>
      <c r="H748" s="85"/>
      <c r="I748" s="167">
        <f>SUM(I740:I747)</f>
        <v>23954831206</v>
      </c>
      <c r="J748" s="3"/>
      <c r="K748" s="167">
        <f>SUM(K740:K747)</f>
        <v>19761152013</v>
      </c>
      <c r="L748" s="177">
        <f>I748-'KQKD 1'!G12</f>
        <v>23954831206</v>
      </c>
      <c r="M748" s="177">
        <f>K748-'KQKD 1'!H12</f>
        <v>19761152013</v>
      </c>
    </row>
    <row r="749" spans="1:16" s="176" customFormat="1" ht="20.100000000000001" customHeight="1" thickTop="1">
      <c r="A749" s="91"/>
      <c r="B749" s="85"/>
      <c r="C749" s="85"/>
      <c r="D749" s="85"/>
      <c r="E749" s="85"/>
      <c r="F749" s="85"/>
      <c r="G749" s="85"/>
      <c r="H749" s="85"/>
      <c r="I749" s="3"/>
      <c r="J749" s="3"/>
      <c r="K749" s="3"/>
      <c r="L749" s="177"/>
      <c r="M749" s="177"/>
    </row>
    <row r="750" spans="1:16" s="176" customFormat="1" ht="31.5" customHeight="1">
      <c r="A750" s="151" t="s">
        <v>192</v>
      </c>
      <c r="B750" s="85" t="s">
        <v>162</v>
      </c>
      <c r="C750" s="82"/>
      <c r="D750" s="82"/>
      <c r="E750" s="82"/>
      <c r="F750" s="82"/>
      <c r="G750" s="82"/>
      <c r="H750" s="82"/>
      <c r="I750" s="266" t="str">
        <f>TTC!D15</f>
        <v>Quý 2 2015</v>
      </c>
      <c r="J750" s="267"/>
      <c r="K750" s="266" t="str">
        <f>TTC!D16</f>
        <v>Quý 2 2014</v>
      </c>
      <c r="L750" s="160"/>
    </row>
    <row r="751" spans="1:16" s="176" customFormat="1" ht="15.95" customHeight="1">
      <c r="A751" s="81"/>
      <c r="B751" s="82" t="s">
        <v>87</v>
      </c>
      <c r="C751" s="82"/>
      <c r="D751" s="82"/>
      <c r="E751" s="82"/>
      <c r="F751" s="82"/>
      <c r="G751" s="82"/>
      <c r="H751" s="82"/>
      <c r="I751" s="2">
        <f>'KQKD 1'!E16</f>
        <v>153769097</v>
      </c>
      <c r="J751" s="2"/>
      <c r="K751" s="2">
        <f>'KQKD 1'!F16</f>
        <v>79141623</v>
      </c>
      <c r="L751" s="176" t="s">
        <v>806</v>
      </c>
      <c r="N751" s="193" t="s">
        <v>789</v>
      </c>
      <c r="O751" s="229" t="s">
        <v>790</v>
      </c>
      <c r="P751" s="176" t="s">
        <v>825</v>
      </c>
    </row>
    <row r="752" spans="1:16" s="176" customFormat="1" ht="15.95" hidden="1" customHeight="1">
      <c r="A752" s="81"/>
      <c r="B752" s="82" t="s">
        <v>88</v>
      </c>
      <c r="C752" s="82"/>
      <c r="D752" s="82"/>
      <c r="E752" s="82"/>
      <c r="F752" s="82"/>
      <c r="G752" s="82"/>
      <c r="H752" s="82"/>
      <c r="I752" s="2"/>
      <c r="J752" s="2"/>
      <c r="K752" s="2"/>
      <c r="N752" s="160"/>
    </row>
    <row r="753" spans="1:16" s="176" customFormat="1" ht="15">
      <c r="A753" s="81"/>
      <c r="B753" s="82" t="s">
        <v>781</v>
      </c>
      <c r="C753" s="82"/>
      <c r="D753" s="82"/>
      <c r="E753" s="82"/>
      <c r="F753" s="82"/>
      <c r="G753" s="82"/>
      <c r="H753" s="82"/>
      <c r="I753" s="2">
        <v>0</v>
      </c>
      <c r="J753" s="2"/>
      <c r="K753" s="2">
        <v>0</v>
      </c>
      <c r="N753" s="2">
        <v>6000000000</v>
      </c>
      <c r="O753" s="223">
        <f>I753-N753</f>
        <v>-6000000000</v>
      </c>
    </row>
    <row r="754" spans="1:16" s="176" customFormat="1" ht="15" hidden="1">
      <c r="A754" s="81"/>
      <c r="B754" s="82" t="s">
        <v>89</v>
      </c>
      <c r="C754" s="82"/>
      <c r="D754" s="82"/>
      <c r="E754" s="82"/>
      <c r="F754" s="82"/>
      <c r="G754" s="82"/>
      <c r="H754" s="82"/>
      <c r="I754" s="2"/>
      <c r="J754" s="2"/>
      <c r="K754" s="2"/>
      <c r="L754" s="160"/>
    </row>
    <row r="755" spans="1:16" s="176" customFormat="1" ht="15.95" customHeight="1">
      <c r="A755" s="81"/>
      <c r="B755" s="82" t="s">
        <v>1151</v>
      </c>
      <c r="C755" s="82"/>
      <c r="D755" s="82"/>
      <c r="E755" s="82"/>
      <c r="F755" s="82"/>
      <c r="G755" s="82"/>
      <c r="H755" s="82"/>
      <c r="I755" s="2">
        <v>0</v>
      </c>
      <c r="J755" s="2"/>
      <c r="K755" s="2">
        <v>0</v>
      </c>
      <c r="L755" s="160"/>
    </row>
    <row r="756" spans="1:16" s="176" customFormat="1" ht="15.95" customHeight="1">
      <c r="A756" s="81"/>
      <c r="B756" s="82" t="s">
        <v>90</v>
      </c>
      <c r="C756" s="82"/>
      <c r="D756" s="82"/>
      <c r="E756" s="82"/>
      <c r="F756" s="82"/>
      <c r="G756" s="82"/>
      <c r="H756" s="82"/>
      <c r="I756" s="2"/>
      <c r="J756" s="2"/>
      <c r="K756" s="2" t="s">
        <v>1139</v>
      </c>
      <c r="L756" s="160"/>
    </row>
    <row r="757" spans="1:16" s="176" customFormat="1" ht="15.95" hidden="1" customHeight="1">
      <c r="A757" s="81"/>
      <c r="B757" s="82" t="s">
        <v>91</v>
      </c>
      <c r="C757" s="82"/>
      <c r="D757" s="82"/>
      <c r="E757" s="82"/>
      <c r="F757" s="82"/>
      <c r="G757" s="82"/>
      <c r="H757" s="82"/>
      <c r="I757" s="2"/>
      <c r="J757" s="2"/>
      <c r="K757" s="2">
        <v>0</v>
      </c>
      <c r="L757" s="160"/>
    </row>
    <row r="758" spans="1:16" s="176" customFormat="1" ht="15.95" hidden="1" customHeight="1">
      <c r="A758" s="81"/>
      <c r="B758" s="82" t="s">
        <v>92</v>
      </c>
      <c r="C758" s="82"/>
      <c r="D758" s="82"/>
      <c r="E758" s="82"/>
      <c r="F758" s="82"/>
      <c r="G758" s="82"/>
      <c r="H758" s="82"/>
      <c r="I758" s="2"/>
      <c r="J758" s="2"/>
      <c r="K758" s="2">
        <v>0</v>
      </c>
      <c r="L758" s="160"/>
    </row>
    <row r="759" spans="1:16" s="176" customFormat="1" ht="20.100000000000001" customHeight="1" thickBot="1">
      <c r="A759" s="91"/>
      <c r="B759" s="85"/>
      <c r="C759" s="85" t="s">
        <v>265</v>
      </c>
      <c r="D759" s="85"/>
      <c r="E759" s="85"/>
      <c r="F759" s="85"/>
      <c r="G759" s="85"/>
      <c r="H759" s="85"/>
      <c r="I759" s="167">
        <f>SUM(I751:I756)</f>
        <v>153769097</v>
      </c>
      <c r="J759" s="3"/>
      <c r="K759" s="167">
        <f>SUM(K751:K758)</f>
        <v>79141623</v>
      </c>
      <c r="L759" s="177">
        <f>I759-'KQKD 1'!G15</f>
        <v>-14286570913</v>
      </c>
      <c r="M759" s="177">
        <f>K759-'KQKD 1'!H15</f>
        <v>-18730129554</v>
      </c>
    </row>
    <row r="760" spans="1:16" s="176" customFormat="1" ht="36" hidden="1" customHeight="1" thickTop="1">
      <c r="A760" s="91"/>
      <c r="B760" s="641" t="s">
        <v>811</v>
      </c>
      <c r="C760" s="593"/>
      <c r="D760" s="593"/>
      <c r="E760" s="593"/>
      <c r="F760" s="593"/>
      <c r="G760" s="593"/>
      <c r="H760" s="593"/>
      <c r="I760" s="593"/>
      <c r="J760" s="593"/>
      <c r="K760" s="593"/>
      <c r="L760" s="177"/>
      <c r="M760" s="177"/>
    </row>
    <row r="761" spans="1:16" s="176" customFormat="1" ht="35.1" customHeight="1" thickTop="1">
      <c r="A761" s="151" t="s">
        <v>193</v>
      </c>
      <c r="B761" s="85" t="s">
        <v>93</v>
      </c>
      <c r="C761" s="82"/>
      <c r="D761" s="82"/>
      <c r="E761" s="82"/>
      <c r="F761" s="82"/>
      <c r="G761" s="82"/>
      <c r="H761" s="82"/>
      <c r="I761" s="266" t="str">
        <f>TTC!D15</f>
        <v>Quý 2 2015</v>
      </c>
      <c r="J761" s="267"/>
      <c r="K761" s="266" t="str">
        <f>TTC!D16</f>
        <v>Quý 2 2014</v>
      </c>
      <c r="L761" s="160"/>
    </row>
    <row r="762" spans="1:16" s="176" customFormat="1" ht="15.95" customHeight="1">
      <c r="A762" s="81"/>
      <c r="B762" s="82" t="s">
        <v>94</v>
      </c>
      <c r="C762" s="82"/>
      <c r="D762" s="82"/>
      <c r="E762" s="82"/>
      <c r="F762" s="82"/>
      <c r="G762" s="82"/>
      <c r="H762" s="82"/>
      <c r="I762" s="2">
        <f>'KQKD 1'!E18</f>
        <v>846292785</v>
      </c>
      <c r="J762" s="2"/>
      <c r="K762" s="469">
        <f>'KQKD 1'!F18</f>
        <v>948063133</v>
      </c>
      <c r="L762" s="177"/>
      <c r="P762" s="176" t="s">
        <v>825</v>
      </c>
    </row>
    <row r="763" spans="1:16" s="176" customFormat="1" ht="15.95" hidden="1" customHeight="1">
      <c r="A763" s="81"/>
      <c r="B763" s="82" t="s">
        <v>95</v>
      </c>
      <c r="C763" s="82"/>
      <c r="D763" s="82"/>
      <c r="E763" s="82"/>
      <c r="F763" s="82"/>
      <c r="G763" s="82"/>
      <c r="H763" s="82"/>
      <c r="I763" s="2">
        <v>0</v>
      </c>
      <c r="J763" s="2"/>
      <c r="K763" s="2"/>
      <c r="L763" s="160"/>
    </row>
    <row r="764" spans="1:16" s="176" customFormat="1" ht="15.95" hidden="1" customHeight="1">
      <c r="A764" s="81"/>
      <c r="B764" s="82" t="s">
        <v>96</v>
      </c>
      <c r="C764" s="82"/>
      <c r="D764" s="82"/>
      <c r="E764" s="82"/>
      <c r="F764" s="82"/>
      <c r="G764" s="82"/>
      <c r="H764" s="82"/>
      <c r="I764" s="2">
        <v>0</v>
      </c>
      <c r="J764" s="2"/>
      <c r="K764" s="2"/>
      <c r="L764" s="160"/>
    </row>
    <row r="765" spans="1:16" s="176" customFormat="1" ht="15.95" hidden="1" customHeight="1">
      <c r="A765" s="81"/>
      <c r="B765" s="82" t="s">
        <v>97</v>
      </c>
      <c r="C765" s="82"/>
      <c r="D765" s="82"/>
      <c r="E765" s="82"/>
      <c r="F765" s="82"/>
      <c r="G765" s="82"/>
      <c r="H765" s="82"/>
      <c r="I765" s="2">
        <v>0</v>
      </c>
      <c r="J765" s="2"/>
      <c r="K765" s="2"/>
      <c r="L765" s="160"/>
    </row>
    <row r="766" spans="1:16" s="176" customFormat="1" ht="15.95" customHeight="1">
      <c r="A766" s="81"/>
      <c r="B766" s="82" t="s">
        <v>98</v>
      </c>
      <c r="C766" s="82"/>
      <c r="D766" s="82"/>
      <c r="E766" s="82"/>
      <c r="F766" s="82"/>
      <c r="G766" s="373"/>
      <c r="H766" s="82"/>
      <c r="I766" s="2">
        <v>0</v>
      </c>
      <c r="J766" s="2"/>
      <c r="K766" s="2"/>
      <c r="L766" s="177"/>
    </row>
    <row r="767" spans="1:16" s="176" customFormat="1" ht="15.95" customHeight="1">
      <c r="A767" s="81"/>
      <c r="B767" s="82" t="s">
        <v>99</v>
      </c>
      <c r="C767" s="82"/>
      <c r="D767" s="82"/>
      <c r="E767" s="82"/>
      <c r="F767" s="82"/>
      <c r="G767" s="82"/>
      <c r="H767" s="82"/>
      <c r="I767" s="2"/>
      <c r="J767" s="2"/>
      <c r="K767" s="2"/>
      <c r="L767" s="160"/>
    </row>
    <row r="768" spans="1:16" s="176" customFormat="1" ht="15.95" customHeight="1">
      <c r="A768" s="81"/>
      <c r="B768" s="82" t="s">
        <v>1150</v>
      </c>
      <c r="C768" s="82"/>
      <c r="D768" s="82"/>
      <c r="E768" s="82"/>
      <c r="F768" s="82"/>
      <c r="G768" s="82"/>
      <c r="H768" s="82"/>
      <c r="I768" s="2">
        <f>'KQKD 1'!E17-TM!I762</f>
        <v>2862749346</v>
      </c>
      <c r="J768" s="2"/>
      <c r="K768" s="2">
        <f>'KQKD 1'!F17-K762</f>
        <v>1804511791</v>
      </c>
      <c r="L768" s="177">
        <f>I768+L488</f>
        <v>25174696362</v>
      </c>
      <c r="N768" s="469">
        <v>931483007</v>
      </c>
    </row>
    <row r="769" spans="1:14" s="176" customFormat="1" ht="15.95" hidden="1" customHeight="1">
      <c r="A769" s="81"/>
      <c r="B769" s="82" t="s">
        <v>34</v>
      </c>
      <c r="C769" s="82"/>
      <c r="D769" s="82"/>
      <c r="E769" s="82"/>
      <c r="F769" s="82"/>
      <c r="G769" s="82"/>
      <c r="H769" s="82"/>
      <c r="I769" s="2">
        <f>'KQKD 1'!G16-SUM(TM!I762:I768)</f>
        <v>-3362794450</v>
      </c>
      <c r="J769" s="2"/>
      <c r="K769" s="2"/>
      <c r="L769" s="177"/>
      <c r="N769" s="2"/>
    </row>
    <row r="770" spans="1:14" s="176" customFormat="1" ht="20.100000000000001" customHeight="1" thickBot="1">
      <c r="A770" s="91"/>
      <c r="B770" s="85"/>
      <c r="C770" s="85" t="s">
        <v>265</v>
      </c>
      <c r="D770" s="85"/>
      <c r="E770" s="85"/>
      <c r="F770" s="85"/>
      <c r="G770" s="85"/>
      <c r="H770" s="85"/>
      <c r="I770" s="167">
        <f>SUM(I762:I769)</f>
        <v>346247681</v>
      </c>
      <c r="J770" s="3"/>
      <c r="K770" s="167">
        <f>SUM(K762:K768)</f>
        <v>2752574924</v>
      </c>
      <c r="L770" s="177">
        <f>I770-'KQKD 1'!G16</f>
        <v>0</v>
      </c>
      <c r="M770" s="177">
        <f>K770-'KQKD 1'!F17</f>
        <v>0</v>
      </c>
      <c r="N770" s="2"/>
    </row>
    <row r="771" spans="1:14" s="176" customFormat="1" ht="35.1" customHeight="1" thickTop="1">
      <c r="A771" s="151" t="s">
        <v>194</v>
      </c>
      <c r="B771" s="85" t="s">
        <v>32</v>
      </c>
      <c r="C771" s="82"/>
      <c r="D771" s="82"/>
      <c r="E771" s="82"/>
      <c r="F771" s="82"/>
      <c r="G771" s="82"/>
      <c r="H771" s="82"/>
      <c r="I771" s="266" t="str">
        <f>I761</f>
        <v>Quý 2 2015</v>
      </c>
      <c r="J771" s="267"/>
      <c r="K771" s="266" t="str">
        <f>K761</f>
        <v>Quý 2 2014</v>
      </c>
      <c r="L771" s="160"/>
      <c r="N771" s="2"/>
    </row>
    <row r="772" spans="1:14" s="176" customFormat="1" ht="15.95" customHeight="1">
      <c r="A772" s="81"/>
      <c r="B772" s="82" t="s">
        <v>740</v>
      </c>
      <c r="C772" s="82"/>
      <c r="D772" s="82"/>
      <c r="E772" s="82"/>
      <c r="F772" s="82"/>
      <c r="G772" s="82"/>
      <c r="H772" s="82"/>
      <c r="I772" s="2">
        <v>1090995876</v>
      </c>
      <c r="J772" s="2"/>
      <c r="K772" s="470">
        <v>1446573003</v>
      </c>
      <c r="L772" s="177" t="s">
        <v>799</v>
      </c>
      <c r="N772" s="250"/>
    </row>
    <row r="773" spans="1:14" s="176" customFormat="1" ht="15.95" customHeight="1">
      <c r="A773" s="81"/>
      <c r="B773" s="82" t="s">
        <v>856</v>
      </c>
      <c r="C773" s="82"/>
      <c r="D773" s="82"/>
      <c r="E773" s="82"/>
      <c r="F773" s="82"/>
      <c r="G773" s="82"/>
      <c r="H773" s="82"/>
      <c r="I773" s="2">
        <v>3234735374</v>
      </c>
      <c r="J773" s="2"/>
      <c r="K773" s="471">
        <v>2441679402</v>
      </c>
      <c r="L773" s="177" t="s">
        <v>812</v>
      </c>
      <c r="N773" s="2"/>
    </row>
    <row r="774" spans="1:14" s="176" customFormat="1" ht="15.95" customHeight="1">
      <c r="A774" s="81"/>
      <c r="B774" s="82" t="s">
        <v>810</v>
      </c>
      <c r="C774" s="82"/>
      <c r="D774" s="82"/>
      <c r="E774" s="82"/>
      <c r="F774" s="82"/>
      <c r="G774" s="82"/>
      <c r="H774" s="82"/>
      <c r="I774" s="2">
        <v>0</v>
      </c>
      <c r="J774" s="2"/>
      <c r="K774" s="470">
        <v>158424322</v>
      </c>
      <c r="L774" s="177" t="s">
        <v>805</v>
      </c>
      <c r="N774" s="2"/>
    </row>
    <row r="775" spans="1:14" s="176" customFormat="1" ht="15.95" customHeight="1">
      <c r="A775" s="81"/>
      <c r="B775" s="82" t="s">
        <v>745</v>
      </c>
      <c r="C775" s="82"/>
      <c r="D775" s="82"/>
      <c r="E775" s="82"/>
      <c r="F775" s="82"/>
      <c r="G775" s="82"/>
      <c r="H775" s="82"/>
      <c r="I775" s="2">
        <v>38824504</v>
      </c>
      <c r="J775" s="2"/>
      <c r="K775" s="470">
        <v>35066611</v>
      </c>
      <c r="L775" s="177" t="s">
        <v>803</v>
      </c>
      <c r="N775" s="2">
        <v>16819811</v>
      </c>
    </row>
    <row r="776" spans="1:14" s="176" customFormat="1" ht="15" customHeight="1">
      <c r="A776" s="81"/>
      <c r="B776" s="82" t="s">
        <v>813</v>
      </c>
      <c r="C776" s="82"/>
      <c r="D776" s="82"/>
      <c r="E776" s="82"/>
      <c r="F776" s="82"/>
      <c r="G776" s="82"/>
      <c r="H776" s="82"/>
      <c r="I776" s="2" t="s">
        <v>1139</v>
      </c>
      <c r="J776" s="2"/>
      <c r="K776" s="2"/>
      <c r="L776" s="177" t="s">
        <v>804</v>
      </c>
      <c r="M776" s="223" t="e">
        <f>I776-I628</f>
        <v>#VALUE!</v>
      </c>
    </row>
    <row r="777" spans="1:14" s="176" customFormat="1" ht="15.95" customHeight="1">
      <c r="A777" s="81"/>
      <c r="B777" s="82" t="s">
        <v>904</v>
      </c>
      <c r="C777" s="82"/>
      <c r="D777" s="82"/>
      <c r="E777" s="82"/>
      <c r="F777" s="82"/>
      <c r="G777" s="82"/>
      <c r="H777" s="82"/>
      <c r="I777" s="2">
        <f>'KQKD 1'!E19-TM!I772-TM!I773-TM!I775</f>
        <v>2372656198</v>
      </c>
      <c r="J777" s="2"/>
      <c r="K777" s="2">
        <f>1768527429+112141307</f>
        <v>1880668736</v>
      </c>
      <c r="L777" s="177" t="s">
        <v>173</v>
      </c>
    </row>
    <row r="778" spans="1:14" s="176" customFormat="1" ht="20.100000000000001" customHeight="1" thickBot="1">
      <c r="A778" s="91"/>
      <c r="B778" s="85"/>
      <c r="C778" s="85" t="s">
        <v>265</v>
      </c>
      <c r="D778" s="85"/>
      <c r="E778" s="85"/>
      <c r="F778" s="85"/>
      <c r="G778" s="85"/>
      <c r="H778" s="85"/>
      <c r="I778" s="167">
        <f>SUM(I772:I777)</f>
        <v>6737211952</v>
      </c>
      <c r="J778" s="3"/>
      <c r="K778" s="167">
        <f>SUM(K772:K777)</f>
        <v>5962412074</v>
      </c>
      <c r="L778" s="177">
        <f>I778-'KQKD 1'!G18</f>
        <v>4845707263</v>
      </c>
      <c r="M778" s="177">
        <f>K778-'KQKD 1'!F19</f>
        <v>0</v>
      </c>
    </row>
    <row r="779" spans="1:14" s="176" customFormat="1" ht="20.100000000000001" customHeight="1" thickTop="1">
      <c r="A779" s="91"/>
      <c r="B779" s="85"/>
      <c r="C779" s="85"/>
      <c r="D779" s="85"/>
      <c r="E779" s="85"/>
      <c r="F779" s="85"/>
      <c r="G779" s="85"/>
      <c r="H779" s="85"/>
      <c r="I779" s="3"/>
      <c r="J779" s="3"/>
      <c r="K779" s="3"/>
      <c r="L779" s="177"/>
      <c r="M779" s="177"/>
    </row>
    <row r="780" spans="1:14" s="176" customFormat="1" ht="20.100000000000001" customHeight="1">
      <c r="A780" s="91"/>
      <c r="B780" s="85"/>
      <c r="C780" s="85"/>
      <c r="D780" s="85"/>
      <c r="E780" s="85"/>
      <c r="F780" s="85"/>
      <c r="G780" s="85"/>
      <c r="H780" s="85"/>
      <c r="I780" s="3"/>
      <c r="J780" s="3"/>
      <c r="K780" s="3"/>
      <c r="L780" s="177"/>
      <c r="M780" s="177"/>
    </row>
    <row r="781" spans="1:14" s="176" customFormat="1" ht="35.25" customHeight="1">
      <c r="A781" s="151" t="s">
        <v>195</v>
      </c>
      <c r="B781" s="85" t="s">
        <v>163</v>
      </c>
      <c r="C781" s="82"/>
      <c r="D781" s="82"/>
      <c r="E781" s="82"/>
      <c r="F781" s="82"/>
      <c r="G781" s="82"/>
      <c r="H781" s="82"/>
      <c r="I781" s="266" t="str">
        <f>I771</f>
        <v>Quý 2 2015</v>
      </c>
      <c r="J781" s="267"/>
      <c r="K781" s="266" t="str">
        <f>K771</f>
        <v>Quý 2 2014</v>
      </c>
      <c r="L781" s="160"/>
    </row>
    <row r="782" spans="1:14" s="176" customFormat="1" ht="15.95" customHeight="1">
      <c r="A782" s="81"/>
      <c r="B782" s="82" t="s">
        <v>346</v>
      </c>
      <c r="C782" s="82"/>
      <c r="D782" s="82"/>
      <c r="E782" s="82"/>
      <c r="F782" s="82"/>
      <c r="G782" s="82"/>
      <c r="H782" s="82"/>
      <c r="I782" s="2">
        <v>542352239</v>
      </c>
      <c r="J782" s="2"/>
      <c r="K782" s="472">
        <v>592554250</v>
      </c>
      <c r="L782" s="177" t="s">
        <v>799</v>
      </c>
    </row>
    <row r="783" spans="1:14" s="176" customFormat="1" ht="15.95" customHeight="1">
      <c r="A783" s="81"/>
      <c r="B783" s="82" t="s">
        <v>347</v>
      </c>
      <c r="C783" s="82"/>
      <c r="D783" s="82"/>
      <c r="E783" s="82"/>
      <c r="F783" s="82"/>
      <c r="G783" s="82"/>
      <c r="H783" s="82"/>
      <c r="I783" s="2">
        <v>46183568</v>
      </c>
      <c r="J783" s="2"/>
      <c r="K783" s="472">
        <v>28630657</v>
      </c>
      <c r="L783" s="177" t="s">
        <v>802</v>
      </c>
    </row>
    <row r="784" spans="1:14" s="176" customFormat="1" ht="15.95" customHeight="1">
      <c r="A784" s="81"/>
      <c r="B784" s="82" t="s">
        <v>745</v>
      </c>
      <c r="C784" s="82"/>
      <c r="D784" s="82"/>
      <c r="E784" s="82"/>
      <c r="F784" s="82"/>
      <c r="G784" s="82"/>
      <c r="H784" s="82"/>
      <c r="I784" s="2">
        <v>120918144</v>
      </c>
      <c r="J784" s="2"/>
      <c r="K784" s="472">
        <v>113837031</v>
      </c>
      <c r="L784" s="177" t="s">
        <v>801</v>
      </c>
    </row>
    <row r="785" spans="1:14" s="176" customFormat="1" ht="15.95" customHeight="1">
      <c r="A785" s="81"/>
      <c r="B785" s="82" t="s">
        <v>348</v>
      </c>
      <c r="C785" s="82"/>
      <c r="D785" s="82"/>
      <c r="E785" s="82"/>
      <c r="F785" s="82"/>
      <c r="G785" s="82"/>
      <c r="H785" s="82"/>
      <c r="I785" s="2" t="s">
        <v>1139</v>
      </c>
      <c r="J785" s="2"/>
      <c r="K785" s="472">
        <v>827056073</v>
      </c>
      <c r="L785" s="177" t="s">
        <v>800</v>
      </c>
      <c r="M785" s="223" t="e">
        <f>I785-I300+I301</f>
        <v>#VALUE!</v>
      </c>
      <c r="N785" s="223"/>
    </row>
    <row r="786" spans="1:14" s="176" customFormat="1" ht="15.95" customHeight="1">
      <c r="A786" s="81"/>
      <c r="B786" s="82" t="s">
        <v>904</v>
      </c>
      <c r="C786" s="82"/>
      <c r="D786" s="82"/>
      <c r="E786" s="82"/>
      <c r="F786" s="82"/>
      <c r="G786" s="82"/>
      <c r="H786" s="82"/>
      <c r="I786" s="2">
        <f>'KQKD 1'!E20-I782-I783-I784</f>
        <v>635788877</v>
      </c>
      <c r="J786" s="2"/>
      <c r="K786" s="472">
        <f>506735271+649799082</f>
        <v>1156534353</v>
      </c>
      <c r="L786" s="177" t="s">
        <v>173</v>
      </c>
    </row>
    <row r="787" spans="1:14" s="176" customFormat="1" ht="20.100000000000001" customHeight="1" thickBot="1">
      <c r="A787" s="91"/>
      <c r="B787" s="85"/>
      <c r="C787" s="85" t="s">
        <v>265</v>
      </c>
      <c r="D787" s="85"/>
      <c r="E787" s="85"/>
      <c r="F787" s="85"/>
      <c r="G787" s="85"/>
      <c r="H787" s="85"/>
      <c r="I787" s="167">
        <f>SUM(I782:I786)</f>
        <v>1345242828</v>
      </c>
      <c r="J787" s="167">
        <f>SUM(J782:J786)</f>
        <v>0</v>
      </c>
      <c r="K787" s="167">
        <f>SUM(K782:K786)</f>
        <v>2718612364</v>
      </c>
      <c r="L787" s="251">
        <f>I787-'KQKD 1'!F19</f>
        <v>-4617169246</v>
      </c>
      <c r="M787" s="177">
        <f>K787-'KQKD 1'!F20</f>
        <v>0</v>
      </c>
    </row>
    <row r="788" spans="1:14" s="176" customFormat="1" ht="36.75" customHeight="1" thickTop="1">
      <c r="A788" s="151" t="s">
        <v>196</v>
      </c>
      <c r="B788" s="85" t="s">
        <v>33</v>
      </c>
      <c r="C788" s="82"/>
      <c r="D788" s="82"/>
      <c r="E788" s="82"/>
      <c r="F788" s="82"/>
      <c r="G788" s="82"/>
      <c r="H788" s="82"/>
      <c r="I788" s="266" t="str">
        <f>TTC!D15</f>
        <v>Quý 2 2015</v>
      </c>
      <c r="J788" s="267"/>
      <c r="K788" s="266" t="str">
        <f>TTC!D16</f>
        <v>Quý 2 2014</v>
      </c>
      <c r="L788" s="160"/>
    </row>
    <row r="789" spans="1:14" s="176" customFormat="1" ht="15.95" customHeight="1">
      <c r="A789" s="81"/>
      <c r="B789" s="82" t="s">
        <v>905</v>
      </c>
      <c r="C789" s="82"/>
      <c r="D789" s="82"/>
      <c r="E789" s="82"/>
      <c r="F789" s="82"/>
      <c r="G789" s="82"/>
      <c r="H789" s="82"/>
      <c r="I789" s="2">
        <v>0</v>
      </c>
      <c r="J789" s="2"/>
      <c r="K789" s="2">
        <v>0</v>
      </c>
      <c r="L789" s="177"/>
    </row>
    <row r="790" spans="1:14" s="176" customFormat="1" ht="15.95" customHeight="1">
      <c r="A790" s="81"/>
      <c r="B790" s="82" t="s">
        <v>841</v>
      </c>
      <c r="C790" s="82"/>
      <c r="D790" s="82"/>
      <c r="E790" s="82"/>
      <c r="F790" s="82"/>
      <c r="G790" s="82"/>
      <c r="H790" s="82"/>
      <c r="I790" s="2">
        <f>'KQKD 1'!E22-I793</f>
        <v>15504001</v>
      </c>
      <c r="J790" s="2"/>
      <c r="K790" s="2">
        <v>0</v>
      </c>
      <c r="L790" s="177"/>
    </row>
    <row r="791" spans="1:14" s="176" customFormat="1" ht="15.95" customHeight="1">
      <c r="A791" s="81"/>
      <c r="B791" s="82" t="s">
        <v>197</v>
      </c>
      <c r="C791" s="82"/>
      <c r="D791" s="82"/>
      <c r="E791" s="82"/>
      <c r="F791" s="82"/>
      <c r="G791" s="82"/>
      <c r="H791" s="82"/>
      <c r="I791" s="2">
        <v>0</v>
      </c>
      <c r="J791" s="2"/>
      <c r="K791" s="2">
        <v>0</v>
      </c>
      <c r="L791" s="160"/>
    </row>
    <row r="792" spans="1:14" s="176" customFormat="1" ht="15.95" customHeight="1">
      <c r="A792" s="81"/>
      <c r="B792" s="82" t="s">
        <v>989</v>
      </c>
      <c r="C792" s="82"/>
      <c r="D792" s="82"/>
      <c r="E792" s="82"/>
      <c r="F792" s="82"/>
      <c r="G792" s="82"/>
      <c r="H792" s="82"/>
      <c r="I792" s="2">
        <v>0</v>
      </c>
      <c r="J792" s="2"/>
      <c r="K792" s="2">
        <v>0</v>
      </c>
      <c r="L792" s="160"/>
    </row>
    <row r="793" spans="1:14" s="176" customFormat="1" ht="15.95" customHeight="1">
      <c r="A793" s="81"/>
      <c r="B793" s="82" t="s">
        <v>33</v>
      </c>
      <c r="C793" s="82"/>
      <c r="D793" s="82"/>
      <c r="E793" s="82"/>
      <c r="F793" s="82"/>
      <c r="G793" s="82"/>
      <c r="H793" s="82"/>
      <c r="I793" s="2">
        <v>167531512</v>
      </c>
      <c r="J793" s="2"/>
      <c r="K793" s="2">
        <f>'KQKD 1'!F22</f>
        <v>37592651</v>
      </c>
      <c r="L793" s="160"/>
    </row>
    <row r="794" spans="1:14" s="176" customFormat="1" ht="20.100000000000001" customHeight="1" thickBot="1">
      <c r="A794" s="91"/>
      <c r="B794" s="85"/>
      <c r="C794" s="85" t="s">
        <v>265</v>
      </c>
      <c r="D794" s="85"/>
      <c r="E794" s="85"/>
      <c r="F794" s="85"/>
      <c r="G794" s="85"/>
      <c r="H794" s="85"/>
      <c r="I794" s="167">
        <f>SUM(I789:I793)</f>
        <v>183035513</v>
      </c>
      <c r="J794" s="3"/>
      <c r="K794" s="167">
        <f>SUM(K790:K793)</f>
        <v>37592651</v>
      </c>
      <c r="L794" s="177">
        <f>I794-'KQKD 1'!G22</f>
        <v>-33588001</v>
      </c>
      <c r="M794" s="177">
        <f>K794-'KQKD 1'!H22</f>
        <v>-18390000</v>
      </c>
    </row>
    <row r="795" spans="1:14" s="176" customFormat="1" ht="37.5" customHeight="1" thickTop="1">
      <c r="A795" s="151" t="s">
        <v>681</v>
      </c>
      <c r="B795" s="85" t="s">
        <v>34</v>
      </c>
      <c r="C795" s="82"/>
      <c r="D795" s="82"/>
      <c r="E795" s="82"/>
      <c r="F795" s="82"/>
      <c r="G795" s="82"/>
      <c r="H795" s="82"/>
      <c r="I795" s="266" t="str">
        <f>TTC!D15</f>
        <v>Quý 2 2015</v>
      </c>
      <c r="J795" s="267"/>
      <c r="K795" s="266" t="str">
        <f>TTC!D16</f>
        <v>Quý 2 2014</v>
      </c>
      <c r="L795" s="160"/>
    </row>
    <row r="796" spans="1:14" s="176" customFormat="1" ht="15.95" hidden="1" customHeight="1">
      <c r="A796" s="81"/>
      <c r="B796" s="82" t="s">
        <v>245</v>
      </c>
      <c r="C796" s="82"/>
      <c r="D796" s="82"/>
      <c r="E796" s="82"/>
      <c r="F796" s="82"/>
      <c r="G796" s="82"/>
      <c r="H796" s="82"/>
      <c r="I796" s="2">
        <v>0</v>
      </c>
      <c r="J796" s="2"/>
      <c r="K796" s="2">
        <v>0</v>
      </c>
      <c r="L796" s="177"/>
    </row>
    <row r="797" spans="1:14" s="176" customFormat="1" ht="15" customHeight="1">
      <c r="A797" s="81"/>
      <c r="B797" s="82" t="s">
        <v>320</v>
      </c>
      <c r="C797" s="82"/>
      <c r="D797" s="82"/>
      <c r="E797" s="82"/>
      <c r="F797" s="82"/>
      <c r="G797" s="82"/>
      <c r="H797" s="82"/>
      <c r="I797" s="2"/>
      <c r="J797" s="2"/>
      <c r="K797" s="2">
        <v>0</v>
      </c>
      <c r="L797" s="160"/>
    </row>
    <row r="798" spans="1:14" s="176" customFormat="1" ht="15" customHeight="1">
      <c r="A798" s="81"/>
      <c r="B798" s="82" t="s">
        <v>990</v>
      </c>
      <c r="C798" s="82"/>
      <c r="D798" s="82"/>
      <c r="E798" s="82"/>
      <c r="F798" s="82"/>
      <c r="G798" s="82"/>
      <c r="H798" s="82"/>
      <c r="I798" s="2">
        <f>'KQKD 1'!E23-I802</f>
        <v>61726252</v>
      </c>
      <c r="J798" s="2"/>
      <c r="K798" s="2">
        <f>'KQKD 1'!F23</f>
        <v>32102909</v>
      </c>
      <c r="L798" s="160"/>
    </row>
    <row r="799" spans="1:14" s="176" customFormat="1" ht="15" customHeight="1">
      <c r="A799" s="81"/>
      <c r="B799" s="82" t="s">
        <v>980</v>
      </c>
      <c r="C799" s="82"/>
      <c r="D799" s="82"/>
      <c r="E799" s="82"/>
      <c r="F799" s="82"/>
      <c r="G799" s="82"/>
      <c r="H799" s="82"/>
      <c r="I799" s="2">
        <v>0</v>
      </c>
      <c r="J799" s="2"/>
      <c r="K799" s="2">
        <v>0</v>
      </c>
      <c r="L799" s="160"/>
    </row>
    <row r="800" spans="1:14" s="176" customFormat="1" ht="15" hidden="1" customHeight="1">
      <c r="A800" s="81"/>
      <c r="B800" s="82" t="s">
        <v>842</v>
      </c>
      <c r="C800" s="82"/>
      <c r="D800" s="82"/>
      <c r="E800" s="82"/>
      <c r="F800" s="82"/>
      <c r="G800" s="82"/>
      <c r="H800" s="82"/>
      <c r="I800" s="2">
        <v>0</v>
      </c>
      <c r="J800" s="2"/>
      <c r="K800" s="2">
        <v>0</v>
      </c>
      <c r="L800" s="160"/>
    </row>
    <row r="801" spans="1:15" s="176" customFormat="1" ht="15" hidden="1" customHeight="1">
      <c r="A801" s="81"/>
      <c r="B801" s="82" t="s">
        <v>768</v>
      </c>
      <c r="C801" s="82"/>
      <c r="D801" s="82"/>
      <c r="E801" s="82"/>
      <c r="F801" s="82"/>
      <c r="G801" s="82"/>
      <c r="H801" s="82"/>
      <c r="I801" s="2">
        <v>0</v>
      </c>
      <c r="J801" s="2"/>
      <c r="K801" s="2">
        <v>0</v>
      </c>
      <c r="L801" s="160"/>
    </row>
    <row r="802" spans="1:15" s="176" customFormat="1" ht="15" customHeight="1">
      <c r="A802" s="81"/>
      <c r="B802" s="82" t="s">
        <v>754</v>
      </c>
      <c r="C802" s="82"/>
      <c r="D802" s="82"/>
      <c r="E802" s="82"/>
      <c r="F802" s="82"/>
      <c r="G802" s="82"/>
      <c r="H802" s="82"/>
      <c r="I802" s="2">
        <v>868933681</v>
      </c>
      <c r="J802" s="2"/>
      <c r="K802" s="2">
        <v>0</v>
      </c>
      <c r="L802" s="160"/>
    </row>
    <row r="803" spans="1:15" s="176" customFormat="1" ht="20.100000000000001" customHeight="1" thickBot="1">
      <c r="A803" s="91"/>
      <c r="B803" s="85"/>
      <c r="C803" s="85" t="s">
        <v>265</v>
      </c>
      <c r="D803" s="85"/>
      <c r="E803" s="85"/>
      <c r="F803" s="85"/>
      <c r="G803" s="85"/>
      <c r="H803" s="85"/>
      <c r="I803" s="167">
        <f>SUM(I796:I802)</f>
        <v>930659933</v>
      </c>
      <c r="J803" s="3"/>
      <c r="K803" s="167">
        <f>SUM(K796:K802)</f>
        <v>32102909</v>
      </c>
      <c r="L803" s="177">
        <f>I803-'KQKD 1'!G23</f>
        <v>-1001</v>
      </c>
      <c r="M803" s="177">
        <f>K803-'KQKD 1'!H23</f>
        <v>-45286313</v>
      </c>
    </row>
    <row r="804" spans="1:15" s="176" customFormat="1" ht="39.950000000000003" customHeight="1" thickTop="1">
      <c r="A804" s="151" t="s">
        <v>682</v>
      </c>
      <c r="B804" s="85" t="s">
        <v>101</v>
      </c>
      <c r="C804" s="82"/>
      <c r="D804" s="82"/>
      <c r="E804" s="82"/>
      <c r="F804" s="82"/>
      <c r="G804" s="82"/>
      <c r="H804" s="82"/>
      <c r="I804" s="266" t="str">
        <f>TTC!D15</f>
        <v>Quý 2 2015</v>
      </c>
      <c r="J804" s="267"/>
      <c r="K804" s="266" t="str">
        <f>TTC!D16</f>
        <v>Quý 2 2014</v>
      </c>
      <c r="L804" s="160"/>
    </row>
    <row r="805" spans="1:15" s="176" customFormat="1" ht="15.95" customHeight="1">
      <c r="A805" s="191"/>
      <c r="B805" s="85" t="s">
        <v>102</v>
      </c>
      <c r="C805" s="85"/>
      <c r="D805" s="152"/>
      <c r="E805" s="152"/>
      <c r="F805" s="152"/>
      <c r="G805" s="152"/>
      <c r="H805" s="134"/>
      <c r="I805" s="3">
        <f>'KQKD 1'!E25</f>
        <v>-3523526011</v>
      </c>
      <c r="J805" s="3"/>
      <c r="K805" s="3">
        <f>'KQKD 1'!F25</f>
        <v>-4624383331</v>
      </c>
      <c r="L805" s="160"/>
      <c r="M805" s="223"/>
    </row>
    <row r="806" spans="1:15" s="176" customFormat="1" ht="30" customHeight="1">
      <c r="A806" s="191"/>
      <c r="B806" s="636" t="s">
        <v>100</v>
      </c>
      <c r="C806" s="636"/>
      <c r="D806" s="636"/>
      <c r="E806" s="636"/>
      <c r="F806" s="636"/>
      <c r="G806" s="636"/>
      <c r="H806" s="134"/>
      <c r="I806" s="3">
        <f>I807+I808</f>
        <v>0</v>
      </c>
      <c r="J806" s="48"/>
      <c r="K806" s="3">
        <f>K807+K808</f>
        <v>0</v>
      </c>
      <c r="L806" s="160"/>
      <c r="N806" s="224"/>
    </row>
    <row r="807" spans="1:15" s="176" customFormat="1" ht="15.95" customHeight="1">
      <c r="A807" s="81"/>
      <c r="B807" s="82" t="s">
        <v>103</v>
      </c>
      <c r="C807" s="82"/>
      <c r="D807" s="153"/>
      <c r="E807" s="153"/>
      <c r="F807" s="153"/>
      <c r="G807" s="153"/>
      <c r="H807" s="82"/>
      <c r="I807" s="2">
        <v>0</v>
      </c>
      <c r="J807" s="2"/>
      <c r="K807" s="2">
        <v>0</v>
      </c>
      <c r="L807" s="160"/>
    </row>
    <row r="808" spans="1:15" s="176" customFormat="1" ht="15.95" customHeight="1">
      <c r="A808" s="81"/>
      <c r="B808" s="82" t="s">
        <v>782</v>
      </c>
      <c r="C808" s="82"/>
      <c r="D808" s="153"/>
      <c r="E808" s="153"/>
      <c r="F808" s="153"/>
      <c r="G808" s="153"/>
      <c r="H808" s="82"/>
      <c r="I808" s="2">
        <f>-I753</f>
        <v>0</v>
      </c>
      <c r="J808" s="2"/>
      <c r="K808" s="2">
        <v>0</v>
      </c>
      <c r="L808" s="160"/>
    </row>
    <row r="809" spans="1:15" s="78" customFormat="1" ht="15.95" customHeight="1">
      <c r="A809" s="91"/>
      <c r="B809" s="85" t="s">
        <v>991</v>
      </c>
      <c r="C809" s="85"/>
      <c r="D809" s="152"/>
      <c r="E809" s="152"/>
      <c r="F809" s="152"/>
      <c r="G809" s="152"/>
      <c r="H809" s="85"/>
      <c r="I809" s="3">
        <f>I805+I806</f>
        <v>-3523526011</v>
      </c>
      <c r="J809" s="3"/>
      <c r="K809" s="3">
        <f>K805+K806</f>
        <v>-4624383331</v>
      </c>
      <c r="L809" s="196"/>
      <c r="M809" s="196"/>
    </row>
    <row r="810" spans="1:15" s="78" customFormat="1" ht="15.95" hidden="1" customHeight="1">
      <c r="A810" s="91"/>
      <c r="B810" s="219" t="s">
        <v>644</v>
      </c>
      <c r="C810" s="213" t="s">
        <v>634</v>
      </c>
      <c r="D810" s="152"/>
      <c r="E810" s="152"/>
      <c r="F810" s="152"/>
      <c r="G810" s="152"/>
      <c r="H810" s="85"/>
      <c r="I810" s="2">
        <v>0</v>
      </c>
      <c r="J810" s="3"/>
      <c r="K810" s="2"/>
    </row>
    <row r="811" spans="1:15" s="78" customFormat="1" ht="18" hidden="1" customHeight="1">
      <c r="A811" s="91"/>
      <c r="B811" s="219" t="s">
        <v>659</v>
      </c>
      <c r="C811" s="633" t="s">
        <v>429</v>
      </c>
      <c r="D811" s="633"/>
      <c r="E811" s="633"/>
      <c r="F811" s="633"/>
      <c r="G811" s="633"/>
      <c r="H811" s="85"/>
      <c r="I811" s="2">
        <v>0</v>
      </c>
      <c r="J811" s="3"/>
      <c r="K811" s="2"/>
      <c r="M811" s="225"/>
      <c r="O811" s="78" t="s">
        <v>428</v>
      </c>
    </row>
    <row r="812" spans="1:15" s="78" customFormat="1" ht="15.95" customHeight="1" thickBot="1">
      <c r="A812" s="91"/>
      <c r="B812" s="85" t="s">
        <v>1008</v>
      </c>
      <c r="C812" s="85"/>
      <c r="D812" s="152"/>
      <c r="E812" s="152"/>
      <c r="F812" s="152"/>
      <c r="G812" s="152"/>
      <c r="H812" s="85"/>
      <c r="I812" s="170">
        <v>0</v>
      </c>
      <c r="J812" s="3"/>
      <c r="K812" s="170">
        <f>'KQKD 1'!F26</f>
        <v>-143822174</v>
      </c>
      <c r="M812" s="225"/>
    </row>
    <row r="813" spans="1:15" s="78" customFormat="1" ht="15.95" hidden="1" customHeight="1">
      <c r="A813" s="91"/>
      <c r="B813" s="219" t="s">
        <v>398</v>
      </c>
      <c r="C813" s="82" t="s">
        <v>635</v>
      </c>
      <c r="D813" s="152"/>
      <c r="E813" s="152"/>
      <c r="F813" s="152"/>
      <c r="G813" s="152"/>
      <c r="H813" s="85"/>
      <c r="I813" s="2">
        <f>I810*0.15</f>
        <v>0</v>
      </c>
      <c r="J813" s="3"/>
      <c r="K813" s="2">
        <f>K810*0.15</f>
        <v>0</v>
      </c>
      <c r="L813" s="196"/>
      <c r="M813" s="225"/>
    </row>
    <row r="814" spans="1:15" s="78" customFormat="1" ht="15.95" hidden="1" customHeight="1">
      <c r="A814" s="91"/>
      <c r="B814" s="219" t="s">
        <v>399</v>
      </c>
      <c r="C814" s="213" t="s">
        <v>636</v>
      </c>
      <c r="D814" s="152"/>
      <c r="E814" s="152"/>
      <c r="F814" s="152"/>
      <c r="G814" s="152"/>
      <c r="H814" s="85"/>
      <c r="I814" s="2">
        <f>I811*0.25</f>
        <v>0</v>
      </c>
      <c r="J814" s="3"/>
      <c r="K814" s="2">
        <f>K811*0.25</f>
        <v>0</v>
      </c>
      <c r="M814" s="225"/>
    </row>
    <row r="815" spans="1:15" s="78" customFormat="1" ht="15.95" hidden="1" customHeight="1">
      <c r="A815" s="91"/>
      <c r="B815" s="85" t="s">
        <v>105</v>
      </c>
      <c r="C815" s="85"/>
      <c r="D815" s="152"/>
      <c r="E815" s="152"/>
      <c r="F815" s="152"/>
      <c r="G815" s="152"/>
      <c r="H815" s="85"/>
      <c r="I815" s="3"/>
      <c r="J815" s="3"/>
      <c r="K815" s="3"/>
    </row>
    <row r="816" spans="1:15" s="78" customFormat="1" ht="15.95" hidden="1" customHeight="1">
      <c r="A816" s="91"/>
      <c r="B816" s="85" t="s">
        <v>106</v>
      </c>
      <c r="C816" s="85"/>
      <c r="D816" s="152"/>
      <c r="E816" s="152"/>
      <c r="F816" s="152"/>
      <c r="G816" s="152"/>
      <c r="H816" s="85"/>
      <c r="I816" s="3"/>
      <c r="J816" s="3"/>
      <c r="K816" s="3"/>
    </row>
    <row r="817" spans="1:13" s="78" customFormat="1" ht="15.95" hidden="1" customHeight="1">
      <c r="A817" s="91"/>
      <c r="B817" s="226" t="s">
        <v>142</v>
      </c>
      <c r="C817" s="85"/>
      <c r="D817" s="152"/>
      <c r="E817" s="152"/>
      <c r="F817" s="152"/>
      <c r="G817" s="152"/>
      <c r="H817" s="85"/>
      <c r="I817" s="3"/>
      <c r="J817" s="3"/>
      <c r="K817" s="3"/>
    </row>
    <row r="818" spans="1:13" s="78" customFormat="1" ht="15.95" hidden="1" customHeight="1">
      <c r="A818" s="91"/>
      <c r="B818" s="226" t="s">
        <v>638</v>
      </c>
      <c r="C818" s="85"/>
      <c r="D818" s="152"/>
      <c r="E818" s="152"/>
      <c r="F818" s="152"/>
      <c r="G818" s="152"/>
      <c r="H818" s="85"/>
      <c r="I818" s="3"/>
      <c r="J818" s="3"/>
      <c r="K818" s="3"/>
    </row>
    <row r="819" spans="1:13" s="78" customFormat="1" ht="30" hidden="1" customHeight="1">
      <c r="A819" s="91"/>
      <c r="B819" s="601" t="s">
        <v>637</v>
      </c>
      <c r="C819" s="601"/>
      <c r="D819" s="601"/>
      <c r="E819" s="601"/>
      <c r="F819" s="601"/>
      <c r="G819" s="601"/>
      <c r="H819" s="85"/>
      <c r="I819" s="3"/>
      <c r="J819" s="3"/>
      <c r="K819" s="3"/>
    </row>
    <row r="820" spans="1:13" s="78" customFormat="1" ht="15.95" hidden="1" customHeight="1" thickBot="1">
      <c r="A820" s="91"/>
      <c r="B820" s="85" t="s">
        <v>747</v>
      </c>
      <c r="C820" s="85"/>
      <c r="D820" s="152"/>
      <c r="E820" s="152"/>
      <c r="F820" s="152"/>
      <c r="G820" s="152"/>
      <c r="H820" s="85"/>
      <c r="I820" s="170">
        <f>I812</f>
        <v>0</v>
      </c>
      <c r="J820" s="3"/>
      <c r="K820" s="170">
        <f>K812</f>
        <v>-143822174</v>
      </c>
      <c r="L820" s="196">
        <f>M820-'KQKD 1'!G27</f>
        <v>0</v>
      </c>
      <c r="M820" s="3">
        <f>I812+I815</f>
        <v>0</v>
      </c>
    </row>
    <row r="821" spans="1:13" s="176" customFormat="1" ht="30" hidden="1" customHeight="1" thickTop="1">
      <c r="A821" s="151" t="s">
        <v>57</v>
      </c>
      <c r="B821" s="85" t="s">
        <v>107</v>
      </c>
      <c r="C821" s="82"/>
      <c r="D821" s="82"/>
      <c r="E821" s="82"/>
      <c r="F821" s="82"/>
      <c r="G821" s="82"/>
      <c r="H821" s="82"/>
      <c r="I821" s="63" t="str">
        <f>TTC!D15</f>
        <v>Quý 2 2015</v>
      </c>
      <c r="J821" s="80"/>
      <c r="K821" s="63" t="str">
        <f>TTC!D16</f>
        <v>Quý 2 2014</v>
      </c>
      <c r="L821" s="160"/>
    </row>
    <row r="822" spans="1:13" s="176" customFormat="1" ht="15.95" hidden="1" customHeight="1">
      <c r="A822" s="91"/>
      <c r="B822" s="219" t="s">
        <v>212</v>
      </c>
      <c r="C822" s="82"/>
      <c r="D822" s="82"/>
      <c r="E822" s="82"/>
      <c r="F822" s="82"/>
      <c r="G822" s="82"/>
      <c r="H822" s="82"/>
      <c r="I822" s="63"/>
      <c r="J822" s="80"/>
      <c r="K822" s="63"/>
      <c r="L822" s="160"/>
    </row>
    <row r="823" spans="1:13" s="176" customFormat="1" ht="15.95" hidden="1" customHeight="1">
      <c r="A823" s="81"/>
      <c r="B823" s="82" t="s">
        <v>108</v>
      </c>
      <c r="C823" s="82"/>
      <c r="D823" s="113"/>
      <c r="E823" s="113"/>
      <c r="F823" s="113"/>
      <c r="G823" s="113"/>
      <c r="H823" s="153"/>
      <c r="I823" s="80"/>
      <c r="J823" s="80"/>
      <c r="K823" s="80"/>
      <c r="L823" s="160"/>
    </row>
    <row r="824" spans="1:13" s="176" customFormat="1" ht="15.95" hidden="1" customHeight="1">
      <c r="A824" s="81"/>
      <c r="B824" s="219" t="s">
        <v>213</v>
      </c>
      <c r="C824" s="82"/>
      <c r="D824" s="113"/>
      <c r="E824" s="113"/>
      <c r="F824" s="113"/>
      <c r="G824" s="113"/>
      <c r="H824" s="153"/>
      <c r="I824" s="80"/>
      <c r="J824" s="80"/>
      <c r="K824" s="80"/>
      <c r="L824" s="160"/>
    </row>
    <row r="825" spans="1:13" s="176" customFormat="1" ht="15.95" hidden="1" customHeight="1">
      <c r="A825" s="81"/>
      <c r="B825" s="82" t="s">
        <v>109</v>
      </c>
      <c r="C825" s="82"/>
      <c r="D825" s="113"/>
      <c r="E825" s="113"/>
      <c r="F825" s="113"/>
      <c r="G825" s="113"/>
      <c r="H825" s="153"/>
      <c r="I825" s="80"/>
      <c r="J825" s="80"/>
      <c r="K825" s="80"/>
      <c r="L825" s="160"/>
    </row>
    <row r="826" spans="1:13" s="176" customFormat="1" ht="15.95" hidden="1" customHeight="1">
      <c r="A826" s="81"/>
      <c r="B826" s="219" t="s">
        <v>212</v>
      </c>
      <c r="C826" s="82"/>
      <c r="D826" s="113"/>
      <c r="E826" s="113"/>
      <c r="F826" s="113"/>
      <c r="G826" s="113"/>
      <c r="H826" s="153"/>
      <c r="I826" s="80"/>
      <c r="J826" s="80"/>
      <c r="K826" s="80"/>
      <c r="L826" s="160"/>
    </row>
    <row r="827" spans="1:13" s="176" customFormat="1" ht="15.95" hidden="1" customHeight="1">
      <c r="A827" s="81"/>
      <c r="B827" s="82" t="s">
        <v>110</v>
      </c>
      <c r="C827" s="113"/>
      <c r="D827" s="113"/>
      <c r="E827" s="113"/>
      <c r="F827" s="113"/>
      <c r="G827" s="113"/>
      <c r="H827" s="153"/>
      <c r="I827" s="80"/>
      <c r="J827" s="80"/>
      <c r="K827" s="80"/>
      <c r="L827" s="160"/>
    </row>
    <row r="828" spans="1:13" s="176" customFormat="1" ht="15.95" hidden="1" customHeight="1">
      <c r="A828" s="81"/>
      <c r="B828" s="219" t="s">
        <v>214</v>
      </c>
      <c r="C828" s="113"/>
      <c r="D828" s="113"/>
      <c r="E828" s="113"/>
      <c r="F828" s="113"/>
      <c r="G828" s="113"/>
      <c r="H828" s="153"/>
      <c r="I828" s="80"/>
      <c r="J828" s="80"/>
      <c r="K828" s="80"/>
      <c r="L828" s="160" t="s">
        <v>406</v>
      </c>
    </row>
    <row r="829" spans="1:13" s="176" customFormat="1" ht="15.95" hidden="1" customHeight="1">
      <c r="A829" s="81"/>
      <c r="B829" s="82" t="s">
        <v>209</v>
      </c>
      <c r="C829" s="113"/>
      <c r="D829" s="113"/>
      <c r="E829" s="113"/>
      <c r="F829" s="113"/>
      <c r="G829" s="113"/>
      <c r="H829" s="153"/>
      <c r="I829" s="80"/>
      <c r="J829" s="80"/>
      <c r="K829" s="80"/>
      <c r="L829" s="160"/>
    </row>
    <row r="830" spans="1:13" s="176" customFormat="1" ht="15.95" hidden="1" customHeight="1">
      <c r="A830" s="81"/>
      <c r="B830" s="219" t="s">
        <v>214</v>
      </c>
      <c r="C830" s="113"/>
      <c r="D830" s="113"/>
      <c r="E830" s="113"/>
      <c r="F830" s="113"/>
      <c r="G830" s="113"/>
      <c r="H830" s="153"/>
      <c r="I830" s="80"/>
      <c r="J830" s="80"/>
      <c r="K830" s="80"/>
      <c r="L830" s="160" t="s">
        <v>406</v>
      </c>
    </row>
    <row r="831" spans="1:13" s="176" customFormat="1" ht="15.95" hidden="1" customHeight="1">
      <c r="A831" s="81"/>
      <c r="B831" s="82" t="s">
        <v>210</v>
      </c>
      <c r="C831" s="113"/>
      <c r="D831" s="113"/>
      <c r="E831" s="113"/>
      <c r="F831" s="113"/>
      <c r="G831" s="113"/>
      <c r="H831" s="153"/>
      <c r="I831" s="80"/>
      <c r="J831" s="80"/>
      <c r="K831" s="80"/>
      <c r="L831" s="160"/>
    </row>
    <row r="832" spans="1:13" s="176" customFormat="1" ht="20.100000000000001" hidden="1" customHeight="1" thickBot="1">
      <c r="A832" s="91"/>
      <c r="B832" s="85"/>
      <c r="C832" s="85" t="s">
        <v>211</v>
      </c>
      <c r="D832" s="85"/>
      <c r="E832" s="85"/>
      <c r="F832" s="85"/>
      <c r="G832" s="85"/>
      <c r="H832" s="85"/>
      <c r="I832" s="86">
        <f>SUM(I822:I831)</f>
        <v>0</v>
      </c>
      <c r="J832" s="63"/>
      <c r="K832" s="86">
        <f>SUM(K822:K831)</f>
        <v>0</v>
      </c>
      <c r="L832" s="160"/>
    </row>
    <row r="833" spans="1:12" s="176" customFormat="1" ht="39.950000000000003" customHeight="1" thickTop="1">
      <c r="A833" s="151" t="s">
        <v>683</v>
      </c>
      <c r="B833" s="85" t="s">
        <v>164</v>
      </c>
      <c r="C833" s="82"/>
      <c r="D833" s="82"/>
      <c r="E833" s="82"/>
      <c r="F833" s="82"/>
      <c r="G833" s="82"/>
      <c r="H833" s="82"/>
      <c r="I833" s="266" t="str">
        <f>TTC!D15</f>
        <v>Quý 2 2015</v>
      </c>
      <c r="J833" s="267"/>
      <c r="K833" s="266" t="str">
        <f>TTC!D16</f>
        <v>Quý 2 2014</v>
      </c>
      <c r="L833" s="177"/>
    </row>
    <row r="834" spans="1:12" s="176" customFormat="1" ht="15.95" customHeight="1">
      <c r="A834" s="191"/>
      <c r="B834" s="85" t="s">
        <v>216</v>
      </c>
      <c r="C834" s="85"/>
      <c r="D834" s="152"/>
      <c r="E834" s="152"/>
      <c r="F834" s="152"/>
      <c r="G834" s="152"/>
      <c r="H834" s="134"/>
      <c r="I834" s="3">
        <f>'KQKD 1'!E25</f>
        <v>-3523526011</v>
      </c>
      <c r="J834" s="3"/>
      <c r="K834" s="3">
        <f>'KQKD 1'!F28</f>
        <v>-4480561157</v>
      </c>
      <c r="L834" s="160"/>
    </row>
    <row r="835" spans="1:12" s="176" customFormat="1" ht="19.5" customHeight="1">
      <c r="A835" s="91"/>
      <c r="B835" s="92" t="s">
        <v>217</v>
      </c>
      <c r="C835" s="92"/>
      <c r="D835" s="92"/>
      <c r="E835" s="92"/>
      <c r="F835" s="92"/>
      <c r="G835" s="92"/>
      <c r="H835" s="152"/>
      <c r="I835" s="3">
        <v>0</v>
      </c>
      <c r="J835" s="3"/>
      <c r="K835" s="3">
        <v>0</v>
      </c>
      <c r="L835" s="160"/>
    </row>
    <row r="836" spans="1:12" s="176" customFormat="1" ht="15.95" hidden="1" customHeight="1">
      <c r="A836" s="83"/>
      <c r="B836" s="84" t="s">
        <v>218</v>
      </c>
      <c r="C836" s="84"/>
      <c r="D836" s="154"/>
      <c r="E836" s="154"/>
      <c r="F836" s="154"/>
      <c r="G836" s="154"/>
      <c r="H836" s="84"/>
      <c r="I836" s="2"/>
      <c r="J836" s="2"/>
      <c r="K836" s="2"/>
      <c r="L836" s="160"/>
    </row>
    <row r="837" spans="1:12" s="176" customFormat="1" ht="15.95" hidden="1" customHeight="1">
      <c r="A837" s="83"/>
      <c r="B837" s="84" t="s">
        <v>104</v>
      </c>
      <c r="C837" s="84"/>
      <c r="D837" s="154"/>
      <c r="E837" s="154"/>
      <c r="F837" s="154"/>
      <c r="G837" s="154"/>
      <c r="H837" s="84"/>
      <c r="I837" s="168"/>
      <c r="J837" s="168"/>
      <c r="K837" s="168"/>
      <c r="L837" s="160"/>
    </row>
    <row r="838" spans="1:12" s="176" customFormat="1" ht="35.25" customHeight="1">
      <c r="A838" s="91"/>
      <c r="B838" s="636" t="s">
        <v>215</v>
      </c>
      <c r="C838" s="636"/>
      <c r="D838" s="636"/>
      <c r="E838" s="636"/>
      <c r="F838" s="142"/>
      <c r="G838" s="142"/>
      <c r="H838" s="152"/>
      <c r="I838" s="3">
        <f>I834+I835</f>
        <v>-3523526011</v>
      </c>
      <c r="J838" s="3"/>
      <c r="K838" s="3">
        <f>K834+K835</f>
        <v>-4480561157</v>
      </c>
      <c r="L838" s="230">
        <f>I667/10000</f>
        <v>0</v>
      </c>
    </row>
    <row r="839" spans="1:12" s="176" customFormat="1" ht="15.95" customHeight="1">
      <c r="A839" s="191"/>
      <c r="B839" s="82" t="s">
        <v>857</v>
      </c>
      <c r="C839" s="82"/>
      <c r="D839" s="153"/>
      <c r="E839" s="153"/>
      <c r="F839" s="153"/>
      <c r="G839" s="153"/>
      <c r="H839" s="134"/>
      <c r="I839" s="2">
        <v>5395985</v>
      </c>
      <c r="J839" s="2"/>
      <c r="K839" s="2">
        <v>5395985</v>
      </c>
      <c r="L839" s="160"/>
    </row>
    <row r="840" spans="1:12" s="78" customFormat="1" ht="15.95" customHeight="1" thickBot="1">
      <c r="A840" s="191"/>
      <c r="B840" s="92" t="s">
        <v>834</v>
      </c>
      <c r="C840" s="92"/>
      <c r="D840" s="92"/>
      <c r="E840" s="92"/>
      <c r="F840" s="92"/>
      <c r="G840" s="92"/>
      <c r="H840" s="134"/>
      <c r="I840" s="170">
        <f>I838/I839</f>
        <v>-652.99032725257757</v>
      </c>
      <c r="J840" s="3"/>
      <c r="K840" s="170">
        <f>K838/K839</f>
        <v>-830.35092888508768</v>
      </c>
    </row>
    <row r="841" spans="1:12" s="176" customFormat="1" ht="30" hidden="1" customHeight="1" thickTop="1">
      <c r="A841" s="155" t="s">
        <v>219</v>
      </c>
      <c r="B841" s="85"/>
      <c r="C841" s="85"/>
      <c r="D841" s="85"/>
      <c r="E841" s="85"/>
      <c r="F841" s="85"/>
      <c r="G841" s="85"/>
      <c r="H841" s="85"/>
      <c r="I841" s="63"/>
      <c r="J841" s="63"/>
      <c r="K841" s="63"/>
      <c r="L841" s="160"/>
    </row>
    <row r="842" spans="1:12" s="176" customFormat="1" ht="35.1" hidden="1" customHeight="1">
      <c r="A842" s="91" t="s">
        <v>56</v>
      </c>
      <c r="B842" s="591" t="s">
        <v>220</v>
      </c>
      <c r="C842" s="591"/>
      <c r="D842" s="591"/>
      <c r="E842" s="591"/>
      <c r="F842" s="591"/>
      <c r="G842" s="591"/>
      <c r="H842" s="591"/>
      <c r="I842" s="591"/>
      <c r="J842" s="591"/>
      <c r="K842" s="591"/>
      <c r="L842" s="160"/>
    </row>
    <row r="843" spans="1:12" s="176" customFormat="1" ht="35.1" hidden="1" customHeight="1">
      <c r="A843" s="81"/>
      <c r="B843" s="594" t="s">
        <v>221</v>
      </c>
      <c r="C843" s="594"/>
      <c r="D843" s="594"/>
      <c r="E843" s="594"/>
      <c r="F843" s="594"/>
      <c r="G843" s="594"/>
      <c r="H843" s="594"/>
      <c r="I843" s="594"/>
      <c r="J843" s="594"/>
      <c r="K843" s="594"/>
      <c r="L843" s="160"/>
    </row>
    <row r="844" spans="1:12" s="176" customFormat="1" ht="20.100000000000001" hidden="1" customHeight="1">
      <c r="A844" s="83"/>
      <c r="B844" s="594" t="s">
        <v>222</v>
      </c>
      <c r="C844" s="594"/>
      <c r="D844" s="594"/>
      <c r="E844" s="594"/>
      <c r="F844" s="594"/>
      <c r="G844" s="594"/>
      <c r="H844" s="594"/>
      <c r="I844" s="594"/>
      <c r="J844" s="594"/>
      <c r="K844" s="594"/>
      <c r="L844" s="160"/>
    </row>
    <row r="845" spans="1:12" s="176" customFormat="1" ht="48" hidden="1" customHeight="1">
      <c r="A845" s="81"/>
      <c r="B845" s="594" t="s">
        <v>296</v>
      </c>
      <c r="C845" s="594"/>
      <c r="D845" s="594"/>
      <c r="E845" s="594"/>
      <c r="F845" s="594"/>
      <c r="G845" s="594"/>
      <c r="H845" s="594"/>
      <c r="I845" s="594"/>
      <c r="J845" s="594"/>
      <c r="K845" s="594"/>
      <c r="L845" s="160"/>
    </row>
    <row r="846" spans="1:12" s="176" customFormat="1" ht="25.5" customHeight="1" thickTop="1">
      <c r="A846" s="155" t="s">
        <v>297</v>
      </c>
      <c r="B846" s="85"/>
      <c r="C846" s="85"/>
      <c r="D846" s="85"/>
      <c r="E846" s="85"/>
      <c r="F846" s="85"/>
      <c r="G846" s="85"/>
      <c r="H846" s="85"/>
      <c r="I846" s="63"/>
      <c r="J846" s="63"/>
      <c r="K846" s="63"/>
      <c r="L846" s="160"/>
    </row>
    <row r="847" spans="1:12" s="176" customFormat="1" ht="26.1" hidden="1" customHeight="1">
      <c r="A847" s="151" t="s">
        <v>304</v>
      </c>
      <c r="B847" s="85" t="s">
        <v>298</v>
      </c>
      <c r="C847" s="82"/>
      <c r="D847" s="82"/>
      <c r="E847" s="82"/>
      <c r="F847" s="82"/>
      <c r="G847" s="82"/>
      <c r="H847" s="82"/>
      <c r="I847" s="80"/>
      <c r="J847" s="80"/>
      <c r="K847" s="80"/>
      <c r="L847" s="160"/>
    </row>
    <row r="848" spans="1:12" s="176" customFormat="1" ht="26.1" hidden="1" customHeight="1">
      <c r="A848" s="151" t="s">
        <v>305</v>
      </c>
      <c r="B848" s="155" t="s">
        <v>299</v>
      </c>
      <c r="C848" s="82"/>
      <c r="D848" s="94"/>
      <c r="E848" s="82"/>
      <c r="F848" s="82"/>
      <c r="G848" s="82"/>
      <c r="H848" s="82"/>
      <c r="I848" s="80"/>
      <c r="J848" s="80"/>
      <c r="K848" s="80"/>
      <c r="L848" s="160"/>
    </row>
    <row r="849" spans="1:12" s="176" customFormat="1" ht="26.1" customHeight="1">
      <c r="A849" s="151" t="s">
        <v>304</v>
      </c>
      <c r="B849" s="155" t="s">
        <v>240</v>
      </c>
      <c r="C849" s="94"/>
      <c r="D849" s="94"/>
      <c r="E849" s="94"/>
      <c r="F849" s="94"/>
      <c r="G849" s="94"/>
      <c r="H849" s="94"/>
      <c r="I849" s="80"/>
      <c r="J849" s="80"/>
      <c r="K849" s="80"/>
      <c r="L849" s="160"/>
    </row>
    <row r="850" spans="1:12" s="176" customFormat="1" ht="45.75" customHeight="1">
      <c r="A850" s="151"/>
      <c r="B850" s="592" t="s">
        <v>749</v>
      </c>
      <c r="C850" s="592"/>
      <c r="D850" s="592"/>
      <c r="E850" s="592"/>
      <c r="F850" s="592"/>
      <c r="G850" s="592"/>
      <c r="H850" s="592"/>
      <c r="I850" s="592"/>
      <c r="J850" s="592"/>
      <c r="K850" s="592"/>
      <c r="L850" s="160"/>
    </row>
    <row r="851" spans="1:12" s="176" customFormat="1" ht="28.5" hidden="1" customHeight="1">
      <c r="A851" s="151" t="s">
        <v>308</v>
      </c>
      <c r="B851" s="85" t="s">
        <v>300</v>
      </c>
      <c r="C851" s="94"/>
      <c r="D851" s="94"/>
      <c r="E851" s="94"/>
      <c r="F851" s="94"/>
      <c r="G851" s="94"/>
      <c r="H851" s="94"/>
      <c r="I851" s="80"/>
      <c r="J851" s="80"/>
      <c r="K851" s="80"/>
      <c r="L851" s="160"/>
    </row>
    <row r="852" spans="1:12" s="176" customFormat="1" ht="74.25" hidden="1" customHeight="1">
      <c r="A852" s="151"/>
      <c r="B852" s="600"/>
      <c r="C852" s="600"/>
      <c r="D852" s="600"/>
      <c r="E852" s="600"/>
      <c r="F852" s="600"/>
      <c r="G852" s="600"/>
      <c r="H852" s="600"/>
      <c r="I852" s="600"/>
      <c r="J852" s="600"/>
      <c r="K852" s="600"/>
    </row>
    <row r="853" spans="1:12" s="176" customFormat="1" ht="74.25" customHeight="1">
      <c r="A853" s="151"/>
      <c r="B853" s="247"/>
      <c r="C853" s="247"/>
      <c r="D853" s="247"/>
      <c r="E853" s="247"/>
      <c r="F853" s="247"/>
      <c r="G853" s="247"/>
      <c r="H853" s="247"/>
      <c r="I853" s="247"/>
      <c r="J853" s="247"/>
      <c r="K853" s="247"/>
    </row>
    <row r="854" spans="1:12" s="176" customFormat="1" ht="22.5" customHeight="1">
      <c r="A854" s="151"/>
      <c r="B854" s="247"/>
      <c r="C854" s="247"/>
      <c r="D854" s="247"/>
      <c r="E854" s="247"/>
      <c r="F854" s="247"/>
      <c r="G854" s="247"/>
      <c r="H854" s="247"/>
      <c r="I854" s="247"/>
      <c r="J854" s="247"/>
      <c r="K854" s="247"/>
    </row>
    <row r="855" spans="1:12" ht="24.75" customHeight="1">
      <c r="A855" s="331" t="s">
        <v>305</v>
      </c>
      <c r="B855" s="271" t="s">
        <v>299</v>
      </c>
      <c r="C855" s="186"/>
      <c r="D855" s="186"/>
      <c r="E855" s="186"/>
      <c r="F855" s="186"/>
      <c r="G855" s="186"/>
      <c r="H855" s="186"/>
      <c r="I855" s="186"/>
      <c r="J855" s="269"/>
      <c r="K855" s="269"/>
    </row>
    <row r="856" spans="1:12" ht="34.5" customHeight="1">
      <c r="A856" s="91"/>
      <c r="B856" s="594" t="s">
        <v>835</v>
      </c>
      <c r="C856" s="594"/>
      <c r="D856" s="594"/>
      <c r="E856" s="594"/>
      <c r="F856" s="594"/>
      <c r="G856" s="594"/>
      <c r="H856" s="594"/>
      <c r="I856" s="594"/>
      <c r="J856" s="594"/>
      <c r="K856" s="594"/>
    </row>
    <row r="857" spans="1:12" s="176" customFormat="1" ht="28.5" customHeight="1">
      <c r="A857" s="91">
        <v>3</v>
      </c>
      <c r="B857" s="85" t="s">
        <v>741</v>
      </c>
      <c r="C857" s="94"/>
      <c r="D857" s="94"/>
      <c r="E857" s="94"/>
      <c r="F857" s="94"/>
      <c r="G857" s="94"/>
      <c r="H857" s="94"/>
      <c r="I857" s="80"/>
      <c r="J857" s="80"/>
      <c r="K857" s="80"/>
      <c r="L857" s="160"/>
    </row>
    <row r="858" spans="1:12" s="176" customFormat="1" ht="15.75" customHeight="1">
      <c r="A858" s="91"/>
      <c r="B858" s="85"/>
      <c r="C858" s="94"/>
      <c r="D858" s="94"/>
      <c r="E858" s="94"/>
      <c r="F858" s="94"/>
      <c r="G858" s="94"/>
      <c r="H858" s="94"/>
      <c r="I858" s="80"/>
      <c r="J858" s="80"/>
      <c r="K858" s="80"/>
      <c r="L858" s="160"/>
    </row>
    <row r="859" spans="1:12" ht="24.75" customHeight="1">
      <c r="A859" s="244"/>
      <c r="B859" s="245"/>
      <c r="C859" s="312"/>
      <c r="D859" s="292"/>
      <c r="E859" s="293"/>
      <c r="F859" s="294"/>
      <c r="G859" s="599" t="str">
        <f>TTC!D17</f>
        <v>BD, ngày 18 tháng 07 năm 2015</v>
      </c>
      <c r="H859" s="599"/>
      <c r="I859" s="599"/>
      <c r="J859" s="599"/>
      <c r="K859" s="599"/>
    </row>
    <row r="860" spans="1:12" ht="20.100000000000001" customHeight="1">
      <c r="A860" s="244"/>
      <c r="B860" s="637" t="s">
        <v>175</v>
      </c>
      <c r="C860" s="637"/>
      <c r="D860" s="312"/>
      <c r="E860" s="637" t="str">
        <f>TTC!A19</f>
        <v>Kế toán trưởng</v>
      </c>
      <c r="F860" s="637"/>
      <c r="G860" s="637"/>
      <c r="H860" s="311"/>
      <c r="I860" s="645" t="str">
        <f>TTC!A18</f>
        <v>Phó Tổng Giám đốc</v>
      </c>
      <c r="J860" s="645"/>
      <c r="K860" s="645"/>
    </row>
    <row r="861" spans="1:12" ht="20.100000000000001" customHeight="1">
      <c r="A861" s="244"/>
      <c r="B861" s="231"/>
      <c r="D861" s="296"/>
      <c r="E861" s="295"/>
      <c r="F861" s="296"/>
      <c r="G861" s="297"/>
      <c r="H861" s="297"/>
      <c r="I861" s="297"/>
      <c r="J861" s="298"/>
      <c r="K861" s="298"/>
    </row>
    <row r="862" spans="1:12" ht="20.100000000000001" customHeight="1">
      <c r="A862" s="244"/>
      <c r="B862" s="231"/>
      <c r="D862" s="296"/>
      <c r="E862" s="295"/>
      <c r="F862" s="296"/>
      <c r="G862" s="297"/>
      <c r="H862" s="297"/>
      <c r="I862" s="297"/>
      <c r="J862" s="298"/>
      <c r="K862" s="298"/>
    </row>
    <row r="863" spans="1:12" ht="20.100000000000001" customHeight="1">
      <c r="A863" s="244"/>
      <c r="B863" s="231"/>
      <c r="D863" s="296"/>
      <c r="E863" s="295"/>
      <c r="F863" s="296"/>
      <c r="G863" s="297"/>
      <c r="H863" s="297"/>
      <c r="I863" s="297"/>
      <c r="J863" s="298"/>
      <c r="K863" s="298"/>
    </row>
    <row r="864" spans="1:12" ht="20.100000000000001" customHeight="1">
      <c r="A864" s="176"/>
      <c r="B864" s="643" t="s">
        <v>1156</v>
      </c>
      <c r="C864" s="643"/>
      <c r="D864" s="299"/>
      <c r="E864" s="643" t="str">
        <f>TTC!D19</f>
        <v>Dương Thị Phương Thảo</v>
      </c>
      <c r="F864" s="643"/>
      <c r="G864" s="643"/>
      <c r="H864" s="313"/>
      <c r="I864" s="644"/>
      <c r="J864" s="644"/>
      <c r="K864" s="644"/>
    </row>
  </sheetData>
  <mergeCells count="201">
    <mergeCell ref="E864:G864"/>
    <mergeCell ref="I864:K864"/>
    <mergeCell ref="I860:K860"/>
    <mergeCell ref="B860:C860"/>
    <mergeCell ref="B864:C864"/>
    <mergeCell ref="B39:K39"/>
    <mergeCell ref="B40:K40"/>
    <mergeCell ref="B72:K72"/>
    <mergeCell ref="B843:K843"/>
    <mergeCell ref="B209:K209"/>
    <mergeCell ref="E860:G860"/>
    <mergeCell ref="B856:K856"/>
    <mergeCell ref="B427:K427"/>
    <mergeCell ref="B237:K237"/>
    <mergeCell ref="E263:G263"/>
    <mergeCell ref="B241:K241"/>
    <mergeCell ref="B240:K240"/>
    <mergeCell ref="B592:K592"/>
    <mergeCell ref="B321:K321"/>
    <mergeCell ref="B296:K296"/>
    <mergeCell ref="B838:E838"/>
    <mergeCell ref="B239:K239"/>
    <mergeCell ref="B242:K242"/>
    <mergeCell ref="B323:K323"/>
    <mergeCell ref="B760:K760"/>
    <mergeCell ref="B479:C479"/>
    <mergeCell ref="B478:C478"/>
    <mergeCell ref="I475:K475"/>
    <mergeCell ref="B425:K425"/>
    <mergeCell ref="B269:C269"/>
    <mergeCell ref="C811:G811"/>
    <mergeCell ref="B488:C488"/>
    <mergeCell ref="B244:K244"/>
    <mergeCell ref="A247:K247"/>
    <mergeCell ref="B697:K697"/>
    <mergeCell ref="B232:K232"/>
    <mergeCell ref="B236:K236"/>
    <mergeCell ref="B806:G806"/>
    <mergeCell ref="B245:K245"/>
    <mergeCell ref="B492:K492"/>
    <mergeCell ref="B324:K324"/>
    <mergeCell ref="B92:K92"/>
    <mergeCell ref="B91:K91"/>
    <mergeCell ref="E221:G221"/>
    <mergeCell ref="B217:K217"/>
    <mergeCell ref="B107:K107"/>
    <mergeCell ref="B106:K106"/>
    <mergeCell ref="B144:K144"/>
    <mergeCell ref="B101:K101"/>
    <mergeCell ref="B151:K151"/>
    <mergeCell ref="I263:K263"/>
    <mergeCell ref="B136:K136"/>
    <mergeCell ref="B216:K216"/>
    <mergeCell ref="B218:K218"/>
    <mergeCell ref="B208:K208"/>
    <mergeCell ref="B179:K179"/>
    <mergeCell ref="I222:K222"/>
    <mergeCell ref="B238:K238"/>
    <mergeCell ref="B137:K137"/>
    <mergeCell ref="B212:K212"/>
    <mergeCell ref="B235:K235"/>
    <mergeCell ref="B322:K322"/>
    <mergeCell ref="I223:K223"/>
    <mergeCell ref="C224:K224"/>
    <mergeCell ref="B55:K55"/>
    <mergeCell ref="B67:K67"/>
    <mergeCell ref="B78:K78"/>
    <mergeCell ref="B83:K83"/>
    <mergeCell ref="B85:K85"/>
    <mergeCell ref="B56:K56"/>
    <mergeCell ref="B70:K70"/>
    <mergeCell ref="B84:K84"/>
    <mergeCell ref="B62:K62"/>
    <mergeCell ref="B65:K65"/>
    <mergeCell ref="B81:K81"/>
    <mergeCell ref="B79:K79"/>
    <mergeCell ref="B61:K61"/>
    <mergeCell ref="B94:K94"/>
    <mergeCell ref="B97:K97"/>
    <mergeCell ref="B115:K115"/>
    <mergeCell ref="B98:K98"/>
    <mergeCell ref="B145:K145"/>
    <mergeCell ref="N67:W67"/>
    <mergeCell ref="B93:K93"/>
    <mergeCell ref="B77:K77"/>
    <mergeCell ref="B96:K96"/>
    <mergeCell ref="B75:K75"/>
    <mergeCell ref="B132:K132"/>
    <mergeCell ref="B110:K110"/>
    <mergeCell ref="B135:K135"/>
    <mergeCell ref="B82:K82"/>
    <mergeCell ref="B87:K87"/>
    <mergeCell ref="B89:K89"/>
    <mergeCell ref="B86:K86"/>
    <mergeCell ref="B233:K233"/>
    <mergeCell ref="I221:K221"/>
    <mergeCell ref="B231:K231"/>
    <mergeCell ref="E223:G223"/>
    <mergeCell ref="B161:K161"/>
    <mergeCell ref="B182:K182"/>
    <mergeCell ref="B178:K178"/>
    <mergeCell ref="B184:K184"/>
    <mergeCell ref="B164:K164"/>
    <mergeCell ref="B202:K202"/>
    <mergeCell ref="B210:K210"/>
    <mergeCell ref="B190:K190"/>
    <mergeCell ref="B219:K219"/>
    <mergeCell ref="B214:K214"/>
    <mergeCell ref="B192:K192"/>
    <mergeCell ref="B207:K207"/>
    <mergeCell ref="B211:K211"/>
    <mergeCell ref="B206:K206"/>
    <mergeCell ref="B196:K196"/>
    <mergeCell ref="B191:K191"/>
    <mergeCell ref="B194:K194"/>
    <mergeCell ref="B197:K197"/>
    <mergeCell ref="B220:K220"/>
    <mergeCell ref="B213:K213"/>
    <mergeCell ref="B229:K229"/>
    <mergeCell ref="B230:K230"/>
    <mergeCell ref="B227:K227"/>
    <mergeCell ref="B228:K228"/>
    <mergeCell ref="B195:K195"/>
    <mergeCell ref="B199:K199"/>
    <mergeCell ref="B201:K201"/>
    <mergeCell ref="B198:K198"/>
    <mergeCell ref="B205:K205"/>
    <mergeCell ref="E222:G222"/>
    <mergeCell ref="B169:K169"/>
    <mergeCell ref="B187:K187"/>
    <mergeCell ref="B163:K163"/>
    <mergeCell ref="B157:K157"/>
    <mergeCell ref="B109:K109"/>
    <mergeCell ref="B133:K133"/>
    <mergeCell ref="B112:K112"/>
    <mergeCell ref="B111:K111"/>
    <mergeCell ref="B116:K116"/>
    <mergeCell ref="B131:K131"/>
    <mergeCell ref="B134:K134"/>
    <mergeCell ref="B176:K176"/>
    <mergeCell ref="B147:K147"/>
    <mergeCell ref="B185:K185"/>
    <mergeCell ref="B150:K150"/>
    <mergeCell ref="B174:K174"/>
    <mergeCell ref="B159:K159"/>
    <mergeCell ref="B172:K172"/>
    <mergeCell ref="B152:K152"/>
    <mergeCell ref="B158:K158"/>
    <mergeCell ref="B154:K154"/>
    <mergeCell ref="B128:K128"/>
    <mergeCell ref="B129:K129"/>
    <mergeCell ref="B6:K6"/>
    <mergeCell ref="C27:K27"/>
    <mergeCell ref="B36:K36"/>
    <mergeCell ref="B50:K50"/>
    <mergeCell ref="B9:K9"/>
    <mergeCell ref="B11:K11"/>
    <mergeCell ref="C16:K16"/>
    <mergeCell ref="C17:K17"/>
    <mergeCell ref="C22:K22"/>
    <mergeCell ref="C24:K24"/>
    <mergeCell ref="C18:K18"/>
    <mergeCell ref="B33:K33"/>
    <mergeCell ref="C23:K23"/>
    <mergeCell ref="B13:K13"/>
    <mergeCell ref="C28:K28"/>
    <mergeCell ref="B38:K38"/>
    <mergeCell ref="G859:K859"/>
    <mergeCell ref="B852:K852"/>
    <mergeCell ref="B819:G819"/>
    <mergeCell ref="B845:K845"/>
    <mergeCell ref="B844:K844"/>
    <mergeCell ref="C328:E328"/>
    <mergeCell ref="B491:K491"/>
    <mergeCell ref="B493:K493"/>
    <mergeCell ref="A712:K712"/>
    <mergeCell ref="E475:G475"/>
    <mergeCell ref="B842:K842"/>
    <mergeCell ref="B850:K850"/>
    <mergeCell ref="B344:K344"/>
    <mergeCell ref="B80:K80"/>
    <mergeCell ref="B433:K433"/>
    <mergeCell ref="B431:K431"/>
    <mergeCell ref="B695:K695"/>
    <mergeCell ref="B696:K696"/>
    <mergeCell ref="B189:K189"/>
    <mergeCell ref="B188:K188"/>
    <mergeCell ref="B155:K155"/>
    <mergeCell ref="B105:K105"/>
    <mergeCell ref="B108:K108"/>
    <mergeCell ref="B90:K90"/>
    <mergeCell ref="B148:K148"/>
    <mergeCell ref="B102:K102"/>
    <mergeCell ref="B104:K104"/>
    <mergeCell ref="B171:K171"/>
    <mergeCell ref="B103:K103"/>
    <mergeCell ref="B146:K146"/>
    <mergeCell ref="B99:K99"/>
    <mergeCell ref="B88:K88"/>
    <mergeCell ref="B95:K95"/>
    <mergeCell ref="B100:K100"/>
  </mergeCells>
  <phoneticPr fontId="14" type="noConversion"/>
  <pageMargins left="0.49" right="0.25" top="0.5" bottom="0.5" header="0.5" footer="0.25"/>
  <pageSetup paperSize="9" firstPageNumber="8" orientation="portrait" useFirstPageNumber="1" horizontalDpi="300" verticalDpi="300" r:id="rId1"/>
  <headerFooter alignWithMargins="0">
    <oddFooter>&amp;L&amp;"VNI-Times,Italic"&amp;9Caùc thuyeát minh naøy laø boä phaän hôïp thaønh caùc Baùo caùo taøi chính.&amp;R&amp;"VNI-Times,Italic"&amp;9Trang &amp;P</oddFooter>
  </headerFooter>
  <ignoredErrors>
    <ignoredError sqref="I840 K840" evalError="1"/>
    <ignoredError sqref="M295" formulaRange="1"/>
  </ignoredErrors>
  <legacyDrawing r:id="rId2"/>
</worksheet>
</file>

<file path=xl/worksheets/sheet8.xml><?xml version="1.0" encoding="utf-8"?>
<worksheet xmlns="http://schemas.openxmlformats.org/spreadsheetml/2006/main" xmlns:r="http://schemas.openxmlformats.org/officeDocument/2006/relationships">
  <dimension ref="A1:IQ45"/>
  <sheetViews>
    <sheetView topLeftCell="A17" workbookViewId="0">
      <selection activeCell="Q18" sqref="Q18"/>
    </sheetView>
  </sheetViews>
  <sheetFormatPr defaultRowHeight="12.75"/>
  <cols>
    <col min="1" max="1" width="5.7109375" style="45" customWidth="1"/>
    <col min="2" max="2" width="1.85546875" style="45" customWidth="1"/>
    <col min="3" max="3" width="28.85546875" style="45" customWidth="1"/>
    <col min="4" max="4" width="0.42578125" style="45" customWidth="1"/>
    <col min="5" max="5" width="20.28515625" style="45" customWidth="1"/>
    <col min="6" max="6" width="0.5703125" style="45" customWidth="1"/>
    <col min="7" max="7" width="20.140625" style="45" customWidth="1"/>
    <col min="8" max="8" width="0.42578125" style="45" customWidth="1"/>
    <col min="9" max="9" width="20.140625" style="45" customWidth="1"/>
    <col min="10" max="10" width="0.7109375" style="45" hidden="1" customWidth="1"/>
    <col min="11" max="11" width="19.28515625" style="45" hidden="1" customWidth="1"/>
    <col min="12" max="12" width="0.42578125" style="45" customWidth="1"/>
    <col min="13" max="13" width="21.42578125" style="45" customWidth="1"/>
    <col min="14" max="14" width="14.85546875" style="45" hidden="1" customWidth="1"/>
    <col min="15" max="15" width="15.7109375" style="45" customWidth="1"/>
    <col min="16" max="19" width="14.28515625" style="45" bestFit="1" customWidth="1"/>
    <col min="20" max="16384" width="9.140625" style="45"/>
  </cols>
  <sheetData>
    <row r="1" spans="1:251" ht="20.100000000000001" customHeight="1">
      <c r="A1" s="37" t="str">
        <f>[7]TTC!D6</f>
        <v>CÔNG TY CỔ PHẦN CHẾ TẠO MÁY DZĨ AN VIỆT NAM</v>
      </c>
      <c r="B1" s="39"/>
      <c r="C1" s="40"/>
      <c r="D1" s="40"/>
      <c r="E1" s="41"/>
      <c r="F1" s="40"/>
      <c r="G1" s="42"/>
      <c r="H1" s="40"/>
      <c r="I1" s="40"/>
      <c r="J1" s="40"/>
      <c r="K1" s="2"/>
      <c r="L1" s="2"/>
      <c r="M1" s="3" t="s">
        <v>625</v>
      </c>
      <c r="N1" s="57"/>
      <c r="O1" s="51"/>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row>
    <row r="2" spans="1:251" ht="9.9499999999999993" customHeight="1">
      <c r="A2" s="37"/>
      <c r="B2" s="39"/>
      <c r="C2" s="40"/>
      <c r="D2" s="40"/>
      <c r="E2" s="41"/>
      <c r="F2" s="40"/>
      <c r="G2" s="42"/>
      <c r="H2" s="40"/>
      <c r="I2" s="40"/>
      <c r="J2" s="40"/>
      <c r="K2" s="2"/>
      <c r="L2" s="2"/>
      <c r="M2" s="3"/>
      <c r="N2" s="57"/>
      <c r="O2" s="51"/>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row>
    <row r="3" spans="1:251" ht="24.95" customHeight="1">
      <c r="A3" s="52" t="str">
        <f>[7]TM!A3</f>
        <v>THUYẾT MINH BÁO CÁO TÀI CHÍNH</v>
      </c>
      <c r="B3" s="53"/>
      <c r="C3" s="53"/>
      <c r="D3" s="53"/>
      <c r="E3" s="53"/>
      <c r="F3" s="53"/>
      <c r="G3" s="53"/>
      <c r="H3" s="53"/>
      <c r="I3" s="53"/>
      <c r="J3" s="53"/>
      <c r="K3" s="46"/>
      <c r="L3" s="46"/>
      <c r="M3" s="58"/>
      <c r="N3" s="46"/>
      <c r="O3" s="51"/>
    </row>
    <row r="4" spans="1:251" ht="18" customHeight="1">
      <c r="A4" s="54" t="s">
        <v>1198</v>
      </c>
      <c r="B4" s="55"/>
      <c r="C4" s="55"/>
      <c r="D4" s="55"/>
      <c r="E4" s="55"/>
      <c r="F4" s="55"/>
      <c r="G4" s="55"/>
      <c r="H4" s="55"/>
      <c r="I4" s="55"/>
      <c r="J4" s="55"/>
      <c r="K4" s="47"/>
      <c r="L4" s="47"/>
      <c r="M4" s="59" t="s">
        <v>647</v>
      </c>
      <c r="N4" s="38"/>
      <c r="O4" s="51"/>
    </row>
    <row r="6" spans="1:251" s="176" customFormat="1" ht="22.5" customHeight="1">
      <c r="A6" s="197" t="s">
        <v>744</v>
      </c>
      <c r="B6" s="155" t="s">
        <v>586</v>
      </c>
      <c r="C6" s="82"/>
      <c r="D6" s="82"/>
      <c r="E6" s="82"/>
      <c r="F6" s="82"/>
      <c r="G6" s="82"/>
      <c r="H6" s="82"/>
      <c r="I6" s="80"/>
      <c r="J6" s="80"/>
      <c r="K6" s="80"/>
      <c r="L6" s="80"/>
      <c r="M6" s="80"/>
    </row>
    <row r="7" spans="1:251" s="176" customFormat="1" ht="45" customHeight="1">
      <c r="A7" s="91"/>
      <c r="B7" s="198"/>
      <c r="C7" s="95" t="s">
        <v>587</v>
      </c>
      <c r="D7" s="96"/>
      <c r="E7" s="97" t="s">
        <v>339</v>
      </c>
      <c r="F7" s="96"/>
      <c r="G7" s="97" t="s">
        <v>338</v>
      </c>
      <c r="H7" s="85"/>
      <c r="I7" s="97" t="s">
        <v>336</v>
      </c>
      <c r="J7" s="63"/>
      <c r="K7" s="97" t="s">
        <v>337</v>
      </c>
      <c r="L7" s="97"/>
      <c r="M7" s="342" t="s">
        <v>340</v>
      </c>
    </row>
    <row r="8" spans="1:251" s="176" customFormat="1" ht="15">
      <c r="A8" s="91"/>
      <c r="B8" s="85" t="s">
        <v>592</v>
      </c>
      <c r="C8" s="98"/>
      <c r="D8" s="98"/>
      <c r="E8" s="72"/>
      <c r="F8" s="80"/>
      <c r="G8" s="80"/>
      <c r="H8" s="72"/>
      <c r="I8" s="80"/>
      <c r="J8" s="99"/>
      <c r="K8" s="80"/>
      <c r="L8" s="80"/>
      <c r="M8" s="100"/>
    </row>
    <row r="9" spans="1:251" s="176" customFormat="1" ht="15">
      <c r="A9" s="81"/>
      <c r="B9" s="82" t="s">
        <v>593</v>
      </c>
      <c r="C9" s="101"/>
      <c r="D9" s="101"/>
      <c r="E9" s="43">
        <v>2163224919</v>
      </c>
      <c r="F9" s="2"/>
      <c r="G9" s="2">
        <v>3939947600</v>
      </c>
      <c r="H9" s="43"/>
      <c r="I9" s="2">
        <v>2801993146</v>
      </c>
      <c r="J9" s="276"/>
      <c r="K9" s="2">
        <v>0</v>
      </c>
      <c r="L9" s="2"/>
      <c r="M9" s="3">
        <v>8905165665</v>
      </c>
    </row>
    <row r="10" spans="1:251" s="176" customFormat="1" ht="15" hidden="1">
      <c r="A10" s="83"/>
      <c r="B10" s="84"/>
      <c r="C10" s="84" t="s">
        <v>594</v>
      </c>
      <c r="D10" s="103"/>
      <c r="E10" s="327">
        <v>0</v>
      </c>
      <c r="F10" s="168"/>
      <c r="G10" s="327">
        <v>0</v>
      </c>
      <c r="H10" s="50"/>
      <c r="I10" s="327">
        <v>0</v>
      </c>
      <c r="J10" s="169"/>
      <c r="K10" s="169">
        <v>0</v>
      </c>
      <c r="L10" s="168"/>
      <c r="M10" s="48">
        <f t="shared" ref="M10:M15" si="0">SUM(E10:K10)</f>
        <v>0</v>
      </c>
      <c r="N10" s="102"/>
    </row>
    <row r="11" spans="1:251" s="176" customFormat="1" ht="15" hidden="1">
      <c r="A11" s="83"/>
      <c r="B11" s="84"/>
      <c r="C11" s="84" t="s">
        <v>595</v>
      </c>
      <c r="D11" s="103"/>
      <c r="E11" s="327">
        <v>0</v>
      </c>
      <c r="F11" s="327"/>
      <c r="G11" s="327">
        <v>0</v>
      </c>
      <c r="H11" s="327"/>
      <c r="I11" s="327">
        <v>0</v>
      </c>
      <c r="J11" s="169"/>
      <c r="K11" s="169">
        <v>0</v>
      </c>
      <c r="L11" s="169"/>
      <c r="M11" s="3">
        <f t="shared" si="0"/>
        <v>0</v>
      </c>
    </row>
    <row r="12" spans="1:251" s="176" customFormat="1" ht="15">
      <c r="A12" s="83"/>
      <c r="B12" s="84"/>
      <c r="C12" s="84" t="s">
        <v>370</v>
      </c>
      <c r="D12" s="103"/>
      <c r="E12" s="327">
        <v>0</v>
      </c>
      <c r="F12" s="327"/>
      <c r="G12" s="327">
        <v>0</v>
      </c>
      <c r="H12" s="327"/>
      <c r="I12" s="327">
        <v>49800000</v>
      </c>
      <c r="J12" s="169"/>
      <c r="K12" s="168"/>
      <c r="L12" s="168"/>
      <c r="M12" s="48">
        <f t="shared" si="0"/>
        <v>49800000</v>
      </c>
    </row>
    <row r="13" spans="1:251" s="176" customFormat="1" ht="15" hidden="1">
      <c r="A13" s="83"/>
      <c r="B13" s="84"/>
      <c r="C13" s="84" t="s">
        <v>371</v>
      </c>
      <c r="D13" s="103"/>
      <c r="E13" s="327">
        <v>0</v>
      </c>
      <c r="F13" s="327"/>
      <c r="G13" s="327">
        <v>0</v>
      </c>
      <c r="H13" s="327"/>
      <c r="I13" s="327">
        <v>0</v>
      </c>
      <c r="J13" s="169"/>
      <c r="K13" s="169"/>
      <c r="L13" s="169"/>
      <c r="M13" s="48">
        <f t="shared" si="0"/>
        <v>0</v>
      </c>
    </row>
    <row r="14" spans="1:251" s="176" customFormat="1" ht="15">
      <c r="A14" s="83"/>
      <c r="B14" s="84"/>
      <c r="C14" s="84" t="s">
        <v>373</v>
      </c>
      <c r="D14" s="103"/>
      <c r="E14" s="327">
        <v>0</v>
      </c>
      <c r="F14" s="327"/>
      <c r="G14" s="327">
        <v>0</v>
      </c>
      <c r="H14" s="327"/>
      <c r="I14" s="389">
        <v>0</v>
      </c>
      <c r="J14" s="169"/>
      <c r="K14" s="169">
        <v>0</v>
      </c>
      <c r="L14" s="169"/>
      <c r="M14" s="48">
        <f t="shared" si="0"/>
        <v>0</v>
      </c>
    </row>
    <row r="15" spans="1:251" s="176" customFormat="1" ht="15">
      <c r="A15" s="83"/>
      <c r="B15" s="84"/>
      <c r="C15" s="84" t="s">
        <v>372</v>
      </c>
      <c r="D15" s="103"/>
      <c r="E15" s="327">
        <v>0</v>
      </c>
      <c r="F15" s="327"/>
      <c r="G15" s="327">
        <v>0</v>
      </c>
      <c r="H15" s="327"/>
      <c r="I15" s="389">
        <v>0</v>
      </c>
      <c r="J15" s="169"/>
      <c r="K15" s="169"/>
      <c r="L15" s="169"/>
      <c r="M15" s="48">
        <f t="shared" si="0"/>
        <v>0</v>
      </c>
    </row>
    <row r="16" spans="1:251" s="176" customFormat="1" ht="15" hidden="1">
      <c r="A16" s="83"/>
      <c r="B16" s="84"/>
      <c r="C16" s="199" t="s">
        <v>762</v>
      </c>
      <c r="D16" s="103"/>
      <c r="E16" s="327">
        <v>0</v>
      </c>
      <c r="F16" s="327"/>
      <c r="G16" s="327">
        <v>0</v>
      </c>
      <c r="H16" s="327"/>
      <c r="I16" s="169">
        <v>0</v>
      </c>
      <c r="J16" s="169"/>
      <c r="K16" s="169">
        <v>0</v>
      </c>
      <c r="L16" s="169"/>
      <c r="M16" s="3">
        <f>SUM(E16:K16)</f>
        <v>0</v>
      </c>
    </row>
    <row r="17" spans="1:19" s="176" customFormat="1" ht="15">
      <c r="A17" s="81"/>
      <c r="B17" s="200" t="s">
        <v>374</v>
      </c>
      <c r="C17" s="105"/>
      <c r="D17" s="101"/>
      <c r="E17" s="343">
        <f>SUM(E9:E15)</f>
        <v>2163224919</v>
      </c>
      <c r="F17" s="275"/>
      <c r="G17" s="343">
        <f>SUM(G9:G15)</f>
        <v>3939947600</v>
      </c>
      <c r="H17" s="275"/>
      <c r="I17" s="343">
        <f>SUM(I9:I15)</f>
        <v>2851793146</v>
      </c>
      <c r="J17" s="276"/>
      <c r="K17" s="343">
        <f>K9+K10+K11+K12-K13-K15-K16</f>
        <v>0</v>
      </c>
      <c r="L17" s="275"/>
      <c r="M17" s="344">
        <f>SUM(M9:M15)</f>
        <v>8954965665</v>
      </c>
      <c r="N17" s="223">
        <f>M17-'[7]CDKT '!G55</f>
        <v>8954965665</v>
      </c>
      <c r="O17" s="223"/>
    </row>
    <row r="18" spans="1:19" s="176" customFormat="1" ht="15">
      <c r="A18" s="91"/>
      <c r="B18" s="85" t="s">
        <v>375</v>
      </c>
      <c r="C18" s="98"/>
      <c r="D18" s="98"/>
      <c r="E18" s="43"/>
      <c r="F18" s="2"/>
      <c r="G18" s="2"/>
      <c r="H18" s="43"/>
      <c r="I18" s="2"/>
      <c r="J18" s="276"/>
      <c r="K18" s="2"/>
      <c r="L18" s="2"/>
      <c r="M18" s="345"/>
    </row>
    <row r="19" spans="1:19" s="176" customFormat="1" ht="15">
      <c r="A19" s="81"/>
      <c r="B19" s="82" t="s">
        <v>593</v>
      </c>
      <c r="C19" s="107"/>
      <c r="D19" s="107"/>
      <c r="E19" s="43">
        <v>1390336922.4242425</v>
      </c>
      <c r="F19" s="2"/>
      <c r="G19" s="2">
        <v>1786809256.4375</v>
      </c>
      <c r="H19" s="43"/>
      <c r="I19" s="2">
        <v>1160189047</v>
      </c>
      <c r="J19" s="2"/>
      <c r="K19" s="2">
        <v>0</v>
      </c>
      <c r="L19" s="2"/>
      <c r="M19" s="346">
        <v>4337335225.861742</v>
      </c>
      <c r="N19" s="228"/>
      <c r="O19" s="228"/>
      <c r="P19" s="228"/>
      <c r="Q19" s="228"/>
      <c r="R19" s="228"/>
      <c r="S19" s="228"/>
    </row>
    <row r="20" spans="1:19" s="176" customFormat="1" ht="15">
      <c r="A20" s="83"/>
      <c r="B20" s="84"/>
      <c r="C20" s="84" t="s">
        <v>865</v>
      </c>
      <c r="D20" s="108"/>
      <c r="E20" s="50">
        <f>(146198951/3.3)+2453447</f>
        <v>46756159.424242429</v>
      </c>
      <c r="F20" s="168"/>
      <c r="G20" s="168">
        <f>4017413390/32</f>
        <v>125544168.4375</v>
      </c>
      <c r="H20" s="50"/>
      <c r="I20" s="168">
        <f>294010736/3.2+27327513</f>
        <v>119205868</v>
      </c>
      <c r="J20" s="168"/>
      <c r="K20" s="2">
        <v>0</v>
      </c>
      <c r="L20" s="168"/>
      <c r="M20" s="48">
        <f t="shared" ref="M20:M25" si="1">SUM(E20:K20)</f>
        <v>291506195.86174244</v>
      </c>
      <c r="N20" s="228"/>
      <c r="O20" s="228"/>
      <c r="P20" s="228"/>
      <c r="Q20" s="228"/>
      <c r="R20" s="228"/>
      <c r="S20" s="228"/>
    </row>
    <row r="21" spans="1:19" s="176" customFormat="1" ht="15">
      <c r="A21" s="83"/>
      <c r="B21" s="84"/>
      <c r="C21" s="84" t="s">
        <v>370</v>
      </c>
      <c r="D21" s="108"/>
      <c r="E21" s="327">
        <v>0</v>
      </c>
      <c r="F21" s="327"/>
      <c r="G21" s="327">
        <v>0</v>
      </c>
      <c r="H21" s="327"/>
      <c r="I21" s="327">
        <v>0</v>
      </c>
      <c r="J21" s="168"/>
      <c r="K21" s="168"/>
      <c r="L21" s="168"/>
      <c r="M21" s="48">
        <v>0</v>
      </c>
    </row>
    <row r="22" spans="1:19" s="176" customFormat="1" ht="15" hidden="1">
      <c r="A22" s="83"/>
      <c r="B22" s="84"/>
      <c r="C22" s="84" t="s">
        <v>371</v>
      </c>
      <c r="D22" s="108"/>
      <c r="E22" s="327">
        <v>0</v>
      </c>
      <c r="F22" s="327"/>
      <c r="G22" s="327">
        <v>0</v>
      </c>
      <c r="H22" s="327"/>
      <c r="I22" s="327">
        <v>0</v>
      </c>
      <c r="J22" s="168"/>
      <c r="K22" s="168"/>
      <c r="L22" s="168"/>
      <c r="M22" s="48">
        <f t="shared" si="1"/>
        <v>0</v>
      </c>
    </row>
    <row r="23" spans="1:19" s="176" customFormat="1" ht="15" hidden="1">
      <c r="A23" s="83"/>
      <c r="B23" s="84"/>
      <c r="C23" s="84" t="s">
        <v>373</v>
      </c>
      <c r="D23" s="108"/>
      <c r="E23" s="327">
        <v>0</v>
      </c>
      <c r="F23" s="327"/>
      <c r="G23" s="327">
        <v>0</v>
      </c>
      <c r="H23" s="327"/>
      <c r="I23" s="327">
        <v>0</v>
      </c>
      <c r="J23" s="168"/>
      <c r="K23" s="168">
        <v>0</v>
      </c>
      <c r="L23" s="168"/>
      <c r="M23" s="48">
        <f t="shared" si="1"/>
        <v>0</v>
      </c>
    </row>
    <row r="24" spans="1:19" s="176" customFormat="1" ht="15">
      <c r="A24" s="83"/>
      <c r="B24" s="84"/>
      <c r="C24" s="84" t="s">
        <v>372</v>
      </c>
      <c r="D24" s="108"/>
      <c r="E24" s="327">
        <v>0</v>
      </c>
      <c r="F24" s="327"/>
      <c r="G24" s="327">
        <v>0</v>
      </c>
      <c r="H24" s="327"/>
      <c r="I24" s="327">
        <f>I15</f>
        <v>0</v>
      </c>
      <c r="J24" s="381"/>
      <c r="K24" s="381"/>
      <c r="L24" s="168"/>
      <c r="M24" s="48">
        <f t="shared" si="1"/>
        <v>0</v>
      </c>
    </row>
    <row r="25" spans="1:19" s="176" customFormat="1" ht="15" hidden="1">
      <c r="A25" s="83"/>
      <c r="B25" s="84"/>
      <c r="C25" s="199" t="s">
        <v>762</v>
      </c>
      <c r="D25" s="108"/>
      <c r="E25" s="56">
        <v>0</v>
      </c>
      <c r="F25" s="168"/>
      <c r="G25" s="56">
        <v>0</v>
      </c>
      <c r="H25" s="50"/>
      <c r="I25" s="56">
        <v>0</v>
      </c>
      <c r="J25" s="168"/>
      <c r="K25" s="168"/>
      <c r="L25" s="168"/>
      <c r="M25" s="3">
        <f t="shared" si="1"/>
        <v>0</v>
      </c>
    </row>
    <row r="26" spans="1:19" s="176" customFormat="1" ht="15">
      <c r="A26" s="81"/>
      <c r="B26" s="200" t="s">
        <v>374</v>
      </c>
      <c r="C26" s="109"/>
      <c r="D26" s="107"/>
      <c r="E26" s="347">
        <f>SUM(E19:E24)</f>
        <v>1437093081.848485</v>
      </c>
      <c r="F26" s="329"/>
      <c r="G26" s="347">
        <f>SUM(G19:G24)</f>
        <v>1912353424.875</v>
      </c>
      <c r="H26" s="329"/>
      <c r="I26" s="347">
        <f>SUM(I19:I24)</f>
        <v>1279394915</v>
      </c>
      <c r="J26" s="347"/>
      <c r="K26" s="347">
        <f>K19+K20+K21-K22-K24-K25-K23</f>
        <v>0</v>
      </c>
      <c r="L26" s="329"/>
      <c r="M26" s="390">
        <f>SUM(M19:M24)</f>
        <v>4628841421.723484</v>
      </c>
      <c r="N26" s="223">
        <f>M26+'[7]CDKT '!G56</f>
        <v>4628841421.723484</v>
      </c>
      <c r="O26" s="223">
        <f>M26+'CDKT '!E56</f>
        <v>-0.27651596069335938</v>
      </c>
    </row>
    <row r="27" spans="1:19" s="176" customFormat="1" ht="15">
      <c r="A27" s="91"/>
      <c r="B27" s="85" t="s">
        <v>377</v>
      </c>
      <c r="C27" s="98"/>
      <c r="D27" s="98"/>
      <c r="E27" s="43"/>
      <c r="F27" s="2"/>
      <c r="G27" s="2"/>
      <c r="H27" s="43"/>
      <c r="I27" s="2"/>
      <c r="J27" s="276"/>
      <c r="K27" s="2"/>
      <c r="L27" s="2"/>
      <c r="M27" s="345"/>
    </row>
    <row r="28" spans="1:19" s="176" customFormat="1" ht="15">
      <c r="A28" s="81"/>
      <c r="B28" s="112" t="s">
        <v>593</v>
      </c>
      <c r="C28" s="107"/>
      <c r="D28" s="107"/>
      <c r="E28" s="329">
        <f>E9-E19</f>
        <v>772887996.5757575</v>
      </c>
      <c r="F28" s="329"/>
      <c r="G28" s="329">
        <f>G9-G19</f>
        <v>2153138343.5625</v>
      </c>
      <c r="H28" s="329">
        <v>0</v>
      </c>
      <c r="I28" s="329">
        <f>I9-I19</f>
        <v>1641804099</v>
      </c>
      <c r="J28" s="2">
        <v>0</v>
      </c>
      <c r="K28" s="329">
        <f>K9-K19</f>
        <v>0</v>
      </c>
      <c r="L28" s="329"/>
      <c r="M28" s="171">
        <f>SUM(E28:K28)</f>
        <v>4567830439.138258</v>
      </c>
      <c r="N28" s="348">
        <f>M28-'[7]CDKT '!I54</f>
        <v>4567830439.138258</v>
      </c>
      <c r="O28" s="223"/>
    </row>
    <row r="29" spans="1:19" s="176" customFormat="1" ht="15.75" thickBot="1">
      <c r="A29" s="81"/>
      <c r="B29" s="201" t="s">
        <v>374</v>
      </c>
      <c r="C29" s="110"/>
      <c r="D29" s="107"/>
      <c r="E29" s="349">
        <f>E17-E26</f>
        <v>726131837.15151501</v>
      </c>
      <c r="F29" s="329"/>
      <c r="G29" s="349">
        <f>G17-G26</f>
        <v>2027594175.125</v>
      </c>
      <c r="H29" s="329">
        <v>0</v>
      </c>
      <c r="I29" s="349">
        <f>I17-I26</f>
        <v>1572398231</v>
      </c>
      <c r="J29" s="2">
        <v>0</v>
      </c>
      <c r="K29" s="349">
        <f>K17-K26</f>
        <v>0</v>
      </c>
      <c r="L29" s="329"/>
      <c r="M29" s="350">
        <f>SUM(E29:K29)</f>
        <v>4326124243.276515</v>
      </c>
      <c r="N29" s="348">
        <f>M29-'[7]CDKT '!G54</f>
        <v>4326124243.276515</v>
      </c>
      <c r="O29" s="223"/>
    </row>
    <row r="30" spans="1:19" s="176" customFormat="1" ht="18.75" customHeight="1" thickTop="1">
      <c r="M30" s="223">
        <f>M29-'CDKT '!E54</f>
        <v>0.27651500701904297</v>
      </c>
      <c r="O30" s="229"/>
      <c r="P30" s="229" t="s">
        <v>1003</v>
      </c>
      <c r="Q30" s="229" t="s">
        <v>1004</v>
      </c>
    </row>
    <row r="31" spans="1:19" s="176" customFormat="1" ht="14.25" customHeight="1">
      <c r="C31" s="112" t="s">
        <v>1001</v>
      </c>
      <c r="D31" s="112"/>
      <c r="E31" s="112"/>
      <c r="F31" s="112"/>
      <c r="G31" s="112"/>
      <c r="H31" s="112"/>
      <c r="I31" s="112"/>
      <c r="J31" s="112"/>
      <c r="K31" s="112"/>
      <c r="L31" s="112"/>
      <c r="N31" s="388" t="s">
        <v>838</v>
      </c>
      <c r="O31" s="391"/>
      <c r="P31" s="391">
        <v>2105759382.7301588</v>
      </c>
      <c r="Q31" s="391">
        <f>I29</f>
        <v>1572398231</v>
      </c>
      <c r="R31" s="227">
        <f>SUM(O31:Q31)</f>
        <v>3678157613.7301588</v>
      </c>
    </row>
    <row r="32" spans="1:19" s="176" customFormat="1" ht="15">
      <c r="C32" s="112" t="s">
        <v>1002</v>
      </c>
      <c r="D32" s="112"/>
      <c r="E32" s="112"/>
      <c r="F32" s="112"/>
      <c r="G32" s="112"/>
      <c r="H32" s="112"/>
      <c r="I32" s="112"/>
      <c r="J32" s="112"/>
      <c r="K32" s="112"/>
      <c r="L32" s="112"/>
      <c r="N32" s="112">
        <f>895225283+1640155726</f>
        <v>2535381009</v>
      </c>
      <c r="O32" s="392"/>
    </row>
    <row r="33" spans="1:14" ht="15" hidden="1">
      <c r="A33" s="182"/>
      <c r="B33" s="182"/>
      <c r="C33" s="351" t="s">
        <v>818</v>
      </c>
      <c r="D33" s="182"/>
      <c r="E33" s="182"/>
      <c r="F33" s="182"/>
      <c r="G33" s="182"/>
      <c r="H33" s="182"/>
      <c r="I33" s="182"/>
      <c r="J33" s="182"/>
      <c r="K33" s="182"/>
      <c r="L33" s="182"/>
      <c r="M33" s="182"/>
      <c r="N33" s="182"/>
    </row>
    <row r="34" spans="1:14" ht="15" hidden="1">
      <c r="A34" s="182"/>
      <c r="B34" s="182"/>
      <c r="C34" s="351" t="s">
        <v>819</v>
      </c>
      <c r="D34" s="182"/>
      <c r="E34" s="182"/>
      <c r="F34" s="182"/>
      <c r="G34" s="182"/>
      <c r="H34" s="182"/>
      <c r="I34" s="182"/>
      <c r="J34" s="182"/>
      <c r="K34" s="182"/>
      <c r="L34" s="182"/>
      <c r="M34" s="182"/>
      <c r="N34" s="182"/>
    </row>
    <row r="35" spans="1:14" s="64" customFormat="1" ht="15">
      <c r="A35" s="176"/>
      <c r="B35" s="176"/>
      <c r="C35" s="82" t="s">
        <v>855</v>
      </c>
      <c r="D35" s="82"/>
      <c r="E35" s="82"/>
      <c r="F35" s="82"/>
      <c r="G35" s="82"/>
      <c r="H35" s="82"/>
      <c r="I35" s="82"/>
      <c r="J35" s="82"/>
      <c r="K35" s="82"/>
      <c r="L35" s="82"/>
      <c r="M35" s="176"/>
      <c r="N35" s="176"/>
    </row>
    <row r="36" spans="1:14" ht="15" hidden="1">
      <c r="A36" s="182"/>
      <c r="B36" s="182"/>
      <c r="C36" s="351" t="s">
        <v>757</v>
      </c>
      <c r="D36" s="182"/>
      <c r="E36" s="182"/>
      <c r="F36" s="182"/>
      <c r="G36" s="182"/>
      <c r="H36" s="182"/>
      <c r="I36" s="182"/>
      <c r="J36" s="182"/>
      <c r="K36" s="182"/>
      <c r="L36" s="182"/>
      <c r="M36" s="182"/>
      <c r="N36" s="182"/>
    </row>
    <row r="37" spans="1:14" ht="15" hidden="1">
      <c r="A37" s="182"/>
      <c r="B37" s="182"/>
      <c r="C37" s="351" t="s">
        <v>758</v>
      </c>
      <c r="D37" s="182"/>
      <c r="E37" s="182"/>
      <c r="F37" s="182"/>
      <c r="G37" s="182"/>
      <c r="H37" s="182"/>
      <c r="I37" s="182"/>
      <c r="J37" s="182"/>
      <c r="K37" s="182"/>
      <c r="L37" s="182"/>
      <c r="M37" s="182"/>
      <c r="N37" s="182"/>
    </row>
    <row r="38" spans="1:14" s="64" customFormat="1" ht="15">
      <c r="A38" s="176"/>
      <c r="B38" s="176"/>
      <c r="C38" s="82" t="s">
        <v>766</v>
      </c>
      <c r="D38" s="82"/>
      <c r="E38" s="82"/>
      <c r="F38" s="82"/>
      <c r="G38" s="82"/>
      <c r="H38" s="82"/>
      <c r="I38" s="82"/>
      <c r="J38" s="82"/>
      <c r="K38" s="82"/>
      <c r="L38" s="82"/>
      <c r="M38" s="176"/>
      <c r="N38" s="176"/>
    </row>
    <row r="39" spans="1:14" s="64" customFormat="1" ht="15">
      <c r="A39" s="176"/>
      <c r="B39" s="176"/>
      <c r="C39" s="82" t="s">
        <v>829</v>
      </c>
      <c r="D39" s="82"/>
      <c r="E39" s="82"/>
      <c r="F39" s="82"/>
      <c r="G39" s="82"/>
      <c r="H39" s="82"/>
      <c r="I39" s="82"/>
      <c r="J39" s="82"/>
      <c r="K39" s="82"/>
      <c r="L39" s="82"/>
      <c r="M39" s="176"/>
      <c r="N39" s="176"/>
    </row>
    <row r="40" spans="1:14" ht="30" customHeight="1">
      <c r="C40" s="596"/>
      <c r="D40" s="596"/>
      <c r="E40" s="596"/>
      <c r="F40" s="596"/>
      <c r="G40" s="596"/>
      <c r="H40" s="596"/>
      <c r="I40" s="596"/>
      <c r="J40" s="596"/>
      <c r="K40" s="596"/>
      <c r="L40" s="596"/>
      <c r="M40" s="596"/>
    </row>
    <row r="42" spans="1:14">
      <c r="I42" s="260"/>
    </row>
    <row r="45" spans="1:14">
      <c r="K45" s="358" t="s">
        <v>821</v>
      </c>
    </row>
  </sheetData>
  <mergeCells count="1">
    <mergeCell ref="C40:M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TTC</vt:lpstr>
      <vt:lpstr>BIA</vt:lpstr>
      <vt:lpstr>MUCLUC</vt:lpstr>
      <vt:lpstr>CDKT </vt:lpstr>
      <vt:lpstr>KQKD 1</vt:lpstr>
      <vt:lpstr>LCTTTT</vt:lpstr>
      <vt:lpstr>TM</vt:lpstr>
      <vt:lpstr>TSCD</vt:lpstr>
      <vt:lpstr>Excel_BuiltIn_Print_Titles_5</vt:lpstr>
      <vt:lpstr>'CDKT '!Print_Area</vt:lpstr>
      <vt:lpstr>'KQKD 1'!Print_Area</vt:lpstr>
      <vt:lpstr>LCTTTT!Print_Area</vt:lpstr>
      <vt:lpstr>TM!Print_Area</vt:lpstr>
      <vt:lpstr>'CDKT '!Print_Titles</vt:lpstr>
      <vt:lpstr>LCTTTT!Print_Titles</vt:lpstr>
      <vt:lpstr>TM!Print_Titles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Hưng</dc:creator>
  <cp:lastModifiedBy>Admin</cp:lastModifiedBy>
  <cp:lastPrinted>2015-07-20T09:36:34Z</cp:lastPrinted>
  <dcterms:created xsi:type="dcterms:W3CDTF">2010-07-15T10:14:15Z</dcterms:created>
  <dcterms:modified xsi:type="dcterms:W3CDTF">2015-07-30T02:58:01Z</dcterms:modified>
</cp:coreProperties>
</file>

<file path=package/services/digital-signature/_rels/origin.psdsor.rels><?xml version="1.0" encoding="UTF-8" standalone="yes"?>
<Relationships xmlns="http://schemas.openxmlformats.org/package/2006/relationships"><Relationship Id="rId1" Type="http://schemas.openxmlformats.org/package/2006/relationships/digital-signature/signature" Target="xml-signature/b330e893f3a34336893ce37793bd030e.psdsxs"/></Relationships>
</file>