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3"/>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 localSheetId="2">'Thuyết Minh'!$A$1:$H$508</definedName>
    <definedName name="_xlnm.Print_Area">'[8]B-B'!$A$1:$K$63</definedName>
    <definedName name="_xlnm.Print_Titles" localSheetId="5">CDPS!$4:$5</definedName>
    <definedName name="_xlnm.Print_Titles" localSheetId="1">'DN - BẢNG CÂN ĐỐI KẾ TOÁN'!$7:$7</definedName>
    <definedName name="_xlnm.Print_Titles" localSheetId="3">'DN-Báo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E60" i="1"/>
  <c r="D60"/>
  <c r="D55"/>
  <c r="H424" i="4"/>
  <c r="G415"/>
  <c r="G405"/>
  <c r="H338"/>
  <c r="G255"/>
  <c r="G195"/>
  <c r="G160"/>
  <c r="G155" s="1"/>
  <c r="H160"/>
  <c r="H155" s="1"/>
  <c r="F8" i="2"/>
  <c r="D19" i="3" l="1"/>
  <c r="G410" i="4"/>
  <c r="G411" s="1"/>
  <c r="F17" i="2"/>
  <c r="F14"/>
  <c r="F13"/>
  <c r="D19"/>
  <c r="D30" i="3"/>
  <c r="D29"/>
  <c r="D24"/>
  <c r="D80" i="1"/>
  <c r="D26"/>
  <c r="H405" i="4"/>
  <c r="E15" i="2"/>
  <c r="G332" i="4" l="1"/>
  <c r="G342" s="1"/>
  <c r="G343" s="1"/>
  <c r="G344" s="1"/>
  <c r="F20" i="2"/>
  <c r="D8" l="1"/>
  <c r="F19"/>
  <c r="F21" s="1"/>
  <c r="D17"/>
  <c r="D11"/>
  <c r="D14"/>
  <c r="E16" i="3"/>
  <c r="G165" i="4"/>
  <c r="D24" i="1" s="1"/>
  <c r="D23" s="1"/>
  <c r="H165" i="4"/>
  <c r="E24" i="1" s="1"/>
  <c r="E23" s="1"/>
  <c r="D32"/>
  <c r="H349" i="4"/>
  <c r="D312"/>
  <c r="H265"/>
  <c r="G265"/>
  <c r="D10" i="2"/>
  <c r="H411" i="4"/>
  <c r="H386"/>
  <c r="G386"/>
  <c r="H304"/>
  <c r="G294"/>
  <c r="G292"/>
  <c r="H294"/>
  <c r="H292"/>
  <c r="G176"/>
  <c r="H176"/>
  <c r="G153"/>
  <c r="D14" i="1" s="1"/>
  <c r="D13" s="1"/>
  <c r="D21"/>
  <c r="D16" s="1"/>
  <c r="G149" i="4"/>
  <c r="D11" i="1" s="1"/>
  <c r="D10" s="1"/>
  <c r="H189" i="4"/>
  <c r="D187"/>
  <c r="E187"/>
  <c r="G187"/>
  <c r="F187"/>
  <c r="H180"/>
  <c r="G394"/>
  <c r="G406"/>
  <c r="H406"/>
  <c r="H267"/>
  <c r="H273" s="1"/>
  <c r="E66" i="1" s="1"/>
  <c r="H272" i="4"/>
  <c r="G251"/>
  <c r="H250"/>
  <c r="H251" s="1"/>
  <c r="E54" i="1" s="1"/>
  <c r="E52" s="1"/>
  <c r="F250" i="4"/>
  <c r="G172"/>
  <c r="E58" i="1"/>
  <c r="E57" s="1"/>
  <c r="D58"/>
  <c r="D57" s="1"/>
  <c r="E26"/>
  <c r="H394" i="4"/>
  <c r="H350"/>
  <c r="H305"/>
  <c r="H306"/>
  <c r="H308"/>
  <c r="H309"/>
  <c r="H296"/>
  <c r="E81" i="1" s="1"/>
  <c r="E77" s="1"/>
  <c r="H286" i="4"/>
  <c r="E69" i="1" s="1"/>
  <c r="G272" i="4"/>
  <c r="G267"/>
  <c r="D197"/>
  <c r="E197"/>
  <c r="F197"/>
  <c r="G197"/>
  <c r="F218"/>
  <c r="D248" i="6"/>
  <c r="H238" i="4"/>
  <c r="E47" i="1" s="1"/>
  <c r="F243" i="4"/>
  <c r="G243"/>
  <c r="H229"/>
  <c r="E46" i="1" s="1"/>
  <c r="H212" i="4"/>
  <c r="E44" i="1" s="1"/>
  <c r="H208" i="4"/>
  <c r="H204"/>
  <c r="E43" i="1" s="1"/>
  <c r="E41"/>
  <c r="H213" i="4"/>
  <c r="H216"/>
  <c r="D195"/>
  <c r="H181"/>
  <c r="H182"/>
  <c r="H183"/>
  <c r="H184"/>
  <c r="H185"/>
  <c r="H186"/>
  <c r="E21" i="1"/>
  <c r="E16" s="1"/>
  <c r="G24" i="2"/>
  <c r="G21"/>
  <c r="G10"/>
  <c r="G12" s="1"/>
  <c r="G248" i="6"/>
  <c r="H248"/>
  <c r="G253"/>
  <c r="E248"/>
  <c r="F248"/>
  <c r="E253" s="1"/>
  <c r="C250"/>
  <c r="C248"/>
  <c r="F490" i="4"/>
  <c r="G490"/>
  <c r="H490"/>
  <c r="E490"/>
  <c r="F480"/>
  <c r="G468"/>
  <c r="H468"/>
  <c r="F468"/>
  <c r="F153"/>
  <c r="G349"/>
  <c r="G350" s="1"/>
  <c r="F251"/>
  <c r="D54" i="1" s="1"/>
  <c r="D52" s="1"/>
  <c r="H190" i="4"/>
  <c r="H191"/>
  <c r="H192"/>
  <c r="H193"/>
  <c r="H194"/>
  <c r="H205"/>
  <c r="H206"/>
  <c r="H207"/>
  <c r="H209"/>
  <c r="H214"/>
  <c r="H215"/>
  <c r="H217"/>
  <c r="H230"/>
  <c r="H231"/>
  <c r="H232"/>
  <c r="H233"/>
  <c r="H234"/>
  <c r="H235"/>
  <c r="H239"/>
  <c r="H240"/>
  <c r="H241"/>
  <c r="H242"/>
  <c r="G312"/>
  <c r="E98" i="1" s="1"/>
  <c r="F312" i="4"/>
  <c r="E92" i="1" s="1"/>
  <c r="D15" i="2"/>
  <c r="D25" i="3"/>
  <c r="D33"/>
  <c r="E10" i="2"/>
  <c r="E12" s="1"/>
  <c r="E18" s="1"/>
  <c r="E21"/>
  <c r="H289" i="4"/>
  <c r="G289"/>
  <c r="H307"/>
  <c r="H310"/>
  <c r="H311"/>
  <c r="H313"/>
  <c r="H315"/>
  <c r="H316"/>
  <c r="H317"/>
  <c r="H318"/>
  <c r="H319"/>
  <c r="G273"/>
  <c r="D66" i="1" s="1"/>
  <c r="D320" i="4"/>
  <c r="E312"/>
  <c r="E320" s="1"/>
  <c r="G198"/>
  <c r="F195"/>
  <c r="E195"/>
  <c r="E198" s="1"/>
  <c r="H149"/>
  <c r="E11" i="1" s="1"/>
  <c r="E10" s="1"/>
  <c r="G437" i="4"/>
  <c r="H372"/>
  <c r="G262"/>
  <c r="H262"/>
  <c r="G236"/>
  <c r="F236"/>
  <c r="G245"/>
  <c r="F245"/>
  <c r="G210"/>
  <c r="F210"/>
  <c r="G218"/>
  <c r="G221" s="1"/>
  <c r="G220"/>
  <c r="F220"/>
  <c r="H153"/>
  <c r="E14" i="1" s="1"/>
  <c r="E13" s="1"/>
  <c r="E251" i="4"/>
  <c r="E25" i="3"/>
  <c r="E33"/>
  <c r="H437" i="4"/>
  <c r="H402"/>
  <c r="G402"/>
  <c r="H398"/>
  <c r="G398"/>
  <c r="G372"/>
  <c r="H353"/>
  <c r="G353"/>
  <c r="H325"/>
  <c r="G325"/>
  <c r="H172"/>
  <c r="G296"/>
  <c r="D81" i="1" s="1"/>
  <c r="D77" s="1"/>
  <c r="E40"/>
  <c r="F10" i="2"/>
  <c r="F12" s="1"/>
  <c r="F18" s="1"/>
  <c r="F23" s="1"/>
  <c r="H236" i="4" l="1"/>
  <c r="D46" i="1" s="1"/>
  <c r="H245" i="4"/>
  <c r="F246"/>
  <c r="F320"/>
  <c r="D92" i="1" s="1"/>
  <c r="H210" i="4"/>
  <c r="D43" i="1" s="1"/>
  <c r="H243" i="4"/>
  <c r="D47" i="1" s="1"/>
  <c r="F198" i="4"/>
  <c r="H197"/>
  <c r="H220"/>
  <c r="F221"/>
  <c r="G246"/>
  <c r="E45" i="1"/>
  <c r="H312" i="4"/>
  <c r="D45" i="1"/>
  <c r="H218" i="4"/>
  <c r="D44" i="1" s="1"/>
  <c r="D42" s="1"/>
  <c r="D198" i="4"/>
  <c r="H187"/>
  <c r="D40" i="1" s="1"/>
  <c r="E34" i="3"/>
  <c r="E37" s="1"/>
  <c r="D12" i="2"/>
  <c r="D18" s="1"/>
  <c r="D21"/>
  <c r="E23"/>
  <c r="E26" s="1"/>
  <c r="D16" i="3"/>
  <c r="D34" s="1"/>
  <c r="G18" i="2"/>
  <c r="G23" s="1"/>
  <c r="G26" s="1"/>
  <c r="G29" s="1"/>
  <c r="H195" i="4"/>
  <c r="D41" i="1" s="1"/>
  <c r="E88"/>
  <c r="E87" s="1"/>
  <c r="H428" i="4"/>
  <c r="E29" i="2"/>
  <c r="H246" i="4"/>
  <c r="D9" i="1"/>
  <c r="D8" s="1"/>
  <c r="E65"/>
  <c r="E64" s="1"/>
  <c r="E39"/>
  <c r="E9"/>
  <c r="E8" s="1"/>
  <c r="E42"/>
  <c r="D35" i="3"/>
  <c r="E63" i="1" l="1"/>
  <c r="H221" i="4"/>
  <c r="D39" i="1"/>
  <c r="D38" s="1"/>
  <c r="D23" i="2"/>
  <c r="G286" i="4"/>
  <c r="D69" i="1" s="1"/>
  <c r="D65" s="1"/>
  <c r="D64" s="1"/>
  <c r="F26" i="2"/>
  <c r="G426" i="4" s="1"/>
  <c r="D37" i="3"/>
  <c r="D26" i="2"/>
  <c r="H198" i="4"/>
  <c r="E38" i="1"/>
  <c r="E31" s="1"/>
  <c r="E62" s="1"/>
  <c r="E105"/>
  <c r="D31" l="1"/>
  <c r="D62" s="1"/>
  <c r="D29" i="2"/>
  <c r="G428" i="4"/>
  <c r="G314"/>
  <c r="E106" i="1"/>
  <c r="H314" i="4" l="1"/>
  <c r="H320" s="1"/>
  <c r="G320"/>
  <c r="D98" i="1" l="1"/>
  <c r="D88" s="1"/>
  <c r="D87" s="1"/>
  <c r="D63" l="1"/>
  <c r="D105"/>
  <c r="D106" s="1"/>
</calcChain>
</file>

<file path=xl/sharedStrings.xml><?xml version="1.0" encoding="utf-8"?>
<sst xmlns="http://schemas.openxmlformats.org/spreadsheetml/2006/main" count="1236" uniqueCount="1013">
  <si>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</si>
  <si>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</si>
  <si>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</si>
  <si>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</si>
  <si>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</si>
  <si>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</si>
  <si>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</si>
  <si>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</si>
  <si>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</si>
  <si>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</si>
  <si>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</si>
  <si>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</si>
  <si>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</si>
  <si>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</si>
  <si>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</si>
  <si>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</si>
  <si>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</si>
  <si>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</si>
  <si>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</si>
  <si>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</si>
  <si>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</si>
  <si>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</si>
  <si>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</si>
  <si>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</si>
  <si>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</si>
  <si>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</si>
  <si>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</si>
  <si>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</si>
  <si>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</si>
  <si>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</si>
  <si>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</si>
  <si>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</si>
  <si>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</si>
  <si>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</si>
  <si>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</si>
  <si>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</si>
  <si>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</si>
  <si>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</si>
  <si>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</si>
  <si>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</si>
  <si>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</si>
  <si>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</si>
  <si>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</si>
  <si>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</si>
  <si>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</si>
  <si>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</si>
  <si>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</si>
  <si>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</si>
  <si>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</si>
  <si>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</si>
  <si>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</si>
  <si>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</si>
  <si>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</si>
  <si>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</si>
  <si>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</si>
  <si>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</si>
  <si>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</si>
  <si>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</si>
  <si>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</si>
  <si>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</si>
  <si>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</si>
  <si>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</si>
  <si>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</si>
  <si>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</si>
  <si>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</si>
  <si>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</si>
  <si>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</si>
  <si>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</si>
  <si>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</si>
  <si>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</si>
  <si>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</si>
  <si>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</si>
  <si>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</si>
  <si>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</si>
  <si>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</si>
  <si>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</si>
  <si>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</si>
  <si>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</si>
  <si>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</si>
  <si>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</si>
  <si>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</si>
  <si>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</si>
  <si>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</si>
  <si>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</si>
  <si>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</si>
  <si>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</si>
  <si>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</si>
  <si>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</si>
  <si>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</si>
  <si>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</si>
  <si>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</si>
  <si>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</si>
  <si>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</si>
  <si>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</si>
  <si>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</si>
  <si>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</si>
  <si>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</si>
  <si>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</si>
  <si>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</si>
  <si>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</si>
  <si>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</si>
  <si>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</si>
  <si>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</si>
  <si>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</si>
  <si>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</si>
  <si>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</si>
  <si>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</si>
  <si>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</si>
  <si>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</si>
  <si>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</si>
  <si>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</si>
  <si>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</si>
  <si>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</si>
  <si>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</si>
  <si>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</si>
  <si>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</si>
  <si>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</si>
  <si>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</si>
  <si>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</si>
  <si>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</si>
  <si>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</si>
  <si>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</si>
  <si>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</si>
  <si>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</si>
  <si>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</si>
  <si>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</si>
  <si>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</si>
  <si>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</si>
  <si>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</si>
  <si>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</si>
  <si>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</si>
  <si>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</si>
  <si>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</si>
  <si>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</si>
  <si>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</si>
  <si>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</si>
  <si>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</si>
  <si>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</si>
  <si>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</si>
  <si>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</si>
  <si>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</si>
  <si>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</si>
  <si>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</si>
  <si>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</si>
  <si>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</si>
  <si>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</si>
  <si>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</si>
  <si>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</si>
  <si>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</si>
  <si>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</si>
  <si>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</si>
  <si>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</si>
  <si>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</si>
  <si>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</si>
  <si>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</si>
  <si>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</si>
  <si>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</si>
  <si>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</si>
  <si>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</si>
  <si>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</si>
  <si>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</si>
  <si>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</si>
  <si>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</si>
  <si>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</si>
  <si>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</si>
  <si>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</si>
  <si>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</si>
  <si>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</si>
  <si>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</si>
  <si>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</si>
  <si>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</si>
  <si>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</si>
  <si>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</si>
  <si>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</si>
  <si>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</si>
  <si>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</si>
  <si>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</si>
  <si>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</si>
  <si>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</si>
  <si>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</si>
  <si>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</si>
  <si>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</si>
  <si>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</si>
  <si>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</si>
  <si>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</si>
  <si>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</si>
  <si>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</si>
  <si>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</si>
  <si>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</si>
  <si>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</si>
  <si>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</si>
  <si>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</si>
  <si>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</si>
  <si>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</si>
  <si>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</si>
  <si>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</si>
  <si>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</si>
  <si>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</si>
  <si>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</si>
  <si>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</si>
  <si>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</si>
  <si>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</si>
  <si>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</si>
  <si>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</si>
  <si>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</si>
  <si>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</si>
  <si>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</si>
  <si>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</si>
  <si>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</si>
  <si>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</si>
  <si>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</si>
  <si>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</si>
  <si>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</si>
  <si>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V.16</t>
  </si>
  <si>
    <t>Mẫu số: B02-DN</t>
  </si>
  <si>
    <t>Năm nay</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</si>
  <si>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</si>
  <si>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</si>
  <si>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</si>
  <si>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</si>
  <si>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</si>
  <si>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</si>
  <si>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</si>
  <si>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</si>
  <si>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</si>
  <si>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</si>
  <si>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</si>
  <si>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</si>
  <si>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</si>
  <si>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</si>
  <si>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</si>
  <si>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</si>
  <si>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</si>
  <si>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</si>
  <si>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</si>
  <si>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</si>
  <si>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</si>
  <si>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</si>
  <si>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</si>
  <si>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</si>
  <si>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</si>
  <si>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</si>
  <si>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</si>
  <si>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</si>
  <si>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</si>
  <si>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</si>
  <si>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</si>
  <si>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</si>
  <si>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</si>
  <si>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</si>
  <si>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</si>
  <si>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</si>
  <si>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</si>
  <si>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</si>
  <si>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</si>
  <si>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</si>
  <si>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</si>
  <si>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</si>
  <si>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</si>
  <si>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</si>
  <si>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</si>
  <si>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</si>
  <si>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</si>
  <si>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</si>
  <si>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</si>
  <si>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 Lãi (lỗ) trong năm trước.</t>
  </si>
  <si>
    <t xml:space="preserve"> - Mua tài sản bằng cách nhận nợ trong kỳ: </t>
  </si>
  <si>
    <t xml:space="preserve"> - Mua tài sản thông qua nghiệp vụ thuê tài chính: </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</si>
  <si>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</si>
  <si>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</si>
  <si>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</si>
  <si>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</si>
  <si>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</si>
  <si>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</si>
  <si>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4. Đặc điểm hoạt động của doanh nghiệp trong năm tài chính có ảnh hưởng đến báo cáo tài chính.</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</si>
  <si>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</si>
  <si>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</si>
  <si>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</si>
  <si>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</si>
  <si>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</si>
  <si>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2. Nguyên tắc ghi nhận hàng tồn kho.</t>
  </si>
  <si>
    <t>3. Nguyên tắc ghi nhận và khấu hao TSCĐ và bất động sản đầu tư.</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</si>
  <si>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</si>
  <si>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</si>
  <si>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</si>
  <si>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</si>
  <si>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</si>
  <si>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</si>
  <si>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</si>
  <si>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</si>
  <si>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</si>
  <si>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</si>
  <si>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Đầu tư ngắn hạn khác.</t>
  </si>
  <si>
    <t xml:space="preserve">    - Dự phòng giảm giá đầu tư ngắn hạn.</t>
  </si>
  <si>
    <t>03 - Các khoản đầu tư ngắn hạn khác:</t>
  </si>
  <si>
    <t xml:space="preserve">    - Phải thu khác.</t>
  </si>
  <si>
    <t>04 - Hàng tồn kho</t>
  </si>
  <si>
    <t xml:space="preserve">    - Nguyên liệu, vật liệu.</t>
  </si>
  <si>
    <t xml:space="preserve">    - Thành phẩm.</t>
  </si>
  <si>
    <t xml:space="preserve">    - Hàng hoá.</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</si>
  <si>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</si>
  <si>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</si>
  <si>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</si>
  <si>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</si>
  <si>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</si>
  <si>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</si>
  <si>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</si>
  <si>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</si>
  <si>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</si>
  <si>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</si>
  <si>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</si>
  <si>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</si>
  <si>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</si>
  <si>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</si>
  <si>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</si>
  <si>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</si>
  <si>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</si>
  <si>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</si>
  <si>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</si>
  <si>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</si>
  <si>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</si>
  <si>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</si>
  <si>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</si>
  <si>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</si>
  <si>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</si>
  <si>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</si>
  <si>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</si>
  <si>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</si>
  <si>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</si>
  <si>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</si>
  <si>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</si>
  <si>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</si>
  <si>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</si>
  <si>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</si>
  <si>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</si>
  <si>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</si>
  <si>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</si>
  <si>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</si>
  <si>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</si>
  <si>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</si>
  <si>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</si>
  <si>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Số cuối năm</t>
  </si>
  <si>
    <t xml:space="preserve"> - Công cụ dụng cụ xuất dùng chờ phân bổ</t>
  </si>
  <si>
    <t xml:space="preserve"> - Chi phí thành lập doanh nghiệp.</t>
  </si>
  <si>
    <t xml:space="preserve"> - Chi phí cho giai đoạn triển khai không đủ tiêu chuẩn ghi nhân là TSCĐ vô hình.</t>
  </si>
  <si>
    <t xml:space="preserve"> - Vay ngắn hạn.</t>
  </si>
  <si>
    <t>Trong đó:</t>
  </si>
  <si>
    <t>Ngân hàng TMCP ngoại thương Việt Nam - CNTB</t>
  </si>
  <si>
    <t>Ngân hàng ĐT&amp;PT Việt Nam - CNTB</t>
  </si>
  <si>
    <t xml:space="preserve"> - Nợ dài hạn đến hạn trả.</t>
  </si>
  <si>
    <t xml:space="preserve"> + Nợ thuê tài chính</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</si>
  <si>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</si>
  <si>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</si>
  <si>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</si>
  <si>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</si>
  <si>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</si>
  <si>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</si>
  <si>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</si>
  <si>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</si>
  <si>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</si>
  <si>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a. Vay dài hạn.</t>
  </si>
  <si>
    <t xml:space="preserve"> - Vay ngân hàng.</t>
  </si>
  <si>
    <t>b. Nợ dài hạn.</t>
  </si>
  <si>
    <t xml:space="preserve"> - Thuê tài chính.</t>
  </si>
  <si>
    <t xml:space="preserve"> - Nợ dài hạn khác.</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</si>
  <si>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</si>
  <si>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</si>
  <si>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</si>
  <si>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</si>
  <si>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</si>
  <si>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</si>
  <si>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</si>
  <si>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</si>
  <si>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Giảm vốn trong năm trước.</t>
  </si>
  <si>
    <t xml:space="preserve"> - Phân phối lợi nhuận năm trước</t>
  </si>
  <si>
    <t xml:space="preserve"> - Lãi trong năm nay.</t>
  </si>
  <si>
    <t xml:space="preserve"> - Mua lại cổ phiếu quỹ</t>
  </si>
  <si>
    <t>Só dư cuối năm nay</t>
  </si>
  <si>
    <t>b. Chi tiết vốn đầu tư của chủ sở hữu.</t>
  </si>
  <si>
    <t xml:space="preserve"> - Vốn góp của Nhà nước.</t>
  </si>
  <si>
    <t xml:space="preserve"> - Vốn góp của các đối cổ đông.</t>
  </si>
  <si>
    <t xml:space="preserve"> * Giá trái phiếu đã chuyển thành cổ phiếu trong năm.</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</si>
  <si>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</si>
  <si>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</si>
  <si>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</si>
  <si>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</si>
  <si>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</si>
  <si>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</si>
  <si>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</si>
  <si>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</si>
  <si>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</si>
  <si>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</si>
  <si>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</si>
  <si>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</si>
  <si>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</si>
  <si>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</si>
  <si>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</si>
  <si>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</si>
  <si>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</si>
  <si>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</si>
  <si>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</si>
  <si>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</si>
  <si>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</si>
  <si>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</si>
  <si>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</si>
  <si>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</si>
  <si>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</si>
  <si>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</si>
  <si>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</si>
  <si>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</si>
  <si>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</si>
  <si>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26. Các khoản giảm trừ doanh thu (mã số: 02)</t>
  </si>
  <si>
    <t xml:space="preserve"> - Chiết khấu thương mại.</t>
  </si>
  <si>
    <t xml:space="preserve"> - Giảm giá hàng bán.</t>
  </si>
  <si>
    <t xml:space="preserve"> - Hàng bán bị trả lại.</t>
  </si>
  <si>
    <t xml:space="preserve"> - Thuế GTGT phải nộp (phương pháp trực tiếp).</t>
  </si>
  <si>
    <t xml:space="preserve"> - Doanh thu thuần trao đổi sản phẩm, hàng hoá.</t>
  </si>
  <si>
    <t xml:space="preserve"> - Doanh thu thuần trao đổi dịch vụ.</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</si>
  <si>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</si>
  <si>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</si>
  <si>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</si>
  <si>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</si>
  <si>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</si>
  <si>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</si>
  <si>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</si>
  <si>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</si>
  <si>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</si>
  <si>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</si>
  <si>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</si>
  <si>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</si>
  <si>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</si>
  <si>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</si>
  <si>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</si>
  <si>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</si>
  <si>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</si>
  <si>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</si>
  <si>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</si>
  <si>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</si>
  <si>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</si>
  <si>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</si>
  <si>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</si>
  <si>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</si>
  <si>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</si>
  <si>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Người lập biểu</t>
  </si>
  <si>
    <t>Kế toán trưởng</t>
  </si>
  <si>
    <t>CÔNG TY CỔ PHẦN HOÀNG HÀ</t>
  </si>
  <si>
    <t>(Ký, họ tên)</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</si>
  <si>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</si>
  <si>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</si>
  <si>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</si>
  <si>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</si>
  <si>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</si>
  <si>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</si>
  <si>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</si>
  <si>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</si>
  <si>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</si>
  <si>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</si>
  <si>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</si>
  <si>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</si>
  <si>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</si>
  <si>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xml:space="preserve"> - Ký quỹ, ký cược dài hạn</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</si>
  <si>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</si>
  <si>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</si>
  <si>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</si>
  <si>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</si>
  <si>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</si>
  <si>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</si>
  <si>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</si>
  <si>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</si>
  <si>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</si>
  <si>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</si>
  <si>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</si>
  <si>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</si>
  <si>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</si>
  <si>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</si>
  <si>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</si>
  <si>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</si>
  <si>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</si>
  <si>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</si>
  <si>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</si>
  <si>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</si>
  <si>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</si>
  <si>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</si>
  <si>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</si>
  <si>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</si>
  <si>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</si>
  <si>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</si>
  <si>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</si>
  <si>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</si>
  <si>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</si>
  <si>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</si>
  <si>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</si>
  <si>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</si>
  <si>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</si>
  <si>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</si>
  <si>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</si>
  <si>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</si>
  <si>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</si>
  <si>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</si>
  <si>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</si>
  <si>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</si>
  <si>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</si>
  <si>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 xml:space="preserve"> - Đ/c giảm nhượng bán tài sản hạch toán sang doanh thu.</t>
  </si>
  <si>
    <t>Phần mềm
 khác</t>
  </si>
  <si>
    <t>1. Doanh thu bán hàng và cung cấp dịch vụ (Mã số: 01).</t>
  </si>
  <si>
    <t>2. Doanh thu thuần về bán hàng và cung cấp dịch vụ (Mã số: 10).</t>
  </si>
  <si>
    <t>3. Giá vốn hàng bán (Mã số 11).</t>
  </si>
  <si>
    <t>4. Doanh thu tài chính.</t>
  </si>
  <si>
    <t>5. Chi phí tài chính</t>
  </si>
  <si>
    <t>VI. THÔNG TIN BỔ SUNG CHO CÁC KHOẢN MỤC TRÌNH BẦY TRÊN BÁO CÁO KẾT QUẢ HOẠT ĐỘNG KINH DOANH.</t>
  </si>
  <si>
    <t>1. Những thông tin về các bên liên quan:</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</si>
  <si>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</si>
  <si>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</si>
  <si>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</si>
  <si>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 xml:space="preserve">DN - BÁO CÁO LƯU CHUYỂN TIỀN TỆ - PPTT </t>
  </si>
  <si>
    <t>Số lũy kế từ đầu năm đến cuối quý này (Năm nay)</t>
  </si>
  <si>
    <t>Số lũy kế từ đầu năm đến cuối quý này (Năm trước)</t>
  </si>
  <si>
    <t xml:space="preserve"> - Lãi chênh lệch tỷ giá đã thực hiện</t>
  </si>
  <si>
    <t>Phạm Ngọc Thắng</t>
  </si>
  <si>
    <t>Trần Thị Hằng</t>
  </si>
  <si>
    <t>V.06</t>
  </si>
  <si>
    <t>V.07</t>
  </si>
  <si>
    <t>V.12</t>
  </si>
  <si>
    <t>V.17</t>
  </si>
  <si>
    <t>5. Ngoại tệ các loại (USD)</t>
  </si>
  <si>
    <t xml:space="preserve">3. Ngành nghề kinh doanh: </t>
  </si>
  <si>
    <t xml:space="preserve"> - Kinh doanh vận tải hành khách theo tuyến cố định và theo hợp đồng;</t>
  </si>
  <si>
    <t xml:space="preserve"> - Kinh doanh vận tải hành khách bằng xe buýt, xe taxi;</t>
  </si>
  <si>
    <t xml:space="preserve"> - Kinh doanh vận tải hàng hoá bằng xe tải liên tỉnh và nội tỉnh;</t>
  </si>
  <si>
    <t xml:space="preserve"> -Bảo dưỡng và sửa chữa xe có động cơ, đại lý kinh doanh xăng dầu;</t>
  </si>
  <si>
    <t xml:space="preserve"> - Kinh doanh dịch vụ quảng cáo;</t>
  </si>
  <si>
    <t xml:space="preserve"> - Kinh doanh dịch vụ chuyển phát;</t>
  </si>
  <si>
    <t xml:space="preserve"> - Cho thuê văn phòng và cho thuê nhà;</t>
  </si>
  <si>
    <t xml:space="preserve"> - Mua bán ô tô, xe máy (cũ, mới);</t>
  </si>
  <si>
    <t xml:space="preserve"> ………………….</t>
  </si>
  <si>
    <r>
      <t xml:space="preserve">1. Kỳ kế toán năm: </t>
    </r>
    <r>
      <rPr>
        <sz val="9"/>
        <rFont val="Arial"/>
        <family val="2"/>
      </rPr>
      <t>Năm tài chính của Công ty bắt đầu từ ngày 01 tháng 01 đến ngày 31 tháng 12 hàng năm.</t>
    </r>
  </si>
  <si>
    <r>
      <t>2. Đơn vị tiền tệ sử dụng trong kế toán:</t>
    </r>
    <r>
      <rPr>
        <sz val="9"/>
        <rFont val="Arial"/>
        <family val="2"/>
      </rPr>
      <t xml:space="preserve"> Tiền Việt nam đồng.</t>
    </r>
  </si>
  <si>
    <t xml:space="preserve">1. Chế độ kế toán áp dụng: </t>
  </si>
  <si>
    <t>Công ty áp dụng chế độ kế toán Việt Nam ban hành theo Quyết định số 15/2006/QĐ-BTC ngày 20/3/2006, Thông tư số 244/2009/TT-BTC ngày 31/12/2009 của Bộ Tài chính, các chuẩn mực kế toán Việt Nam do Bộ tài chính ban hành và các văn bản sửa đổi, bổ sung, hướng dẫn thực hiện kèm theo.</t>
  </si>
  <si>
    <t>Báo cáo tài chính được lập và trình bày phù hợp với các chuẩn mực kế toán, chế độ kế toán doanh nghiệp Việt Nam hiện hành.</t>
  </si>
  <si>
    <t xml:space="preserve">3. Hình thức kế toán áp dụng: </t>
  </si>
  <si>
    <t>Công ty áp dụng chế độ kế toán trên máy vi tính.</t>
  </si>
  <si>
    <t>Các khoản  tiền bao gồm tiền mặt, tiền gửi ngân hàng, tiền đang chuyển.</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</si>
  <si>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</si>
  <si>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</si>
  <si>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</si>
  <si>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</si>
  <si>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   - Nguyên tắc ghi nhận TSCĐ hữu hình, vô hình, thuê tài chính</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</si>
  <si>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</si>
  <si>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</si>
  <si>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</si>
  <si>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</si>
  <si>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</si>
  <si>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</si>
  <si>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</si>
  <si>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</si>
  <si>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</si>
  <si>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</si>
  <si>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</si>
  <si>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</si>
  <si>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</si>
  <si>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</si>
  <si>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</si>
  <si>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2. Lĩnh vực kinh doanh: Kinh doanh dịch vụ vận tải hành khách theo tuyến cố định và hợp đồng; Sửa chữa và bảo dưỡng xe ôtô,  …</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</si>
  <si>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</si>
  <si>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</si>
  <si>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</si>
  <si>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</si>
  <si>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</si>
  <si>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</si>
  <si>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</si>
  <si>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</si>
  <si>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</si>
  <si>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</si>
  <si>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t>Doanh thu thuần, bán hàng và cung cấp dịch vụ và thu nhập khác</t>
  </si>
  <si>
    <t>Chi phí trực tiếp</t>
  </si>
  <si>
    <t>Các chi phí phân bổ</t>
  </si>
  <si>
    <t>Lợi nhuận trước thuế</t>
  </si>
  <si>
    <t>Chi phí thuế TNDN</t>
  </si>
  <si>
    <t>Đầu tư ngắn hạn khác (*)</t>
  </si>
  <si>
    <t>Phải thu khách hàng và các khoản phải thu khác</t>
  </si>
  <si>
    <r>
      <t>04.</t>
    </r>
    <r>
      <rPr>
        <b/>
        <sz val="7"/>
        <rFont val="Times New Roman"/>
        <family val="1"/>
      </rPr>
      <t xml:space="preserve">  </t>
    </r>
    <r>
      <rPr>
        <b/>
        <sz val="11"/>
        <rFont val="Times New Roman"/>
        <family val="1"/>
      </rPr>
      <t>Tài sản tài chính và nợ phải trả tài chính</t>
    </r>
  </si>
  <si>
    <t xml:space="preserve"> (*) Giá trị hợp lý của các khoản này được trình bầy theo giá trị sổ sách do không đủ thông tin để xác định hợp lý.</t>
  </si>
  <si>
    <t>4. Thông tin về hoạt động liên tục.</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</si>
  <si>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</si>
  <si>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</si>
  <si>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</si>
  <si>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</si>
  <si>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</si>
  <si>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</si>
  <si>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</si>
  <si>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</si>
  <si>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</si>
  <si>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</si>
  <si>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</si>
  <si>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</si>
  <si>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</si>
  <si>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</si>
  <si>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</si>
  <si>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</si>
  <si>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</si>
  <si>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</si>
  <si>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</si>
  <si>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</si>
  <si>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</si>
  <si>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</si>
  <si>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</si>
  <si>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</si>
  <si>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</si>
  <si>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</si>
  <si>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</si>
  <si>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</si>
  <si>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</si>
  <si>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</si>
  <si>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</si>
  <si>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</si>
  <si>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</si>
  <si>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</si>
  <si>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</si>
  <si>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</si>
  <si>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</si>
  <si>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</si>
  <si>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</si>
  <si>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</si>
  <si>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</si>
  <si>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</si>
  <si>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</si>
  <si>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</si>
  <si>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</si>
  <si>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</si>
  <si>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</si>
  <si>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</si>
  <si>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</si>
  <si>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</si>
  <si>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</si>
  <si>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</si>
  <si>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</si>
  <si>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</si>
  <si>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</si>
  <si>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</si>
  <si>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</si>
  <si>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</si>
  <si>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</si>
  <si>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</si>
  <si>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</si>
  <si>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</si>
  <si>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</si>
  <si>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</si>
  <si>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</si>
  <si>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</si>
  <si>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</si>
  <si>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</si>
  <si>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</si>
  <si>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</si>
  <si>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</si>
  <si>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</si>
  <si>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</si>
  <si>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</si>
  <si>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</si>
  <si>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</si>
  <si>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</si>
  <si>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</si>
  <si>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</si>
  <si>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</si>
  <si>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</si>
  <si>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</si>
  <si>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</si>
  <si>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</si>
  <si>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</si>
  <si>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</si>
  <si>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</si>
  <si>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</si>
  <si>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</si>
  <si>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</si>
  <si>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</si>
  <si>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</si>
  <si>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</si>
  <si>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</si>
  <si>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</si>
  <si>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</si>
  <si>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</si>
  <si>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</si>
  <si>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</si>
  <si>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</si>
  <si>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</si>
  <si>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</si>
  <si>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</si>
  <si>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</si>
  <si>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</si>
  <si>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</si>
  <si>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</si>
  <si>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</si>
  <si>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</si>
  <si>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</si>
  <si>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</si>
  <si>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</si>
  <si>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</si>
  <si>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</si>
  <si>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</si>
  <si>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</si>
  <si>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</si>
  <si>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</si>
  <si>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</si>
  <si>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</si>
  <si>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</si>
  <si>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</si>
  <si>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</si>
  <si>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</si>
  <si>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</si>
  <si>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</si>
  <si>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</si>
  <si>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</si>
  <si>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</si>
  <si>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</si>
  <si>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</si>
  <si>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</si>
  <si>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</si>
  <si>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</si>
  <si>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</si>
  <si>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</si>
  <si>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</si>
  <si>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</si>
  <si>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</si>
  <si>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</si>
  <si>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</si>
  <si>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</si>
  <si>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</si>
  <si>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</si>
  <si>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</si>
  <si>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</si>
  <si>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</si>
  <si>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</si>
  <si>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</si>
  <si>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</si>
  <si>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</si>
  <si>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</si>
  <si>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</si>
  <si>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</si>
  <si>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</si>
  <si>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</si>
  <si>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</si>
  <si>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</si>
  <si>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</si>
  <si>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</si>
  <si>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</si>
  <si>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</si>
  <si>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</si>
  <si>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</si>
  <si>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</si>
  <si>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</si>
  <si>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</si>
  <si>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</si>
  <si>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</si>
  <si>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</si>
  <si>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</si>
  <si>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</si>
  <si>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</si>
  <si>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</si>
  <si>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</si>
  <si>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</si>
  <si>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</si>
  <si>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</si>
  <si>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</si>
  <si>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</si>
  <si>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</si>
  <si>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</si>
  <si>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</si>
  <si>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</si>
  <si>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</si>
  <si>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</si>
  <si>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</si>
  <si>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</si>
  <si>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</si>
  <si>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</si>
  <si>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</si>
  <si>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</si>
  <si>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</si>
  <si>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</si>
  <si>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</si>
  <si>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</si>
  <si>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</si>
  <si>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</si>
  <si>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</si>
  <si>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</si>
  <si>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</si>
  <si>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</si>
  <si>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</si>
  <si>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</si>
  <si>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</si>
  <si>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</si>
  <si>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</si>
  <si>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</si>
  <si>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</si>
  <si>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</si>
  <si>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</si>
  <si>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</si>
  <si>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</si>
  <si>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</si>
  <si>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</si>
  <si>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</si>
  <si>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</si>
  <si>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</si>
  <si>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</si>
  <si>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</si>
  <si>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</si>
  <si>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</si>
  <si>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</si>
  <si>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</si>
  <si>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</si>
  <si>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</si>
  <si>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</si>
  <si>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</si>
  <si>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</si>
  <si>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</si>
  <si>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</si>
  <si>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</si>
  <si>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</si>
  <si>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</si>
  <si>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</si>
  <si>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</si>
  <si>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</si>
  <si>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</si>
  <si>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</si>
  <si>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</si>
  <si>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</si>
  <si>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</si>
  <si>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</si>
  <si>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</si>
  <si>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</si>
  <si>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</si>
  <si>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</si>
  <si>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</si>
  <si>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</si>
  <si>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</si>
  <si>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</si>
  <si>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</si>
  <si>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</si>
  <si>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</si>
  <si>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</si>
  <si>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</si>
  <si>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</si>
  <si>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</si>
  <si>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Chi phí trả trước</t>
  </si>
  <si>
    <t>Các khoản chi phí trả trước được vốn hóa để phân bổ dần vào kết quả hoạt động kinh doanh là công cụ dụng cụ xuất dùng phân bổ cho nhiều năm tài chính.</t>
  </si>
  <si>
    <t>Phương pháp phân bổ chi phí trả trước</t>
  </si>
  <si>
    <t>Chi phí trả trước được phân bổ theo phương pháp đường thẳng.</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</si>
  <si>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</si>
  <si>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</si>
  <si>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</si>
  <si>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</si>
  <si>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</si>
  <si>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</si>
  <si>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</si>
  <si>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</si>
  <si>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</si>
  <si>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</si>
  <si>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</si>
  <si>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</si>
  <si>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Các khoản chi phí được ghi nhận vào chi phí tài chính gồm:</t>
  </si>
  <si>
    <t xml:space="preserve">- Chi phí hoặc các khoản lỗ liên quan đến các hoạt động đầu tư tài chính; </t>
  </si>
  <si>
    <t>- Chi phí đi vay vốn;</t>
  </si>
  <si>
    <t>Các khoản trên được ghi nhận theo tổng số phát sinh trong kỳ, không bù trừ với doanh thu hoạt động tài chính.</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</si>
  <si>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</si>
  <si>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</si>
  <si>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Thông tin bộ phận được trình bày theo lĩnh vực kinh doanh và khu vực địa lý. Báo cáo bộ phận chính yếu là theo lĩnh vực kinh doanh.</t>
  </si>
  <si>
    <t>Thông tin bộ phận theo khu vực địa lý:</t>
  </si>
  <si>
    <t>Toàn bộ hoạt động của Công ty chỉ diễn ra trên lãnh thổ Việt Nam.</t>
  </si>
  <si>
    <t xml:space="preserve">Lĩnh vực kinh doanh: </t>
  </si>
  <si>
    <t>Công ty có các lĩnh vực kinh doanh chính là dịch vụ vận tải.</t>
  </si>
  <si>
    <t>Thông tin về kết quả kinh doanh, tài sản cố định và các tài sản dài hạn khác và giá trị các khoản chi phí lớn không bằng tiền của bộ phận theo lĩnh vực kinh doanh của Công ty cụ thể như sau:</t>
  </si>
  <si>
    <t>Dịch vụ vận tải</t>
  </si>
  <si>
    <t xml:space="preserve">Khác </t>
  </si>
  <si>
    <t>Cộng</t>
  </si>
  <si>
    <t>Lợi nhuận sau thuế thu nhập doanh nghiệp</t>
  </si>
  <si>
    <t>Tổng chi phí đã phát sinh để mua tài sản cố định và các tài sản dài hạn khác</t>
  </si>
  <si>
    <t>Tổng chi phí khấu hao và phân bổ chi phí trả trước dài hạn</t>
  </si>
  <si>
    <t>Tài sản trực tiếp của bộ phận</t>
  </si>
  <si>
    <t>Tài sản phân bổ cho bộ phận</t>
  </si>
  <si>
    <t>Các tài sản không phân bổ theo bộ phận</t>
  </si>
  <si>
    <t>Tổng tài sản</t>
  </si>
  <si>
    <t>Nợ phải trả trực tiếp của bộ phận</t>
  </si>
  <si>
    <t>Nợ phải trả phân bổ cho bộ phận</t>
  </si>
  <si>
    <t>Nợ phải trả không phân bổ theo bộ phận</t>
  </si>
  <si>
    <t>Tổng nợ phải trả</t>
  </si>
  <si>
    <t>Giá trị sổ sách</t>
  </si>
  <si>
    <t>Giá trị hợp lý</t>
  </si>
  <si>
    <t>Tài sản tài chính</t>
  </si>
  <si>
    <t>Tiền và các khoản tương đương tiền</t>
  </si>
  <si>
    <t>Tài sản tài chính được ghi nhận theo giá trị hợp lý thông qua Báo cáo kết quả hoạt động kinh doanh</t>
  </si>
  <si>
    <t>Nợ phải trả tài chính</t>
  </si>
  <si>
    <t>Phải trả cho người bán</t>
  </si>
  <si>
    <t>Vay và nợ</t>
  </si>
  <si>
    <t>Chi phí phải trả</t>
  </si>
  <si>
    <t>Phải trả dài hạn khác</t>
  </si>
  <si>
    <t>Các khoản phải trả khác</t>
  </si>
  <si>
    <t>3. Báo cáo kết quả sản xuất kinh doanh</t>
  </si>
  <si>
    <t>Mẫu số: B01/DN</t>
  </si>
  <si>
    <t>Mẫu số: B09/DN</t>
  </si>
  <si>
    <t>Mẫu số: B03/DN</t>
  </si>
  <si>
    <t>Mẫu số: B03-DN</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</si>
  <si>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</si>
  <si>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</si>
  <si>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</si>
  <si>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</si>
  <si>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</si>
  <si>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</si>
  <si>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</si>
  <si>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</si>
  <si>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DN - BẢNG CÂN ĐỐI KẾ TOÁN</t>
  </si>
  <si>
    <t>Chỉ tiêu</t>
  </si>
  <si>
    <t>10 – 50 năm</t>
  </si>
  <si>
    <t>Khoản đầu tư vào công ty liên kết được kế toán theo phương pháp giá gốc. Lợi nhuận thuần được chia từ công ty liên kết phát sinh sau ngày đầu tư được ghi nhận vào Báo cáo Kết quả hoạt động kinh doanh. Các khoản được chia khác (ngoài lợi nhuận thuần) được coi là phần thu hồi các khoản đầu tư và được ghi nhận là khoản giảm trừ giá gốc đầu tư</t>
  </si>
  <si>
    <t>4. Nguyên tắc ghi nhận các khoản đầu tư tài chính.</t>
  </si>
  <si>
    <t>5. Nguyên tắc ghi nhận và vốn hoá các khoản chi phí đi vay.</t>
  </si>
  <si>
    <t>6. Nguyên tắc ghi nhận và vốn hoá các khoản chi phí khác:</t>
  </si>
  <si>
    <t>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</si>
  <si>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7. Nguyên tắc ghi nhận chi phí phải trả.</t>
  </si>
  <si>
    <t>8. Nguyên tắc và phương pháp ghi nhận các khoản dự phòng phải trả.</t>
  </si>
  <si>
    <t>9. Nguyên tắc ghi nhận vốn chủ sở hữu.</t>
  </si>
  <si>
    <t>10. Nguyên tắc và phương pháp ghi nhận doanh thu.</t>
  </si>
  <si>
    <t>11. Nguyên tắc và phương pháp ghi nhận chi phí tài chính.</t>
  </si>
  <si>
    <t>12. Nguyên tắc và phương pháp ghi nhận chi phí thuế TNDN hiện hành, chi phí thuế TNDN hoãn lại.</t>
  </si>
  <si>
    <t>13. Các nghiệp vụ dự phòng rủi ro hối đoái.</t>
  </si>
  <si>
    <t>14. Các nguyên tắc và phương pháp kế toán khác.</t>
  </si>
  <si>
    <t>17 - Vay và nợ dài hạn</t>
  </si>
  <si>
    <t>18 - Vốn chủ sở hữu.</t>
  </si>
  <si>
    <t xml:space="preserve"> - Doanh thu kinh doanh bất động sản</t>
  </si>
  <si>
    <t>6. Thu nhập khác</t>
  </si>
  <si>
    <t xml:space="preserve"> - Thu thanh lý nhượng bán tài sản</t>
  </si>
  <si>
    <t xml:space="preserve"> - Thu nhập khác</t>
  </si>
  <si>
    <t>7. Chi phí khác</t>
  </si>
  <si>
    <t xml:space="preserve"> - Giá trị còn lại của tài sản thanh lý</t>
  </si>
  <si>
    <t xml:space="preserve"> - Giá trị còn lại của công cụ dụng cụ thanh lý.</t>
  </si>
  <si>
    <t xml:space="preserve"> - Chi phí khác</t>
  </si>
  <si>
    <r>
      <t>02.</t>
    </r>
    <r>
      <rPr>
        <b/>
        <sz val="7"/>
        <rFont val="Times New Roman"/>
        <family val="1"/>
      </rPr>
      <t xml:space="preserve">  </t>
    </r>
    <r>
      <rPr>
        <b/>
        <sz val="11"/>
        <rFont val="Times New Roman"/>
        <family val="1"/>
      </rPr>
      <t>Thông tin về bộ phận</t>
    </r>
  </si>
  <si>
    <t xml:space="preserve">      - Tiền thuế nhà đất.</t>
  </si>
  <si>
    <t>06 - Tài sản ngắn hạn khác</t>
  </si>
  <si>
    <t xml:space="preserve">     - Tạm ứng.</t>
  </si>
  <si>
    <t xml:space="preserve">     - Các khoản cầm cố, ký cược ký quỹ ngắn hạn.</t>
  </si>
  <si>
    <t>Nghiêm Thị Hiếu</t>
  </si>
  <si>
    <t>Nghiêm Thị Hiếu                                               Phạm Ngọc Thắng</t>
  </si>
  <si>
    <t>Nghiêm Thị Hiếu                                                 Phạm Ngọc Thắng</t>
  </si>
  <si>
    <t xml:space="preserve"> - Góp vốn xây dựng bến xe Cẩm Phả </t>
  </si>
  <si>
    <t xml:space="preserve"> - Ký cược, ký quỹ dài hạn </t>
  </si>
  <si>
    <t xml:space="preserve"> - Thặng dư vốn cổ phần</t>
  </si>
  <si>
    <t>Điện thoại: (036) 3 658 999 - 124</t>
  </si>
  <si>
    <t>Quý 02 năm tài chính 2015</t>
  </si>
  <si>
    <t xml:space="preserve"> - Tăng do phát hành cổ phiếu.</t>
  </si>
  <si>
    <t>Quý 02/2015</t>
  </si>
  <si>
    <t xml:space="preserve"> - Giảm do chưa được chấp thuận phát hành CP</t>
  </si>
  <si>
    <t xml:space="preserve"> - Phát hành CP để tăng vốn cổ phần từ nguồn vốn CSH</t>
  </si>
  <si>
    <t xml:space="preserve"> - Phát hành cổ phiếu để trả cổ tức (248.910 CP)                                                                                   </t>
  </si>
  <si>
    <t>Từ 01/01/2014 đến 30/06/2014</t>
  </si>
  <si>
    <t>Từ 01/01/2015 đến 30/06/2015</t>
  </si>
  <si>
    <t>Quý 02/2014</t>
  </si>
  <si>
    <t xml:space="preserve"> * Số lượng cổ phiếu quỹ tại ngày 30/6/2015.</t>
  </si>
  <si>
    <t>6 tháng đầu năm 2015</t>
  </si>
  <si>
    <t xml:space="preserve">DN - BÁO CÁO KẾT QUẢ KINH DOANH QUÝ </t>
  </si>
  <si>
    <t xml:space="preserve">    + Thuế GTGT của TSCĐ thuê tài chính.</t>
  </si>
  <si>
    <t xml:space="preserve">    + Công ty TNHH xây dựng và chuyển giao Hoàng Long.</t>
  </si>
  <si>
    <t xml:space="preserve">    + Công ty cổ phần chứng khoán FPT</t>
  </si>
  <si>
    <t xml:space="preserve">    + Các đối tượng khác</t>
  </si>
  <si>
    <t xml:space="preserve"> - Phân loại khoản mục</t>
  </si>
  <si>
    <t>07 - Tăng, giảm tài sản cố định hữu hình.</t>
  </si>
  <si>
    <t>08- Tăng, giảm tài sản cố định thuê tài chính.</t>
  </si>
  <si>
    <t>09 - Tài sản cố định vô hình.</t>
  </si>
  <si>
    <t>10 - Đầu tư vào Công ty liên kết, liên doanh:</t>
  </si>
  <si>
    <r>
      <t xml:space="preserve">(*) Công ty đầu tư góp vốn vào Công ty cổ phần bến xe khách trung tâm Cẩm Phả (được tách ra từ Công ty Cổ phần Hồng Vân)   </t>
    </r>
    <r>
      <rPr>
        <b/>
        <sz val="9"/>
        <rFont val="Arial"/>
        <family val="2"/>
      </rPr>
      <t>17.332.570.000 VND</t>
    </r>
    <r>
      <rPr>
        <sz val="9"/>
        <rFont val="Arial"/>
        <family val="2"/>
      </rPr>
      <t xml:space="preserve">, tương đương 34,67% vốn điều lệ. Công ty đã góp đủ vốn theo Giấy chứng nhận đăng ký doanh nghiệp. </t>
    </r>
  </si>
  <si>
    <t>11. Đầu tư dài hạn khác:</t>
  </si>
  <si>
    <t xml:space="preserve"> - Công ty cổ phần đầu tư  xuất nhập khẩu Thăng Long</t>
  </si>
  <si>
    <t xml:space="preserve"> (*) Khoản đầu tư theo hợp đồng số 148/2015/HĐKT giữa Công ty Cổ phần Hoàng Hà với Công ty Cổ phần Xuất nhập khẩu Thăng Long để thực hiện dự án “Phát triển khu nhà ở hai bên đường Kỳ Đồng kéo dài và khu dân cư mới xã Vũ Phúc thành phố Thái Bình’’, Công ty Cổ phần Hoàng Hà góp vốn đầu tư dự án bằng 15% tổng vốn đầu tư thực hiện dự án.</t>
  </si>
  <si>
    <t>12. Chi phí trả trước dài hạn.</t>
  </si>
  <si>
    <t>13. Phải trả dài hạn khác.</t>
  </si>
  <si>
    <t>14. Vay và nợ ngắn hạn.</t>
  </si>
  <si>
    <t>15. Thuế và các khoản phải nộp Nhà nước.</t>
  </si>
  <si>
    <t>Nguyên giá tài sản cố định đã khấu hao hết nhưng vẫn sử dụng là 15.274.084.073 đồng.</t>
  </si>
  <si>
    <t>Một số tài sản cố định hữu hình có nguyên giá và giá trị còn lại theo sổ sách lần lượt là 237.074.716.771 đồng và 165.664.158.913 đồng đã được thế chấp để đảm bảo cho các khoản vay của Ngân hàng TMCP Ngoại thương Việt Nam - Chi nhánh Thái Bình và Ngân hàng TMCP Đầu tư và Phát triển Việt Nam- Chi nhánh Thái Bình.</t>
  </si>
  <si>
    <t>(a): Khoản vay Ngân hàng Thương mại Cổ phần Ngoại thương Việt Nam - Chi nhánh Thái Bình để thực hiện phương án kinh doanh vận tải hành khách và các dịch vụ khác. Khoản vay này được đảm bảo bằng việc thế chấp một phần tài sản cố định là phương tiện vận tải của bên vay có nguyên giá và giá trị còn lại lần lượt là 44.789.516.381 đồng và 12.726.609.772 đồng.</t>
  </si>
  <si>
    <t>(b): Khoản vay Ngân hàng Thương mại Cổ phần Đầu tư và Phát triển Việt Nam - Chi nhánh Thái Bình để bổ sung vốn lưu động. Khoản vay này được đảm bảo bằng việc thế chấp một phần tài sản cố định là phương tiện vận tải của bên vay có nguyên giá và giá trị còn lại lần lượt là 25.805.046.749đồng và 8.650.751.597 đồng.</t>
  </si>
  <si>
    <t>16 - Phải trả dài hạn khác.</t>
  </si>
  <si>
    <t xml:space="preserve"> - Nhận ký quỹ, ký cược dài hạn.</t>
  </si>
  <si>
    <t>(a): Khoản vay Ngân hàng Thương mại Cổ phần Đầu tư và Phát triển Việt Nam - Chi nhánh Thái Bình để đầu tư bổ sung tài sản cố định. Khoản vay này được đảm bảo bằng việc thế chấp một phần tài sản cố định là phương tiện vận tải của bên vay có nguyên giá và giá trị còn lại lần lượt là 15.768.922.729 đồng và 11.810.942.260 đồng.</t>
  </si>
  <si>
    <t>(b): Khoản vay Ngân hàng Thương mại Cổ phần Ngoại thương Việt Nam - Chi nhánh Thái Bình để thực hiện phương án kinh doanh vận tải hành khách và các dịch vụ khác. Khoản vay này được đảm bảo bằng việc thế chấp một phần tài sản cố định là phương tiện vận tải, tòa nhà văn phòng – bến xe khách Hoàng Hà của bên vay có nguyên giá và giá trị còn lại lần lượt là 150.711.230.912 đồng và 132.475.855.284 đồng.</t>
  </si>
  <si>
    <t xml:space="preserve"> (d) Chi tiết vốn góp tăng thêm trong kỳ.</t>
  </si>
  <si>
    <t xml:space="preserve"> - Bán cổ phần thu bằng tiền cho nhà đầu tư chiến lược (a).</t>
  </si>
  <si>
    <t xml:space="preserve"> - Tăng vốn từ nguồn thặng dư vốn cổ phần (b).</t>
  </si>
  <si>
    <t xml:space="preserve"> - Tăng vốn bằng phát hành cổ phiếu để chi trả cổ tức từ nguồn lợi nhuận sau thuế chưa phân phối năm 2014 (b)</t>
  </si>
  <si>
    <t>Số tiền</t>
  </si>
  <si>
    <t>(a) Cổ phần bán cho nhà đầu tư chiến lược bị hạn chế chuyển nhượng 01 năm theo nghị quyết Đại hội đồng cổ đông bất thường năm 2015 số 32.15/NQ-ĐHĐCĐ và Quyết định Hội đồng Quản trị số 69.15/NQ-HĐQT.</t>
  </si>
  <si>
    <t>(b) Phát hành Cổ phiếu để tăng vốn cổ phần từ nguồn thặng dư vốn cổ phần và phát hành cổ phiếu để chi trả cổ tức từ nguồn lợi nhuận sau thuế chưa phân phối năm 2014 cho các cổ đông hiện hữu phù hợp với Nghị quyết Đại hội đồng cổ đông thường niên năm 2015 số 125.15/NQ-HH ngày 25 tháng 4 năm 2015 và Nghị Quyết Hội đồng Quản trị số 211.15/NQ-HĐQT ngày 25 tháng 6 năm 2015.</t>
  </si>
  <si>
    <t>d. Cổ phiếu</t>
  </si>
  <si>
    <t>8. Chi phí thuế TNDN hiện hành.</t>
  </si>
  <si>
    <t xml:space="preserve"> - Chi phí thuế thu nhập doanh nghiệp tính trên thu nhập chịu thuế năm hiện hành</t>
  </si>
  <si>
    <t xml:space="preserve"> - Điều chỉnh chi phí thuế TNDN của các năm trước vào chi phí thuế TNDN hiện hành năm nay</t>
  </si>
  <si>
    <t>Tổng chi phí thuế TNDN hiện hành</t>
  </si>
  <si>
    <t>Kỳ này</t>
  </si>
  <si>
    <t>Kỳ trước</t>
  </si>
  <si>
    <t>Chi tiết cách xác định thuế thu nhập doanh nghiệp hiện hành</t>
  </si>
  <si>
    <t>Lợi nhuận kế toán trước thuế</t>
  </si>
  <si>
    <t>Các khoản điều chỉnh tăng</t>
  </si>
  <si>
    <t>Các khoản điều chỉnh giảm</t>
  </si>
  <si>
    <t>Lỗ năm trước kết chuyển năm nay</t>
  </si>
  <si>
    <t>Thu nhập tính thuế TNDN</t>
  </si>
  <si>
    <t>Thuế suất thuế TNDN</t>
  </si>
  <si>
    <t>Thuế TNDN</t>
  </si>
  <si>
    <t>Chi phí thuế thu nhập hiện hành</t>
  </si>
  <si>
    <t>9. Lãi cơ bản trên cổ phiếu.</t>
  </si>
  <si>
    <t>10. Chi phí sản xuất kinh doanh theo yếu tố.</t>
  </si>
  <si>
    <t>Từ ngày 01/01/2015 đến ngày 30/06/2015 (1)</t>
  </si>
  <si>
    <t>1959,1</t>
  </si>
  <si>
    <t>Thái Bình, ngày 06/08/2015</t>
  </si>
  <si>
    <t>Từ ngày 01/01/2015 đến ngày 30/06/2015</t>
  </si>
  <si>
    <t>Lập, ngày 06 tháng 08 năm 2015.</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</si>
</sst>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1">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1"/>
      <name val="Times New Roman"/>
      <family val="1"/>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sz val="11"/>
      <name val="Times New Roman"/>
      <family val="1"/>
    </font>
    <font>
      <b/>
      <sz val="7"/>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i/>
      <sz val="11"/>
      <name val="Times New Roman"/>
      <family val="1"/>
    </font>
    <font>
      <i/>
      <sz val="11"/>
      <name val="Times New Roman"/>
      <family val="1"/>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sz val="8"/>
      <name val="Calibri"/>
      <family val="2"/>
      <charset val="163"/>
      <scheme val="minor"/>
    </font>
    <font>
      <u val="singleAccounting"/>
      <sz val="9"/>
      <name val="Times New Roman"/>
      <family val="1"/>
    </font>
    <font>
      <b/>
      <sz val="9"/>
      <color rgb="FFFF0000"/>
      <name val="Arial"/>
      <family val="2"/>
      <charset val="163"/>
    </font>
    <font>
      <sz val="9"/>
      <color rgb="FFFF0000"/>
      <name val="Arial"/>
      <family val="2"/>
    </font>
  </fonts>
  <fills count="57">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s>
  <cellStyleXfs count="1330">
    <xf numFmtId="0" fontId="0" fillId="0" borderId="0"/>
    <xf numFmtId="179" fontId="16" fillId="0" borderId="0" applyFont="0" applyFill="0" applyBorder="0" applyAlignment="0" applyProtection="0"/>
    <xf numFmtId="0" fontId="17" fillId="0" borderId="0" applyNumberFormat="0" applyFill="0" applyBorder="0" applyAlignment="0" applyProtection="0"/>
    <xf numFmtId="3" fontId="18" fillId="0" borderId="1"/>
    <xf numFmtId="0" fontId="19" fillId="0" borderId="0"/>
    <xf numFmtId="203" fontId="20" fillId="0" borderId="2">
      <alignment horizontal="center"/>
      <protection hidden="1"/>
    </xf>
    <xf numFmtId="38" fontId="21" fillId="0" borderId="0" applyFont="0" applyFill="0" applyBorder="0" applyAlignment="0" applyProtection="0"/>
    <xf numFmtId="180" fontId="22" fillId="0" borderId="0" applyFont="0" applyFill="0" applyBorder="0" applyAlignment="0" applyProtection="0"/>
    <xf numFmtId="0" fontId="23" fillId="0" borderId="0" applyFont="0" applyFill="0" applyBorder="0" applyAlignment="0" applyProtection="0"/>
    <xf numFmtId="183" fontId="24" fillId="0" borderId="0" applyFont="0" applyFill="0" applyBorder="0" applyAlignment="0" applyProtection="0"/>
    <xf numFmtId="0" fontId="24" fillId="0" borderId="0" applyNumberFormat="0" applyFill="0" applyBorder="0" applyAlignment="0" applyProtection="0"/>
    <xf numFmtId="168" fontId="23" fillId="0" borderId="0" applyFont="0" applyFill="0" applyBorder="0" applyAlignment="0" applyProtection="0"/>
    <xf numFmtId="0" fontId="25" fillId="0" borderId="3"/>
    <xf numFmtId="167"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174" fontId="22"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8" fillId="0" borderId="0"/>
    <xf numFmtId="40" fontId="29" fillId="0" borderId="0" applyFont="0" applyFill="0" applyBorder="0" applyAlignment="0" applyProtection="0"/>
    <xf numFmtId="38" fontId="30" fillId="0" borderId="0" applyFont="0" applyFill="0" applyBorder="0" applyAlignment="0" applyProtection="0"/>
    <xf numFmtId="0" fontId="24" fillId="0" borderId="0" applyNumberFormat="0" applyFill="0" applyBorder="0" applyAlignment="0" applyProtection="0"/>
    <xf numFmtId="0" fontId="24" fillId="0" borderId="0"/>
    <xf numFmtId="215" fontId="17" fillId="0" borderId="0" applyFont="0" applyFill="0" applyBorder="0" applyAlignment="0" applyProtection="0"/>
    <xf numFmtId="0" fontId="31" fillId="0" borderId="0"/>
    <xf numFmtId="0" fontId="31" fillId="0" borderId="0" applyFont="0" applyFill="0" applyBorder="0" applyAlignment="0" applyProtection="0"/>
    <xf numFmtId="0" fontId="32" fillId="0" borderId="0" applyNumberFormat="0" applyFill="0" applyBorder="0" applyAlignment="0" applyProtection="0"/>
    <xf numFmtId="42" fontId="3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 fillId="0" borderId="0"/>
    <xf numFmtId="0" fontId="34" fillId="0" borderId="0"/>
    <xf numFmtId="42"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42" fontId="33" fillId="0" borderId="0" applyFont="0" applyFill="0" applyBorder="0" applyAlignment="0" applyProtection="0"/>
    <xf numFmtId="237" fontId="33"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179" fontId="16" fillId="0" borderId="0" applyFont="0" applyFill="0" applyBorder="0" applyAlignment="0" applyProtection="0"/>
    <xf numFmtId="172"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0" fontId="32" fillId="0" borderId="0" applyNumberFormat="0" applyFill="0" applyBorder="0" applyAlignment="0" applyProtection="0"/>
    <xf numFmtId="212" fontId="35" fillId="0" borderId="0" applyFont="0" applyFill="0" applyBorder="0" applyAlignment="0" applyProtection="0"/>
    <xf numFmtId="232" fontId="3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82" fontId="37" fillId="0" borderId="0" applyFont="0" applyFill="0" applyBorder="0" applyAlignment="0" applyProtection="0"/>
    <xf numFmtId="181" fontId="37" fillId="0" borderId="0" applyFont="0" applyFill="0" applyBorder="0" applyAlignment="0" applyProtection="0"/>
    <xf numFmtId="229" fontId="32" fillId="0" borderId="0" applyFont="0" applyFill="0" applyBorder="0" applyAlignment="0" applyProtection="0"/>
    <xf numFmtId="181" fontId="38" fillId="0" borderId="0" applyFont="0" applyFill="0" applyBorder="0" applyAlignment="0" applyProtection="0"/>
    <xf numFmtId="0" fontId="40" fillId="0" borderId="0"/>
    <xf numFmtId="0" fontId="39" fillId="0" borderId="0"/>
    <xf numFmtId="0" fontId="131" fillId="0" borderId="0"/>
    <xf numFmtId="1" fontId="41" fillId="0" borderId="1" applyBorder="0" applyAlignment="0">
      <alignment horizontal="center"/>
    </xf>
    <xf numFmtId="0" fontId="42" fillId="0" borderId="0"/>
    <xf numFmtId="3" fontId="18" fillId="0" borderId="1"/>
    <xf numFmtId="3" fontId="18" fillId="0" borderId="1"/>
    <xf numFmtId="212" fontId="35" fillId="0" borderId="0" applyFont="0" applyFill="0" applyBorder="0" applyAlignment="0" applyProtection="0"/>
    <xf numFmtId="0" fontId="43" fillId="2" borderId="0"/>
    <xf numFmtId="0" fontId="43" fillId="2" borderId="0"/>
    <xf numFmtId="0" fontId="44" fillId="2" borderId="0"/>
    <xf numFmtId="0" fontId="43" fillId="2" borderId="0"/>
    <xf numFmtId="0" fontId="43" fillId="2" borderId="0"/>
    <xf numFmtId="0" fontId="44" fillId="2" borderId="0"/>
    <xf numFmtId="0" fontId="45" fillId="0" borderId="4" applyFont="0" applyAlignment="0">
      <alignment horizontal="left"/>
    </xf>
    <xf numFmtId="0" fontId="44" fillId="2" borderId="0"/>
    <xf numFmtId="0" fontId="44"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17"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3" fillId="3" borderId="0"/>
    <xf numFmtId="0" fontId="44" fillId="2" borderId="0"/>
    <xf numFmtId="0" fontId="44" fillId="2" borderId="0"/>
    <xf numFmtId="0" fontId="44" fillId="2" borderId="0"/>
    <xf numFmtId="0" fontId="43" fillId="3"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3" borderId="0"/>
    <xf numFmtId="0" fontId="43" fillId="3" borderId="0"/>
    <xf numFmtId="0" fontId="43" fillId="2" borderId="0"/>
    <xf numFmtId="0" fontId="43" fillId="2" borderId="0"/>
    <xf numFmtId="0" fontId="43" fillId="2" borderId="0"/>
    <xf numFmtId="0" fontId="44" fillId="2" borderId="0"/>
    <xf numFmtId="0" fontId="43" fillId="2" borderId="0"/>
    <xf numFmtId="0" fontId="44" fillId="2" borderId="0"/>
    <xf numFmtId="0" fontId="44"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3" fillId="2" borderId="0"/>
    <xf numFmtId="0" fontId="46" fillId="0" borderId="1" applyNumberFormat="0" applyFont="0" applyBorder="0">
      <alignment horizontal="left" indent="2"/>
    </xf>
    <xf numFmtId="9" fontId="47" fillId="0" borderId="0" applyFont="0" applyFill="0" applyBorder="0" applyAlignment="0" applyProtection="0"/>
    <xf numFmtId="9" fontId="48" fillId="0" borderId="0" applyFont="0" applyFill="0" applyBorder="0" applyAlignment="0" applyProtection="0"/>
    <xf numFmtId="9" fontId="49" fillId="0" borderId="0" applyBorder="0" applyAlignment="0" applyProtection="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17"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3" borderId="0"/>
    <xf numFmtId="0" fontId="44" fillId="2" borderId="0"/>
    <xf numFmtId="0" fontId="44" fillId="2" borderId="0"/>
    <xf numFmtId="0" fontId="44" fillId="2" borderId="0"/>
    <xf numFmtId="0" fontId="50" fillId="3"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44" fillId="2" borderId="0"/>
    <xf numFmtId="0" fontId="50"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50" fillId="2" borderId="0"/>
    <xf numFmtId="0" fontId="46" fillId="0" borderId="1" applyNumberFormat="0" applyFont="0" applyBorder="0" applyAlignment="0">
      <alignment horizontal="center"/>
    </xf>
    <xf numFmtId="0" fontId="17"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17"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3" borderId="0"/>
    <xf numFmtId="0" fontId="44" fillId="2" borderId="0"/>
    <xf numFmtId="0" fontId="44" fillId="2" borderId="0"/>
    <xf numFmtId="0" fontId="44" fillId="2" borderId="0"/>
    <xf numFmtId="0" fontId="52" fillId="3"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3" borderId="0"/>
    <xf numFmtId="0" fontId="52" fillId="3" borderId="0"/>
    <xf numFmtId="0" fontId="52" fillId="2" borderId="0"/>
    <xf numFmtId="0" fontId="52" fillId="2" borderId="0"/>
    <xf numFmtId="0" fontId="52" fillId="2" borderId="0"/>
    <xf numFmtId="0" fontId="44" fillId="2" borderId="0"/>
    <xf numFmtId="0" fontId="52"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17"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175" fontId="54" fillId="0" borderId="5" applyNumberFormat="0" applyFont="0" applyBorder="0" applyAlignment="0">
      <alignment horizontal="center" vertical="center"/>
    </xf>
    <xf numFmtId="0" fontId="17" fillId="0" borderId="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1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5" fillId="12"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7" fillId="17"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5" fillId="21" borderId="0" applyNumberFormat="0" applyBorder="0" applyAlignment="0" applyProtection="0"/>
    <xf numFmtId="0" fontId="56" fillId="22"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23"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7" fillId="24" borderId="0" applyNumberFormat="0" applyBorder="0" applyAlignment="0" applyProtection="0"/>
    <xf numFmtId="218" fontId="58" fillId="0" borderId="0" applyFont="0" applyFill="0" applyBorder="0" applyAlignment="0" applyProtection="0"/>
    <xf numFmtId="0" fontId="59" fillId="0" borderId="0" applyFont="0" applyFill="0" applyBorder="0" applyAlignment="0" applyProtection="0"/>
    <xf numFmtId="212" fontId="60" fillId="0" borderId="0" applyFont="0" applyFill="0" applyBorder="0" applyAlignment="0" applyProtection="0"/>
    <xf numFmtId="219" fontId="58" fillId="0" borderId="0" applyFont="0" applyFill="0" applyBorder="0" applyAlignment="0" applyProtection="0"/>
    <xf numFmtId="0" fontId="59" fillId="0" borderId="0" applyFont="0" applyFill="0" applyBorder="0" applyAlignment="0" applyProtection="0"/>
    <xf numFmtId="238" fontId="1" fillId="0" borderId="0" applyFont="0" applyFill="0" applyBorder="0" applyAlignment="0" applyProtection="0"/>
    <xf numFmtId="0" fontId="61" fillId="0" borderId="6" applyFont="0" applyFill="0" applyBorder="0" applyAlignment="0" applyProtection="0">
      <alignment horizontal="center" vertical="center"/>
    </xf>
    <xf numFmtId="0" fontId="62" fillId="0" borderId="0">
      <alignment horizontal="center" wrapText="1"/>
      <protection locked="0"/>
    </xf>
    <xf numFmtId="167" fontId="63" fillId="0" borderId="0" applyFont="0" applyFill="0" applyBorder="0" applyAlignment="0" applyProtection="0"/>
    <xf numFmtId="0" fontId="59" fillId="0" borderId="0" applyFont="0" applyFill="0" applyBorder="0" applyAlignment="0" applyProtection="0"/>
    <xf numFmtId="167" fontId="63" fillId="0" borderId="0" applyFont="0" applyFill="0" applyBorder="0" applyAlignment="0" applyProtection="0"/>
    <xf numFmtId="168" fontId="63" fillId="0" borderId="0" applyFont="0" applyFill="0" applyBorder="0" applyAlignment="0" applyProtection="0"/>
    <xf numFmtId="0" fontId="59" fillId="0" borderId="0" applyFont="0" applyFill="0" applyBorder="0" applyAlignment="0" applyProtection="0"/>
    <xf numFmtId="168" fontId="63" fillId="0" borderId="0" applyFont="0" applyFill="0" applyBorder="0" applyAlignment="0" applyProtection="0"/>
    <xf numFmtId="179" fontId="16" fillId="0" borderId="0" applyFont="0" applyFill="0" applyBorder="0" applyAlignment="0" applyProtection="0"/>
    <xf numFmtId="0" fontId="64" fillId="25" borderId="0" applyNumberFormat="0" applyBorder="0" applyAlignment="0" applyProtection="0"/>
    <xf numFmtId="0" fontId="65" fillId="0" borderId="0"/>
    <xf numFmtId="0" fontId="66" fillId="0" borderId="0" applyNumberFormat="0" applyFill="0" applyBorder="0" applyAlignment="0" applyProtection="0"/>
    <xf numFmtId="0" fontId="67" fillId="0" borderId="0"/>
    <xf numFmtId="0" fontId="1" fillId="0" borderId="0"/>
    <xf numFmtId="0" fontId="68" fillId="0" borderId="0"/>
    <xf numFmtId="0" fontId="69" fillId="0" borderId="0"/>
    <xf numFmtId="0" fontId="44" fillId="0" borderId="0"/>
    <xf numFmtId="176" fontId="1" fillId="0" borderId="0" applyFill="0" applyBorder="0" applyAlignment="0"/>
    <xf numFmtId="219" fontId="1" fillId="0" borderId="0" applyFill="0" applyBorder="0" applyAlignment="0"/>
    <xf numFmtId="177" fontId="24" fillId="0" borderId="0" applyFill="0" applyBorder="0" applyAlignment="0"/>
    <xf numFmtId="186" fontId="24"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70" fillId="26" borderId="7" applyNumberFormat="0" applyAlignment="0" applyProtection="0"/>
    <xf numFmtId="0" fontId="71" fillId="0" borderId="0"/>
    <xf numFmtId="202" fontId="72" fillId="0" borderId="3" applyBorder="0"/>
    <xf numFmtId="202" fontId="73" fillId="0" borderId="4">
      <protection locked="0"/>
    </xf>
    <xf numFmtId="216" fontId="33" fillId="0" borderId="0" applyFont="0" applyFill="0" applyBorder="0" applyAlignment="0" applyProtection="0"/>
    <xf numFmtId="205" fontId="74" fillId="0" borderId="4"/>
    <xf numFmtId="0" fontId="75" fillId="27" borderId="8" applyNumberFormat="0" applyAlignment="0" applyProtection="0"/>
    <xf numFmtId="175" fontId="76"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77" fillId="0" borderId="0"/>
    <xf numFmtId="3" fontId="24" fillId="0" borderId="0" applyFont="0" applyFill="0" applyBorder="0" applyAlignment="0" applyProtection="0"/>
    <xf numFmtId="0" fontId="78" fillId="0" borderId="0" applyNumberFormat="0" applyAlignment="0">
      <alignment horizontal="left"/>
    </xf>
    <xf numFmtId="165" fontId="79" fillId="0" borderId="0" applyFont="0" applyFill="0" applyBorder="0" applyAlignment="0" applyProtection="0"/>
    <xf numFmtId="166" fontId="80" fillId="0" borderId="0" applyFont="0" applyFill="0" applyBorder="0" applyAlignment="0" applyProtection="0"/>
    <xf numFmtId="233" fontId="36" fillId="0" borderId="0" applyFont="0" applyFill="0" applyBorder="0" applyAlignment="0" applyProtection="0"/>
    <xf numFmtId="174" fontId="6" fillId="0" borderId="0" applyFont="0" applyFill="0" applyBorder="0" applyAlignment="0" applyProtection="0"/>
    <xf numFmtId="210" fontId="81" fillId="0" borderId="0">
      <protection locked="0"/>
    </xf>
    <xf numFmtId="209" fontId="81" fillId="0" borderId="0">
      <protection locked="0"/>
    </xf>
    <xf numFmtId="211" fontId="82" fillId="0" borderId="9">
      <protection locked="0"/>
    </xf>
    <xf numFmtId="208" fontId="81" fillId="0" borderId="0">
      <protection locked="0"/>
    </xf>
    <xf numFmtId="207" fontId="81" fillId="0" borderId="0">
      <protection locked="0"/>
    </xf>
    <xf numFmtId="208" fontId="81" fillId="0" borderId="0" applyNumberFormat="0">
      <protection locked="0"/>
    </xf>
    <xf numFmtId="208" fontId="81" fillId="0" borderId="0">
      <protection locked="0"/>
    </xf>
    <xf numFmtId="202" fontId="83" fillId="0" borderId="2"/>
    <xf numFmtId="206" fontId="83" fillId="0" borderId="2"/>
    <xf numFmtId="219" fontId="1" fillId="0" borderId="0" applyFont="0" applyFill="0" applyBorder="0" applyAlignment="0" applyProtection="0"/>
    <xf numFmtId="178" fontId="24" fillId="0" borderId="0" applyFont="0" applyFill="0" applyBorder="0" applyAlignment="0" applyProtection="0"/>
    <xf numFmtId="187" fontId="77" fillId="0" borderId="0"/>
    <xf numFmtId="202" fontId="20" fillId="0" borderId="2">
      <alignment horizontal="center"/>
      <protection hidden="1"/>
    </xf>
    <xf numFmtId="204" fontId="84" fillId="0" borderId="2">
      <alignment horizontal="center"/>
      <protection hidden="1"/>
    </xf>
    <xf numFmtId="2" fontId="20" fillId="0" borderId="2">
      <alignment horizontal="center"/>
      <protection hidden="1"/>
    </xf>
    <xf numFmtId="0" fontId="24" fillId="0" borderId="0" applyFont="0" applyFill="0" applyBorder="0" applyAlignment="0" applyProtection="0"/>
    <xf numFmtId="14" fontId="85"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36" fillId="0" borderId="0" applyFont="0" applyFill="0" applyBorder="0" applyAlignment="0" applyProtection="0"/>
    <xf numFmtId="224" fontId="24" fillId="0" borderId="0" applyFont="0" applyFill="0" applyBorder="0" applyAlignment="0" applyProtection="0"/>
    <xf numFmtId="188" fontId="77" fillId="0" borderId="0"/>
    <xf numFmtId="0" fontId="86" fillId="0" borderId="0">
      <alignment vertical="top" wrapText="1"/>
    </xf>
    <xf numFmtId="172" fontId="87" fillId="0" borderId="0" applyFont="0" applyFill="0" applyBorder="0" applyAlignment="0" applyProtection="0"/>
    <xf numFmtId="174"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41"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3" fontId="88" fillId="0" borderId="0" applyFont="0" applyBorder="0" applyAlignment="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90" fillId="0" borderId="0" applyNumberFormat="0" applyAlignment="0">
      <alignment horizontal="left"/>
    </xf>
    <xf numFmtId="194" fontId="34" fillId="0" borderId="0" applyFont="0" applyFill="0" applyBorder="0" applyAlignment="0" applyProtection="0"/>
    <xf numFmtId="0" fontId="91" fillId="0" borderId="0" applyNumberFormat="0" applyFill="0" applyBorder="0" applyAlignment="0" applyProtection="0"/>
    <xf numFmtId="3" fontId="88" fillId="0" borderId="0" applyFont="0" applyBorder="0" applyAlignment="0"/>
    <xf numFmtId="2" fontId="2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39" fontId="1" fillId="0" borderId="10" applyNumberForma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38" fontId="7" fillId="2" borderId="0" applyNumberFormat="0" applyBorder="0" applyAlignment="0" applyProtection="0"/>
    <xf numFmtId="0" fontId="100" fillId="0" borderId="11" applyNumberFormat="0" applyFill="0" applyBorder="0" applyAlignment="0" applyProtection="0">
      <alignment horizontal="center" vertical="center"/>
    </xf>
    <xf numFmtId="0" fontId="101" fillId="0" borderId="0" applyNumberFormat="0" applyFont="0" applyBorder="0" applyAlignment="0">
      <alignment horizontal="left" vertical="center"/>
    </xf>
    <xf numFmtId="0" fontId="102" fillId="31" borderId="0"/>
    <xf numFmtId="0" fontId="71" fillId="0" borderId="0">
      <alignment horizontal="left"/>
    </xf>
    <xf numFmtId="0" fontId="103" fillId="0" borderId="12" applyNumberFormat="0" applyAlignment="0" applyProtection="0">
      <alignment horizontal="left" vertical="center"/>
    </xf>
    <xf numFmtId="0" fontId="103" fillId="0" borderId="13">
      <alignment horizontal="left" vertical="center"/>
    </xf>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0" borderId="0" applyProtection="0"/>
    <xf numFmtId="0" fontId="108" fillId="0" borderId="0" applyProtection="0"/>
    <xf numFmtId="0" fontId="109" fillId="0" borderId="17">
      <alignment horizontal="center"/>
    </xf>
    <xf numFmtId="0" fontId="109" fillId="0" borderId="0">
      <alignment horizontal="center"/>
    </xf>
    <xf numFmtId="169" fontId="110" fillId="32" borderId="1" applyNumberFormat="0" applyAlignment="0">
      <alignment horizontal="left" vertical="top"/>
    </xf>
    <xf numFmtId="191" fontId="61" fillId="0" borderId="0" applyFont="0" applyFill="0" applyBorder="0" applyAlignment="0" applyProtection="0">
      <alignment horizontal="center" vertical="center"/>
    </xf>
    <xf numFmtId="49" fontId="111" fillId="0" borderId="1">
      <alignment vertical="center"/>
    </xf>
    <xf numFmtId="0" fontId="112" fillId="0" borderId="0"/>
    <xf numFmtId="0" fontId="113" fillId="0" borderId="0" applyFont="0" applyFill="0" applyBorder="0" applyAlignment="0" applyProtection="0"/>
    <xf numFmtId="0" fontId="114" fillId="0" borderId="0" applyFont="0" applyFill="0" applyBorder="0" applyAlignment="0" applyProtection="0"/>
    <xf numFmtId="0" fontId="115" fillId="9" borderId="7" applyNumberFormat="0" applyAlignment="0" applyProtection="0"/>
    <xf numFmtId="10" fontId="7" fillId="33" borderId="1" applyNumberFormat="0" applyBorder="0" applyAlignment="0" applyProtection="0"/>
    <xf numFmtId="2" fontId="116" fillId="0" borderId="18" applyBorder="0"/>
    <xf numFmtId="0" fontId="88" fillId="0" borderId="0"/>
    <xf numFmtId="0" fontId="62" fillId="0" borderId="19">
      <alignment horizontal="centerContinuous"/>
    </xf>
    <xf numFmtId="0" fontId="117" fillId="0" borderId="0"/>
    <xf numFmtId="0" fontId="34"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18" fillId="0" borderId="20" applyNumberFormat="0" applyFill="0" applyAlignment="0" applyProtection="0"/>
    <xf numFmtId="202" fontId="7" fillId="0" borderId="3" applyFont="0"/>
    <xf numFmtId="3" fontId="1" fillId="0" borderId="21"/>
    <xf numFmtId="0" fontId="61" fillId="0" borderId="0" applyFont="0" applyFill="0" applyBorder="0" applyProtection="0">
      <alignment horizontal="center" vertical="center"/>
    </xf>
    <xf numFmtId="176" fontId="119" fillId="0" borderId="22" applyNumberFormat="0" applyFont="0" applyFill="0" applyBorder="0">
      <alignment horizontal="center"/>
    </xf>
    <xf numFmtId="38" fontId="34" fillId="0" borderId="0" applyFont="0" applyFill="0" applyBorder="0" applyAlignment="0" applyProtection="0"/>
    <xf numFmtId="4" fontId="120"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1" fillId="0" borderId="0" applyFont="0" applyFill="0" applyBorder="0" applyAlignment="0" applyProtection="0"/>
    <xf numFmtId="165" fontId="121" fillId="0" borderId="0" applyFont="0" applyFill="0" applyBorder="0" applyAlignment="0" applyProtection="0"/>
    <xf numFmtId="0" fontId="71" fillId="0" borderId="17"/>
    <xf numFmtId="171" fontId="1" fillId="0" borderId="22"/>
    <xf numFmtId="0" fontId="24" fillId="0" borderId="0" applyFont="0" applyFill="0" applyBorder="0" applyAlignment="0" applyProtection="0"/>
    <xf numFmtId="0" fontId="24"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22" fillId="0" borderId="0" applyNumberFormat="0" applyFont="0" applyFill="0" applyAlignment="0"/>
    <xf numFmtId="0" fontId="83" fillId="0" borderId="0">
      <alignment horizontal="justify" vertical="top"/>
    </xf>
    <xf numFmtId="0" fontId="123" fillId="0" borderId="23" applyNumberFormat="0" applyFont="0" applyFill="0" applyAlignment="0">
      <alignment horizontal="center" vertical="top"/>
    </xf>
    <xf numFmtId="0" fontId="124" fillId="9" borderId="0" applyNumberFormat="0" applyBorder="0" applyAlignment="0" applyProtection="0"/>
    <xf numFmtId="0" fontId="125" fillId="0" borderId="1"/>
    <xf numFmtId="0" fontId="126" fillId="0" borderId="0"/>
    <xf numFmtId="37" fontId="127" fillId="0" borderId="0"/>
    <xf numFmtId="185" fontId="128" fillId="0" borderId="0"/>
    <xf numFmtId="0" fontId="129"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7" fillId="0" borderId="0"/>
    <xf numFmtId="0" fontId="88" fillId="0" borderId="0"/>
    <xf numFmtId="0" fontId="120" fillId="34" borderId="0"/>
    <xf numFmtId="0" fontId="87" fillId="0" borderId="0"/>
    <xf numFmtId="0" fontId="24" fillId="6" borderId="24" applyNumberFormat="0" applyFont="0" applyAlignment="0" applyProtection="0"/>
    <xf numFmtId="174" fontId="40" fillId="0" borderId="0" applyFont="0" applyFill="0" applyBorder="0" applyAlignment="0" applyProtection="0"/>
    <xf numFmtId="172" fontId="40" fillId="0" borderId="0" applyFont="0" applyFill="0" applyBorder="0" applyAlignment="0" applyProtection="0"/>
    <xf numFmtId="0" fontId="130" fillId="0" borderId="0" applyNumberFormat="0" applyFill="0" applyBorder="0" applyAlignment="0" applyProtection="0"/>
    <xf numFmtId="0" fontId="80" fillId="0" borderId="0" applyNumberFormat="0" applyFill="0" applyBorder="0" applyAlignment="0" applyProtection="0"/>
    <xf numFmtId="0" fontId="17" fillId="0" borderId="0" applyNumberFormat="0" applyFill="0" applyBorder="0" applyAlignment="0" applyProtection="0"/>
    <xf numFmtId="0" fontId="24" fillId="0" borderId="0" applyFont="0" applyFill="0" applyBorder="0" applyAlignment="0" applyProtection="0"/>
    <xf numFmtId="0" fontId="131" fillId="0" borderId="0"/>
    <xf numFmtId="0" fontId="132" fillId="26" borderId="25" applyNumberFormat="0" applyAlignment="0" applyProtection="0"/>
    <xf numFmtId="14" fontId="62" fillId="0" borderId="0">
      <alignment horizontal="center" wrapText="1"/>
      <protection locked="0"/>
    </xf>
    <xf numFmtId="9" fontId="1" fillId="0" borderId="0" applyFont="0" applyFill="0" applyBorder="0" applyAlignment="0" applyProtection="0"/>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34"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33" fillId="0" borderId="0"/>
    <xf numFmtId="0" fontId="31" fillId="0" borderId="0" applyNumberFormat="0" applyFont="0" applyFill="0" applyBorder="0" applyAlignment="0" applyProtection="0">
      <alignment horizontal="left"/>
    </xf>
    <xf numFmtId="0" fontId="134" fillId="0" borderId="17">
      <alignment horizontal="center"/>
    </xf>
    <xf numFmtId="0" fontId="135" fillId="35" borderId="0" applyNumberFormat="0" applyFont="0" applyBorder="0" applyAlignment="0">
      <alignment horizontal="center"/>
    </xf>
    <xf numFmtId="14" fontId="136" fillId="0" borderId="0" applyNumberFormat="0" applyFill="0" applyBorder="0" applyAlignment="0" applyProtection="0">
      <alignment horizontal="left"/>
    </xf>
    <xf numFmtId="0" fontId="17" fillId="0" borderId="0" applyNumberFormat="0" applyFill="0" applyBorder="0" applyAlignment="0" applyProtection="0"/>
    <xf numFmtId="4" fontId="137" fillId="36" borderId="27" applyNumberFormat="0" applyProtection="0">
      <alignment vertical="center"/>
    </xf>
    <xf numFmtId="4" fontId="138" fillId="36" borderId="27" applyNumberFormat="0" applyProtection="0">
      <alignment vertical="center"/>
    </xf>
    <xf numFmtId="4" fontId="139" fillId="36" borderId="27" applyNumberFormat="0" applyProtection="0">
      <alignment horizontal="left" vertical="center" indent="1"/>
    </xf>
    <xf numFmtId="4" fontId="139" fillId="37" borderId="0" applyNumberFormat="0" applyProtection="0">
      <alignment horizontal="left" vertical="center" indent="1"/>
    </xf>
    <xf numFmtId="4" fontId="139" fillId="38" borderId="27" applyNumberFormat="0" applyProtection="0">
      <alignment horizontal="right" vertical="center"/>
    </xf>
    <xf numFmtId="4" fontId="139" fillId="39" borderId="27" applyNumberFormat="0" applyProtection="0">
      <alignment horizontal="right" vertical="center"/>
    </xf>
    <xf numFmtId="4" fontId="139" fillId="40" borderId="27" applyNumberFormat="0" applyProtection="0">
      <alignment horizontal="right" vertical="center"/>
    </xf>
    <xf numFmtId="4" fontId="139" fillId="41" borderId="27" applyNumberFormat="0" applyProtection="0">
      <alignment horizontal="right" vertical="center"/>
    </xf>
    <xf numFmtId="4" fontId="139" fillId="42" borderId="27" applyNumberFormat="0" applyProtection="0">
      <alignment horizontal="right" vertical="center"/>
    </xf>
    <xf numFmtId="4" fontId="139" fillId="43" borderId="27" applyNumberFormat="0" applyProtection="0">
      <alignment horizontal="right" vertical="center"/>
    </xf>
    <xf numFmtId="4" fontId="139" fillId="44" borderId="27" applyNumberFormat="0" applyProtection="0">
      <alignment horizontal="right" vertical="center"/>
    </xf>
    <xf numFmtId="4" fontId="139" fillId="45" borderId="27" applyNumberFormat="0" applyProtection="0">
      <alignment horizontal="right" vertical="center"/>
    </xf>
    <xf numFmtId="4" fontId="139" fillId="46" borderId="27" applyNumberFormat="0" applyProtection="0">
      <alignment horizontal="right" vertical="center"/>
    </xf>
    <xf numFmtId="4" fontId="137" fillId="47" borderId="28" applyNumberFormat="0" applyProtection="0">
      <alignment horizontal="left" vertical="center" indent="1"/>
    </xf>
    <xf numFmtId="4" fontId="137" fillId="48" borderId="0" applyNumberFormat="0" applyProtection="0">
      <alignment horizontal="left" vertical="center" indent="1"/>
    </xf>
    <xf numFmtId="4" fontId="137" fillId="37" borderId="0" applyNumberFormat="0" applyProtection="0">
      <alignment horizontal="left" vertical="center" indent="1"/>
    </xf>
    <xf numFmtId="4" fontId="139" fillId="48" borderId="27" applyNumberFormat="0" applyProtection="0">
      <alignment horizontal="right" vertical="center"/>
    </xf>
    <xf numFmtId="4" fontId="140" fillId="48" borderId="0" applyNumberFormat="0" applyProtection="0">
      <alignment horizontal="left" vertical="center" indent="1"/>
    </xf>
    <xf numFmtId="4" fontId="140" fillId="37" borderId="0" applyNumberFormat="0" applyProtection="0">
      <alignment horizontal="left" vertical="center" indent="1"/>
    </xf>
    <xf numFmtId="4" fontId="139" fillId="49" borderId="27" applyNumberFormat="0" applyProtection="0">
      <alignment vertical="center"/>
    </xf>
    <xf numFmtId="4" fontId="141" fillId="49" borderId="27" applyNumberFormat="0" applyProtection="0">
      <alignment vertical="center"/>
    </xf>
    <xf numFmtId="4" fontId="137" fillId="48" borderId="29" applyNumberFormat="0" applyProtection="0">
      <alignment horizontal="left" vertical="center" indent="1"/>
    </xf>
    <xf numFmtId="4" fontId="139" fillId="49" borderId="27" applyNumberFormat="0" applyProtection="0">
      <alignment horizontal="right" vertical="center"/>
    </xf>
    <xf numFmtId="4" fontId="141" fillId="49" borderId="27" applyNumberFormat="0" applyProtection="0">
      <alignment horizontal="right" vertical="center"/>
    </xf>
    <xf numFmtId="4" fontId="137" fillId="48" borderId="27" applyNumberFormat="0" applyProtection="0">
      <alignment horizontal="left" vertical="center" indent="1"/>
    </xf>
    <xf numFmtId="4" fontId="142" fillId="32" borderId="29" applyNumberFormat="0" applyProtection="0">
      <alignment horizontal="left" vertical="center" indent="1"/>
    </xf>
    <xf numFmtId="4" fontId="143" fillId="49" borderId="27" applyNumberFormat="0" applyProtection="0">
      <alignment horizontal="right" vertical="center"/>
    </xf>
    <xf numFmtId="0" fontId="9" fillId="0" borderId="0">
      <alignment vertical="center"/>
    </xf>
    <xf numFmtId="235" fontId="144" fillId="0" borderId="0" applyFont="0" applyFill="0" applyBorder="0" applyAlignment="0" applyProtection="0"/>
    <xf numFmtId="0" fontId="135" fillId="1" borderId="13" applyNumberFormat="0" applyFont="0" applyAlignment="0">
      <alignment horizontal="center"/>
    </xf>
    <xf numFmtId="0" fontId="145" fillId="0" borderId="0" applyNumberFormat="0" applyFill="0" applyBorder="0" applyAlignment="0" applyProtection="0"/>
    <xf numFmtId="0" fontId="146" fillId="0" borderId="0" applyNumberFormat="0" applyFill="0" applyBorder="0" applyAlignment="0" applyProtection="0">
      <alignment vertical="top"/>
      <protection locked="0"/>
    </xf>
    <xf numFmtId="3" fontId="16" fillId="0" borderId="0"/>
    <xf numFmtId="0" fontId="147" fillId="0" borderId="0" applyNumberFormat="0" applyFill="0" applyBorder="0" applyAlignment="0">
      <alignment horizontal="center"/>
    </xf>
    <xf numFmtId="0" fontId="1" fillId="50" borderId="0"/>
    <xf numFmtId="175" fontId="148" fillId="0" borderId="0" applyNumberFormat="0" applyBorder="0" applyAlignment="0">
      <alignment horizontal="centerContinuous"/>
    </xf>
    <xf numFmtId="0" fontId="31" fillId="0" borderId="0"/>
    <xf numFmtId="0" fontId="103" fillId="0" borderId="13">
      <alignment horizontal="left" vertical="center"/>
    </xf>
    <xf numFmtId="0" fontId="103" fillId="0" borderId="12" applyNumberFormat="0" applyAlignment="0" applyProtection="0">
      <alignment horizontal="left" vertical="center"/>
    </xf>
    <xf numFmtId="0" fontId="103" fillId="0" borderId="0" applyNumberFormat="0" applyFill="0" applyBorder="0" applyAlignment="0" applyProtection="0"/>
    <xf numFmtId="0" fontId="149" fillId="0" borderId="0" applyNumberFormat="0" applyFill="0" applyBorder="0" applyAlignment="0" applyProtection="0"/>
    <xf numFmtId="0" fontId="44" fillId="0" borderId="0"/>
    <xf numFmtId="0" fontId="150" fillId="0" borderId="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122" fillId="0" borderId="0" applyNumberFormat="0" applyFont="0" applyFill="0" applyAlignment="0"/>
    <xf numFmtId="0" fontId="24" fillId="0" borderId="30" applyNumberFormat="0" applyFont="0" applyFill="0" applyAlignment="0" applyProtection="0"/>
    <xf numFmtId="234" fontId="80" fillId="0" borderId="0" applyFont="0" applyFill="0" applyBorder="0" applyAlignment="0" applyProtection="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24" fillId="0" borderId="30" applyNumberFormat="0" applyFont="0" applyFill="0" applyAlignment="0" applyProtection="0"/>
    <xf numFmtId="234" fontId="80" fillId="0" borderId="0" applyFont="0" applyFill="0" applyBorder="0" applyAlignment="0" applyProtection="0"/>
    <xf numFmtId="236" fontId="33" fillId="0" borderId="0" applyFont="0" applyFill="0" applyBorder="0" applyAlignment="0" applyProtection="0"/>
    <xf numFmtId="3" fontId="24" fillId="0" borderId="0" applyFont="0" applyFill="0" applyBorder="0" applyAlignment="0" applyProtection="0"/>
    <xf numFmtId="178" fontId="24" fillId="0" borderId="0" applyFont="0" applyFill="0" applyBorder="0" applyAlignment="0" applyProtection="0"/>
    <xf numFmtId="228" fontId="32" fillId="0" borderId="0" applyFont="0" applyFill="0" applyBorder="0" applyAlignment="0" applyProtection="0"/>
    <xf numFmtId="230" fontId="32"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51" fillId="0" borderId="0"/>
    <xf numFmtId="0" fontId="71" fillId="0" borderId="0"/>
    <xf numFmtId="40" fontId="152" fillId="0" borderId="0" applyBorder="0">
      <alignment horizontal="right"/>
    </xf>
    <xf numFmtId="198" fontId="33" fillId="0" borderId="18">
      <alignment horizontal="right" vertical="center"/>
    </xf>
    <xf numFmtId="201" fontId="80" fillId="0" borderId="18">
      <alignment horizontal="right" vertical="center"/>
    </xf>
    <xf numFmtId="199" fontId="17" fillId="0" borderId="18">
      <alignment horizontal="right" vertical="center"/>
    </xf>
    <xf numFmtId="196" fontId="1" fillId="0" borderId="18">
      <alignment horizontal="right" vertical="center"/>
    </xf>
    <xf numFmtId="173" fontId="32" fillId="0" borderId="18">
      <alignment horizontal="right" vertical="center"/>
    </xf>
    <xf numFmtId="173" fontId="32" fillId="0" borderId="18">
      <alignment horizontal="right" vertical="center"/>
    </xf>
    <xf numFmtId="173" fontId="32"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01" fontId="80" fillId="0" borderId="18">
      <alignment horizontal="right" vertical="center"/>
    </xf>
    <xf numFmtId="198" fontId="33"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27" fontId="17" fillId="0" borderId="18">
      <alignment horizontal="right" vertical="center"/>
    </xf>
    <xf numFmtId="227" fontId="17" fillId="0" borderId="18">
      <alignment horizontal="right" vertical="center"/>
    </xf>
    <xf numFmtId="201" fontId="80" fillId="0" borderId="18">
      <alignment horizontal="right" vertical="center"/>
    </xf>
    <xf numFmtId="199" fontId="17" fillId="0" borderId="18">
      <alignment horizontal="right" vertical="center"/>
    </xf>
    <xf numFmtId="199" fontId="17" fillId="0" borderId="18">
      <alignment horizontal="right" vertical="center"/>
    </xf>
    <xf numFmtId="169" fontId="80" fillId="0" borderId="18">
      <alignment horizontal="right" vertical="center"/>
    </xf>
    <xf numFmtId="201" fontId="80" fillId="0" borderId="18">
      <alignment horizontal="right" vertical="center"/>
    </xf>
    <xf numFmtId="169" fontId="80" fillId="0" borderId="18">
      <alignment horizontal="right" vertical="center"/>
    </xf>
    <xf numFmtId="199" fontId="17" fillId="0" borderId="18">
      <alignment horizontal="right" vertical="center"/>
    </xf>
    <xf numFmtId="201" fontId="80" fillId="0" borderId="18">
      <alignment horizontal="right" vertical="center"/>
    </xf>
    <xf numFmtId="226" fontId="17" fillId="0" borderId="18">
      <alignment horizontal="right" vertical="center"/>
    </xf>
    <xf numFmtId="227" fontId="17" fillId="0" borderId="18">
      <alignment horizontal="right" vertical="center"/>
    </xf>
    <xf numFmtId="170" fontId="153" fillId="0" borderId="18">
      <alignment horizontal="right" vertical="center"/>
    </xf>
    <xf numFmtId="201" fontId="80" fillId="0" borderId="18">
      <alignment horizontal="right" vertical="center"/>
    </xf>
    <xf numFmtId="173" fontId="32" fillId="0" borderId="18">
      <alignment horizontal="right" vertical="center"/>
    </xf>
    <xf numFmtId="225" fontId="153" fillId="0" borderId="18">
      <alignment horizontal="right" vertical="center"/>
    </xf>
    <xf numFmtId="199" fontId="17" fillId="0" borderId="18">
      <alignment horizontal="right" vertical="center"/>
    </xf>
    <xf numFmtId="214" fontId="80" fillId="0" borderId="18">
      <alignment horizontal="right" vertical="center"/>
    </xf>
    <xf numFmtId="173" fontId="32" fillId="0" borderId="18">
      <alignment horizontal="right" vertical="center"/>
    </xf>
    <xf numFmtId="200" fontId="1" fillId="0" borderId="18">
      <alignment horizontal="right" vertical="center"/>
    </xf>
    <xf numFmtId="198" fontId="33" fillId="0" borderId="18">
      <alignment horizontal="right" vertical="center"/>
    </xf>
    <xf numFmtId="199" fontId="17" fillId="0" borderId="18">
      <alignment horizontal="right" vertical="center"/>
    </xf>
    <xf numFmtId="201" fontId="80" fillId="0" borderId="18">
      <alignment horizontal="right" vertical="center"/>
    </xf>
    <xf numFmtId="173" fontId="32" fillId="0" borderId="18">
      <alignment horizontal="right" vertical="center"/>
    </xf>
    <xf numFmtId="201" fontId="80" fillId="0" borderId="18">
      <alignment horizontal="right" vertical="center"/>
    </xf>
    <xf numFmtId="214" fontId="80" fillId="0" borderId="18">
      <alignment horizontal="right" vertical="center"/>
    </xf>
    <xf numFmtId="3" fontId="154" fillId="51" borderId="1" applyFill="0" applyAlignment="0" applyProtection="0">
      <alignment horizontal="justify" vertical="center"/>
    </xf>
    <xf numFmtId="1" fontId="155" fillId="0" borderId="0">
      <alignment horizontal="center"/>
    </xf>
    <xf numFmtId="202" fontId="83" fillId="0" borderId="2">
      <protection hidden="1"/>
    </xf>
    <xf numFmtId="49" fontId="85" fillId="0" borderId="0" applyFill="0" applyBorder="0" applyAlignment="0"/>
    <xf numFmtId="0" fontId="1" fillId="0" borderId="0" applyFill="0" applyBorder="0" applyAlignment="0"/>
    <xf numFmtId="15" fontId="1" fillId="0" borderId="0" applyFill="0" applyBorder="0" applyAlignment="0"/>
    <xf numFmtId="197" fontId="156" fillId="0" borderId="18">
      <alignment horizontal="center"/>
    </xf>
    <xf numFmtId="0" fontId="17" fillId="0" borderId="31"/>
    <xf numFmtId="0" fontId="80" fillId="0" borderId="0" applyNumberFormat="0" applyFill="0" applyBorder="0" applyAlignment="0" applyProtection="0"/>
    <xf numFmtId="0" fontId="1" fillId="0" borderId="0" applyNumberFormat="0" applyFill="0" applyBorder="0" applyAlignment="0" applyProtection="0"/>
    <xf numFmtId="0" fontId="130" fillId="0" borderId="0" applyNumberFormat="0" applyFill="0" applyBorder="0" applyAlignment="0" applyProtection="0"/>
    <xf numFmtId="0" fontId="157" fillId="0" borderId="4" applyNumberFormat="0" applyBorder="0" applyAlignment="0"/>
    <xf numFmtId="0" fontId="158" fillId="0" borderId="22" applyNumberFormat="0" applyBorder="0" applyAlignment="0">
      <alignment horizontal="center"/>
    </xf>
    <xf numFmtId="3" fontId="159" fillId="0" borderId="11" applyNumberFormat="0" applyBorder="0" applyAlignment="0"/>
    <xf numFmtId="3" fontId="160" fillId="0" borderId="0" applyNumberFormat="0" applyFill="0" applyBorder="0" applyAlignment="0" applyProtection="0">
      <alignment horizontal="center" wrapText="1"/>
    </xf>
    <xf numFmtId="0" fontId="161" fillId="0" borderId="32" applyBorder="0" applyAlignment="0">
      <alignment horizontal="center" vertical="center"/>
    </xf>
    <xf numFmtId="0" fontId="162" fillId="0" borderId="0" applyNumberFormat="0" applyFill="0" applyBorder="0" applyAlignment="0" applyProtection="0">
      <alignment horizontal="centerContinuous"/>
    </xf>
    <xf numFmtId="0" fontId="100" fillId="0" borderId="33" applyNumberFormat="0" applyFill="0" applyBorder="0" applyAlignment="0" applyProtection="0">
      <alignment horizontal="center" vertical="center" wrapText="1"/>
    </xf>
    <xf numFmtId="0" fontId="163" fillId="0" borderId="0" applyNumberFormat="0" applyFill="0" applyBorder="0" applyAlignment="0" applyProtection="0"/>
    <xf numFmtId="0" fontId="164" fillId="0" borderId="34" applyNumberFormat="0" applyBorder="0" applyAlignment="0">
      <alignment vertical="center"/>
    </xf>
    <xf numFmtId="0" fontId="165" fillId="0" borderId="35" applyNumberFormat="0" applyFill="0" applyAlignment="0" applyProtection="0"/>
    <xf numFmtId="3" fontId="166" fillId="0" borderId="0" applyFill="0">
      <alignment vertical="center"/>
    </xf>
    <xf numFmtId="192" fontId="34" fillId="0" borderId="0" applyFont="0" applyFill="0" applyBorder="0" applyAlignment="0" applyProtection="0"/>
    <xf numFmtId="193" fontId="120" fillId="0" borderId="0" applyFont="0" applyFill="0" applyBorder="0" applyAlignment="0" applyProtection="0"/>
    <xf numFmtId="0" fontId="103" fillId="0" borderId="21">
      <alignment horizontal="center"/>
    </xf>
    <xf numFmtId="0" fontId="88" fillId="0" borderId="1"/>
    <xf numFmtId="190" fontId="167" fillId="0" borderId="0"/>
    <xf numFmtId="195" fontId="167" fillId="0" borderId="1"/>
    <xf numFmtId="0" fontId="168" fillId="0" borderId="0"/>
    <xf numFmtId="3" fontId="125" fillId="0" borderId="0" applyNumberFormat="0" applyBorder="0" applyAlignment="0" applyProtection="0">
      <alignment horizontal="centerContinuous"/>
      <protection locked="0"/>
    </xf>
    <xf numFmtId="3" fontId="169" fillId="0" borderId="0">
      <protection locked="0"/>
    </xf>
    <xf numFmtId="0" fontId="168" fillId="0" borderId="0"/>
    <xf numFmtId="0" fontId="170" fillId="0" borderId="36" applyFill="0" applyBorder="0" applyAlignment="0">
      <alignment horizontal="center"/>
    </xf>
    <xf numFmtId="169" fontId="171" fillId="52" borderId="32">
      <alignment vertical="top"/>
    </xf>
    <xf numFmtId="0" fontId="172" fillId="53" borderId="1">
      <alignment horizontal="left" vertical="center"/>
    </xf>
    <xf numFmtId="170" fontId="173" fillId="54" borderId="32"/>
    <xf numFmtId="169" fontId="110" fillId="0" borderId="32">
      <alignment horizontal="left" vertical="top"/>
    </xf>
    <xf numFmtId="0" fontId="174" fillId="55" borderId="0">
      <alignment horizontal="left" vertical="center"/>
    </xf>
    <xf numFmtId="169" fontId="175" fillId="0" borderId="37">
      <alignment horizontal="left" vertical="top"/>
    </xf>
    <xf numFmtId="0" fontId="176" fillId="0" borderId="37">
      <alignment horizontal="left" vertical="center"/>
    </xf>
    <xf numFmtId="171" fontId="1" fillId="0" borderId="0" applyFont="0" applyFill="0" applyBorder="0" applyAlignment="0" applyProtection="0"/>
    <xf numFmtId="173" fontId="1"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18" fillId="0" borderId="0" applyNumberFormat="0" applyFill="0" applyBorder="0" applyAlignment="0" applyProtection="0"/>
    <xf numFmtId="3" fontId="177" fillId="0" borderId="0" applyNumberFormat="0" applyFill="0" applyBorder="0" applyAlignment="0">
      <alignment horizontal="centerContinuous" vertical="center"/>
    </xf>
    <xf numFmtId="0" fontId="178" fillId="0" borderId="38" applyNumberFormat="0" applyFont="0" applyAlignment="0">
      <alignment horizontal="center"/>
    </xf>
    <xf numFmtId="0" fontId="179" fillId="0" borderId="0" applyNumberForma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0" fontId="114" fillId="0" borderId="0" applyFont="0" applyFill="0" applyBorder="0" applyAlignment="0" applyProtection="0"/>
    <xf numFmtId="0" fontId="9" fillId="0" borderId="0">
      <alignment vertical="center"/>
    </xf>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9" fontId="48" fillId="0" borderId="0" applyFont="0" applyFill="0" applyBorder="0" applyAlignment="0" applyProtection="0"/>
    <xf numFmtId="0" fontId="180" fillId="0" borderId="0"/>
    <xf numFmtId="0" fontId="181" fillId="0" borderId="3"/>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9" fillId="0" borderId="0" applyFont="0" applyFill="0" applyBorder="0" applyAlignment="0" applyProtection="0"/>
    <xf numFmtId="0" fontId="129" fillId="0" borderId="0" applyFont="0" applyFill="0" applyBorder="0" applyAlignment="0" applyProtection="0"/>
    <xf numFmtId="212" fontId="129" fillId="0" borderId="0" applyFont="0" applyFill="0" applyBorder="0" applyAlignment="0" applyProtection="0"/>
    <xf numFmtId="213" fontId="129" fillId="0" borderId="0" applyFont="0" applyFill="0" applyBorder="0" applyAlignment="0" applyProtection="0"/>
    <xf numFmtId="0" fontId="129" fillId="0" borderId="0"/>
    <xf numFmtId="0" fontId="122" fillId="0" borderId="0"/>
    <xf numFmtId="172" fontId="6" fillId="0" borderId="0" applyFont="0" applyFill="0" applyBorder="0" applyAlignment="0" applyProtection="0"/>
    <xf numFmtId="174" fontId="6" fillId="0" borderId="0" applyFont="0" applyFill="0" applyBorder="0" applyAlignment="0" applyProtection="0"/>
    <xf numFmtId="43" fontId="24" fillId="0" borderId="0" applyFont="0" applyFill="0" applyBorder="0" applyAlignment="0" applyProtection="0"/>
    <xf numFmtId="38" fontId="183" fillId="0" borderId="0" applyFont="0" applyFill="0" applyBorder="0" applyAlignment="0" applyProtection="0"/>
    <xf numFmtId="0" fontId="184" fillId="0" borderId="0"/>
    <xf numFmtId="179" fontId="6" fillId="0" borderId="0" applyFont="0" applyFill="0" applyBorder="0" applyAlignment="0" applyProtection="0"/>
    <xf numFmtId="184" fontId="27" fillId="0" borderId="0" applyFont="0" applyFill="0" applyBorder="0" applyAlignment="0" applyProtection="0"/>
    <xf numFmtId="180" fontId="6" fillId="0" borderId="0" applyFont="0" applyFill="0" applyBorder="0" applyAlignment="0" applyProtection="0"/>
    <xf numFmtId="182" fontId="184" fillId="0" borderId="0" applyFont="0" applyFill="0" applyBorder="0" applyAlignment="0" applyProtection="0"/>
    <xf numFmtId="181" fontId="184" fillId="0" borderId="0" applyFont="0" applyFill="0" applyBorder="0" applyAlignment="0" applyProtection="0"/>
    <xf numFmtId="191" fontId="183" fillId="0" borderId="18">
      <alignment horizontal="center"/>
    </xf>
  </cellStyleXfs>
  <cellXfs count="375">
    <xf numFmtId="0" fontId="2" fillId="0" borderId="0" xfId="0" applyFont="1"/>
    <xf numFmtId="0" fontId="2" fillId="0" borderId="0" xfId="0" applyFont="1" applyFill="1"/>
    <xf numFmtId="0" fontId="6" fillId="0" borderId="39" xfId="0" applyFont="1" applyBorder="1"/>
    <xf numFmtId="0" fontId="6" fillId="0" borderId="0" xfId="0" applyFont="1"/>
    <xf numFmtId="175" fontId="6" fillId="0" borderId="39" xfId="0" applyNumberFormat="1" applyFont="1" applyBorder="1"/>
    <xf numFmtId="0" fontId="6" fillId="0" borderId="40" xfId="0" applyFont="1" applyBorder="1"/>
    <xf numFmtId="0" fontId="6" fillId="0" borderId="41" xfId="0" applyFont="1" applyBorder="1"/>
    <xf numFmtId="175" fontId="7" fillId="0" borderId="4" xfId="0" applyNumberFormat="1" applyFont="1" applyBorder="1"/>
    <xf numFmtId="0" fontId="6" fillId="0" borderId="4" xfId="0" applyFont="1" applyBorder="1"/>
    <xf numFmtId="175" fontId="7" fillId="0" borderId="39" xfId="0" applyNumberFormat="1" applyFont="1" applyBorder="1"/>
    <xf numFmtId="175" fontId="7" fillId="0" borderId="0" xfId="0" applyNumberFormat="1" applyFont="1"/>
    <xf numFmtId="175" fontId="6" fillId="0" borderId="0" xfId="0" applyNumberFormat="1" applyFont="1"/>
    <xf numFmtId="175" fontId="6" fillId="0" borderId="41" xfId="0" applyNumberFormat="1" applyFont="1" applyBorder="1"/>
    <xf numFmtId="0" fontId="6" fillId="0" borderId="42" xfId="0" applyFont="1" applyBorder="1"/>
    <xf numFmtId="0" fontId="6" fillId="0" borderId="43" xfId="0" applyFont="1" applyBorder="1"/>
    <xf numFmtId="175" fontId="6" fillId="0" borderId="44" xfId="0" applyNumberFormat="1" applyFont="1" applyBorder="1"/>
    <xf numFmtId="0" fontId="3" fillId="0" borderId="40" xfId="0" applyFont="1" applyBorder="1"/>
    <xf numFmtId="0" fontId="3" fillId="0" borderId="39" xfId="0" applyFont="1" applyBorder="1"/>
    <xf numFmtId="0" fontId="3" fillId="0" borderId="41" xfId="0" applyFont="1" applyBorder="1"/>
    <xf numFmtId="0" fontId="3" fillId="0" borderId="0" xfId="0" applyFont="1"/>
    <xf numFmtId="0" fontId="10" fillId="42" borderId="0" xfId="0" applyFont="1" applyFill="1" applyBorder="1" applyAlignment="1"/>
    <xf numFmtId="0" fontId="12" fillId="0" borderId="0" xfId="0" applyFont="1" applyFill="1"/>
    <xf numFmtId="0" fontId="12" fillId="42" borderId="1"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0" borderId="45" xfId="0" applyFont="1" applyFill="1" applyBorder="1"/>
    <xf numFmtId="0" fontId="12" fillId="0" borderId="46" xfId="0" applyFont="1" applyFill="1" applyBorder="1"/>
    <xf numFmtId="175" fontId="12" fillId="0" borderId="46" xfId="0" applyNumberFormat="1" applyFont="1" applyFill="1" applyBorder="1"/>
    <xf numFmtId="175" fontId="12" fillId="0" borderId="46" xfId="943" applyNumberFormat="1" applyFont="1" applyFill="1" applyBorder="1"/>
    <xf numFmtId="0" fontId="10" fillId="0" borderId="46" xfId="0" applyFont="1" applyFill="1" applyBorder="1"/>
    <xf numFmtId="0" fontId="12" fillId="42" borderId="0" xfId="0" applyFont="1" applyFill="1" applyBorder="1" applyAlignment="1"/>
    <xf numFmtId="175" fontId="12" fillId="0" borderId="0" xfId="943" applyNumberFormat="1" applyFont="1" applyFill="1"/>
    <xf numFmtId="0" fontId="10" fillId="0" borderId="47" xfId="0" applyFont="1" applyFill="1" applyBorder="1"/>
    <xf numFmtId="0" fontId="10" fillId="0" borderId="48" xfId="0" applyFont="1" applyFill="1" applyBorder="1"/>
    <xf numFmtId="175" fontId="10" fillId="0" borderId="48" xfId="943" applyNumberFormat="1" applyFont="1" applyFill="1" applyBorder="1"/>
    <xf numFmtId="0" fontId="12" fillId="0" borderId="48" xfId="0" applyFont="1" applyFill="1" applyBorder="1" applyAlignment="1">
      <alignment vertical="center" wrapText="1"/>
    </xf>
    <xf numFmtId="0" fontId="12" fillId="0" borderId="48" xfId="0" applyFont="1" applyFill="1" applyBorder="1" applyAlignment="1">
      <alignment vertical="center"/>
    </xf>
    <xf numFmtId="175" fontId="12" fillId="0" borderId="48" xfId="943" applyNumberFormat="1" applyFont="1" applyFill="1" applyBorder="1" applyAlignment="1">
      <alignment vertical="center"/>
    </xf>
    <xf numFmtId="0" fontId="12" fillId="0" borderId="48" xfId="0" applyFont="1" applyFill="1" applyBorder="1"/>
    <xf numFmtId="175" fontId="12" fillId="0" borderId="48" xfId="943" applyNumberFormat="1" applyFont="1" applyFill="1" applyBorder="1"/>
    <xf numFmtId="0" fontId="10" fillId="0" borderId="49" xfId="0" applyFont="1" applyFill="1" applyBorder="1"/>
    <xf numFmtId="175" fontId="10" fillId="0" borderId="49" xfId="943" applyNumberFormat="1" applyFont="1" applyFill="1" applyBorder="1"/>
    <xf numFmtId="0" fontId="12" fillId="0" borderId="45" xfId="0" applyFont="1" applyFill="1" applyBorder="1" applyAlignment="1">
      <alignment horizontal="center"/>
    </xf>
    <xf numFmtId="0" fontId="10" fillId="0" borderId="50" xfId="0" applyFont="1" applyFill="1" applyBorder="1"/>
    <xf numFmtId="0" fontId="10" fillId="0" borderId="50" xfId="0" applyFont="1" applyFill="1" applyBorder="1" applyAlignment="1">
      <alignment horizontal="center"/>
    </xf>
    <xf numFmtId="175" fontId="10" fillId="0" borderId="50" xfId="943" applyNumberFormat="1" applyFont="1" applyFill="1" applyBorder="1"/>
    <xf numFmtId="0" fontId="10" fillId="0" borderId="48" xfId="0" applyFont="1" applyFill="1" applyBorder="1" applyAlignment="1">
      <alignment horizontal="center"/>
    </xf>
    <xf numFmtId="0" fontId="10" fillId="0" borderId="49" xfId="0" applyFont="1" applyFill="1" applyBorder="1" applyAlignment="1">
      <alignment horizontal="center"/>
    </xf>
    <xf numFmtId="0" fontId="12" fillId="0" borderId="46"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45" xfId="0" applyFont="1" applyFill="1" applyBorder="1"/>
    <xf numFmtId="0" fontId="2" fillId="0" borderId="46" xfId="0" applyFont="1" applyFill="1" applyBorder="1"/>
    <xf numFmtId="0" fontId="14" fillId="0" borderId="50" xfId="0" applyFont="1" applyFill="1" applyBorder="1"/>
    <xf numFmtId="0" fontId="14" fillId="0" borderId="48" xfId="0" applyFont="1" applyFill="1" applyBorder="1"/>
    <xf numFmtId="0" fontId="14" fillId="0" borderId="49" xfId="0" applyFont="1" applyFill="1" applyBorder="1"/>
    <xf numFmtId="0" fontId="14" fillId="0" borderId="48" xfId="0" applyFont="1" applyFill="1" applyBorder="1" applyAlignment="1">
      <alignment vertical="center" wrapText="1"/>
    </xf>
    <xf numFmtId="0" fontId="14" fillId="0" borderId="50" xfId="0" applyFont="1" applyFill="1" applyBorder="1" applyAlignment="1">
      <alignment vertical="center" wrapText="1"/>
    </xf>
    <xf numFmtId="0" fontId="10" fillId="0" borderId="48" xfId="0" applyFont="1" applyFill="1" applyBorder="1" applyAlignment="1">
      <alignment horizontal="center" vertical="center"/>
    </xf>
    <xf numFmtId="0" fontId="10" fillId="0" borderId="48" xfId="0" applyFont="1" applyFill="1" applyBorder="1" applyAlignment="1">
      <alignment vertical="center"/>
    </xf>
    <xf numFmtId="175" fontId="10" fillId="0" borderId="48" xfId="943" applyNumberFormat="1" applyFont="1" applyFill="1" applyBorder="1" applyAlignment="1">
      <alignment vertical="center"/>
    </xf>
    <xf numFmtId="0" fontId="10" fillId="0" borderId="50" xfId="0" applyFont="1" applyFill="1" applyBorder="1" applyAlignment="1">
      <alignment horizontal="center" vertical="center"/>
    </xf>
    <xf numFmtId="0" fontId="10" fillId="0" borderId="50" xfId="0" applyFont="1" applyFill="1" applyBorder="1" applyAlignment="1">
      <alignment vertical="center"/>
    </xf>
    <xf numFmtId="175" fontId="10" fillId="0" borderId="50" xfId="943" applyNumberFormat="1" applyFont="1" applyFill="1" applyBorder="1" applyAlignment="1">
      <alignment vertical="center"/>
    </xf>
    <xf numFmtId="0" fontId="14" fillId="42" borderId="0" xfId="0" applyFont="1" applyFill="1" applyBorder="1" applyAlignment="1"/>
    <xf numFmtId="0" fontId="2" fillId="42" borderId="0" xfId="0" applyFont="1" applyFill="1" applyBorder="1"/>
    <xf numFmtId="175" fontId="186" fillId="0" borderId="4" xfId="0" applyNumberFormat="1" applyFont="1" applyBorder="1"/>
    <xf numFmtId="175" fontId="186" fillId="0" borderId="11" xfId="0" applyNumberFormat="1" applyFont="1" applyBorder="1"/>
    <xf numFmtId="175" fontId="186" fillId="0" borderId="51" xfId="0" applyNumberFormat="1" applyFont="1" applyBorder="1"/>
    <xf numFmtId="175" fontId="188" fillId="0" borderId="39" xfId="0" applyNumberFormat="1" applyFont="1" applyBorder="1"/>
    <xf numFmtId="0" fontId="189" fillId="0" borderId="0" xfId="0" applyFont="1"/>
    <xf numFmtId="175" fontId="7" fillId="0" borderId="0" xfId="0" applyNumberFormat="1" applyFont="1" applyBorder="1"/>
    <xf numFmtId="0" fontId="3" fillId="0" borderId="0" xfId="0" applyFont="1" applyAlignment="1"/>
    <xf numFmtId="175" fontId="7" fillId="0" borderId="39" xfId="943" applyNumberFormat="1" applyFont="1" applyBorder="1"/>
    <xf numFmtId="0" fontId="7" fillId="0" borderId="4" xfId="0" applyFont="1" applyBorder="1"/>
    <xf numFmtId="0" fontId="192" fillId="0" borderId="0" xfId="1109" applyFont="1" applyFill="1" applyBorder="1" applyAlignment="1">
      <alignment horizontal="left" vertical="center"/>
    </xf>
    <xf numFmtId="175" fontId="2" fillId="0" borderId="0" xfId="0" applyNumberFormat="1" applyFont="1" applyFill="1"/>
    <xf numFmtId="0" fontId="9" fillId="0" borderId="52" xfId="1109" applyFont="1" applyBorder="1"/>
    <xf numFmtId="0" fontId="9" fillId="0" borderId="30" xfId="1109" applyFont="1" applyBorder="1"/>
    <xf numFmtId="0" fontId="9" fillId="0" borderId="53" xfId="1109" applyFont="1" applyBorder="1"/>
    <xf numFmtId="0" fontId="9" fillId="0" borderId="54" xfId="1109" applyFont="1" applyBorder="1"/>
    <xf numFmtId="0" fontId="9" fillId="0" borderId="0" xfId="1109" applyFont="1" applyBorder="1"/>
    <xf numFmtId="0" fontId="9" fillId="0" borderId="55" xfId="1109" applyFont="1" applyBorder="1"/>
    <xf numFmtId="0" fontId="192" fillId="0" borderId="54" xfId="1109" applyFont="1" applyBorder="1"/>
    <xf numFmtId="0" fontId="192" fillId="0" borderId="0" xfId="1109" applyFont="1" applyBorder="1"/>
    <xf numFmtId="0" fontId="9" fillId="0" borderId="0" xfId="1109" applyFont="1"/>
    <xf numFmtId="0" fontId="9" fillId="0" borderId="56" xfId="1109" applyFont="1" applyBorder="1"/>
    <xf numFmtId="0" fontId="196" fillId="0" borderId="57" xfId="1109" applyFont="1" applyBorder="1"/>
    <xf numFmtId="0" fontId="196" fillId="0" borderId="58" xfId="1109" applyFont="1" applyBorder="1"/>
    <xf numFmtId="0" fontId="9" fillId="0" borderId="9" xfId="1109" applyFont="1" applyBorder="1"/>
    <xf numFmtId="0" fontId="196" fillId="0" borderId="0" xfId="1109" applyFont="1" applyBorder="1"/>
    <xf numFmtId="0" fontId="196" fillId="0" borderId="59" xfId="1109" applyFont="1" applyBorder="1"/>
    <xf numFmtId="0" fontId="196" fillId="0" borderId="0" xfId="1109" applyFont="1" applyFill="1" applyBorder="1"/>
    <xf numFmtId="0" fontId="197" fillId="0" borderId="0" xfId="1109" applyFont="1" applyBorder="1"/>
    <xf numFmtId="0" fontId="9" fillId="0" borderId="60" xfId="1109" applyFont="1" applyBorder="1"/>
    <xf numFmtId="0" fontId="196" fillId="0" borderId="5" xfId="1109" applyFont="1" applyBorder="1"/>
    <xf numFmtId="0" fontId="196" fillId="0" borderId="61" xfId="1109" applyFont="1" applyBorder="1"/>
    <xf numFmtId="0" fontId="9" fillId="0" borderId="62" xfId="1109" applyFont="1" applyBorder="1"/>
    <xf numFmtId="0" fontId="9" fillId="0" borderId="63" xfId="1109" applyFont="1" applyBorder="1"/>
    <xf numFmtId="0" fontId="9" fillId="0" borderId="64" xfId="1109" applyFont="1" applyBorder="1"/>
    <xf numFmtId="175" fontId="6" fillId="0" borderId="0" xfId="943" applyNumberFormat="1" applyFont="1"/>
    <xf numFmtId="175" fontId="187" fillId="0" borderId="39" xfId="943" applyNumberFormat="1" applyFont="1" applyBorder="1"/>
    <xf numFmtId="0" fontId="6" fillId="0" borderId="0" xfId="0" applyFont="1" applyBorder="1"/>
    <xf numFmtId="175" fontId="187" fillId="0" borderId="39" xfId="0" applyNumberFormat="1" applyFont="1" applyBorder="1"/>
    <xf numFmtId="175" fontId="3" fillId="0" borderId="0" xfId="0" applyNumberFormat="1" applyFont="1"/>
    <xf numFmtId="0" fontId="192" fillId="0" borderId="0" xfId="1109" applyFont="1" applyFill="1" applyBorder="1" applyAlignment="1">
      <alignment vertical="center"/>
    </xf>
    <xf numFmtId="175" fontId="12" fillId="0" borderId="0" xfId="0" applyNumberFormat="1" applyFont="1" applyFill="1"/>
    <xf numFmtId="0" fontId="12" fillId="42" borderId="0" xfId="0" applyFont="1" applyFill="1" applyBorder="1" applyAlignment="1">
      <alignment horizontal="left"/>
    </xf>
    <xf numFmtId="0" fontId="11" fillId="42" borderId="0" xfId="0" applyFont="1" applyFill="1" applyBorder="1" applyAlignment="1"/>
    <xf numFmtId="175" fontId="3" fillId="0" borderId="0" xfId="943" applyNumberFormat="1" applyFont="1"/>
    <xf numFmtId="175" fontId="12" fillId="0" borderId="45" xfId="0" applyNumberFormat="1" applyFont="1" applyFill="1" applyBorder="1"/>
    <xf numFmtId="175" fontId="10" fillId="0" borderId="46" xfId="943" applyNumberFormat="1" applyFont="1" applyFill="1" applyBorder="1"/>
    <xf numFmtId="175" fontId="10" fillId="0" borderId="46" xfId="0" applyNumberFormat="1" applyFont="1" applyFill="1" applyBorder="1"/>
    <xf numFmtId="0" fontId="6" fillId="0" borderId="0" xfId="0" applyFont="1" applyBorder="1" applyAlignment="1">
      <alignment horizontal="left"/>
    </xf>
    <xf numFmtId="0" fontId="15" fillId="0" borderId="0" xfId="0" applyFont="1"/>
    <xf numFmtId="0" fontId="6" fillId="0" borderId="1" xfId="0" applyFont="1" applyBorder="1" applyAlignment="1">
      <alignment horizontal="center" vertical="center" wrapText="1"/>
    </xf>
    <xf numFmtId="0" fontId="198" fillId="0" borderId="0" xfId="0" applyFont="1" applyAlignment="1">
      <alignment horizontal="center" wrapText="1"/>
    </xf>
    <xf numFmtId="0" fontId="198" fillId="0" borderId="0" xfId="0" applyFont="1" applyAlignment="1">
      <alignment horizontal="right" wrapText="1"/>
    </xf>
    <xf numFmtId="3" fontId="10" fillId="0" borderId="0" xfId="0" applyNumberFormat="1" applyFont="1" applyAlignment="1">
      <alignment horizontal="right"/>
    </xf>
    <xf numFmtId="3" fontId="12" fillId="0" borderId="0" xfId="0" applyNumberFormat="1" applyFont="1" applyAlignment="1">
      <alignment horizontal="right"/>
    </xf>
    <xf numFmtId="3" fontId="10" fillId="0" borderId="0" xfId="0" applyNumberFormat="1" applyFont="1" applyAlignment="1">
      <alignment horizontal="right" wrapText="1"/>
    </xf>
    <xf numFmtId="3" fontId="12" fillId="0" borderId="5" xfId="0" applyNumberFormat="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0" fontId="12" fillId="0" borderId="5" xfId="0" applyFont="1" applyBorder="1" applyAlignment="1">
      <alignment horizontal="center" wrapText="1"/>
    </xf>
    <xf numFmtId="0" fontId="8" fillId="0" borderId="0" xfId="0" applyFont="1" applyAlignment="1">
      <alignment horizontal="right" wrapText="1"/>
    </xf>
    <xf numFmtId="0" fontId="10" fillId="0" borderId="0" xfId="0" applyFont="1" applyAlignment="1">
      <alignment horizontal="right" wrapText="1"/>
    </xf>
    <xf numFmtId="0" fontId="10" fillId="0" borderId="0" xfId="0" applyFont="1" applyBorder="1" applyAlignment="1">
      <alignment horizontal="right" wrapText="1"/>
    </xf>
    <xf numFmtId="3" fontId="13" fillId="0" borderId="13" xfId="0" applyNumberFormat="1" applyFont="1" applyBorder="1" applyAlignment="1">
      <alignment horizontal="right"/>
    </xf>
    <xf numFmtId="3" fontId="10" fillId="0" borderId="5" xfId="0" applyNumberFormat="1" applyFont="1" applyBorder="1" applyAlignment="1">
      <alignment horizontal="right"/>
    </xf>
    <xf numFmtId="0" fontId="10" fillId="0" borderId="13" xfId="0" applyFont="1" applyBorder="1" applyAlignment="1">
      <alignment horizontal="right"/>
    </xf>
    <xf numFmtId="0" fontId="198" fillId="0" borderId="0" xfId="0" applyFont="1" applyBorder="1" applyAlignment="1">
      <alignment wrapText="1"/>
    </xf>
    <xf numFmtId="0" fontId="198" fillId="0" borderId="13" xfId="0" applyFont="1" applyBorder="1" applyAlignment="1">
      <alignment horizontal="right" wrapText="1"/>
    </xf>
    <xf numFmtId="3" fontId="10" fillId="0" borderId="0" xfId="0" applyNumberFormat="1" applyFont="1" applyBorder="1" applyAlignment="1">
      <alignment horizontal="right" wrapText="1"/>
    </xf>
    <xf numFmtId="3" fontId="12" fillId="0" borderId="13" xfId="0" applyNumberFormat="1" applyFont="1" applyBorder="1" applyAlignment="1">
      <alignment horizontal="right" wrapText="1"/>
    </xf>
    <xf numFmtId="0" fontId="6" fillId="0" borderId="0" xfId="0" applyFont="1" applyAlignment="1">
      <alignment horizontal="right" wrapText="1"/>
    </xf>
    <xf numFmtId="3" fontId="200" fillId="0" borderId="5" xfId="0" applyNumberFormat="1" applyFont="1" applyBorder="1" applyAlignment="1">
      <alignment horizontal="right"/>
    </xf>
    <xf numFmtId="0" fontId="10" fillId="0" borderId="5" xfId="0" applyFont="1" applyBorder="1" applyAlignment="1">
      <alignment horizontal="right" wrapText="1"/>
    </xf>
    <xf numFmtId="175" fontId="10" fillId="0" borderId="0" xfId="943" applyNumberFormat="1" applyFont="1" applyAlignment="1">
      <alignment horizontal="right" wrapText="1"/>
    </xf>
    <xf numFmtId="3" fontId="200" fillId="0" borderId="0" xfId="0" applyNumberFormat="1" applyFont="1" applyAlignment="1">
      <alignment horizontal="right" wrapText="1"/>
    </xf>
    <xf numFmtId="175" fontId="200" fillId="0" borderId="0" xfId="943" applyNumberFormat="1" applyFont="1" applyAlignment="1">
      <alignment horizontal="right" wrapText="1"/>
    </xf>
    <xf numFmtId="0" fontId="9" fillId="0" borderId="0" xfId="0" applyFont="1"/>
    <xf numFmtId="0" fontId="203" fillId="0" borderId="0" xfId="0" applyFont="1"/>
    <xf numFmtId="0" fontId="204" fillId="41" borderId="1" xfId="0" applyFont="1" applyFill="1" applyBorder="1" applyAlignment="1">
      <alignment horizontal="center" vertical="center"/>
    </xf>
    <xf numFmtId="0" fontId="204" fillId="0" borderId="22" xfId="0" applyFont="1" applyBorder="1" applyAlignment="1">
      <alignment horizontal="left"/>
    </xf>
    <xf numFmtId="3" fontId="204" fillId="0" borderId="22" xfId="0" applyNumberFormat="1" applyFont="1" applyBorder="1" applyAlignment="1">
      <alignment horizontal="right"/>
    </xf>
    <xf numFmtId="0" fontId="192" fillId="0" borderId="0" xfId="0" applyFont="1"/>
    <xf numFmtId="0" fontId="131" fillId="0" borderId="4" xfId="0" applyFont="1" applyBorder="1" applyAlignment="1">
      <alignment horizontal="left"/>
    </xf>
    <xf numFmtId="3" fontId="131" fillId="0" borderId="4" xfId="0" applyNumberFormat="1" applyFont="1" applyBorder="1" applyAlignment="1">
      <alignment horizontal="right"/>
    </xf>
    <xf numFmtId="0" fontId="204" fillId="0" borderId="4" xfId="0" applyFont="1" applyBorder="1" applyAlignment="1">
      <alignment horizontal="left"/>
    </xf>
    <xf numFmtId="3" fontId="204" fillId="0" borderId="4" xfId="0" applyNumberFormat="1" applyFont="1" applyBorder="1" applyAlignment="1">
      <alignment horizontal="right"/>
    </xf>
    <xf numFmtId="0" fontId="131" fillId="0" borderId="51" xfId="0" applyFont="1" applyBorder="1" applyAlignment="1">
      <alignment horizontal="left"/>
    </xf>
    <xf numFmtId="3" fontId="131" fillId="0" borderId="51" xfId="0" applyNumberFormat="1" applyFont="1" applyBorder="1" applyAlignment="1">
      <alignment horizontal="right"/>
    </xf>
    <xf numFmtId="0" fontId="192" fillId="0" borderId="1" xfId="0" applyFont="1" applyBorder="1"/>
    <xf numFmtId="3" fontId="204" fillId="0" borderId="1" xfId="0" applyNumberFormat="1" applyFont="1" applyBorder="1"/>
    <xf numFmtId="3" fontId="9" fillId="0" borderId="0" xfId="0" applyNumberFormat="1" applyFont="1"/>
    <xf numFmtId="0" fontId="192" fillId="0" borderId="0" xfId="0" applyFont="1" applyAlignment="1">
      <alignment horizontal="center"/>
    </xf>
    <xf numFmtId="3" fontId="192" fillId="0" borderId="0" xfId="0" applyNumberFormat="1" applyFont="1" applyAlignment="1">
      <alignment horizontal="center"/>
    </xf>
    <xf numFmtId="0" fontId="203" fillId="0" borderId="0" xfId="0" applyFont="1" applyAlignment="1">
      <alignment horizontal="center"/>
    </xf>
    <xf numFmtId="0" fontId="9" fillId="0" borderId="0" xfId="0" applyFont="1" applyAlignment="1">
      <alignment horizontal="center"/>
    </xf>
    <xf numFmtId="0" fontId="203" fillId="0" borderId="0" xfId="0" applyFont="1" applyAlignment="1"/>
    <xf numFmtId="0" fontId="192" fillId="0" borderId="0" xfId="0" applyFont="1" applyAlignment="1"/>
    <xf numFmtId="175" fontId="6" fillId="0" borderId="39" xfId="943" applyNumberFormat="1" applyFont="1" applyBorder="1"/>
    <xf numFmtId="175" fontId="187" fillId="0" borderId="0" xfId="0" applyNumberFormat="1" applyFont="1" applyBorder="1"/>
    <xf numFmtId="175" fontId="6" fillId="0" borderId="39" xfId="0" applyNumberFormat="1" applyFont="1" applyFill="1" applyBorder="1"/>
    <xf numFmtId="175" fontId="205" fillId="0" borderId="39" xfId="0" applyNumberFormat="1" applyFont="1" applyBorder="1"/>
    <xf numFmtId="175" fontId="10" fillId="0" borderId="39" xfId="943" applyNumberFormat="1" applyFont="1" applyBorder="1"/>
    <xf numFmtId="0" fontId="13" fillId="0" borderId="0" xfId="0" applyFont="1" applyBorder="1" applyAlignment="1">
      <alignment horizontal="right" wrapText="1"/>
    </xf>
    <xf numFmtId="3" fontId="13" fillId="0" borderId="5" xfId="0" applyNumberFormat="1" applyFont="1" applyBorder="1" applyAlignment="1">
      <alignment horizontal="right" wrapText="1"/>
    </xf>
    <xf numFmtId="175" fontId="12" fillId="0" borderId="0" xfId="943" applyNumberFormat="1" applyFont="1" applyFill="1" applyBorder="1"/>
    <xf numFmtId="0" fontId="3" fillId="0" borderId="0" xfId="0" applyFont="1" applyAlignment="1">
      <alignment horizontal="left"/>
    </xf>
    <xf numFmtId="175" fontId="210" fillId="0" borderId="4" xfId="0" applyNumberFormat="1" applyFont="1" applyBorder="1"/>
    <xf numFmtId="175" fontId="210" fillId="0" borderId="22" xfId="0" applyNumberFormat="1" applyFont="1" applyBorder="1"/>
    <xf numFmtId="175" fontId="210" fillId="0" borderId="51" xfId="0" applyNumberFormat="1" applyFont="1" applyBorder="1"/>
    <xf numFmtId="175" fontId="210" fillId="0" borderId="1" xfId="0" applyNumberFormat="1" applyFont="1" applyBorder="1"/>
    <xf numFmtId="175" fontId="211" fillId="0" borderId="39" xfId="0" applyNumberFormat="1" applyFont="1" applyBorder="1"/>
    <xf numFmtId="175" fontId="210" fillId="0" borderId="39" xfId="0" applyNumberFormat="1" applyFont="1" applyBorder="1"/>
    <xf numFmtId="175" fontId="211" fillId="0" borderId="65" xfId="0" applyNumberFormat="1" applyFont="1" applyBorder="1"/>
    <xf numFmtId="0" fontId="209" fillId="0" borderId="0" xfId="0" applyFont="1" applyBorder="1" applyAlignment="1">
      <alignment horizontal="center"/>
    </xf>
    <xf numFmtId="3" fontId="216" fillId="0" borderId="0" xfId="1103" applyNumberFormat="1" applyFont="1"/>
    <xf numFmtId="9" fontId="12" fillId="0" borderId="0" xfId="1123" applyFont="1" applyFill="1"/>
    <xf numFmtId="175" fontId="212" fillId="0" borderId="66" xfId="943" applyNumberFormat="1" applyFont="1" applyBorder="1"/>
    <xf numFmtId="175" fontId="10" fillId="56" borderId="46" xfId="943" applyNumberFormat="1" applyFont="1" applyFill="1" applyBorder="1"/>
    <xf numFmtId="0" fontId="2" fillId="42" borderId="0" xfId="0" applyFont="1" applyFill="1" applyAlignment="1"/>
    <xf numFmtId="0" fontId="2" fillId="0" borderId="1" xfId="0" applyFont="1" applyBorder="1" applyAlignment="1">
      <alignment horizontal="center" vertical="center" wrapText="1"/>
    </xf>
    <xf numFmtId="175" fontId="2" fillId="0" borderId="22" xfId="0" applyNumberFormat="1" applyFont="1" applyBorder="1"/>
    <xf numFmtId="175" fontId="5" fillId="0" borderId="4" xfId="0" applyNumberFormat="1" applyFont="1" applyBorder="1"/>
    <xf numFmtId="175" fontId="2" fillId="0" borderId="0" xfId="0" applyNumberFormat="1" applyFont="1"/>
    <xf numFmtId="175" fontId="5" fillId="0" borderId="0" xfId="0" applyNumberFormat="1" applyFont="1" applyBorder="1"/>
    <xf numFmtId="175" fontId="5" fillId="0" borderId="42" xfId="0" applyNumberFormat="1" applyFont="1" applyBorder="1"/>
    <xf numFmtId="0" fontId="2" fillId="0" borderId="13" xfId="0" applyFont="1" applyBorder="1" applyAlignment="1">
      <alignment horizontal="center"/>
    </xf>
    <xf numFmtId="0" fontId="2" fillId="0" borderId="66" xfId="0" applyFont="1" applyBorder="1" applyAlignment="1">
      <alignment horizontal="center" vertical="center"/>
    </xf>
    <xf numFmtId="0" fontId="2" fillId="0" borderId="66" xfId="0" applyFont="1" applyBorder="1" applyAlignment="1">
      <alignment horizontal="center"/>
    </xf>
    <xf numFmtId="3" fontId="217" fillId="0" borderId="0" xfId="1101" applyNumberFormat="1" applyFont="1"/>
    <xf numFmtId="0" fontId="2" fillId="0" borderId="5" xfId="0" applyFont="1" applyBorder="1" applyAlignment="1">
      <alignment horizontal="center" vertical="center"/>
    </xf>
    <xf numFmtId="175" fontId="2" fillId="0" borderId="0" xfId="943" applyNumberFormat="1" applyFont="1"/>
    <xf numFmtId="0" fontId="2" fillId="0" borderId="22" xfId="0" applyFont="1" applyBorder="1"/>
    <xf numFmtId="0" fontId="2" fillId="0" borderId="40" xfId="0" applyFont="1" applyBorder="1"/>
    <xf numFmtId="0" fontId="2" fillId="0" borderId="39" xfId="0" applyFont="1" applyBorder="1"/>
    <xf numFmtId="0" fontId="2" fillId="0" borderId="41" xfId="0" applyFont="1" applyBorder="1"/>
    <xf numFmtId="0" fontId="2" fillId="0" borderId="67" xfId="0" applyFont="1" applyBorder="1"/>
    <xf numFmtId="0" fontId="2" fillId="0" borderId="66" xfId="0" applyFont="1" applyBorder="1"/>
    <xf numFmtId="0" fontId="2" fillId="0" borderId="68" xfId="0" applyFont="1" applyBorder="1"/>
    <xf numFmtId="0" fontId="2" fillId="0" borderId="11" xfId="0" applyFont="1" applyBorder="1"/>
    <xf numFmtId="0" fontId="2" fillId="0" borderId="69" xfId="0" applyFont="1" applyBorder="1"/>
    <xf numFmtId="0" fontId="2" fillId="0" borderId="70" xfId="0" applyFont="1" applyBorder="1"/>
    <xf numFmtId="0" fontId="2" fillId="0" borderId="4" xfId="0" applyFont="1" applyBorder="1"/>
    <xf numFmtId="0" fontId="2" fillId="0" borderId="51" xfId="0" applyFont="1" applyBorder="1"/>
    <xf numFmtId="0" fontId="2" fillId="0" borderId="71" xfId="0" applyFont="1" applyBorder="1"/>
    <xf numFmtId="0" fontId="2" fillId="0" borderId="0" xfId="0" applyFont="1" applyAlignment="1">
      <alignment horizontal="left"/>
    </xf>
    <xf numFmtId="175" fontId="2" fillId="0" borderId="70" xfId="0" applyNumberFormat="1" applyFont="1" applyBorder="1"/>
    <xf numFmtId="0" fontId="2" fillId="0" borderId="18" xfId="0" applyFont="1" applyBorder="1"/>
    <xf numFmtId="0" fontId="2" fillId="0" borderId="13" xfId="0" applyFont="1" applyBorder="1"/>
    <xf numFmtId="175" fontId="2" fillId="0" borderId="72" xfId="0" applyNumberFormat="1" applyFont="1" applyBorder="1"/>
    <xf numFmtId="0" fontId="2" fillId="0" borderId="0" xfId="0" applyFont="1" applyAlignment="1">
      <alignment vertical="center"/>
    </xf>
    <xf numFmtId="0" fontId="2" fillId="0" borderId="0" xfId="0" applyFont="1" applyBorder="1" applyAlignment="1">
      <alignment horizontal="left"/>
    </xf>
    <xf numFmtId="0" fontId="2" fillId="0" borderId="0" xfId="0" applyFont="1" applyBorder="1"/>
    <xf numFmtId="3" fontId="2" fillId="0" borderId="0" xfId="0" applyNumberFormat="1" applyFont="1"/>
    <xf numFmtId="175" fontId="10" fillId="0" borderId="47" xfId="943" applyNumberFormat="1" applyFont="1" applyFill="1" applyBorder="1"/>
    <xf numFmtId="0" fontId="2" fillId="0" borderId="66" xfId="0" applyFont="1" applyFill="1" applyBorder="1" applyAlignment="1">
      <alignment horizontal="center" vertical="center" wrapText="1"/>
    </xf>
    <xf numFmtId="0" fontId="10" fillId="0" borderId="39" xfId="0" applyFont="1" applyBorder="1"/>
    <xf numFmtId="3" fontId="10" fillId="0" borderId="0" xfId="1104" applyNumberFormat="1" applyFont="1"/>
    <xf numFmtId="175" fontId="213" fillId="0" borderId="39" xfId="0" applyNumberFormat="1" applyFont="1" applyBorder="1"/>
    <xf numFmtId="175" fontId="10" fillId="0" borderId="39" xfId="0" applyNumberFormat="1" applyFont="1" applyFill="1" applyBorder="1"/>
    <xf numFmtId="175" fontId="10" fillId="0" borderId="39" xfId="0" applyNumberFormat="1" applyFont="1" applyBorder="1"/>
    <xf numFmtId="175" fontId="12" fillId="0" borderId="39" xfId="0" applyNumberFormat="1" applyFont="1" applyBorder="1"/>
    <xf numFmtId="175" fontId="213" fillId="0" borderId="3" xfId="0" applyNumberFormat="1" applyFont="1" applyBorder="1"/>
    <xf numFmtId="175" fontId="214" fillId="0" borderId="39" xfId="0" applyNumberFormat="1" applyFont="1" applyBorder="1"/>
    <xf numFmtId="0" fontId="12" fillId="0" borderId="66" xfId="0" applyFont="1" applyBorder="1" applyAlignment="1">
      <alignment horizontal="center" vertical="center"/>
    </xf>
    <xf numFmtId="0" fontId="12" fillId="0" borderId="0" xfId="0" applyFont="1" applyAlignment="1">
      <alignment horizontal="center"/>
    </xf>
    <xf numFmtId="175" fontId="10" fillId="0" borderId="0" xfId="0" applyNumberFormat="1" applyFont="1" applyAlignment="1">
      <alignment horizontal="center"/>
    </xf>
    <xf numFmtId="175" fontId="201" fillId="0" borderId="0" xfId="0" applyNumberFormat="1" applyFont="1" applyBorder="1" applyAlignment="1">
      <alignment horizontal="center"/>
    </xf>
    <xf numFmtId="175" fontId="201" fillId="0" borderId="0" xfId="0" applyNumberFormat="1" applyFont="1" applyBorder="1"/>
    <xf numFmtId="175" fontId="201" fillId="0" borderId="39" xfId="0" applyNumberFormat="1" applyFont="1" applyBorder="1"/>
    <xf numFmtId="175" fontId="201" fillId="0" borderId="0" xfId="0" applyNumberFormat="1" applyFont="1"/>
    <xf numFmtId="175" fontId="10" fillId="0" borderId="66" xfId="943"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1"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1" xfId="0" applyNumberFormat="1" applyFont="1" applyFill="1" applyBorder="1"/>
    <xf numFmtId="175" fontId="10" fillId="0" borderId="4" xfId="943" applyNumberFormat="1" applyFont="1" applyBorder="1"/>
    <xf numFmtId="3" fontId="12" fillId="0" borderId="4" xfId="0" applyNumberFormat="1" applyFont="1" applyBorder="1"/>
    <xf numFmtId="0" fontId="12" fillId="0" borderId="0" xfId="0" applyFont="1"/>
    <xf numFmtId="175" fontId="201" fillId="0" borderId="39" xfId="943" applyNumberFormat="1" applyFont="1" applyBorder="1"/>
    <xf numFmtId="175" fontId="10" fillId="0" borderId="3" xfId="943" applyNumberFormat="1" applyFont="1" applyBorder="1"/>
    <xf numFmtId="0" fontId="14" fillId="0" borderId="0" xfId="0" applyFont="1"/>
    <xf numFmtId="240" fontId="217" fillId="0" borderId="0" xfId="1100" applyNumberFormat="1" applyFont="1"/>
    <xf numFmtId="3" fontId="5" fillId="0" borderId="4" xfId="0" applyNumberFormat="1" applyFont="1" applyBorder="1"/>
    <xf numFmtId="3" fontId="10" fillId="0" borderId="73" xfId="1102" applyNumberFormat="1" applyFont="1" applyBorder="1"/>
    <xf numFmtId="0" fontId="12" fillId="42" borderId="0" xfId="0" applyFont="1" applyFill="1" applyBorder="1"/>
    <xf numFmtId="0" fontId="6" fillId="0" borderId="0" xfId="0" applyFont="1" applyAlignment="1">
      <alignment horizontal="left" vertical="center" wrapText="1"/>
    </xf>
    <xf numFmtId="0" fontId="190" fillId="0" borderId="0" xfId="0" applyFont="1" applyAlignment="1">
      <alignment horizontal="center"/>
    </xf>
    <xf numFmtId="0" fontId="6" fillId="0" borderId="0" xfId="0" applyFont="1" applyAlignment="1">
      <alignment horizontal="justify" vertical="center" wrapText="1"/>
    </xf>
    <xf numFmtId="0" fontId="2" fillId="0" borderId="1" xfId="0" applyFont="1" applyBorder="1" applyAlignment="1">
      <alignment horizontal="center"/>
    </xf>
    <xf numFmtId="0" fontId="2" fillId="0" borderId="0" xfId="0" applyFont="1" applyAlignment="1">
      <alignment horizontal="center"/>
    </xf>
    <xf numFmtId="0" fontId="189" fillId="0" borderId="0" xfId="0" applyFont="1" applyAlignment="1">
      <alignment horizontal="center"/>
    </xf>
    <xf numFmtId="0" fontId="198" fillId="0" borderId="0" xfId="0" applyFont="1" applyAlignment="1">
      <alignment horizontal="justify" wrapText="1"/>
    </xf>
    <xf numFmtId="0" fontId="8" fillId="0" borderId="0" xfId="0" applyFont="1" applyAlignment="1">
      <alignment horizontal="justify" wrapText="1"/>
    </xf>
    <xf numFmtId="0" fontId="198" fillId="0" borderId="0" xfId="0" applyFont="1" applyBorder="1" applyAlignment="1">
      <alignment horizontal="center" wrapText="1"/>
    </xf>
    <xf numFmtId="0" fontId="8" fillId="0" borderId="0" xfId="0" applyFont="1" applyAlignment="1">
      <alignment vertical="top" wrapText="1"/>
    </xf>
    <xf numFmtId="0" fontId="198" fillId="0" borderId="0" xfId="0" applyFont="1" applyAlignment="1">
      <alignment vertical="top" wrapText="1"/>
    </xf>
    <xf numFmtId="0" fontId="12" fillId="42" borderId="0" xfId="0" applyFont="1" applyFill="1"/>
    <xf numFmtId="0" fontId="2" fillId="42" borderId="0" xfId="0" applyFont="1" applyFill="1" applyBorder="1"/>
    <xf numFmtId="0" fontId="2" fillId="42" borderId="0" xfId="0" applyFont="1" applyFill="1"/>
    <xf numFmtId="240" fontId="2" fillId="0" borderId="0" xfId="0" applyNumberFormat="1" applyFont="1"/>
    <xf numFmtId="175" fontId="6" fillId="0" borderId="0" xfId="1123" applyNumberFormat="1" applyFont="1"/>
    <xf numFmtId="175" fontId="12" fillId="0" borderId="0" xfId="943" applyNumberFormat="1" applyFont="1" applyFill="1" applyBorder="1" applyAlignment="1">
      <alignment horizontal="center" vertical="center"/>
    </xf>
    <xf numFmtId="240" fontId="6" fillId="0" borderId="0" xfId="0" applyNumberFormat="1" applyFont="1"/>
    <xf numFmtId="175" fontId="201" fillId="0" borderId="0" xfId="943" applyNumberFormat="1" applyFont="1" applyBorder="1"/>
    <xf numFmtId="175" fontId="218" fillId="0" borderId="0" xfId="943" applyNumberFormat="1" applyFont="1" applyBorder="1"/>
    <xf numFmtId="175" fontId="10" fillId="0" borderId="0" xfId="0" applyNumberFormat="1" applyFont="1" applyBorder="1"/>
    <xf numFmtId="175" fontId="10" fillId="0" borderId="0" xfId="0" applyNumberFormat="1" applyFont="1"/>
    <xf numFmtId="3" fontId="10" fillId="56" borderId="0" xfId="1104" applyNumberFormat="1" applyFont="1" applyFill="1"/>
    <xf numFmtId="175" fontId="213" fillId="56" borderId="39" xfId="0" applyNumberFormat="1" applyFont="1" applyFill="1" applyBorder="1"/>
    <xf numFmtId="0" fontId="12" fillId="42" borderId="0" xfId="0" applyFont="1" applyFill="1"/>
    <xf numFmtId="0" fontId="12" fillId="42" borderId="0" xfId="0" applyFont="1" applyFill="1" applyBorder="1"/>
    <xf numFmtId="0" fontId="209" fillId="0" borderId="0" xfId="0" applyFont="1" applyAlignment="1">
      <alignment horizontal="center"/>
    </xf>
    <xf numFmtId="3" fontId="10" fillId="0" borderId="47" xfId="1105" applyNumberFormat="1" applyFont="1" applyBorder="1"/>
    <xf numFmtId="3" fontId="10" fillId="0" borderId="48" xfId="1107" applyNumberFormat="1" applyFont="1" applyBorder="1"/>
    <xf numFmtId="3" fontId="10" fillId="0" borderId="48" xfId="1106" applyNumberFormat="1" applyFont="1" applyBorder="1"/>
    <xf numFmtId="3" fontId="10" fillId="0" borderId="48" xfId="1108" applyNumberFormat="1" applyFont="1" applyBorder="1"/>
    <xf numFmtId="3" fontId="10" fillId="0" borderId="48" xfId="1097" applyNumberFormat="1" applyFont="1" applyBorder="1"/>
    <xf numFmtId="3" fontId="10" fillId="0" borderId="48" xfId="1098" applyNumberFormat="1" applyFont="1" applyBorder="1"/>
    <xf numFmtId="3" fontId="10" fillId="0" borderId="48" xfId="1099" applyNumberFormat="1" applyFont="1" applyBorder="1"/>
    <xf numFmtId="0" fontId="195" fillId="0" borderId="57" xfId="1109" applyFont="1" applyBorder="1" applyAlignment="1">
      <alignment horizontal="center"/>
    </xf>
    <xf numFmtId="0" fontId="191" fillId="0" borderId="54" xfId="1109" applyFont="1" applyBorder="1" applyAlignment="1">
      <alignment horizontal="center"/>
    </xf>
    <xf numFmtId="0" fontId="191" fillId="0" borderId="0" xfId="1109" applyFont="1" applyBorder="1" applyAlignment="1">
      <alignment horizontal="center"/>
    </xf>
    <xf numFmtId="0" fontId="191" fillId="0" borderId="55" xfId="1109" applyFont="1" applyBorder="1" applyAlignment="1">
      <alignment horizontal="center"/>
    </xf>
    <xf numFmtId="0" fontId="193" fillId="0" borderId="54" xfId="1109" applyFont="1" applyBorder="1" applyAlignment="1">
      <alignment horizontal="center"/>
    </xf>
    <xf numFmtId="0" fontId="193" fillId="0" borderId="0" xfId="1109" applyFont="1" applyBorder="1" applyAlignment="1">
      <alignment horizontal="center"/>
    </xf>
    <xf numFmtId="0" fontId="193" fillId="0" borderId="55" xfId="1109" applyFont="1" applyBorder="1" applyAlignment="1">
      <alignment horizontal="center"/>
    </xf>
    <xf numFmtId="0" fontId="194" fillId="0" borderId="54" xfId="1109" applyFont="1" applyBorder="1" applyAlignment="1">
      <alignment horizontal="center"/>
    </xf>
    <xf numFmtId="0" fontId="194" fillId="0" borderId="0" xfId="1109" applyFont="1" applyBorder="1" applyAlignment="1">
      <alignment horizontal="center"/>
    </xf>
    <xf numFmtId="0" fontId="194" fillId="0" borderId="55" xfId="1109" applyFont="1" applyBorder="1" applyAlignment="1">
      <alignment horizontal="center"/>
    </xf>
    <xf numFmtId="0" fontId="192" fillId="0" borderId="54" xfId="1109" applyFont="1" applyBorder="1" applyAlignment="1">
      <alignment horizontal="center"/>
    </xf>
    <xf numFmtId="0" fontId="192" fillId="0" borderId="0" xfId="1109" applyFont="1" applyBorder="1" applyAlignment="1">
      <alignment horizontal="center"/>
    </xf>
    <xf numFmtId="0" fontId="192" fillId="0" borderId="55"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42" borderId="0" xfId="0" applyFont="1" applyFill="1" applyBorder="1" applyAlignment="1">
      <alignment horizontal="center"/>
    </xf>
    <xf numFmtId="0" fontId="12" fillId="42" borderId="0" xfId="0" applyFont="1" applyFill="1" applyBorder="1" applyAlignment="1">
      <alignment horizontal="center" vertical="center"/>
    </xf>
    <xf numFmtId="0" fontId="12" fillId="42" borderId="0" xfId="0" applyFont="1" applyFill="1" applyBorder="1"/>
    <xf numFmtId="0" fontId="208" fillId="0" borderId="0" xfId="0" applyFont="1" applyAlignment="1">
      <alignment horizontal="center"/>
    </xf>
    <xf numFmtId="0" fontId="2" fillId="0" borderId="0" xfId="0" applyFont="1" applyAlignment="1">
      <alignment horizontal="justify" vertical="center" wrapText="1"/>
    </xf>
    <xf numFmtId="0" fontId="3" fillId="0" borderId="40" xfId="0" applyFont="1" applyBorder="1" applyAlignment="1">
      <alignment horizontal="justify" wrapText="1"/>
    </xf>
    <xf numFmtId="0" fontId="3" fillId="0" borderId="39" xfId="0" applyFont="1" applyBorder="1" applyAlignment="1">
      <alignment horizontal="justify" wrapText="1"/>
    </xf>
    <xf numFmtId="0" fontId="3" fillId="0" borderId="41" xfId="0" applyFont="1" applyBorder="1" applyAlignment="1">
      <alignment horizontal="justify" wrapText="1"/>
    </xf>
    <xf numFmtId="0" fontId="2" fillId="0" borderId="1" xfId="0" applyFont="1" applyBorder="1" applyAlignment="1">
      <alignment horizontal="center"/>
    </xf>
    <xf numFmtId="0" fontId="209" fillId="0" borderId="0" xfId="0" applyFont="1" applyAlignment="1">
      <alignment horizontal="center"/>
    </xf>
    <xf numFmtId="0" fontId="2" fillId="0" borderId="1"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justify" vertical="center" wrapText="1"/>
    </xf>
    <xf numFmtId="0" fontId="2" fillId="42" borderId="0" xfId="0" applyFont="1" applyFill="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190" fillId="0" borderId="0" xfId="0" applyFont="1" applyAlignment="1">
      <alignment horizontal="center"/>
    </xf>
    <xf numFmtId="0" fontId="8" fillId="0" borderId="0" xfId="0" applyFont="1" applyAlignment="1">
      <alignment horizontal="justify" wrapText="1"/>
    </xf>
    <xf numFmtId="0" fontId="8" fillId="0" borderId="0" xfId="0" applyFont="1" applyAlignment="1">
      <alignment wrapText="1"/>
    </xf>
    <xf numFmtId="0" fontId="198" fillId="0" borderId="0" xfId="0" applyFont="1" applyBorder="1" applyAlignment="1">
      <alignment horizontal="center" wrapText="1"/>
    </xf>
    <xf numFmtId="0" fontId="8" fillId="0" borderId="0" xfId="0" applyFont="1" applyAlignment="1">
      <alignment horizontal="justify"/>
    </xf>
    <xf numFmtId="0" fontId="8" fillId="0" borderId="0" xfId="0" applyFont="1" applyAlignment="1">
      <alignment vertical="top" wrapText="1"/>
    </xf>
    <xf numFmtId="0" fontId="198" fillId="0" borderId="0" xfId="0" applyFont="1" applyAlignment="1">
      <alignment vertical="top" wrapText="1"/>
    </xf>
    <xf numFmtId="0" fontId="8" fillId="0" borderId="0" xfId="0" applyFont="1" applyAlignment="1">
      <alignment horizontal="left" wrapText="1"/>
    </xf>
    <xf numFmtId="0" fontId="3" fillId="0" borderId="0" xfId="0" applyFont="1" applyAlignment="1">
      <alignment horizontal="left" vertical="center" wrapText="1"/>
    </xf>
    <xf numFmtId="0" fontId="198" fillId="0" borderId="0" xfId="0" applyFont="1" applyAlignment="1">
      <alignment horizontal="justify" wrapText="1"/>
    </xf>
    <xf numFmtId="0" fontId="189" fillId="0" borderId="0" xfId="0" applyFont="1" applyAlignment="1">
      <alignment horizontal="center"/>
    </xf>
    <xf numFmtId="0" fontId="206" fillId="0" borderId="0" xfId="0" applyFont="1" applyAlignment="1">
      <alignment horizontal="justify" wrapText="1"/>
    </xf>
    <xf numFmtId="0" fontId="198" fillId="0" borderId="0" xfId="0" applyFont="1" applyAlignment="1">
      <alignment horizontal="justify"/>
    </xf>
    <xf numFmtId="0" fontId="198" fillId="0" borderId="0" xfId="0" applyFont="1" applyAlignment="1">
      <alignment horizontal="left" vertical="top" wrapText="1"/>
    </xf>
    <xf numFmtId="0" fontId="207" fillId="0" borderId="0" xfId="0" applyFont="1" applyAlignment="1">
      <alignment vertical="top" wrapText="1"/>
    </xf>
    <xf numFmtId="0" fontId="6" fillId="0" borderId="0" xfId="0" applyNumberFormat="1" applyFont="1" applyAlignment="1">
      <alignment horizontal="justify" vertical="center" wrapText="1"/>
    </xf>
    <xf numFmtId="0" fontId="6" fillId="0" borderId="0" xfId="0" applyFont="1" applyAlignment="1">
      <alignment horizontal="left" wrapText="1"/>
    </xf>
    <xf numFmtId="0" fontId="6" fillId="0" borderId="0" xfId="0" applyFont="1" applyAlignment="1">
      <alignment wrapText="1"/>
    </xf>
    <xf numFmtId="0" fontId="6" fillId="0" borderId="0" xfId="0" quotePrefix="1" applyFont="1" applyAlignment="1">
      <alignment wrapText="1"/>
    </xf>
    <xf numFmtId="0" fontId="15" fillId="0" borderId="0" xfId="0" applyFont="1" applyAlignment="1">
      <alignment horizontal="justify" vertical="center" wrapText="1"/>
    </xf>
    <xf numFmtId="0" fontId="6" fillId="0" borderId="0" xfId="0" applyFont="1" applyAlignment="1">
      <alignment horizontal="justify" vertical="center"/>
    </xf>
    <xf numFmtId="0" fontId="186" fillId="0" borderId="0" xfId="0" applyFont="1" applyAlignment="1">
      <alignment horizontal="right"/>
    </xf>
    <xf numFmtId="0" fontId="6" fillId="0" borderId="40" xfId="0" applyFont="1" applyBorder="1" applyAlignment="1">
      <alignment horizontal="justify" vertical="justify" wrapText="1"/>
    </xf>
    <xf numFmtId="0" fontId="6" fillId="0" borderId="39" xfId="0" applyFont="1" applyBorder="1" applyAlignment="1">
      <alignment horizontal="justify" vertical="justify" wrapText="1"/>
    </xf>
    <xf numFmtId="0" fontId="6" fillId="0" borderId="41" xfId="0" applyFont="1" applyBorder="1" applyAlignment="1">
      <alignment horizontal="justify" vertical="justify" wrapText="1"/>
    </xf>
    <xf numFmtId="0" fontId="12" fillId="42" borderId="0" xfId="0" applyFont="1" applyFill="1"/>
    <xf numFmtId="0" fontId="192" fillId="42" borderId="0" xfId="0" applyFont="1" applyFill="1" applyBorder="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15" fillId="0" borderId="74" xfId="0" applyFont="1" applyFill="1" applyBorder="1" applyAlignment="1">
      <alignment horizontal="center"/>
    </xf>
    <xf numFmtId="0" fontId="2" fillId="42" borderId="0" xfId="0" applyFont="1" applyFill="1" applyAlignment="1">
      <alignment horizontal="center" vertical="center"/>
    </xf>
    <xf numFmtId="0" fontId="192" fillId="0" borderId="0" xfId="0" applyFont="1" applyAlignment="1">
      <alignment horizontal="center"/>
    </xf>
    <xf numFmtId="0" fontId="203" fillId="0" borderId="0" xfId="0" applyFont="1" applyAlignment="1">
      <alignment horizontal="center"/>
    </xf>
    <xf numFmtId="0" fontId="10" fillId="0" borderId="0" xfId="0" applyFont="1" applyAlignment="1"/>
    <xf numFmtId="0" fontId="202" fillId="0" borderId="0" xfId="0" applyFont="1" applyAlignment="1">
      <alignment horizontal="center" vertical="center"/>
    </xf>
    <xf numFmtId="0" fontId="192" fillId="0" borderId="5" xfId="0" applyFont="1" applyBorder="1" applyAlignment="1">
      <alignment horizontal="center"/>
    </xf>
    <xf numFmtId="0" fontId="204" fillId="41" borderId="1" xfId="0" applyFont="1" applyFill="1" applyBorder="1" applyAlignment="1">
      <alignment horizontal="center" vertical="center" wrapText="1"/>
    </xf>
    <xf numFmtId="0" fontId="204" fillId="41" borderId="1" xfId="0" applyFont="1" applyFill="1" applyBorder="1" applyAlignment="1">
      <alignment horizontal="center" vertical="center"/>
    </xf>
    <xf numFmtId="0" fontId="3" fillId="0" borderId="65" xfId="0" applyFont="1" applyBorder="1" applyAlignment="1">
      <alignment horizontal="center"/>
    </xf>
    <xf numFmtId="175" fontId="10" fillId="0" borderId="0" xfId="943" applyNumberFormat="1" applyFont="1" applyBorder="1"/>
    <xf numFmtId="0" fontId="6" fillId="0" borderId="13" xfId="0" applyFont="1" applyBorder="1" applyAlignment="1">
      <alignment horizontal="center"/>
    </xf>
    <xf numFmtId="0" fontId="3" fillId="0" borderId="39" xfId="0" applyFont="1" applyBorder="1" applyAlignment="1"/>
    <xf numFmtId="175" fontId="186" fillId="0" borderId="39" xfId="943" applyNumberFormat="1" applyFont="1" applyBorder="1"/>
    <xf numFmtId="0" fontId="24" fillId="0" borderId="0" xfId="0" applyFont="1" applyAlignment="1">
      <alignment horizontal="left" vertical="center" wrapText="1"/>
    </xf>
    <xf numFmtId="0" fontId="24" fillId="0" borderId="0" xfId="0" applyFont="1"/>
    <xf numFmtId="0" fontId="6" fillId="0" borderId="0" xfId="0" applyFont="1" applyAlignment="1">
      <alignment horizontal="justify" wrapText="1"/>
    </xf>
    <xf numFmtId="175" fontId="12" fillId="0" borderId="0" xfId="0" applyNumberFormat="1" applyFont="1"/>
    <xf numFmtId="0" fontId="219" fillId="0" borderId="0" xfId="0" applyFont="1"/>
    <xf numFmtId="0" fontId="220" fillId="0" borderId="0" xfId="0" applyFont="1"/>
    <xf numFmtId="175" fontId="220" fillId="0" borderId="0" xfId="943" applyNumberFormat="1" applyFont="1"/>
    <xf numFmtId="175" fontId="187" fillId="0" borderId="65" xfId="0" applyNumberFormat="1" applyFont="1" applyBorder="1"/>
    <xf numFmtId="0" fontId="6" fillId="0" borderId="0" xfId="0" applyFont="1" applyAlignment="1">
      <alignment vertical="center"/>
    </xf>
    <xf numFmtId="0" fontId="15" fillId="0" borderId="0" xfId="0" applyFont="1" applyAlignment="1">
      <alignment vertical="center"/>
    </xf>
    <xf numFmtId="175" fontId="7" fillId="0" borderId="65" xfId="0" applyNumberFormat="1" applyFont="1" applyBorder="1"/>
    <xf numFmtId="9" fontId="7" fillId="0" borderId="65" xfId="1123" applyFont="1" applyBorder="1"/>
    <xf numFmtId="43" fontId="10" fillId="0" borderId="46" xfId="943" applyFont="1" applyFill="1" applyBorder="1" applyAlignment="1">
      <alignment horizontal="right"/>
    </xf>
  </cellXfs>
  <cellStyles count="1330">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9"/>
  <sheetViews>
    <sheetView topLeftCell="A19" workbookViewId="0">
      <selection activeCell="F31" sqref="F31"/>
    </sheetView>
  </sheetViews>
  <sheetFormatPr defaultRowHeight="12"/>
  <cols>
    <col min="2" max="2" width="3.42578125" customWidth="1"/>
    <col min="6" max="6" width="14.140625" customWidth="1"/>
    <col min="8" max="8" width="14.140625" customWidth="1"/>
  </cols>
  <sheetData>
    <row r="1" spans="1:9" ht="16.5" thickTop="1">
      <c r="A1" s="76"/>
      <c r="B1" s="77"/>
      <c r="C1" s="77"/>
      <c r="D1" s="77"/>
      <c r="E1" s="77"/>
      <c r="F1" s="77"/>
      <c r="G1" s="77"/>
      <c r="H1" s="77"/>
      <c r="I1" s="78"/>
    </row>
    <row r="2" spans="1:9" ht="15.75">
      <c r="A2" s="287" t="s">
        <v>907</v>
      </c>
      <c r="B2" s="288"/>
      <c r="C2" s="288"/>
      <c r="D2" s="288"/>
      <c r="E2" s="288"/>
      <c r="F2" s="288"/>
      <c r="G2" s="288"/>
      <c r="H2" s="288"/>
      <c r="I2" s="289"/>
    </row>
    <row r="3" spans="1:9" ht="15.75">
      <c r="A3" s="79"/>
      <c r="B3" s="80"/>
      <c r="C3" s="80"/>
      <c r="D3" s="80"/>
      <c r="E3" s="80"/>
      <c r="F3" s="80"/>
      <c r="G3" s="80"/>
      <c r="H3" s="80"/>
      <c r="I3" s="81"/>
    </row>
    <row r="4" spans="1:9" ht="15.75">
      <c r="A4" s="79"/>
      <c r="B4" s="80"/>
      <c r="C4" s="80"/>
      <c r="D4" s="80"/>
      <c r="E4" s="80"/>
      <c r="F4" s="80"/>
      <c r="G4" s="80"/>
      <c r="H4" s="80"/>
      <c r="I4" s="81"/>
    </row>
    <row r="5" spans="1:9" ht="15.75">
      <c r="A5" s="79"/>
      <c r="B5" s="80"/>
      <c r="C5" s="80"/>
      <c r="D5" s="80"/>
      <c r="E5" s="80"/>
      <c r="F5" s="80"/>
      <c r="G5" s="80"/>
      <c r="H5" s="80"/>
      <c r="I5" s="81"/>
    </row>
    <row r="6" spans="1:9" ht="22.5" customHeight="1">
      <c r="A6" s="82"/>
      <c r="B6" s="83" t="s">
        <v>903</v>
      </c>
      <c r="C6" s="80"/>
      <c r="D6" s="80"/>
      <c r="E6" s="80"/>
      <c r="F6" s="80"/>
      <c r="G6" s="80"/>
      <c r="H6" s="80"/>
      <c r="I6" s="81"/>
    </row>
    <row r="7" spans="1:9" ht="22.5" customHeight="1">
      <c r="A7" s="82"/>
      <c r="B7" s="83" t="s">
        <v>513</v>
      </c>
      <c r="C7" s="80"/>
      <c r="D7" s="80"/>
      <c r="E7" s="80"/>
      <c r="F7" s="80"/>
      <c r="G7" s="80"/>
      <c r="H7" s="80"/>
      <c r="I7" s="81"/>
    </row>
    <row r="8" spans="1:9" ht="22.5" customHeight="1">
      <c r="A8" s="82"/>
      <c r="B8" s="83" t="s">
        <v>945</v>
      </c>
      <c r="C8" s="80"/>
      <c r="D8" s="80"/>
      <c r="E8" s="80"/>
      <c r="F8" s="80"/>
      <c r="G8" s="80"/>
      <c r="H8" s="80"/>
      <c r="I8" s="81"/>
    </row>
    <row r="9" spans="1:9" ht="15.75">
      <c r="A9" s="79"/>
      <c r="F9" s="80"/>
      <c r="G9" s="80"/>
      <c r="H9" s="80"/>
      <c r="I9" s="81"/>
    </row>
    <row r="10" spans="1:9" ht="15.75">
      <c r="A10" s="79"/>
      <c r="B10" s="104" t="s">
        <v>270</v>
      </c>
      <c r="C10" s="104"/>
      <c r="D10" s="104"/>
      <c r="E10" s="104"/>
      <c r="F10" s="80"/>
      <c r="G10" s="80"/>
      <c r="H10" s="80"/>
      <c r="I10" s="81"/>
    </row>
    <row r="11" spans="1:9" ht="15.75">
      <c r="A11" s="79"/>
      <c r="B11" s="74"/>
      <c r="C11" s="74"/>
      <c r="D11" s="74"/>
      <c r="E11" s="74"/>
      <c r="F11" s="80"/>
      <c r="G11" s="80"/>
      <c r="H11" s="80"/>
      <c r="I11" s="81"/>
    </row>
    <row r="12" spans="1:9" ht="15.75">
      <c r="A12" s="79"/>
      <c r="B12" s="74"/>
      <c r="C12" s="74"/>
      <c r="D12" s="74"/>
      <c r="E12" s="74"/>
      <c r="F12" s="80"/>
      <c r="G12" s="80"/>
      <c r="H12" s="80"/>
      <c r="I12" s="81"/>
    </row>
    <row r="13" spans="1:9" ht="15.75">
      <c r="A13" s="79"/>
      <c r="B13" s="74"/>
      <c r="C13" s="74"/>
      <c r="D13" s="74"/>
      <c r="E13" s="74"/>
      <c r="F13" s="80"/>
      <c r="G13" s="80"/>
      <c r="H13" s="80"/>
      <c r="I13" s="81"/>
    </row>
    <row r="14" spans="1:9" ht="15.75">
      <c r="A14" s="79"/>
      <c r="B14" s="74"/>
      <c r="C14" s="74"/>
      <c r="D14" s="74"/>
      <c r="E14" s="74"/>
      <c r="F14" s="80"/>
      <c r="G14" s="80"/>
      <c r="H14" s="80"/>
      <c r="I14" s="81"/>
    </row>
    <row r="15" spans="1:9" ht="15.75">
      <c r="A15" s="79"/>
      <c r="B15" s="84"/>
      <c r="C15" s="80"/>
      <c r="D15" s="80"/>
      <c r="E15" s="80"/>
      <c r="F15" s="80"/>
      <c r="G15" s="80"/>
      <c r="H15" s="80"/>
      <c r="I15" s="81"/>
    </row>
    <row r="16" spans="1:9" ht="15.75">
      <c r="A16" s="79"/>
      <c r="B16" s="84"/>
      <c r="C16" s="80"/>
      <c r="D16" s="80"/>
      <c r="E16" s="80"/>
      <c r="F16" s="80"/>
      <c r="G16" s="80"/>
      <c r="H16" s="80"/>
      <c r="I16" s="81"/>
    </row>
    <row r="17" spans="1:9">
      <c r="A17" s="290" t="s">
        <v>905</v>
      </c>
      <c r="B17" s="291"/>
      <c r="C17" s="291"/>
      <c r="D17" s="291"/>
      <c r="E17" s="291"/>
      <c r="F17" s="291"/>
      <c r="G17" s="291"/>
      <c r="H17" s="291"/>
      <c r="I17" s="292"/>
    </row>
    <row r="18" spans="1:9">
      <c r="A18" s="290"/>
      <c r="B18" s="291"/>
      <c r="C18" s="291"/>
      <c r="D18" s="291"/>
      <c r="E18" s="291"/>
      <c r="F18" s="291"/>
      <c r="G18" s="291"/>
      <c r="H18" s="291"/>
      <c r="I18" s="292"/>
    </row>
    <row r="19" spans="1:9" ht="20.25" customHeight="1">
      <c r="A19" s="290"/>
      <c r="B19" s="291"/>
      <c r="C19" s="291"/>
      <c r="D19" s="291"/>
      <c r="E19" s="291"/>
      <c r="F19" s="291"/>
      <c r="G19" s="291"/>
      <c r="H19" s="291"/>
      <c r="I19" s="292"/>
    </row>
    <row r="20" spans="1:9">
      <c r="A20" s="293" t="s">
        <v>906</v>
      </c>
      <c r="B20" s="294"/>
      <c r="C20" s="294"/>
      <c r="D20" s="294"/>
      <c r="E20" s="294"/>
      <c r="F20" s="294"/>
      <c r="G20" s="294"/>
      <c r="H20" s="294"/>
      <c r="I20" s="295"/>
    </row>
    <row r="21" spans="1:9">
      <c r="A21" s="293"/>
      <c r="B21" s="294"/>
      <c r="C21" s="294"/>
      <c r="D21" s="294"/>
      <c r="E21" s="294"/>
      <c r="F21" s="294"/>
      <c r="G21" s="294"/>
      <c r="H21" s="294"/>
      <c r="I21" s="295"/>
    </row>
    <row r="22" spans="1:9" ht="22.5" customHeight="1">
      <c r="A22" s="293"/>
      <c r="B22" s="294"/>
      <c r="C22" s="294"/>
      <c r="D22" s="294"/>
      <c r="E22" s="294"/>
      <c r="F22" s="294"/>
      <c r="G22" s="294"/>
      <c r="H22" s="294"/>
      <c r="I22" s="295"/>
    </row>
    <row r="23" spans="1:9" ht="21.75" customHeight="1">
      <c r="A23" s="296" t="s">
        <v>1011</v>
      </c>
      <c r="B23" s="297"/>
      <c r="C23" s="297"/>
      <c r="D23" s="297"/>
      <c r="E23" s="297"/>
      <c r="F23" s="297"/>
      <c r="G23" s="297"/>
      <c r="H23" s="297"/>
      <c r="I23" s="298"/>
    </row>
    <row r="24" spans="1:9" ht="15.75">
      <c r="A24" s="79"/>
      <c r="B24" s="80"/>
      <c r="C24" s="80"/>
      <c r="D24" s="80"/>
      <c r="E24" s="80"/>
      <c r="F24" s="80"/>
      <c r="G24" s="80"/>
      <c r="H24" s="80"/>
      <c r="I24" s="81"/>
    </row>
    <row r="25" spans="1:9" ht="15.75">
      <c r="A25" s="79"/>
      <c r="B25" s="80"/>
      <c r="C25" s="80"/>
      <c r="D25" s="80"/>
      <c r="E25" s="80"/>
      <c r="F25" s="80"/>
      <c r="G25" s="80"/>
      <c r="H25" s="80"/>
      <c r="I25" s="81"/>
    </row>
    <row r="26" spans="1:9" ht="15.75">
      <c r="A26" s="79"/>
      <c r="B26" s="80"/>
      <c r="C26" s="80"/>
      <c r="D26" s="80"/>
      <c r="E26" s="80"/>
      <c r="F26" s="80"/>
      <c r="G26" s="80"/>
      <c r="H26" s="80"/>
      <c r="I26" s="81"/>
    </row>
    <row r="27" spans="1:9" ht="15.75">
      <c r="A27" s="79"/>
      <c r="B27" s="80"/>
      <c r="C27" s="80"/>
      <c r="D27" s="80"/>
      <c r="E27" s="80"/>
      <c r="F27" s="80"/>
      <c r="G27" s="80"/>
      <c r="H27" s="80"/>
      <c r="I27" s="81"/>
    </row>
    <row r="28" spans="1:9" ht="15.75">
      <c r="A28" s="79"/>
      <c r="B28" s="80"/>
      <c r="C28" s="80"/>
      <c r="D28" s="80"/>
      <c r="E28" s="80"/>
      <c r="F28" s="80"/>
      <c r="G28" s="80"/>
      <c r="H28" s="80"/>
      <c r="I28" s="81"/>
    </row>
    <row r="29" spans="1:9" ht="15.75">
      <c r="A29" s="79"/>
      <c r="B29" s="80"/>
      <c r="C29" s="80"/>
      <c r="D29" s="80"/>
      <c r="E29" s="80"/>
      <c r="F29" s="80"/>
      <c r="G29" s="80"/>
      <c r="H29" s="80"/>
      <c r="I29" s="81"/>
    </row>
    <row r="30" spans="1:9" ht="15.75">
      <c r="A30" s="79"/>
      <c r="B30" s="80"/>
      <c r="C30" s="80"/>
      <c r="D30" s="80"/>
      <c r="E30" s="80"/>
      <c r="F30" s="80"/>
      <c r="G30" s="80"/>
      <c r="H30" s="80"/>
      <c r="I30" s="81"/>
    </row>
    <row r="31" spans="1:9" ht="15.75">
      <c r="A31" s="79"/>
      <c r="B31" s="80"/>
      <c r="C31" s="80"/>
      <c r="D31" s="80"/>
      <c r="E31" s="80"/>
      <c r="F31" s="80"/>
      <c r="G31" s="80"/>
      <c r="H31" s="80"/>
      <c r="I31" s="81"/>
    </row>
    <row r="32" spans="1:9" ht="15.75">
      <c r="A32" s="79"/>
      <c r="B32" s="80"/>
      <c r="C32" s="80"/>
      <c r="D32" s="80"/>
      <c r="E32" s="80"/>
      <c r="F32" s="80"/>
      <c r="G32" s="80"/>
      <c r="H32" s="80"/>
      <c r="I32" s="81"/>
    </row>
    <row r="33" spans="1:9" ht="15.75">
      <c r="A33" s="79"/>
      <c r="B33" s="80"/>
      <c r="C33" s="80"/>
      <c r="D33" s="80"/>
      <c r="E33" s="80"/>
      <c r="F33" s="80"/>
      <c r="G33" s="80"/>
      <c r="H33" s="80"/>
      <c r="I33" s="81"/>
    </row>
    <row r="34" spans="1:9" ht="15.75">
      <c r="A34" s="79"/>
      <c r="B34" s="80"/>
      <c r="C34" s="80"/>
      <c r="D34" s="80"/>
      <c r="E34" s="80"/>
      <c r="F34" s="80"/>
      <c r="G34" s="80"/>
      <c r="H34" s="80"/>
      <c r="I34" s="81"/>
    </row>
    <row r="35" spans="1:9" ht="15.75">
      <c r="A35" s="79"/>
      <c r="B35" s="80"/>
      <c r="C35" s="80"/>
      <c r="D35" s="80"/>
      <c r="E35" s="80"/>
      <c r="F35" s="80"/>
      <c r="G35" s="80"/>
      <c r="H35" s="80"/>
      <c r="I35" s="81"/>
    </row>
    <row r="36" spans="1:9" ht="8.25" customHeight="1">
      <c r="A36" s="79"/>
      <c r="B36" s="80"/>
      <c r="C36" s="80"/>
      <c r="D36" s="80"/>
      <c r="E36" s="80"/>
      <c r="F36" s="80"/>
      <c r="G36" s="80"/>
      <c r="H36" s="80"/>
      <c r="I36" s="81"/>
    </row>
    <row r="37" spans="1:9" ht="15.75">
      <c r="A37" s="79"/>
      <c r="B37" s="80"/>
      <c r="C37" s="80"/>
      <c r="D37" s="80"/>
      <c r="E37" s="80"/>
      <c r="F37" s="80"/>
      <c r="G37" s="80"/>
      <c r="H37" s="80"/>
      <c r="I37" s="81"/>
    </row>
    <row r="38" spans="1:9" ht="15.75">
      <c r="A38" s="79"/>
      <c r="B38" s="80"/>
      <c r="C38" s="80"/>
      <c r="D38" s="80"/>
      <c r="E38" s="80"/>
      <c r="F38" s="80"/>
      <c r="G38" s="80"/>
      <c r="H38" s="80"/>
      <c r="I38" s="81"/>
    </row>
    <row r="39" spans="1:9" ht="15.75">
      <c r="A39" s="79"/>
      <c r="B39" s="80"/>
      <c r="C39" s="80"/>
      <c r="D39" s="80"/>
      <c r="E39" s="80"/>
      <c r="F39" s="80"/>
      <c r="G39" s="80"/>
      <c r="H39" s="80"/>
      <c r="I39" s="81"/>
    </row>
    <row r="40" spans="1:9" ht="16.5">
      <c r="A40" s="79"/>
      <c r="B40" s="85"/>
      <c r="C40" s="286" t="s">
        <v>901</v>
      </c>
      <c r="D40" s="286"/>
      <c r="E40" s="286"/>
      <c r="F40" s="86"/>
      <c r="G40" s="86"/>
      <c r="H40" s="87"/>
      <c r="I40" s="81"/>
    </row>
    <row r="41" spans="1:9" ht="23.25" customHeight="1">
      <c r="A41" s="79"/>
      <c r="B41" s="88"/>
      <c r="C41" s="89" t="s">
        <v>902</v>
      </c>
      <c r="D41" s="89"/>
      <c r="E41" s="89"/>
      <c r="F41" s="89"/>
      <c r="G41" s="89" t="s">
        <v>896</v>
      </c>
      <c r="H41" s="90"/>
      <c r="I41" s="81"/>
    </row>
    <row r="42" spans="1:9" ht="23.25" customHeight="1">
      <c r="A42" s="79"/>
      <c r="B42" s="88"/>
      <c r="C42" s="89" t="s">
        <v>904</v>
      </c>
      <c r="D42" s="89"/>
      <c r="E42" s="89"/>
      <c r="F42" s="89"/>
      <c r="G42" s="89" t="s">
        <v>897</v>
      </c>
      <c r="H42" s="90"/>
      <c r="I42" s="81"/>
    </row>
    <row r="43" spans="1:9" ht="23.25" customHeight="1">
      <c r="A43" s="79"/>
      <c r="B43" s="88"/>
      <c r="C43" s="91" t="s">
        <v>895</v>
      </c>
      <c r="D43" s="89"/>
      <c r="E43" s="89"/>
      <c r="F43" s="89"/>
      <c r="G43" s="89" t="s">
        <v>214</v>
      </c>
      <c r="H43" s="90"/>
      <c r="I43" s="81"/>
    </row>
    <row r="44" spans="1:9" ht="22.5" customHeight="1">
      <c r="A44" s="79"/>
      <c r="B44" s="88"/>
      <c r="C44" s="89" t="s">
        <v>900</v>
      </c>
      <c r="D44" s="89"/>
      <c r="E44" s="89"/>
      <c r="F44" s="89"/>
      <c r="G44" s="89" t="s">
        <v>898</v>
      </c>
      <c r="H44" s="90"/>
      <c r="I44" s="81"/>
    </row>
    <row r="45" spans="1:9" ht="23.25" hidden="1" customHeight="1">
      <c r="A45" s="79"/>
      <c r="B45" s="88"/>
      <c r="C45" s="89" t="s">
        <v>585</v>
      </c>
      <c r="D45" s="92"/>
      <c r="E45" s="92"/>
      <c r="F45" s="92"/>
      <c r="G45" s="89" t="s">
        <v>584</v>
      </c>
      <c r="H45" s="90"/>
      <c r="I45" s="81"/>
    </row>
    <row r="46" spans="1:9" ht="23.25" hidden="1" customHeight="1">
      <c r="A46" s="79"/>
      <c r="B46" s="88"/>
      <c r="C46" s="89" t="s">
        <v>586</v>
      </c>
      <c r="D46" s="92"/>
      <c r="E46" s="92"/>
      <c r="F46" s="92"/>
      <c r="G46" s="89" t="s">
        <v>587</v>
      </c>
      <c r="H46" s="90"/>
      <c r="I46" s="81"/>
    </row>
    <row r="47" spans="1:9" ht="23.25" hidden="1" customHeight="1">
      <c r="A47" s="79"/>
      <c r="B47" s="88"/>
      <c r="C47" s="89" t="s">
        <v>838</v>
      </c>
      <c r="D47" s="89"/>
      <c r="E47" s="89"/>
      <c r="F47" s="89"/>
      <c r="G47" s="89" t="s">
        <v>839</v>
      </c>
      <c r="H47" s="90"/>
      <c r="I47" s="81"/>
    </row>
    <row r="48" spans="1:9" ht="23.25" customHeight="1">
      <c r="A48" s="79"/>
      <c r="B48" s="93"/>
      <c r="C48" s="94"/>
      <c r="D48" s="94"/>
      <c r="E48" s="94"/>
      <c r="F48" s="94"/>
      <c r="G48" s="94"/>
      <c r="H48" s="95"/>
      <c r="I48" s="81"/>
    </row>
    <row r="49" spans="1:9" ht="23.25" customHeight="1" thickBot="1">
      <c r="A49" s="96"/>
      <c r="B49" s="97"/>
      <c r="C49" s="97"/>
      <c r="D49" s="97"/>
      <c r="E49" s="97"/>
      <c r="F49" s="97"/>
      <c r="G49" s="97"/>
      <c r="H49" s="97"/>
      <c r="I49" s="98"/>
    </row>
  </sheetData>
  <mergeCells count="5">
    <mergeCell ref="C40:E40"/>
    <mergeCell ref="A2:I2"/>
    <mergeCell ref="A17:I19"/>
    <mergeCell ref="A20:I22"/>
    <mergeCell ref="A23:I23"/>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G121"/>
  <sheetViews>
    <sheetView showZeros="0" view="pageBreakPreview" topLeftCell="A100" zoomScale="115" workbookViewId="0">
      <selection activeCell="E105" sqref="E105"/>
    </sheetView>
  </sheetViews>
  <sheetFormatPr defaultRowHeight="12"/>
  <cols>
    <col min="1" max="1" width="50" style="21" customWidth="1"/>
    <col min="2" max="3" width="8.5703125" style="21" customWidth="1"/>
    <col min="4" max="5" width="14.85546875" style="21" customWidth="1"/>
    <col min="6" max="6" width="15.5703125" style="30" bestFit="1" customWidth="1"/>
    <col min="7" max="7" width="14.5703125" style="30" customWidth="1"/>
    <col min="8" max="16384" width="9.140625" style="21"/>
  </cols>
  <sheetData>
    <row r="1" spans="1:6" ht="20.25">
      <c r="A1" s="20" t="s">
        <v>199</v>
      </c>
      <c r="B1" s="301" t="s">
        <v>202</v>
      </c>
      <c r="C1" s="301"/>
      <c r="D1" s="301"/>
      <c r="E1" s="263"/>
    </row>
    <row r="2" spans="1:6">
      <c r="A2" s="303" t="s">
        <v>456</v>
      </c>
      <c r="B2" s="303"/>
      <c r="C2" s="277" t="s">
        <v>956</v>
      </c>
      <c r="D2" s="251"/>
      <c r="E2" s="263"/>
    </row>
    <row r="3" spans="1:6">
      <c r="A3" s="303" t="s">
        <v>200</v>
      </c>
      <c r="B3" s="303"/>
      <c r="C3" s="251"/>
      <c r="D3" s="251"/>
      <c r="E3" s="263"/>
    </row>
    <row r="4" spans="1:6">
      <c r="A4" s="251"/>
      <c r="B4" s="251"/>
      <c r="C4" s="303" t="s">
        <v>201</v>
      </c>
      <c r="D4" s="303"/>
      <c r="E4" s="263"/>
    </row>
    <row r="5" spans="1:6" ht="20.100000000000001" customHeight="1">
      <c r="A5" s="302" t="s">
        <v>908</v>
      </c>
      <c r="B5" s="303"/>
      <c r="C5" s="303"/>
      <c r="D5" s="303"/>
      <c r="E5" s="263"/>
    </row>
    <row r="6" spans="1:6" ht="4.5" customHeight="1">
      <c r="A6" s="263"/>
      <c r="B6" s="263"/>
      <c r="C6" s="263"/>
      <c r="D6" s="263"/>
      <c r="E6" s="263"/>
    </row>
    <row r="7" spans="1:6" ht="24">
      <c r="A7" s="22" t="s">
        <v>909</v>
      </c>
      <c r="B7" s="23" t="s">
        <v>461</v>
      </c>
      <c r="C7" s="23" t="s">
        <v>198</v>
      </c>
      <c r="D7" s="23" t="s">
        <v>499</v>
      </c>
      <c r="E7" s="23" t="s">
        <v>1</v>
      </c>
      <c r="F7" s="268"/>
    </row>
    <row r="8" spans="1:6" ht="19.5" customHeight="1">
      <c r="A8" s="24" t="s">
        <v>2</v>
      </c>
      <c r="B8" s="24"/>
      <c r="C8" s="24"/>
      <c r="D8" s="109">
        <f>+D9</f>
        <v>53740143749</v>
      </c>
      <c r="E8" s="109">
        <f>+E9</f>
        <v>19972394364</v>
      </c>
    </row>
    <row r="9" spans="1:6" ht="19.5" customHeight="1">
      <c r="A9" s="25" t="s">
        <v>3</v>
      </c>
      <c r="B9" s="25" t="s">
        <v>4</v>
      </c>
      <c r="C9" s="25"/>
      <c r="D9" s="26">
        <f>+D10+D13+D16+D23+D26</f>
        <v>53740143749</v>
      </c>
      <c r="E9" s="26">
        <f>+E10+E13+E16+E23+E26</f>
        <v>19972394364</v>
      </c>
    </row>
    <row r="10" spans="1:6" ht="19.5" customHeight="1">
      <c r="A10" s="25" t="s">
        <v>5</v>
      </c>
      <c r="B10" s="25" t="s">
        <v>6</v>
      </c>
      <c r="C10" s="25"/>
      <c r="D10" s="27">
        <f>SUM(D11:D12)</f>
        <v>13360820011</v>
      </c>
      <c r="E10" s="27">
        <f>SUM(E11:E12)</f>
        <v>2048496531</v>
      </c>
    </row>
    <row r="11" spans="1:6" ht="19.5" customHeight="1">
      <c r="A11" s="28" t="s">
        <v>7</v>
      </c>
      <c r="B11" s="28" t="s">
        <v>8</v>
      </c>
      <c r="C11" s="28" t="s">
        <v>203</v>
      </c>
      <c r="D11" s="110">
        <f>+'Thuyết Minh'!G149</f>
        <v>13360820011</v>
      </c>
      <c r="E11" s="110">
        <f>+'Thuyết Minh'!H149</f>
        <v>2048496531</v>
      </c>
    </row>
    <row r="12" spans="1:6" ht="19.5" customHeight="1">
      <c r="A12" s="28" t="s">
        <v>9</v>
      </c>
      <c r="B12" s="28" t="s">
        <v>10</v>
      </c>
      <c r="C12" s="28"/>
      <c r="D12" s="110"/>
      <c r="E12" s="110"/>
    </row>
    <row r="13" spans="1:6" ht="19.5" customHeight="1">
      <c r="A13" s="25" t="s">
        <v>11</v>
      </c>
      <c r="B13" s="25" t="s">
        <v>12</v>
      </c>
      <c r="C13" s="25"/>
      <c r="D13" s="27">
        <f>SUM(D14:D15)</f>
        <v>20000000000</v>
      </c>
      <c r="E13" s="27">
        <f>SUM(E14:E15)</f>
        <v>0</v>
      </c>
    </row>
    <row r="14" spans="1:6" ht="19.5" customHeight="1">
      <c r="A14" s="28" t="s">
        <v>13</v>
      </c>
      <c r="B14" s="28" t="s">
        <v>14</v>
      </c>
      <c r="C14" s="28" t="s">
        <v>204</v>
      </c>
      <c r="D14" s="110">
        <f>+'Thuyết Minh'!G153</f>
        <v>20000000000</v>
      </c>
      <c r="E14" s="110">
        <f>+'Thuyết Minh'!H153</f>
        <v>0</v>
      </c>
    </row>
    <row r="15" spans="1:6" ht="19.5" customHeight="1">
      <c r="A15" s="28" t="s">
        <v>15</v>
      </c>
      <c r="B15" s="28" t="s">
        <v>16</v>
      </c>
      <c r="C15" s="28"/>
      <c r="D15" s="110"/>
      <c r="E15" s="110"/>
    </row>
    <row r="16" spans="1:6" ht="19.5" customHeight="1">
      <c r="A16" s="25" t="s">
        <v>17</v>
      </c>
      <c r="B16" s="25" t="s">
        <v>18</v>
      </c>
      <c r="C16" s="25"/>
      <c r="D16" s="27">
        <f>SUM(D17:D22)</f>
        <v>13100555994</v>
      </c>
      <c r="E16" s="27">
        <f>SUM(E17:E22)</f>
        <v>7035048984</v>
      </c>
    </row>
    <row r="17" spans="1:5" ht="19.5" customHeight="1">
      <c r="A17" s="28" t="s">
        <v>19</v>
      </c>
      <c r="B17" s="28" t="s">
        <v>20</v>
      </c>
      <c r="C17" s="28"/>
      <c r="D17" s="110">
        <v>8185316701</v>
      </c>
      <c r="E17" s="110">
        <v>3794135954</v>
      </c>
    </row>
    <row r="18" spans="1:5" ht="19.5" customHeight="1">
      <c r="A18" s="28" t="s">
        <v>21</v>
      </c>
      <c r="B18" s="28" t="s">
        <v>22</v>
      </c>
      <c r="C18" s="28"/>
      <c r="D18" s="110">
        <v>1722183212</v>
      </c>
      <c r="E18" s="110">
        <v>2006875760</v>
      </c>
    </row>
    <row r="19" spans="1:5" ht="19.5" customHeight="1">
      <c r="A19" s="28" t="s">
        <v>23</v>
      </c>
      <c r="B19" s="28" t="s">
        <v>24</v>
      </c>
      <c r="C19" s="28"/>
      <c r="D19" s="110"/>
      <c r="E19" s="110"/>
    </row>
    <row r="20" spans="1:5" ht="19.5" customHeight="1">
      <c r="A20" s="28" t="s">
        <v>25</v>
      </c>
      <c r="B20" s="28" t="s">
        <v>26</v>
      </c>
      <c r="C20" s="28"/>
      <c r="D20" s="110"/>
      <c r="E20" s="110"/>
    </row>
    <row r="21" spans="1:5" ht="19.5" customHeight="1">
      <c r="A21" s="28" t="s">
        <v>27</v>
      </c>
      <c r="B21" s="28" t="s">
        <v>28</v>
      </c>
      <c r="C21" s="28" t="s">
        <v>205</v>
      </c>
      <c r="D21" s="110">
        <f>+'Thuyết Minh'!G160</f>
        <v>3193056081</v>
      </c>
      <c r="E21" s="110">
        <f>+'Thuyết Minh'!H160</f>
        <v>1234037270</v>
      </c>
    </row>
    <row r="22" spans="1:5" ht="19.5" customHeight="1">
      <c r="A22" s="28" t="s">
        <v>29</v>
      </c>
      <c r="B22" s="28" t="s">
        <v>30</v>
      </c>
      <c r="C22" s="28"/>
      <c r="D22" s="28"/>
      <c r="E22" s="28"/>
    </row>
    <row r="23" spans="1:5" ht="19.5" customHeight="1">
      <c r="A23" s="25" t="s">
        <v>31</v>
      </c>
      <c r="B23" s="25" t="s">
        <v>32</v>
      </c>
      <c r="C23" s="25"/>
      <c r="D23" s="27">
        <f>SUM(D24:D25)</f>
        <v>5163391933</v>
      </c>
      <c r="E23" s="27">
        <f>SUM(E24:E25)</f>
        <v>8133261265</v>
      </c>
    </row>
    <row r="24" spans="1:5" ht="19.5" customHeight="1">
      <c r="A24" s="28" t="s">
        <v>33</v>
      </c>
      <c r="B24" s="28" t="s">
        <v>34</v>
      </c>
      <c r="C24" s="28" t="s">
        <v>206</v>
      </c>
      <c r="D24" s="110">
        <f>+'Thuyết Minh'!G165</f>
        <v>5163391933</v>
      </c>
      <c r="E24" s="110">
        <f>+'Thuyết Minh'!H165</f>
        <v>8133261265</v>
      </c>
    </row>
    <row r="25" spans="1:5" ht="19.5" customHeight="1">
      <c r="A25" s="28" t="s">
        <v>35</v>
      </c>
      <c r="B25" s="28" t="s">
        <v>36</v>
      </c>
      <c r="C25" s="28"/>
      <c r="D25" s="110"/>
      <c r="E25" s="110"/>
    </row>
    <row r="26" spans="1:5" ht="19.5" customHeight="1">
      <c r="A26" s="25" t="s">
        <v>462</v>
      </c>
      <c r="B26" s="25" t="s">
        <v>37</v>
      </c>
      <c r="C26" s="25"/>
      <c r="D26" s="27">
        <f>SUM(D27:D30)</f>
        <v>2115375811</v>
      </c>
      <c r="E26" s="27">
        <f>SUM(E27:E30)</f>
        <v>2755587584</v>
      </c>
    </row>
    <row r="27" spans="1:5" ht="19.5" customHeight="1">
      <c r="A27" s="28" t="s">
        <v>38</v>
      </c>
      <c r="B27" s="28" t="s">
        <v>39</v>
      </c>
      <c r="C27" s="28"/>
      <c r="D27" s="110">
        <v>1846810805</v>
      </c>
      <c r="E27" s="110">
        <v>1697328808</v>
      </c>
    </row>
    <row r="28" spans="1:5" ht="19.5" customHeight="1">
      <c r="A28" s="28" t="s">
        <v>40</v>
      </c>
      <c r="B28" s="28" t="s">
        <v>41</v>
      </c>
      <c r="C28" s="25"/>
      <c r="D28" s="110">
        <v>268565006</v>
      </c>
      <c r="E28" s="110"/>
    </row>
    <row r="29" spans="1:5" ht="19.5" customHeight="1">
      <c r="A29" s="28" t="s">
        <v>42</v>
      </c>
      <c r="B29" s="28" t="s">
        <v>43</v>
      </c>
      <c r="C29" s="28" t="s">
        <v>207</v>
      </c>
      <c r="D29" s="110"/>
      <c r="E29" s="110">
        <v>228258776</v>
      </c>
    </row>
    <row r="30" spans="1:5" ht="19.5" customHeight="1">
      <c r="A30" s="28" t="s">
        <v>44</v>
      </c>
      <c r="B30" s="28" t="s">
        <v>45</v>
      </c>
      <c r="C30" s="28"/>
      <c r="D30" s="110"/>
      <c r="E30" s="110">
        <v>830000000</v>
      </c>
    </row>
    <row r="31" spans="1:5" ht="19.5" customHeight="1">
      <c r="A31" s="25" t="s">
        <v>46</v>
      </c>
      <c r="B31" s="25" t="s">
        <v>47</v>
      </c>
      <c r="C31" s="25"/>
      <c r="D31" s="26">
        <f>+D32+D38+D49+D52+D57</f>
        <v>258219145996</v>
      </c>
      <c r="E31" s="26">
        <f>+E32+E38+E49+E52+E57</f>
        <v>255839376322</v>
      </c>
    </row>
    <row r="32" spans="1:5" ht="19.5" customHeight="1">
      <c r="A32" s="25" t="s">
        <v>48</v>
      </c>
      <c r="B32" s="25" t="s">
        <v>49</v>
      </c>
      <c r="C32" s="25"/>
      <c r="D32" s="27">
        <f>SUM(D33:D37)</f>
        <v>0</v>
      </c>
      <c r="E32" s="25">
        <v>0</v>
      </c>
    </row>
    <row r="33" spans="1:5" ht="19.5" customHeight="1">
      <c r="A33" s="28" t="s">
        <v>50</v>
      </c>
      <c r="B33" s="28" t="s">
        <v>51</v>
      </c>
      <c r="C33" s="28"/>
      <c r="D33" s="28">
        <v>0</v>
      </c>
      <c r="E33" s="28">
        <v>0</v>
      </c>
    </row>
    <row r="34" spans="1:5" ht="19.5" customHeight="1">
      <c r="A34" s="28" t="s">
        <v>52</v>
      </c>
      <c r="B34" s="28" t="s">
        <v>53</v>
      </c>
      <c r="C34" s="28"/>
      <c r="D34" s="28">
        <v>0</v>
      </c>
      <c r="E34" s="28">
        <v>0</v>
      </c>
    </row>
    <row r="35" spans="1:5" ht="19.5" customHeight="1">
      <c r="A35" s="28" t="s">
        <v>54</v>
      </c>
      <c r="B35" s="28" t="s">
        <v>55</v>
      </c>
      <c r="C35" s="28"/>
      <c r="D35" s="28">
        <v>0</v>
      </c>
      <c r="E35" s="28">
        <v>0</v>
      </c>
    </row>
    <row r="36" spans="1:5" ht="19.5" customHeight="1">
      <c r="A36" s="28" t="s">
        <v>56</v>
      </c>
      <c r="B36" s="28" t="s">
        <v>57</v>
      </c>
      <c r="C36" s="28"/>
      <c r="D36" s="110"/>
      <c r="E36" s="28">
        <v>0</v>
      </c>
    </row>
    <row r="37" spans="1:5" ht="19.5" customHeight="1">
      <c r="A37" s="28" t="s">
        <v>58</v>
      </c>
      <c r="B37" s="28" t="s">
        <v>59</v>
      </c>
      <c r="C37" s="28"/>
      <c r="D37" s="28">
        <v>0</v>
      </c>
      <c r="E37" s="28">
        <v>0</v>
      </c>
    </row>
    <row r="38" spans="1:5" ht="19.5" customHeight="1">
      <c r="A38" s="25" t="s">
        <v>463</v>
      </c>
      <c r="B38" s="25" t="s">
        <v>60</v>
      </c>
      <c r="C38" s="25"/>
      <c r="D38" s="27">
        <f>+D39+D42+D45+D48</f>
        <v>234158575610</v>
      </c>
      <c r="E38" s="27">
        <f>+E39+E42+E45+E48</f>
        <v>233972280947</v>
      </c>
    </row>
    <row r="39" spans="1:5" ht="19.5" customHeight="1">
      <c r="A39" s="25" t="s">
        <v>61</v>
      </c>
      <c r="B39" s="25" t="s">
        <v>62</v>
      </c>
      <c r="C39" s="25" t="s">
        <v>520</v>
      </c>
      <c r="D39" s="27">
        <f>SUM(D40:D41)</f>
        <v>202266585462</v>
      </c>
      <c r="E39" s="27">
        <f>SUM(E40:E41)</f>
        <v>190365642706</v>
      </c>
    </row>
    <row r="40" spans="1:5" ht="19.5" customHeight="1">
      <c r="A40" s="28" t="s">
        <v>63</v>
      </c>
      <c r="B40" s="28" t="s">
        <v>64</v>
      </c>
      <c r="C40" s="28"/>
      <c r="D40" s="110">
        <f>+'Thuyết Minh'!H187</f>
        <v>287671898238</v>
      </c>
      <c r="E40" s="110">
        <f>+'Thuyết Minh'!H180</f>
        <v>268654084110</v>
      </c>
    </row>
    <row r="41" spans="1:5" ht="19.5" customHeight="1">
      <c r="A41" s="28" t="s">
        <v>65</v>
      </c>
      <c r="B41" s="28" t="s">
        <v>66</v>
      </c>
      <c r="C41" s="28"/>
      <c r="D41" s="110">
        <f>-'Thuyết Minh'!H195</f>
        <v>-85405312776</v>
      </c>
      <c r="E41" s="110">
        <f>-'Thuyết Minh'!H189</f>
        <v>-78288441404</v>
      </c>
    </row>
    <row r="42" spans="1:5" ht="19.5" customHeight="1">
      <c r="A42" s="25" t="s">
        <v>67</v>
      </c>
      <c r="B42" s="25" t="s">
        <v>68</v>
      </c>
      <c r="C42" s="25" t="s">
        <v>521</v>
      </c>
      <c r="D42" s="27">
        <f>SUM(D43:D44)</f>
        <v>31884740165</v>
      </c>
      <c r="E42" s="27">
        <f>SUM(E43:E44)</f>
        <v>43595388256</v>
      </c>
    </row>
    <row r="43" spans="1:5" ht="19.5" customHeight="1">
      <c r="A43" s="28" t="s">
        <v>63</v>
      </c>
      <c r="B43" s="28" t="s">
        <v>69</v>
      </c>
      <c r="C43" s="28"/>
      <c r="D43" s="110">
        <f>+'Thuyết Minh'!H210</f>
        <v>43789388362</v>
      </c>
      <c r="E43" s="110">
        <f>+'Thuyết Minh'!H204</f>
        <v>57516039282</v>
      </c>
    </row>
    <row r="44" spans="1:5" ht="19.5" customHeight="1">
      <c r="A44" s="28" t="s">
        <v>65</v>
      </c>
      <c r="B44" s="28" t="s">
        <v>70</v>
      </c>
      <c r="C44" s="28"/>
      <c r="D44" s="110">
        <f>-'Thuyết Minh'!H218</f>
        <v>-11904648197</v>
      </c>
      <c r="E44" s="110">
        <f>-'Thuyết Minh'!H212</f>
        <v>-13920651026</v>
      </c>
    </row>
    <row r="45" spans="1:5" ht="19.5" customHeight="1">
      <c r="A45" s="25" t="s">
        <v>71</v>
      </c>
      <c r="B45" s="25" t="s">
        <v>72</v>
      </c>
      <c r="C45" s="25" t="s">
        <v>208</v>
      </c>
      <c r="D45" s="27">
        <f>SUM(D46:D47)</f>
        <v>7249983</v>
      </c>
      <c r="E45" s="27">
        <f>SUM(E46:E47)</f>
        <v>11249985</v>
      </c>
    </row>
    <row r="46" spans="1:5" ht="19.5" customHeight="1">
      <c r="A46" s="28" t="s">
        <v>63</v>
      </c>
      <c r="B46" s="28" t="s">
        <v>73</v>
      </c>
      <c r="C46" s="28"/>
      <c r="D46" s="110">
        <f>+'Thuyết Minh'!H236</f>
        <v>75000000</v>
      </c>
      <c r="E46" s="110">
        <f>+'Thuyết Minh'!H229</f>
        <v>75000000</v>
      </c>
    </row>
    <row r="47" spans="1:5" ht="19.5" customHeight="1">
      <c r="A47" s="28" t="s">
        <v>65</v>
      </c>
      <c r="B47" s="28" t="s">
        <v>74</v>
      </c>
      <c r="C47" s="28"/>
      <c r="D47" s="110">
        <f>-'Thuyết Minh'!H243</f>
        <v>-67750017</v>
      </c>
      <c r="E47" s="110">
        <f>-'Thuyết Minh'!H238</f>
        <v>-63750015</v>
      </c>
    </row>
    <row r="48" spans="1:5" ht="19.5" customHeight="1">
      <c r="A48" s="25" t="s">
        <v>75</v>
      </c>
      <c r="B48" s="25" t="s">
        <v>76</v>
      </c>
      <c r="C48" s="25" t="s">
        <v>209</v>
      </c>
      <c r="D48" s="27"/>
      <c r="E48" s="27"/>
    </row>
    <row r="49" spans="1:5" ht="19.5" customHeight="1">
      <c r="A49" s="25" t="s">
        <v>77</v>
      </c>
      <c r="B49" s="25" t="s">
        <v>78</v>
      </c>
      <c r="C49" s="25"/>
      <c r="D49" s="25">
        <v>0</v>
      </c>
      <c r="E49" s="25">
        <v>0</v>
      </c>
    </row>
    <row r="50" spans="1:5" ht="19.5" customHeight="1">
      <c r="A50" s="28" t="s">
        <v>63</v>
      </c>
      <c r="B50" s="28" t="s">
        <v>79</v>
      </c>
      <c r="C50" s="28"/>
      <c r="D50" s="28">
        <v>0</v>
      </c>
      <c r="E50" s="28">
        <v>0</v>
      </c>
    </row>
    <row r="51" spans="1:5" ht="19.5" customHeight="1">
      <c r="A51" s="28" t="s">
        <v>65</v>
      </c>
      <c r="B51" s="28" t="s">
        <v>80</v>
      </c>
      <c r="C51" s="28"/>
      <c r="D51" s="28">
        <v>0</v>
      </c>
      <c r="E51" s="28">
        <v>0</v>
      </c>
    </row>
    <row r="52" spans="1:5" ht="19.5" customHeight="1">
      <c r="A52" s="25" t="s">
        <v>81</v>
      </c>
      <c r="B52" s="25" t="s">
        <v>82</v>
      </c>
      <c r="C52" s="28" t="s">
        <v>210</v>
      </c>
      <c r="D52" s="27">
        <f>SUM(D53:D56)</f>
        <v>20237070000</v>
      </c>
      <c r="E52" s="27">
        <f>SUM(E53:E56)</f>
        <v>17332570000</v>
      </c>
    </row>
    <row r="53" spans="1:5" ht="19.5" customHeight="1">
      <c r="A53" s="28" t="s">
        <v>465</v>
      </c>
      <c r="B53" s="28" t="s">
        <v>83</v>
      </c>
      <c r="C53" s="28"/>
      <c r="D53" s="110"/>
      <c r="E53" s="110"/>
    </row>
    <row r="54" spans="1:5" ht="19.5" customHeight="1">
      <c r="A54" s="28" t="s">
        <v>464</v>
      </c>
      <c r="B54" s="28" t="s">
        <v>84</v>
      </c>
      <c r="C54" s="28"/>
      <c r="D54" s="110">
        <f>+'Thuyết Minh'!F251</f>
        <v>17332570000</v>
      </c>
      <c r="E54" s="110">
        <f>+'Thuyết Minh'!H251</f>
        <v>17332570000</v>
      </c>
    </row>
    <row r="55" spans="1:5" ht="19.5" customHeight="1">
      <c r="A55" s="28" t="s">
        <v>85</v>
      </c>
      <c r="B55" s="28" t="s">
        <v>86</v>
      </c>
      <c r="C55" s="28"/>
      <c r="D55" s="110">
        <f>+'Thuyết Minh'!G255</f>
        <v>2904500000</v>
      </c>
      <c r="E55" s="28"/>
    </row>
    <row r="56" spans="1:5" ht="19.5" customHeight="1">
      <c r="A56" s="28" t="s">
        <v>87</v>
      </c>
      <c r="B56" s="28" t="s">
        <v>88</v>
      </c>
      <c r="C56" s="28"/>
      <c r="D56" s="110"/>
      <c r="E56" s="110"/>
    </row>
    <row r="57" spans="1:5" ht="19.5" customHeight="1">
      <c r="A57" s="25" t="s">
        <v>89</v>
      </c>
      <c r="B57" s="25" t="s">
        <v>90</v>
      </c>
      <c r="C57" s="25"/>
      <c r="D57" s="27">
        <f>SUM(D58:D61)</f>
        <v>3823500386</v>
      </c>
      <c r="E57" s="27">
        <f>SUM(E58:E61)</f>
        <v>4534525375</v>
      </c>
    </row>
    <row r="58" spans="1:5" ht="19.5" customHeight="1">
      <c r="A58" s="28" t="s">
        <v>91</v>
      </c>
      <c r="B58" s="28" t="s">
        <v>92</v>
      </c>
      <c r="C58" s="28" t="s">
        <v>211</v>
      </c>
      <c r="D58" s="110">
        <f>+'Thuyết Minh'!G258</f>
        <v>529855756</v>
      </c>
      <c r="E58" s="110">
        <f>+'Thuyết Minh'!H258</f>
        <v>880880745</v>
      </c>
    </row>
    <row r="59" spans="1:5" ht="19.5" customHeight="1">
      <c r="A59" s="28" t="s">
        <v>93</v>
      </c>
      <c r="B59" s="28" t="s">
        <v>94</v>
      </c>
      <c r="C59" s="28"/>
      <c r="D59" s="110">
        <v>0</v>
      </c>
      <c r="E59" s="110">
        <v>0</v>
      </c>
    </row>
    <row r="60" spans="1:5" ht="19.5" customHeight="1">
      <c r="A60" s="28" t="s">
        <v>95</v>
      </c>
      <c r="B60" s="28" t="s">
        <v>96</v>
      </c>
      <c r="C60" s="28"/>
      <c r="D60" s="110">
        <f>+'Thuyết Minh'!G265</f>
        <v>3293644630</v>
      </c>
      <c r="E60" s="110">
        <f>+'Thuyết Minh'!H265</f>
        <v>3653644630</v>
      </c>
    </row>
    <row r="61" spans="1:5" ht="19.5" customHeight="1">
      <c r="A61" s="25" t="s">
        <v>97</v>
      </c>
      <c r="B61" s="25" t="s">
        <v>98</v>
      </c>
      <c r="C61" s="25"/>
      <c r="D61" s="25">
        <v>0</v>
      </c>
      <c r="E61" s="25">
        <v>0</v>
      </c>
    </row>
    <row r="62" spans="1:5" ht="19.5" customHeight="1">
      <c r="A62" s="25" t="s">
        <v>99</v>
      </c>
      <c r="B62" s="25" t="s">
        <v>100</v>
      </c>
      <c r="C62" s="25"/>
      <c r="D62" s="26">
        <f>+D8+D31</f>
        <v>311959289745</v>
      </c>
      <c r="E62" s="26">
        <f>+E31+E8</f>
        <v>275811770686</v>
      </c>
    </row>
    <row r="63" spans="1:5" ht="19.5" customHeight="1">
      <c r="A63" s="25" t="s">
        <v>101</v>
      </c>
      <c r="B63" s="25"/>
      <c r="C63" s="25"/>
      <c r="D63" s="26">
        <f>+D64+D87</f>
        <v>311959289745</v>
      </c>
      <c r="E63" s="26">
        <f>+E64+E87</f>
        <v>275811770686</v>
      </c>
    </row>
    <row r="64" spans="1:5" ht="19.5" customHeight="1">
      <c r="A64" s="25" t="s">
        <v>102</v>
      </c>
      <c r="B64" s="25" t="s">
        <v>103</v>
      </c>
      <c r="C64" s="25"/>
      <c r="D64" s="26">
        <f>+D65+D77</f>
        <v>128695723441</v>
      </c>
      <c r="E64" s="26">
        <f>+E65+E77</f>
        <v>136511924556</v>
      </c>
    </row>
    <row r="65" spans="1:5" ht="19.5" customHeight="1">
      <c r="A65" s="25" t="s">
        <v>104</v>
      </c>
      <c r="B65" s="25" t="s">
        <v>105</v>
      </c>
      <c r="C65" s="25"/>
      <c r="D65" s="27">
        <f>SUM(D66:D76)</f>
        <v>38927744927</v>
      </c>
      <c r="E65" s="27">
        <f>SUM(E66:E76)</f>
        <v>37762860046</v>
      </c>
    </row>
    <row r="66" spans="1:5" ht="19.5" customHeight="1">
      <c r="A66" s="28" t="s">
        <v>106</v>
      </c>
      <c r="B66" s="28" t="s">
        <v>107</v>
      </c>
      <c r="C66" s="28" t="s">
        <v>522</v>
      </c>
      <c r="D66" s="110">
        <f>+'Thuyết Minh'!G273</f>
        <v>30159242848</v>
      </c>
      <c r="E66" s="110">
        <f>+'Thuyết Minh'!H273</f>
        <v>28380716392</v>
      </c>
    </row>
    <row r="67" spans="1:5" ht="19.5" customHeight="1">
      <c r="A67" s="28" t="s">
        <v>108</v>
      </c>
      <c r="B67" s="28" t="s">
        <v>109</v>
      </c>
      <c r="C67" s="28"/>
      <c r="D67" s="110">
        <v>5346296193</v>
      </c>
      <c r="E67" s="110">
        <v>8908957145</v>
      </c>
    </row>
    <row r="68" spans="1:5" ht="19.5" customHeight="1">
      <c r="A68" s="28" t="s">
        <v>110</v>
      </c>
      <c r="B68" s="28" t="s">
        <v>111</v>
      </c>
      <c r="C68" s="28"/>
      <c r="D68" s="110">
        <v>96000400</v>
      </c>
      <c r="E68" s="110">
        <v>26000000</v>
      </c>
    </row>
    <row r="69" spans="1:5" ht="19.5" customHeight="1">
      <c r="A69" s="28" t="s">
        <v>112</v>
      </c>
      <c r="B69" s="28" t="s">
        <v>113</v>
      </c>
      <c r="C69" s="28" t="s">
        <v>212</v>
      </c>
      <c r="D69" s="110">
        <f>+'Thuyết Minh'!G286</f>
        <v>3303207403</v>
      </c>
      <c r="E69" s="110">
        <f>+'Thuyết Minh'!H286</f>
        <v>424188426</v>
      </c>
    </row>
    <row r="70" spans="1:5" ht="19.5" customHeight="1">
      <c r="A70" s="28" t="s">
        <v>114</v>
      </c>
      <c r="B70" s="28" t="s">
        <v>115</v>
      </c>
      <c r="C70" s="28"/>
      <c r="D70" s="110"/>
      <c r="E70" s="110"/>
    </row>
    <row r="71" spans="1:5" ht="19.5" customHeight="1">
      <c r="A71" s="28" t="s">
        <v>116</v>
      </c>
      <c r="B71" s="28" t="s">
        <v>117</v>
      </c>
      <c r="C71" s="28"/>
      <c r="D71" s="110"/>
      <c r="E71" s="110"/>
    </row>
    <row r="72" spans="1:5" ht="19.5" customHeight="1">
      <c r="A72" s="28" t="s">
        <v>118</v>
      </c>
      <c r="B72" s="28" t="s">
        <v>119</v>
      </c>
      <c r="C72" s="28"/>
      <c r="D72" s="110"/>
      <c r="E72" s="110"/>
    </row>
    <row r="73" spans="1:5" ht="19.5" customHeight="1">
      <c r="A73" s="28" t="s">
        <v>120</v>
      </c>
      <c r="B73" s="28" t="s">
        <v>121</v>
      </c>
      <c r="C73" s="28"/>
      <c r="D73" s="110"/>
      <c r="E73" s="110"/>
    </row>
    <row r="74" spans="1:5" ht="19.5" customHeight="1">
      <c r="A74" s="28" t="s">
        <v>122</v>
      </c>
      <c r="B74" s="28" t="s">
        <v>123</v>
      </c>
      <c r="C74" s="28"/>
      <c r="D74" s="110"/>
      <c r="E74" s="110"/>
    </row>
    <row r="75" spans="1:5" ht="19.5" customHeight="1">
      <c r="A75" s="28" t="s">
        <v>124</v>
      </c>
      <c r="B75" s="28" t="s">
        <v>125</v>
      </c>
      <c r="C75" s="28"/>
      <c r="D75" s="110"/>
      <c r="E75" s="110"/>
    </row>
    <row r="76" spans="1:5" ht="19.5" customHeight="1">
      <c r="A76" s="28" t="s">
        <v>126</v>
      </c>
      <c r="B76" s="28" t="s">
        <v>127</v>
      </c>
      <c r="C76" s="28"/>
      <c r="D76" s="110">
        <v>22998083</v>
      </c>
      <c r="E76" s="110">
        <v>22998083</v>
      </c>
    </row>
    <row r="77" spans="1:5" ht="19.5" customHeight="1">
      <c r="A77" s="25" t="s">
        <v>128</v>
      </c>
      <c r="B77" s="25" t="s">
        <v>129</v>
      </c>
      <c r="C77" s="25"/>
      <c r="D77" s="27">
        <f>SUM(D78:D86)</f>
        <v>89767978514</v>
      </c>
      <c r="E77" s="27">
        <f>SUM(E78:E86)</f>
        <v>98749064510</v>
      </c>
    </row>
    <row r="78" spans="1:5" ht="19.5" customHeight="1">
      <c r="A78" s="28" t="s">
        <v>130</v>
      </c>
      <c r="B78" s="28" t="s">
        <v>131</v>
      </c>
      <c r="C78" s="28"/>
      <c r="D78" s="110"/>
      <c r="E78" s="110"/>
    </row>
    <row r="79" spans="1:5" ht="19.5" customHeight="1">
      <c r="A79" s="28" t="s">
        <v>132</v>
      </c>
      <c r="B79" s="28" t="s">
        <v>133</v>
      </c>
      <c r="C79" s="28"/>
      <c r="D79" s="110">
        <v>0</v>
      </c>
      <c r="E79" s="110">
        <v>0</v>
      </c>
    </row>
    <row r="80" spans="1:5" ht="19.5" customHeight="1">
      <c r="A80" s="28" t="s">
        <v>134</v>
      </c>
      <c r="B80" s="28" t="s">
        <v>135</v>
      </c>
      <c r="C80" s="28"/>
      <c r="D80" s="181">
        <f>3007500000+285591615</f>
        <v>3293091615</v>
      </c>
      <c r="E80" s="110">
        <v>4667744011</v>
      </c>
    </row>
    <row r="81" spans="1:5" ht="19.5" customHeight="1">
      <c r="A81" s="28" t="s">
        <v>136</v>
      </c>
      <c r="B81" s="28" t="s">
        <v>137</v>
      </c>
      <c r="C81" s="28" t="s">
        <v>213</v>
      </c>
      <c r="D81" s="110">
        <f>+'Thuyết Minh'!G296</f>
        <v>85695352330</v>
      </c>
      <c r="E81" s="110">
        <f>+'Thuyết Minh'!H296</f>
        <v>90530921130</v>
      </c>
    </row>
    <row r="82" spans="1:5" ht="19.5" customHeight="1">
      <c r="A82" s="28" t="s">
        <v>138</v>
      </c>
      <c r="B82" s="28" t="s">
        <v>139</v>
      </c>
      <c r="C82" s="28"/>
      <c r="D82" s="110">
        <v>0</v>
      </c>
      <c r="E82" s="110">
        <v>0</v>
      </c>
    </row>
    <row r="83" spans="1:5" ht="19.5" customHeight="1">
      <c r="A83" s="28" t="s">
        <v>140</v>
      </c>
      <c r="B83" s="28" t="s">
        <v>141</v>
      </c>
      <c r="C83" s="28"/>
      <c r="D83" s="110"/>
      <c r="E83" s="110"/>
    </row>
    <row r="84" spans="1:5" ht="19.5" customHeight="1">
      <c r="A84" s="28" t="s">
        <v>142</v>
      </c>
      <c r="B84" s="28" t="s">
        <v>143</v>
      </c>
      <c r="C84" s="28"/>
      <c r="D84" s="28"/>
      <c r="E84" s="28"/>
    </row>
    <row r="85" spans="1:5" ht="19.5" customHeight="1">
      <c r="A85" s="28" t="s">
        <v>144</v>
      </c>
      <c r="B85" s="28" t="s">
        <v>145</v>
      </c>
      <c r="C85" s="28"/>
      <c r="D85" s="110">
        <v>779534569</v>
      </c>
      <c r="E85" s="110">
        <v>3550399369</v>
      </c>
    </row>
    <row r="86" spans="1:5" ht="19.5" customHeight="1">
      <c r="A86" s="28" t="s">
        <v>146</v>
      </c>
      <c r="B86" s="28" t="s">
        <v>147</v>
      </c>
      <c r="C86" s="28"/>
      <c r="D86" s="28">
        <v>0</v>
      </c>
      <c r="E86" s="28">
        <v>0</v>
      </c>
    </row>
    <row r="87" spans="1:5" ht="19.5" customHeight="1">
      <c r="A87" s="25" t="s">
        <v>148</v>
      </c>
      <c r="B87" s="25" t="s">
        <v>149</v>
      </c>
      <c r="C87" s="25"/>
      <c r="D87" s="26">
        <f>+D88</f>
        <v>183263566304</v>
      </c>
      <c r="E87" s="26">
        <f>+E88+E101</f>
        <v>139299846130</v>
      </c>
    </row>
    <row r="88" spans="1:5" ht="19.5" customHeight="1">
      <c r="A88" s="25" t="s">
        <v>150</v>
      </c>
      <c r="B88" s="25" t="s">
        <v>151</v>
      </c>
      <c r="C88" s="25" t="s">
        <v>523</v>
      </c>
      <c r="D88" s="27">
        <f>SUM(D89:D100)</f>
        <v>183263566304</v>
      </c>
      <c r="E88" s="27">
        <f>SUM(E89:E100)</f>
        <v>139299846130</v>
      </c>
    </row>
    <row r="89" spans="1:5" ht="19.5" customHeight="1">
      <c r="A89" s="28" t="s">
        <v>152</v>
      </c>
      <c r="B89" s="28" t="s">
        <v>153</v>
      </c>
      <c r="C89" s="28"/>
      <c r="D89" s="110">
        <v>170149100000</v>
      </c>
      <c r="E89" s="110">
        <v>136000000000</v>
      </c>
    </row>
    <row r="90" spans="1:5" ht="19.5" customHeight="1">
      <c r="A90" s="28" t="s">
        <v>154</v>
      </c>
      <c r="B90" s="28" t="s">
        <v>155</v>
      </c>
      <c r="C90" s="28"/>
      <c r="D90" s="110">
        <v>932107220</v>
      </c>
      <c r="E90" s="110">
        <v>1730209803</v>
      </c>
    </row>
    <row r="91" spans="1:5" ht="19.5" customHeight="1">
      <c r="A91" s="28" t="s">
        <v>156</v>
      </c>
      <c r="B91" s="28" t="s">
        <v>157</v>
      </c>
      <c r="C91" s="28"/>
      <c r="D91" s="110"/>
      <c r="E91" s="110"/>
    </row>
    <row r="92" spans="1:5" ht="19.5" customHeight="1">
      <c r="A92" s="28" t="s">
        <v>158</v>
      </c>
      <c r="B92" s="28" t="s">
        <v>159</v>
      </c>
      <c r="C92" s="28"/>
      <c r="D92" s="110">
        <f>+'Thuyết Minh'!F320</f>
        <v>0</v>
      </c>
      <c r="E92" s="110">
        <f>'Thuyết Minh'!F312</f>
        <v>-1746422583</v>
      </c>
    </row>
    <row r="93" spans="1:5" ht="19.5" customHeight="1">
      <c r="A93" s="28" t="s">
        <v>160</v>
      </c>
      <c r="B93" s="28" t="s">
        <v>161</v>
      </c>
      <c r="C93" s="28"/>
      <c r="D93" s="110"/>
      <c r="E93" s="110"/>
    </row>
    <row r="94" spans="1:5" ht="19.5" customHeight="1">
      <c r="A94" s="28" t="s">
        <v>162</v>
      </c>
      <c r="B94" s="28" t="s">
        <v>163</v>
      </c>
      <c r="C94" s="28"/>
      <c r="D94" s="110"/>
      <c r="E94" s="110"/>
    </row>
    <row r="95" spans="1:5" ht="19.5" customHeight="1">
      <c r="A95" s="28" t="s">
        <v>164</v>
      </c>
      <c r="B95" s="28" t="s">
        <v>165</v>
      </c>
      <c r="C95" s="28"/>
      <c r="D95" s="110"/>
      <c r="E95" s="110"/>
    </row>
    <row r="96" spans="1:5" ht="19.5" customHeight="1">
      <c r="A96" s="28" t="s">
        <v>166</v>
      </c>
      <c r="B96" s="28" t="s">
        <v>167</v>
      </c>
      <c r="C96" s="28"/>
      <c r="D96" s="110">
        <v>300000000</v>
      </c>
      <c r="E96" s="110">
        <v>300000000</v>
      </c>
    </row>
    <row r="97" spans="1:5" ht="19.5" customHeight="1">
      <c r="A97" s="28" t="s">
        <v>168</v>
      </c>
      <c r="B97" s="28" t="s">
        <v>169</v>
      </c>
      <c r="C97" s="28"/>
      <c r="D97" s="110"/>
      <c r="E97" s="110"/>
    </row>
    <row r="98" spans="1:5" ht="19.5" customHeight="1">
      <c r="A98" s="28" t="s">
        <v>170</v>
      </c>
      <c r="B98" s="28" t="s">
        <v>171</v>
      </c>
      <c r="C98" s="28"/>
      <c r="D98" s="110">
        <f>'Thuyết Minh'!G320</f>
        <v>11882359084</v>
      </c>
      <c r="E98" s="110">
        <f>+'Thuyết Minh'!G312</f>
        <v>3016058910</v>
      </c>
    </row>
    <row r="99" spans="1:5" ht="19.5" customHeight="1">
      <c r="A99" s="28" t="s">
        <v>172</v>
      </c>
      <c r="B99" s="28" t="s">
        <v>173</v>
      </c>
      <c r="C99" s="28"/>
      <c r="D99" s="110"/>
      <c r="E99" s="110"/>
    </row>
    <row r="100" spans="1:5" ht="19.5" customHeight="1">
      <c r="A100" s="28" t="s">
        <v>174</v>
      </c>
      <c r="B100" s="28" t="s">
        <v>175</v>
      </c>
      <c r="C100" s="28"/>
      <c r="D100" s="28"/>
      <c r="E100" s="28">
        <v>0</v>
      </c>
    </row>
    <row r="101" spans="1:5" ht="19.5" customHeight="1">
      <c r="A101" s="25" t="s">
        <v>176</v>
      </c>
      <c r="B101" s="25" t="s">
        <v>177</v>
      </c>
      <c r="C101" s="25"/>
      <c r="D101" s="25"/>
      <c r="E101" s="25"/>
    </row>
    <row r="102" spans="1:5" ht="19.5" customHeight="1">
      <c r="A102" s="28" t="s">
        <v>178</v>
      </c>
      <c r="B102" s="28" t="s">
        <v>179</v>
      </c>
      <c r="C102" s="28"/>
      <c r="D102" s="28">
        <v>0</v>
      </c>
      <c r="E102" s="28">
        <v>0</v>
      </c>
    </row>
    <row r="103" spans="1:5" ht="19.5" customHeight="1">
      <c r="A103" s="28" t="s">
        <v>180</v>
      </c>
      <c r="B103" s="28" t="s">
        <v>181</v>
      </c>
      <c r="C103" s="28"/>
      <c r="D103" s="28"/>
      <c r="E103" s="28"/>
    </row>
    <row r="104" spans="1:5" ht="19.5" customHeight="1">
      <c r="A104" s="25" t="s">
        <v>182</v>
      </c>
      <c r="B104" s="25" t="s">
        <v>183</v>
      </c>
      <c r="C104" s="25"/>
      <c r="D104" s="25">
        <v>0</v>
      </c>
      <c r="E104" s="25">
        <v>0</v>
      </c>
    </row>
    <row r="105" spans="1:5" ht="19.5" customHeight="1">
      <c r="A105" s="25" t="s">
        <v>184</v>
      </c>
      <c r="B105" s="25" t="s">
        <v>185</v>
      </c>
      <c r="C105" s="25"/>
      <c r="D105" s="26">
        <f>+D87+D64</f>
        <v>311959289745</v>
      </c>
      <c r="E105" s="26">
        <f>+E87+E64</f>
        <v>275811770686</v>
      </c>
    </row>
    <row r="106" spans="1:5" ht="19.5" customHeight="1">
      <c r="A106" s="25" t="s">
        <v>186</v>
      </c>
      <c r="B106" s="25"/>
      <c r="C106" s="25"/>
      <c r="D106" s="26">
        <f>+D105-D62</f>
        <v>0</v>
      </c>
      <c r="E106" s="26">
        <f>+E105-E62</f>
        <v>0</v>
      </c>
    </row>
    <row r="107" spans="1:5" ht="19.5" customHeight="1">
      <c r="A107" s="28" t="s">
        <v>187</v>
      </c>
      <c r="B107" s="28" t="s">
        <v>188</v>
      </c>
      <c r="C107" s="28"/>
      <c r="D107" s="111"/>
      <c r="E107" s="111"/>
    </row>
    <row r="108" spans="1:5" ht="19.5" customHeight="1">
      <c r="A108" s="28" t="s">
        <v>189</v>
      </c>
      <c r="B108" s="28" t="s">
        <v>190</v>
      </c>
      <c r="C108" s="28"/>
      <c r="D108" s="110"/>
      <c r="E108" s="110"/>
    </row>
    <row r="109" spans="1:5" ht="19.5" customHeight="1">
      <c r="A109" s="28" t="s">
        <v>191</v>
      </c>
      <c r="B109" s="28" t="s">
        <v>192</v>
      </c>
      <c r="C109" s="28"/>
      <c r="D109" s="28">
        <v>0</v>
      </c>
      <c r="E109" s="28">
        <v>0</v>
      </c>
    </row>
    <row r="110" spans="1:5" ht="19.5" customHeight="1">
      <c r="A110" s="28" t="s">
        <v>193</v>
      </c>
      <c r="B110" s="28" t="s">
        <v>194</v>
      </c>
      <c r="C110" s="28"/>
      <c r="D110" s="28">
        <v>0</v>
      </c>
      <c r="E110" s="28">
        <v>0</v>
      </c>
    </row>
    <row r="111" spans="1:5" ht="19.5" customHeight="1">
      <c r="A111" s="28" t="s">
        <v>524</v>
      </c>
      <c r="B111" s="28" t="s">
        <v>195</v>
      </c>
      <c r="C111" s="28"/>
      <c r="D111" s="28"/>
      <c r="E111" s="374" t="s">
        <v>1009</v>
      </c>
    </row>
    <row r="112" spans="1:5" ht="19.5" customHeight="1">
      <c r="A112" s="28" t="s">
        <v>196</v>
      </c>
      <c r="B112" s="28" t="s">
        <v>197</v>
      </c>
      <c r="C112" s="28"/>
      <c r="D112" s="28">
        <v>0</v>
      </c>
      <c r="E112" s="28">
        <v>0</v>
      </c>
    </row>
    <row r="113" spans="1:5" ht="6" customHeight="1"/>
    <row r="114" spans="1:5">
      <c r="D114" s="299" t="s">
        <v>1010</v>
      </c>
      <c r="E114" s="299"/>
    </row>
    <row r="115" spans="1:5" ht="15.75" customHeight="1">
      <c r="A115" s="300" t="s">
        <v>454</v>
      </c>
      <c r="B115" s="300"/>
      <c r="C115" s="300"/>
      <c r="D115" s="300" t="s">
        <v>445</v>
      </c>
      <c r="E115" s="300"/>
    </row>
    <row r="121" spans="1:5" ht="14.25" customHeight="1">
      <c r="A121" s="300" t="s">
        <v>940</v>
      </c>
      <c r="B121" s="300"/>
      <c r="C121" s="300"/>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J508"/>
  <sheetViews>
    <sheetView view="pageBreakPreview" topLeftCell="A500" workbookViewId="0">
      <selection activeCell="H506" sqref="H506"/>
    </sheetView>
  </sheetViews>
  <sheetFormatPr defaultRowHeight="18.75" customHeight="1"/>
  <cols>
    <col min="3" max="3" width="12.7109375" customWidth="1"/>
    <col min="4" max="4" width="14.140625" customWidth="1"/>
    <col min="5" max="6" width="14" customWidth="1"/>
    <col min="7" max="7" width="14.28515625" customWidth="1"/>
    <col min="8" max="8" width="14" customWidth="1"/>
    <col min="9" max="9" width="17" bestFit="1" customWidth="1"/>
    <col min="10" max="10" width="18.140625" bestFit="1" customWidth="1"/>
    <col min="11" max="11" width="11" bestFit="1" customWidth="1"/>
  </cols>
  <sheetData>
    <row r="1" spans="1:8" ht="18.75" hidden="1" customHeight="1">
      <c r="A1" t="s">
        <v>260</v>
      </c>
      <c r="F1" s="312" t="s">
        <v>261</v>
      </c>
      <c r="G1" s="312"/>
    </row>
    <row r="2" spans="1:8" ht="18.75" hidden="1" customHeight="1">
      <c r="A2" t="s">
        <v>262</v>
      </c>
      <c r="E2" s="312" t="s">
        <v>263</v>
      </c>
      <c r="F2" s="312"/>
      <c r="G2" s="312"/>
      <c r="H2" s="312"/>
    </row>
    <row r="3" spans="1:8" ht="18.75" hidden="1" customHeight="1">
      <c r="A3" t="s">
        <v>264</v>
      </c>
      <c r="E3" s="312" t="s">
        <v>268</v>
      </c>
      <c r="F3" s="312"/>
      <c r="G3" s="312"/>
      <c r="H3" s="312"/>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04" t="s">
        <v>269</v>
      </c>
      <c r="B17" s="304"/>
      <c r="C17" s="304"/>
      <c r="D17" s="304"/>
      <c r="E17" s="304"/>
      <c r="F17" s="304"/>
      <c r="G17" s="304"/>
    </row>
    <row r="18" spans="1:7" ht="18.75" hidden="1" customHeight="1">
      <c r="A18" s="304" t="s">
        <v>202</v>
      </c>
      <c r="B18" s="304"/>
      <c r="C18" s="304"/>
      <c r="D18" s="304"/>
      <c r="E18" s="304"/>
      <c r="F18" s="304"/>
      <c r="G18" s="304"/>
    </row>
    <row r="19" spans="1:7" ht="18.75" hidden="1" customHeight="1">
      <c r="A19" s="304" t="s">
        <v>447</v>
      </c>
      <c r="B19" s="304"/>
      <c r="C19" s="304"/>
      <c r="D19" s="304"/>
      <c r="E19" s="304"/>
      <c r="F19" s="304"/>
      <c r="G19" s="304"/>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265" t="s">
        <v>260</v>
      </c>
      <c r="B45" s="265"/>
      <c r="C45" s="265"/>
      <c r="D45" s="265"/>
      <c r="E45" s="265"/>
      <c r="F45" s="314" t="s">
        <v>261</v>
      </c>
      <c r="G45" s="314"/>
      <c r="H45" s="265"/>
    </row>
    <row r="46" spans="1:8" ht="18.75" customHeight="1">
      <c r="A46" s="265" t="s">
        <v>262</v>
      </c>
      <c r="B46" s="265"/>
      <c r="C46" s="265"/>
      <c r="D46" s="265"/>
      <c r="E46" s="314" t="s">
        <v>263</v>
      </c>
      <c r="F46" s="314"/>
      <c r="G46" s="314"/>
      <c r="H46" s="314"/>
    </row>
    <row r="47" spans="1:8" ht="18.75" customHeight="1">
      <c r="A47" s="265" t="s">
        <v>270</v>
      </c>
      <c r="B47" s="265"/>
      <c r="C47" s="265"/>
      <c r="D47" s="265"/>
      <c r="E47" s="265"/>
      <c r="F47" s="182" t="s">
        <v>268</v>
      </c>
      <c r="G47" s="182"/>
      <c r="H47" s="265"/>
    </row>
    <row r="48" spans="1:8" ht="27.75" customHeight="1">
      <c r="A48" s="315" t="s">
        <v>271</v>
      </c>
      <c r="B48" s="315"/>
      <c r="C48" s="315"/>
      <c r="D48" s="315"/>
      <c r="E48" s="315"/>
      <c r="F48" s="315"/>
      <c r="G48" s="315"/>
    </row>
    <row r="49" spans="1:8" ht="18.75" customHeight="1">
      <c r="A49" s="312" t="s">
        <v>1008</v>
      </c>
      <c r="B49" s="312"/>
      <c r="C49" s="312"/>
      <c r="D49" s="312"/>
      <c r="E49" s="312"/>
      <c r="F49" s="312"/>
      <c r="G49" s="312"/>
    </row>
    <row r="51" spans="1:8" ht="18.75" customHeight="1">
      <c r="A51" t="s">
        <v>272</v>
      </c>
    </row>
    <row r="52" spans="1:8" ht="18.75" customHeight="1">
      <c r="A52" t="s">
        <v>273</v>
      </c>
    </row>
    <row r="53" spans="1:8" ht="37.5" customHeight="1">
      <c r="A53" s="305" t="s">
        <v>563</v>
      </c>
      <c r="B53" s="305"/>
      <c r="C53" s="305"/>
      <c r="D53" s="305"/>
      <c r="E53" s="305"/>
      <c r="F53" s="305"/>
      <c r="G53" s="305"/>
      <c r="H53" s="305"/>
    </row>
    <row r="54" spans="1:8" ht="18.75" customHeight="1">
      <c r="A54" s="305" t="s">
        <v>525</v>
      </c>
      <c r="B54" s="305"/>
      <c r="C54" s="305"/>
      <c r="D54" s="305"/>
      <c r="E54" s="305"/>
      <c r="F54" s="305"/>
      <c r="G54" s="305"/>
      <c r="H54" s="305"/>
    </row>
    <row r="55" spans="1:8" ht="18.75" customHeight="1">
      <c r="A55" s="316" t="s">
        <v>526</v>
      </c>
      <c r="B55" s="316"/>
      <c r="C55" s="316"/>
      <c r="D55" s="316"/>
      <c r="E55" s="316"/>
      <c r="F55" s="316"/>
      <c r="G55" s="316"/>
      <c r="H55" s="316"/>
    </row>
    <row r="56" spans="1:8" ht="18.75" customHeight="1">
      <c r="A56" s="316" t="s">
        <v>527</v>
      </c>
      <c r="B56" s="316"/>
      <c r="C56" s="316"/>
      <c r="D56" s="316"/>
      <c r="E56" s="316"/>
      <c r="F56" s="316"/>
      <c r="G56" s="316"/>
      <c r="H56" s="316"/>
    </row>
    <row r="57" spans="1:8" ht="18.75" customHeight="1">
      <c r="A57" s="316" t="s">
        <v>528</v>
      </c>
      <c r="B57" s="316"/>
      <c r="C57" s="316"/>
      <c r="D57" s="316"/>
      <c r="E57" s="316"/>
      <c r="F57" s="316"/>
      <c r="G57" s="316"/>
      <c r="H57" s="316"/>
    </row>
    <row r="58" spans="1:8" ht="18.75" customHeight="1">
      <c r="A58" s="316" t="s">
        <v>529</v>
      </c>
      <c r="B58" s="316"/>
      <c r="C58" s="316"/>
      <c r="D58" s="316"/>
      <c r="E58" s="316"/>
      <c r="F58" s="316"/>
      <c r="G58" s="316"/>
      <c r="H58" s="316"/>
    </row>
    <row r="59" spans="1:8" ht="18.75" customHeight="1">
      <c r="A59" s="316" t="s">
        <v>530</v>
      </c>
      <c r="B59" s="316"/>
      <c r="C59" s="316"/>
      <c r="D59" s="316"/>
      <c r="E59" s="316"/>
      <c r="F59" s="316"/>
      <c r="G59" s="316"/>
      <c r="H59" s="316"/>
    </row>
    <row r="60" spans="1:8" ht="18.75" customHeight="1">
      <c r="A60" s="316" t="s">
        <v>531</v>
      </c>
      <c r="B60" s="316"/>
      <c r="C60" s="316"/>
      <c r="D60" s="316"/>
      <c r="E60" s="316"/>
      <c r="F60" s="316"/>
      <c r="G60" s="316"/>
      <c r="H60" s="316"/>
    </row>
    <row r="61" spans="1:8" ht="18.75" customHeight="1">
      <c r="A61" s="316" t="s">
        <v>532</v>
      </c>
      <c r="B61" s="316"/>
      <c r="C61" s="316"/>
      <c r="D61" s="316"/>
      <c r="E61" s="316"/>
      <c r="F61" s="316"/>
      <c r="G61" s="252"/>
      <c r="H61" s="252"/>
    </row>
    <row r="62" spans="1:8" ht="18.75" customHeight="1">
      <c r="A62" s="316" t="s">
        <v>533</v>
      </c>
      <c r="B62" s="316"/>
      <c r="C62" s="316"/>
      <c r="D62" s="316"/>
      <c r="E62" s="316"/>
      <c r="F62" s="316"/>
      <c r="G62" s="316"/>
      <c r="H62" s="316"/>
    </row>
    <row r="63" spans="1:8" ht="18.75" customHeight="1">
      <c r="A63" s="316" t="s">
        <v>534</v>
      </c>
      <c r="B63" s="316"/>
      <c r="C63" s="316"/>
      <c r="D63" s="316"/>
      <c r="E63" s="316"/>
      <c r="F63" s="316"/>
      <c r="G63" s="316"/>
      <c r="H63" s="316"/>
    </row>
    <row r="64" spans="1:8" ht="18.75" customHeight="1">
      <c r="A64" t="s">
        <v>274</v>
      </c>
    </row>
    <row r="65" spans="1:8" ht="18.75" customHeight="1">
      <c r="A65" t="s">
        <v>275</v>
      </c>
    </row>
    <row r="66" spans="1:8" ht="18.75" customHeight="1">
      <c r="A66" t="s">
        <v>535</v>
      </c>
    </row>
    <row r="67" spans="1:8" ht="18.75" customHeight="1">
      <c r="A67" t="s">
        <v>536</v>
      </c>
    </row>
    <row r="68" spans="1:8" ht="18.75" customHeight="1">
      <c r="A68" t="s">
        <v>276</v>
      </c>
    </row>
    <row r="69" spans="1:8" ht="18.75" customHeight="1">
      <c r="A69" t="s">
        <v>537</v>
      </c>
    </row>
    <row r="70" spans="1:8" ht="43.5" customHeight="1">
      <c r="A70" s="332" t="s">
        <v>538</v>
      </c>
      <c r="B70" s="332"/>
      <c r="C70" s="332"/>
      <c r="D70" s="332"/>
      <c r="E70" s="332"/>
      <c r="F70" s="332"/>
      <c r="G70" s="332"/>
      <c r="H70" s="332"/>
    </row>
    <row r="71" spans="1:8" ht="18.75" customHeight="1">
      <c r="A71" t="s">
        <v>277</v>
      </c>
    </row>
    <row r="72" spans="1:8" ht="18.75" customHeight="1">
      <c r="A72" s="3" t="s">
        <v>539</v>
      </c>
    </row>
    <row r="73" spans="1:8" ht="18.75" customHeight="1">
      <c r="A73" t="s">
        <v>540</v>
      </c>
    </row>
    <row r="74" spans="1:8" ht="18.75" customHeight="1">
      <c r="A74" s="3" t="s">
        <v>541</v>
      </c>
    </row>
    <row r="75" spans="1:8" ht="18.75" customHeight="1">
      <c r="A75" t="s">
        <v>278</v>
      </c>
    </row>
    <row r="76" spans="1:8" ht="18.75" customHeight="1">
      <c r="A76" t="s">
        <v>279</v>
      </c>
    </row>
    <row r="77" spans="1:8" ht="18.75" customHeight="1">
      <c r="A77" s="3" t="s">
        <v>542</v>
      </c>
    </row>
    <row r="78" spans="1:8" ht="31.5" customHeight="1">
      <c r="A78" s="313" t="s">
        <v>543</v>
      </c>
      <c r="B78" s="313"/>
      <c r="C78" s="313"/>
      <c r="D78" s="313"/>
      <c r="E78" s="313"/>
      <c r="F78" s="313"/>
      <c r="G78" s="313"/>
      <c r="H78" s="313"/>
    </row>
    <row r="79" spans="1:8" ht="18.75" customHeight="1">
      <c r="A79" t="s">
        <v>280</v>
      </c>
    </row>
    <row r="80" spans="1:8" ht="42.75" customHeight="1">
      <c r="A80" s="313" t="s">
        <v>544</v>
      </c>
      <c r="B80" s="313"/>
      <c r="C80" s="313"/>
      <c r="D80" s="313"/>
      <c r="E80" s="313"/>
      <c r="F80" s="313"/>
      <c r="G80" s="313"/>
      <c r="H80" s="313"/>
    </row>
    <row r="81" spans="1:8" ht="18.75" customHeight="1">
      <c r="A81" s="3" t="s">
        <v>545</v>
      </c>
    </row>
    <row r="82" spans="1:8" ht="18.75" customHeight="1">
      <c r="A82" s="3" t="s">
        <v>546</v>
      </c>
    </row>
    <row r="83" spans="1:8" ht="18.75" customHeight="1">
      <c r="A83" t="s">
        <v>281</v>
      </c>
    </row>
    <row r="84" spans="1:8" ht="18.75" customHeight="1">
      <c r="A84" s="113" t="s">
        <v>547</v>
      </c>
    </row>
    <row r="85" spans="1:8" ht="37.5" customHeight="1">
      <c r="A85" s="313" t="s">
        <v>548</v>
      </c>
      <c r="B85" s="313"/>
      <c r="C85" s="313"/>
      <c r="D85" s="313"/>
      <c r="E85" s="313"/>
      <c r="F85" s="313"/>
      <c r="G85" s="313"/>
      <c r="H85" s="313"/>
    </row>
    <row r="86" spans="1:8" ht="38.25" customHeight="1">
      <c r="A86" s="313" t="s">
        <v>549</v>
      </c>
      <c r="B86" s="313"/>
      <c r="C86" s="313"/>
      <c r="D86" s="313"/>
      <c r="E86" s="313"/>
      <c r="F86" s="313"/>
      <c r="G86" s="313"/>
      <c r="H86" s="313"/>
    </row>
    <row r="87" spans="1:8" ht="18.75" customHeight="1">
      <c r="A87" s="113" t="s">
        <v>550</v>
      </c>
    </row>
    <row r="88" spans="1:8" ht="36.75" customHeight="1">
      <c r="A88" s="313" t="s">
        <v>551</v>
      </c>
      <c r="B88" s="313"/>
      <c r="C88" s="313"/>
      <c r="D88" s="313"/>
      <c r="E88" s="313"/>
      <c r="F88" s="313"/>
      <c r="G88" s="313"/>
      <c r="H88" s="313"/>
    </row>
    <row r="89" spans="1:8" ht="18.75" customHeight="1">
      <c r="A89" s="19"/>
      <c r="B89" s="333" t="s">
        <v>552</v>
      </c>
      <c r="C89" s="333"/>
      <c r="D89" s="333"/>
      <c r="E89" s="333"/>
      <c r="F89" s="134" t="s">
        <v>910</v>
      </c>
      <c r="G89" s="254"/>
      <c r="H89" s="254"/>
    </row>
    <row r="90" spans="1:8" ht="18.75" customHeight="1">
      <c r="A90" s="19"/>
      <c r="B90" s="334" t="s">
        <v>553</v>
      </c>
      <c r="C90" s="334"/>
      <c r="D90" s="334"/>
      <c r="E90" s="334"/>
      <c r="F90" s="134" t="s">
        <v>554</v>
      </c>
      <c r="G90" s="254"/>
      <c r="H90" s="254"/>
    </row>
    <row r="91" spans="1:8" ht="18.75" customHeight="1">
      <c r="A91" s="19"/>
      <c r="B91" s="334" t="s">
        <v>555</v>
      </c>
      <c r="C91" s="334"/>
      <c r="D91" s="334"/>
      <c r="E91" s="334"/>
      <c r="F91" s="134" t="s">
        <v>554</v>
      </c>
      <c r="G91" s="254"/>
      <c r="H91" s="254"/>
    </row>
    <row r="92" spans="1:8" ht="18.75" customHeight="1">
      <c r="A92" s="19"/>
      <c r="B92" s="334" t="s">
        <v>556</v>
      </c>
      <c r="C92" s="334"/>
      <c r="D92" s="334"/>
      <c r="E92" s="334"/>
      <c r="F92" s="134" t="s">
        <v>557</v>
      </c>
      <c r="G92" s="254"/>
      <c r="H92" s="254"/>
    </row>
    <row r="93" spans="1:8" ht="18.75" customHeight="1">
      <c r="A93" s="19"/>
      <c r="B93" s="334" t="s">
        <v>558</v>
      </c>
      <c r="C93" s="334"/>
      <c r="D93" s="334"/>
      <c r="E93" s="334"/>
      <c r="F93" s="134" t="s">
        <v>559</v>
      </c>
      <c r="G93" s="254"/>
      <c r="H93" s="254"/>
    </row>
    <row r="94" spans="1:8" ht="18.75" customHeight="1">
      <c r="A94" s="19"/>
      <c r="B94" s="335" t="s">
        <v>562</v>
      </c>
      <c r="C94" s="334"/>
      <c r="D94" s="334"/>
      <c r="E94" s="334"/>
      <c r="F94" s="134" t="s">
        <v>560</v>
      </c>
      <c r="G94" s="254"/>
      <c r="H94" s="254"/>
    </row>
    <row r="95" spans="1:8" ht="36.75" customHeight="1">
      <c r="A95" s="313" t="s">
        <v>561</v>
      </c>
      <c r="B95" s="313"/>
      <c r="C95" s="313"/>
      <c r="D95" s="313"/>
      <c r="E95" s="313"/>
      <c r="F95" s="313"/>
      <c r="G95" s="313"/>
      <c r="H95" s="313"/>
    </row>
    <row r="96" spans="1:8" ht="18.75" customHeight="1">
      <c r="A96" t="s">
        <v>912</v>
      </c>
    </row>
    <row r="97" spans="1:8" ht="42.75" customHeight="1">
      <c r="A97" s="313" t="s">
        <v>911</v>
      </c>
      <c r="B97" s="313"/>
      <c r="C97" s="313"/>
      <c r="D97" s="313"/>
      <c r="E97" s="313"/>
      <c r="F97" s="313"/>
      <c r="G97" s="313"/>
      <c r="H97" s="313"/>
    </row>
    <row r="98" spans="1:8" ht="18.75" customHeight="1">
      <c r="A98" t="s">
        <v>913</v>
      </c>
    </row>
    <row r="99" spans="1:8" ht="39" customHeight="1">
      <c r="A99" s="313" t="s">
        <v>840</v>
      </c>
      <c r="B99" s="313"/>
      <c r="C99" s="313"/>
      <c r="D99" s="313"/>
      <c r="E99" s="313"/>
      <c r="F99" s="313"/>
      <c r="G99" s="313"/>
      <c r="H99" s="313"/>
    </row>
    <row r="100" spans="1:8" ht="39" customHeight="1">
      <c r="A100" s="313" t="s">
        <v>841</v>
      </c>
      <c r="B100" s="313"/>
      <c r="C100" s="313"/>
      <c r="D100" s="313"/>
      <c r="E100" s="313"/>
      <c r="F100" s="313"/>
      <c r="G100" s="313"/>
      <c r="H100" s="313"/>
    </row>
    <row r="101" spans="1:8" ht="18.75" customHeight="1">
      <c r="A101" t="s">
        <v>914</v>
      </c>
    </row>
    <row r="102" spans="1:8" ht="18.75" customHeight="1">
      <c r="A102" s="336" t="s">
        <v>842</v>
      </c>
      <c r="B102" s="336"/>
      <c r="C102" s="336"/>
      <c r="D102" s="336"/>
      <c r="E102" s="336"/>
      <c r="F102" s="336"/>
      <c r="G102" s="336"/>
      <c r="H102" s="336"/>
    </row>
    <row r="103" spans="1:8" ht="36.75" customHeight="1">
      <c r="A103" s="313" t="s">
        <v>843</v>
      </c>
      <c r="B103" s="313"/>
      <c r="C103" s="313"/>
      <c r="D103" s="313"/>
      <c r="E103" s="313"/>
      <c r="F103" s="313"/>
      <c r="G103" s="313"/>
      <c r="H103" s="313"/>
    </row>
    <row r="104" spans="1:8" ht="18.75" customHeight="1">
      <c r="A104" s="336" t="s">
        <v>844</v>
      </c>
      <c r="B104" s="336"/>
      <c r="C104" s="336"/>
      <c r="D104" s="336"/>
      <c r="E104" s="336"/>
      <c r="F104" s="336"/>
      <c r="G104" s="336"/>
      <c r="H104" s="336"/>
    </row>
    <row r="105" spans="1:8" ht="18.75" customHeight="1">
      <c r="A105" s="313" t="s">
        <v>845</v>
      </c>
      <c r="B105" s="313"/>
      <c r="C105" s="313"/>
      <c r="D105" s="313"/>
      <c r="E105" s="313"/>
      <c r="F105" s="313"/>
      <c r="G105" s="313"/>
      <c r="H105" s="313"/>
    </row>
    <row r="106" spans="1:8" ht="18.75" customHeight="1">
      <c r="A106" t="s">
        <v>916</v>
      </c>
    </row>
    <row r="107" spans="1:8" ht="54" customHeight="1">
      <c r="A107" s="313" t="s">
        <v>915</v>
      </c>
      <c r="B107" s="313"/>
      <c r="C107" s="313"/>
      <c r="D107" s="313"/>
      <c r="E107" s="313"/>
      <c r="F107" s="313"/>
      <c r="G107" s="313"/>
      <c r="H107" s="313"/>
    </row>
    <row r="108" spans="1:8" ht="18.75" customHeight="1">
      <c r="A108" t="s">
        <v>917</v>
      </c>
    </row>
    <row r="109" spans="1:8" ht="18.75" customHeight="1">
      <c r="A109" t="s">
        <v>918</v>
      </c>
    </row>
    <row r="110" spans="1:8" ht="18.75" customHeight="1">
      <c r="A110" s="313" t="s">
        <v>846</v>
      </c>
      <c r="B110" s="313"/>
      <c r="C110" s="313"/>
      <c r="D110" s="313"/>
      <c r="E110" s="313"/>
      <c r="F110" s="313"/>
      <c r="G110" s="313"/>
      <c r="H110" s="313"/>
    </row>
    <row r="111" spans="1:8" ht="30.75" customHeight="1">
      <c r="A111" s="313" t="s">
        <v>847</v>
      </c>
      <c r="B111" s="313"/>
      <c r="C111" s="313"/>
      <c r="D111" s="313"/>
      <c r="E111" s="313"/>
      <c r="F111" s="313"/>
      <c r="G111" s="313"/>
      <c r="H111" s="313"/>
    </row>
    <row r="112" spans="1:8" ht="30.75" customHeight="1">
      <c r="A112" s="313" t="s">
        <v>848</v>
      </c>
      <c r="B112" s="313"/>
      <c r="C112" s="313"/>
      <c r="D112" s="313"/>
      <c r="E112" s="313"/>
      <c r="F112" s="313"/>
      <c r="G112" s="313"/>
      <c r="H112" s="313"/>
    </row>
    <row r="113" spans="1:8" ht="18.75" customHeight="1">
      <c r="A113" t="s">
        <v>919</v>
      </c>
    </row>
    <row r="114" spans="1:8" ht="18.75" customHeight="1">
      <c r="A114" s="113" t="s">
        <v>851</v>
      </c>
    </row>
    <row r="115" spans="1:8" ht="18.75" customHeight="1">
      <c r="A115" s="313" t="s">
        <v>849</v>
      </c>
      <c r="B115" s="313"/>
      <c r="C115" s="313"/>
      <c r="D115" s="313"/>
      <c r="E115" s="313"/>
      <c r="F115" s="313"/>
      <c r="G115" s="313"/>
      <c r="H115" s="313"/>
    </row>
    <row r="116" spans="1:8" ht="18.75" customHeight="1">
      <c r="A116" s="313" t="s">
        <v>564</v>
      </c>
      <c r="B116" s="313"/>
      <c r="C116" s="313"/>
      <c r="D116" s="313"/>
      <c r="E116" s="313"/>
      <c r="F116" s="313"/>
      <c r="G116" s="313"/>
      <c r="H116" s="313"/>
    </row>
    <row r="117" spans="1:8" ht="18.75" customHeight="1">
      <c r="A117" s="313" t="s">
        <v>565</v>
      </c>
      <c r="B117" s="313"/>
      <c r="C117" s="313"/>
      <c r="D117" s="313"/>
      <c r="E117" s="313"/>
      <c r="F117" s="313"/>
      <c r="G117" s="313"/>
      <c r="H117" s="313"/>
    </row>
    <row r="118" spans="1:8" ht="18.75" customHeight="1">
      <c r="A118" s="313" t="s">
        <v>566</v>
      </c>
      <c r="B118" s="313"/>
      <c r="C118" s="313"/>
      <c r="D118" s="313"/>
      <c r="E118" s="313"/>
      <c r="F118" s="313"/>
      <c r="G118" s="313"/>
      <c r="H118" s="313"/>
    </row>
    <row r="119" spans="1:8" ht="18.75" customHeight="1">
      <c r="A119" s="313" t="s">
        <v>567</v>
      </c>
      <c r="B119" s="313"/>
      <c r="C119" s="313"/>
      <c r="D119" s="313"/>
      <c r="E119" s="313"/>
      <c r="F119" s="313"/>
      <c r="G119" s="313"/>
      <c r="H119" s="313"/>
    </row>
    <row r="120" spans="1:8" ht="18.75" customHeight="1">
      <c r="A120" s="313" t="s">
        <v>852</v>
      </c>
      <c r="B120" s="313"/>
      <c r="C120" s="313"/>
      <c r="D120" s="313"/>
      <c r="E120" s="313"/>
      <c r="F120" s="313"/>
      <c r="G120" s="313"/>
      <c r="H120" s="313"/>
    </row>
    <row r="121" spans="1:8" ht="30.75" customHeight="1">
      <c r="A121" s="313" t="s">
        <v>850</v>
      </c>
      <c r="B121" s="313"/>
      <c r="C121" s="313"/>
      <c r="D121" s="313"/>
      <c r="E121" s="313"/>
      <c r="F121" s="313"/>
      <c r="G121" s="313"/>
      <c r="H121" s="313"/>
    </row>
    <row r="122" spans="1:8" ht="18.75" customHeight="1">
      <c r="A122" s="19" t="s">
        <v>853</v>
      </c>
    </row>
    <row r="123" spans="1:8" ht="54.75" customHeight="1">
      <c r="A123" s="313" t="s">
        <v>854</v>
      </c>
      <c r="B123" s="313"/>
      <c r="C123" s="313"/>
      <c r="D123" s="313"/>
      <c r="E123" s="313"/>
      <c r="F123" s="313"/>
      <c r="G123" s="313"/>
      <c r="H123" s="313"/>
    </row>
    <row r="124" spans="1:8" ht="18.75" customHeight="1">
      <c r="A124" s="313" t="s">
        <v>568</v>
      </c>
      <c r="B124" s="313"/>
      <c r="C124" s="313"/>
      <c r="D124" s="313"/>
      <c r="E124" s="313"/>
      <c r="F124" s="313"/>
      <c r="G124" s="313"/>
      <c r="H124" s="313"/>
    </row>
    <row r="125" spans="1:8" ht="18.75" customHeight="1">
      <c r="A125" s="313" t="s">
        <v>569</v>
      </c>
      <c r="B125" s="313"/>
      <c r="C125" s="313"/>
      <c r="D125" s="313"/>
      <c r="E125" s="313"/>
      <c r="F125" s="313"/>
      <c r="G125" s="313"/>
      <c r="H125" s="313"/>
    </row>
    <row r="126" spans="1:8" ht="18.75" customHeight="1">
      <c r="A126" s="313" t="s">
        <v>570</v>
      </c>
      <c r="B126" s="313"/>
      <c r="C126" s="313"/>
      <c r="D126" s="313"/>
      <c r="E126" s="313"/>
      <c r="F126" s="313"/>
      <c r="G126" s="313"/>
      <c r="H126" s="313"/>
    </row>
    <row r="127" spans="1:8" ht="18.75" customHeight="1">
      <c r="A127" s="313" t="s">
        <v>571</v>
      </c>
      <c r="B127" s="313"/>
      <c r="C127" s="313"/>
      <c r="D127" s="313"/>
      <c r="E127" s="313"/>
      <c r="F127" s="313"/>
      <c r="G127" s="313"/>
      <c r="H127" s="313"/>
    </row>
    <row r="128" spans="1:8" ht="18.75" customHeight="1">
      <c r="A128" s="19" t="s">
        <v>855</v>
      </c>
    </row>
    <row r="129" spans="1:8" ht="36.75" customHeight="1">
      <c r="A129" s="313" t="s">
        <v>856</v>
      </c>
      <c r="B129" s="313"/>
      <c r="C129" s="313"/>
      <c r="D129" s="313"/>
      <c r="E129" s="313"/>
      <c r="F129" s="313"/>
      <c r="G129" s="313"/>
      <c r="H129" s="313"/>
    </row>
    <row r="130" spans="1:8" ht="18.75" customHeight="1">
      <c r="A130" s="313" t="s">
        <v>572</v>
      </c>
      <c r="B130" s="313"/>
      <c r="C130" s="313"/>
      <c r="D130" s="313"/>
      <c r="E130" s="313"/>
      <c r="F130" s="313"/>
      <c r="G130" s="313"/>
      <c r="H130" s="313"/>
    </row>
    <row r="131" spans="1:8" ht="18.75" customHeight="1">
      <c r="A131" s="313" t="s">
        <v>573</v>
      </c>
      <c r="B131" s="313"/>
      <c r="C131" s="313"/>
      <c r="D131" s="313"/>
      <c r="E131" s="313"/>
      <c r="F131" s="313"/>
      <c r="G131" s="313"/>
      <c r="H131" s="313"/>
    </row>
    <row r="132" spans="1:8" ht="18.75" customHeight="1">
      <c r="A132" s="336" t="s">
        <v>857</v>
      </c>
      <c r="B132" s="336"/>
      <c r="C132" s="336"/>
      <c r="D132" s="336"/>
      <c r="E132" s="336"/>
      <c r="F132" s="336"/>
      <c r="G132" s="336"/>
      <c r="H132" s="336"/>
    </row>
    <row r="133" spans="1:8" ht="18.75" customHeight="1">
      <c r="A133" s="19" t="s">
        <v>920</v>
      </c>
      <c r="B133" s="19"/>
      <c r="C133" s="19"/>
      <c r="D133" s="19"/>
      <c r="E133" s="19"/>
      <c r="F133" s="19"/>
      <c r="G133" s="19"/>
      <c r="H133" s="19"/>
    </row>
    <row r="134" spans="1:8" ht="18.75" customHeight="1">
      <c r="A134" s="313" t="s">
        <v>858</v>
      </c>
      <c r="B134" s="313"/>
      <c r="C134" s="313"/>
      <c r="D134" s="313"/>
      <c r="E134" s="313"/>
      <c r="F134" s="313"/>
      <c r="G134" s="313"/>
      <c r="H134" s="313"/>
    </row>
    <row r="135" spans="1:8" ht="18.75" customHeight="1">
      <c r="A135" s="313" t="s">
        <v>859</v>
      </c>
      <c r="B135" s="313"/>
      <c r="C135" s="313"/>
      <c r="D135" s="313"/>
      <c r="E135" s="313"/>
      <c r="F135" s="313"/>
      <c r="G135" s="313"/>
      <c r="H135" s="313"/>
    </row>
    <row r="136" spans="1:8" ht="18.75" customHeight="1">
      <c r="A136" s="313" t="s">
        <v>860</v>
      </c>
      <c r="B136" s="313"/>
      <c r="C136" s="313"/>
      <c r="D136" s="313"/>
      <c r="E136" s="313"/>
      <c r="F136" s="313"/>
      <c r="G136" s="313"/>
      <c r="H136" s="313"/>
    </row>
    <row r="137" spans="1:8" ht="18.75" customHeight="1">
      <c r="A137" s="313" t="s">
        <v>861</v>
      </c>
      <c r="B137" s="313"/>
      <c r="C137" s="313"/>
      <c r="D137" s="313"/>
      <c r="E137" s="313"/>
      <c r="F137" s="313"/>
      <c r="G137" s="313"/>
      <c r="H137" s="313"/>
    </row>
    <row r="138" spans="1:8" ht="18.75" customHeight="1">
      <c r="A138" t="s">
        <v>921</v>
      </c>
    </row>
    <row r="139" spans="1:8" ht="30.75" customHeight="1">
      <c r="A139" s="313" t="s">
        <v>862</v>
      </c>
      <c r="B139" s="313"/>
      <c r="C139" s="313"/>
      <c r="D139" s="313"/>
      <c r="E139" s="313"/>
      <c r="F139" s="313"/>
      <c r="G139" s="313"/>
      <c r="H139" s="313"/>
    </row>
    <row r="140" spans="1:8" ht="30.75" customHeight="1">
      <c r="A140" s="313" t="s">
        <v>863</v>
      </c>
      <c r="B140" s="313"/>
      <c r="C140" s="313"/>
      <c r="D140" s="313"/>
      <c r="E140" s="313"/>
      <c r="F140" s="313"/>
      <c r="G140" s="313"/>
      <c r="H140" s="313"/>
    </row>
    <row r="141" spans="1:8" ht="18.75" customHeight="1">
      <c r="A141" t="s">
        <v>922</v>
      </c>
    </row>
    <row r="142" spans="1:8" ht="18.75" customHeight="1">
      <c r="A142" t="s">
        <v>923</v>
      </c>
    </row>
    <row r="143" spans="1:8" ht="18.75" customHeight="1">
      <c r="A143" t="s">
        <v>282</v>
      </c>
    </row>
    <row r="144" spans="1:8" ht="18.75" customHeight="1">
      <c r="G144" s="312" t="s">
        <v>283</v>
      </c>
      <c r="H144" s="312"/>
    </row>
    <row r="145" spans="1:10" ht="18.75" customHeight="1">
      <c r="A145" t="s">
        <v>284</v>
      </c>
      <c r="G145" s="256" t="s">
        <v>499</v>
      </c>
      <c r="H145" s="256" t="s">
        <v>1</v>
      </c>
    </row>
    <row r="146" spans="1:10" s="3" customFormat="1" ht="18.75" customHeight="1">
      <c r="A146" s="3" t="s">
        <v>287</v>
      </c>
      <c r="G146" s="165">
        <v>12234596524</v>
      </c>
      <c r="H146" s="165">
        <v>1858573535</v>
      </c>
    </row>
    <row r="147" spans="1:10" s="3" customFormat="1" ht="18.75" customHeight="1">
      <c r="A147" s="3" t="s">
        <v>288</v>
      </c>
      <c r="G147" s="165">
        <v>1126223487</v>
      </c>
      <c r="H147" s="165">
        <v>189922996</v>
      </c>
    </row>
    <row r="148" spans="1:10" s="3" customFormat="1" ht="18.75" customHeight="1">
      <c r="A148" s="3" t="s">
        <v>289</v>
      </c>
      <c r="G148" s="165"/>
      <c r="H148" s="165"/>
    </row>
    <row r="149" spans="1:10" ht="18.75" customHeight="1">
      <c r="A149" s="310" t="s">
        <v>290</v>
      </c>
      <c r="B149" s="310"/>
      <c r="E149" s="19"/>
      <c r="F149" s="19"/>
      <c r="G149" s="245">
        <f>SUM(G146:G148)</f>
        <v>13360820011</v>
      </c>
      <c r="H149" s="245">
        <f>SUM(H146:H148)</f>
        <v>2048496531</v>
      </c>
    </row>
    <row r="150" spans="1:10" ht="18.75" customHeight="1">
      <c r="A150" t="s">
        <v>291</v>
      </c>
      <c r="E150" s="19"/>
      <c r="F150" s="19"/>
      <c r="G150" s="228" t="s">
        <v>499</v>
      </c>
      <c r="H150" s="228" t="s">
        <v>1</v>
      </c>
    </row>
    <row r="151" spans="1:10" s="3" customFormat="1" ht="18.75" customHeight="1">
      <c r="A151" s="3" t="s">
        <v>292</v>
      </c>
      <c r="E151" s="2"/>
      <c r="F151" s="161"/>
      <c r="G151" s="165">
        <v>20000000000</v>
      </c>
      <c r="H151" s="165"/>
    </row>
    <row r="152" spans="1:10" s="3" customFormat="1" ht="18.75" customHeight="1">
      <c r="A152" s="3" t="s">
        <v>293</v>
      </c>
      <c r="G152" s="246"/>
      <c r="H152" s="246"/>
    </row>
    <row r="153" spans="1:10" ht="18.75" customHeight="1">
      <c r="A153" s="310" t="s">
        <v>290</v>
      </c>
      <c r="B153" s="310"/>
      <c r="E153" s="19"/>
      <c r="F153" s="100">
        <f>+F151</f>
        <v>0</v>
      </c>
      <c r="G153" s="245">
        <f>+G151</f>
        <v>20000000000</v>
      </c>
      <c r="H153" s="245">
        <f>+H151</f>
        <v>0</v>
      </c>
    </row>
    <row r="154" spans="1:10" ht="18.75" customHeight="1">
      <c r="A154" t="s">
        <v>294</v>
      </c>
      <c r="E154" s="19"/>
      <c r="F154" s="19"/>
      <c r="G154" s="228" t="s">
        <v>499</v>
      </c>
      <c r="H154" s="228" t="s">
        <v>1</v>
      </c>
    </row>
    <row r="155" spans="1:10" s="3" customFormat="1" ht="18.75" customHeight="1">
      <c r="A155" s="3" t="s">
        <v>295</v>
      </c>
      <c r="G155" s="72">
        <f>+G160</f>
        <v>3193056081</v>
      </c>
      <c r="H155" s="72">
        <f>+H160</f>
        <v>1234037270</v>
      </c>
    </row>
    <row r="156" spans="1:10" s="3" customFormat="1" ht="18.75" customHeight="1">
      <c r="A156" s="69" t="s">
        <v>958</v>
      </c>
      <c r="G156" s="165">
        <v>192289157</v>
      </c>
      <c r="H156" s="72">
        <v>391140202</v>
      </c>
    </row>
    <row r="157" spans="1:10" s="3" customFormat="1" ht="18.75" customHeight="1">
      <c r="A157" s="69" t="s">
        <v>959</v>
      </c>
      <c r="G157" s="72">
        <v>3000000000</v>
      </c>
      <c r="H157" s="72"/>
    </row>
    <row r="158" spans="1:10" s="3" customFormat="1" ht="18.75" customHeight="1">
      <c r="A158" s="69" t="s">
        <v>960</v>
      </c>
      <c r="G158" s="165"/>
      <c r="H158" s="165">
        <v>813400000</v>
      </c>
    </row>
    <row r="159" spans="1:10" s="3" customFormat="1" ht="18.75" customHeight="1">
      <c r="A159" s="69" t="s">
        <v>961</v>
      </c>
      <c r="G159" s="165">
        <v>766924</v>
      </c>
      <c r="H159" s="165">
        <v>29497068</v>
      </c>
    </row>
    <row r="160" spans="1:10" ht="18.75" customHeight="1">
      <c r="A160" s="310" t="s">
        <v>290</v>
      </c>
      <c r="B160" s="310"/>
      <c r="E160" s="19"/>
      <c r="F160" s="19"/>
      <c r="G160" s="245">
        <f>SUM(G156:G159)</f>
        <v>3193056081</v>
      </c>
      <c r="H160" s="245">
        <f>SUM(H156:H159)</f>
        <v>1234037270</v>
      </c>
      <c r="I160" s="186"/>
      <c r="J160" s="194"/>
    </row>
    <row r="161" spans="1:10" ht="18.75" customHeight="1">
      <c r="A161" t="s">
        <v>296</v>
      </c>
      <c r="E161" s="19"/>
      <c r="F161" s="19"/>
      <c r="G161" s="228" t="s">
        <v>499</v>
      </c>
      <c r="H161" s="228" t="s">
        <v>1</v>
      </c>
      <c r="J161" s="186"/>
    </row>
    <row r="162" spans="1:10" s="3" customFormat="1" ht="18.75" customHeight="1">
      <c r="A162" s="3" t="s">
        <v>297</v>
      </c>
      <c r="G162" s="165">
        <v>4200601755</v>
      </c>
      <c r="H162" s="165">
        <v>7264289644</v>
      </c>
    </row>
    <row r="163" spans="1:10" s="3" customFormat="1" ht="18.75" customHeight="1">
      <c r="A163" s="3" t="s">
        <v>298</v>
      </c>
      <c r="G163" s="165">
        <v>102531902</v>
      </c>
      <c r="H163" s="165">
        <v>102531902</v>
      </c>
    </row>
    <row r="164" spans="1:10" s="3" customFormat="1" ht="18.75" customHeight="1">
      <c r="A164" s="3" t="s">
        <v>299</v>
      </c>
      <c r="G164" s="165">
        <v>860258276</v>
      </c>
      <c r="H164" s="165">
        <v>766439719</v>
      </c>
    </row>
    <row r="165" spans="1:10" ht="18.75" customHeight="1">
      <c r="A165" s="312" t="s">
        <v>300</v>
      </c>
      <c r="B165" s="312"/>
      <c r="C165" s="312"/>
      <c r="E165" s="19"/>
      <c r="F165" s="19"/>
      <c r="G165" s="245">
        <f>SUM(G162:G164)</f>
        <v>5163391933</v>
      </c>
      <c r="H165" s="245">
        <f>SUM(H162:H164)</f>
        <v>8133261265</v>
      </c>
    </row>
    <row r="166" spans="1:10" ht="18.75" customHeight="1">
      <c r="A166" t="s">
        <v>301</v>
      </c>
    </row>
    <row r="167" spans="1:10" ht="18.75" customHeight="1">
      <c r="A167" t="s">
        <v>302</v>
      </c>
    </row>
    <row r="168" spans="1:10" ht="18.75" customHeight="1">
      <c r="A168" t="s">
        <v>303</v>
      </c>
    </row>
    <row r="169" spans="1:10" ht="18.75" customHeight="1">
      <c r="A169" t="s">
        <v>304</v>
      </c>
      <c r="G169" s="256" t="s">
        <v>499</v>
      </c>
      <c r="H169" s="256" t="s">
        <v>1</v>
      </c>
    </row>
    <row r="170" spans="1:10" s="3" customFormat="1" ht="18.75" customHeight="1">
      <c r="A170" s="3" t="s">
        <v>305</v>
      </c>
      <c r="G170" s="223"/>
      <c r="H170" s="223">
        <v>228258776</v>
      </c>
    </row>
    <row r="171" spans="1:10" s="3" customFormat="1" ht="18.75" hidden="1" customHeight="1">
      <c r="A171" s="3" t="s">
        <v>935</v>
      </c>
      <c r="G171" s="223"/>
      <c r="H171" s="223"/>
    </row>
    <row r="172" spans="1:10" ht="18.75" customHeight="1">
      <c r="A172" s="310" t="s">
        <v>290</v>
      </c>
      <c r="B172" s="310"/>
      <c r="G172" s="232">
        <f>SUM(G170:G171)</f>
        <v>0</v>
      </c>
      <c r="H172" s="232">
        <f>SUM(H170:H171)</f>
        <v>228258776</v>
      </c>
    </row>
    <row r="173" spans="1:10" ht="18.75" customHeight="1">
      <c r="A173" t="s">
        <v>936</v>
      </c>
      <c r="G173" s="228" t="s">
        <v>285</v>
      </c>
      <c r="H173" s="228" t="s">
        <v>286</v>
      </c>
    </row>
    <row r="174" spans="1:10" ht="18.75" customHeight="1">
      <c r="A174" t="s">
        <v>937</v>
      </c>
      <c r="G174" s="223"/>
      <c r="H174" s="223">
        <v>830000000</v>
      </c>
    </row>
    <row r="175" spans="1:10" ht="18.75" customHeight="1">
      <c r="A175" t="s">
        <v>938</v>
      </c>
      <c r="G175" s="223"/>
      <c r="H175" s="223"/>
    </row>
    <row r="176" spans="1:10" ht="18.75" customHeight="1">
      <c r="A176" s="310" t="s">
        <v>290</v>
      </c>
      <c r="B176" s="310"/>
      <c r="G176" s="232">
        <f>SUM(G174:G175)</f>
        <v>0</v>
      </c>
      <c r="H176" s="232">
        <f>SUM(H174:H175)</f>
        <v>830000000</v>
      </c>
    </row>
    <row r="177" spans="1:10" ht="18.75" customHeight="1">
      <c r="A177" t="s">
        <v>963</v>
      </c>
      <c r="G177" s="244"/>
      <c r="H177" s="244"/>
    </row>
    <row r="178" spans="1:10" ht="35.25" customHeight="1">
      <c r="A178" s="311" t="s">
        <v>306</v>
      </c>
      <c r="B178" s="311"/>
      <c r="C178" s="311"/>
      <c r="D178" s="183" t="s">
        <v>307</v>
      </c>
      <c r="E178" s="183" t="s">
        <v>308</v>
      </c>
      <c r="F178" s="183" t="s">
        <v>309</v>
      </c>
      <c r="G178" s="183" t="s">
        <v>310</v>
      </c>
      <c r="H178" s="183" t="s">
        <v>311</v>
      </c>
    </row>
    <row r="179" spans="1:10" ht="18.75" customHeight="1">
      <c r="A179" s="195" t="s">
        <v>312</v>
      </c>
      <c r="B179" s="195"/>
      <c r="C179" s="195"/>
      <c r="D179" s="184"/>
      <c r="E179" s="184"/>
      <c r="F179" s="184"/>
      <c r="G179" s="184"/>
      <c r="H179" s="184"/>
    </row>
    <row r="180" spans="1:10" ht="18.75" customHeight="1">
      <c r="A180" s="196" t="s">
        <v>313</v>
      </c>
      <c r="B180" s="197"/>
      <c r="C180" s="198"/>
      <c r="D180" s="235">
        <v>129424758957</v>
      </c>
      <c r="E180" s="235">
        <v>25759589860</v>
      </c>
      <c r="F180" s="235">
        <v>103555282931</v>
      </c>
      <c r="G180" s="235">
        <v>9914452362</v>
      </c>
      <c r="H180" s="235">
        <f>SUM(D180:G180)</f>
        <v>268654084110</v>
      </c>
    </row>
    <row r="181" spans="1:10" s="3" customFormat="1" ht="18.75" customHeight="1">
      <c r="A181" s="5" t="s">
        <v>314</v>
      </c>
      <c r="B181" s="2"/>
      <c r="C181" s="6"/>
      <c r="D181" s="236">
        <v>19407046692</v>
      </c>
      <c r="E181" s="236">
        <v>1071626800</v>
      </c>
      <c r="F181" s="236"/>
      <c r="G181" s="236">
        <v>73500000</v>
      </c>
      <c r="H181" s="236">
        <f t="shared" ref="H181:H186" si="0">+SUM(D181:G181)</f>
        <v>20552173492</v>
      </c>
    </row>
    <row r="182" spans="1:10" s="3" customFormat="1" ht="18.75" customHeight="1">
      <c r="A182" s="5" t="s">
        <v>315</v>
      </c>
      <c r="B182" s="2"/>
      <c r="C182" s="6"/>
      <c r="D182" s="236"/>
      <c r="E182" s="236"/>
      <c r="F182" s="236"/>
      <c r="G182" s="236"/>
      <c r="H182" s="236">
        <f t="shared" si="0"/>
        <v>0</v>
      </c>
    </row>
    <row r="183" spans="1:10" s="3" customFormat="1" ht="18.75" customHeight="1">
      <c r="A183" s="5" t="s">
        <v>500</v>
      </c>
      <c r="B183" s="2"/>
      <c r="C183" s="6"/>
      <c r="D183" s="237"/>
      <c r="E183" s="236"/>
      <c r="F183" s="236">
        <v>13726650920</v>
      </c>
      <c r="G183" s="236"/>
      <c r="H183" s="236">
        <f t="shared" si="0"/>
        <v>13726650920</v>
      </c>
    </row>
    <row r="184" spans="1:10" s="3" customFormat="1" ht="18.75" customHeight="1">
      <c r="A184" s="5" t="s">
        <v>962</v>
      </c>
      <c r="B184" s="2"/>
      <c r="C184" s="6"/>
      <c r="D184" s="236">
        <v>-9245250</v>
      </c>
      <c r="E184" s="237">
        <v>381385587</v>
      </c>
      <c r="F184" s="242">
        <v>14088689</v>
      </c>
      <c r="G184" s="242">
        <v>-386229026</v>
      </c>
      <c r="H184" s="236">
        <f t="shared" si="0"/>
        <v>0</v>
      </c>
    </row>
    <row r="185" spans="1:10" s="3" customFormat="1" ht="18.75" customHeight="1">
      <c r="A185" s="5" t="s">
        <v>317</v>
      </c>
      <c r="B185" s="2"/>
      <c r="C185" s="6"/>
      <c r="D185" s="242"/>
      <c r="E185" s="242">
        <v>-380900000</v>
      </c>
      <c r="F185" s="242">
        <v>-13880110284</v>
      </c>
      <c r="G185" s="237"/>
      <c r="H185" s="236">
        <f t="shared" si="0"/>
        <v>-14261010284</v>
      </c>
    </row>
    <row r="186" spans="1:10" s="3" customFormat="1" ht="18.75" customHeight="1">
      <c r="A186" s="5" t="s">
        <v>318</v>
      </c>
      <c r="B186" s="2"/>
      <c r="C186" s="6"/>
      <c r="D186" s="242"/>
      <c r="E186" s="242">
        <v>-1000000000</v>
      </c>
      <c r="F186" s="237"/>
      <c r="G186" s="237"/>
      <c r="H186" s="236">
        <f t="shared" si="0"/>
        <v>-1000000000</v>
      </c>
    </row>
    <row r="187" spans="1:10" s="19" customFormat="1" ht="18.75" customHeight="1">
      <c r="A187" s="16" t="s">
        <v>319</v>
      </c>
      <c r="B187" s="17"/>
      <c r="C187" s="18"/>
      <c r="D187" s="235">
        <f>SUM(D180:D186)</f>
        <v>148822560399</v>
      </c>
      <c r="E187" s="235">
        <f>SUM(E180:E186)</f>
        <v>25831702247</v>
      </c>
      <c r="F187" s="235">
        <f>SUM(F180:F186)</f>
        <v>103415912256</v>
      </c>
      <c r="G187" s="235">
        <f>SUM(G180:G186)</f>
        <v>9601723336</v>
      </c>
      <c r="H187" s="235">
        <f>SUM(H180:H186)</f>
        <v>287671898238</v>
      </c>
      <c r="J187" s="108"/>
    </row>
    <row r="188" spans="1:10" s="3" customFormat="1" ht="18.75" customHeight="1">
      <c r="A188" s="5" t="s">
        <v>320</v>
      </c>
      <c r="B188" s="2"/>
      <c r="C188" s="6"/>
      <c r="D188" s="236"/>
      <c r="E188" s="236"/>
      <c r="F188" s="236"/>
      <c r="G188" s="236"/>
      <c r="H188" s="236"/>
      <c r="J188" s="11"/>
    </row>
    <row r="189" spans="1:10" ht="18.75" customHeight="1">
      <c r="A189" s="196" t="s">
        <v>313</v>
      </c>
      <c r="B189" s="197"/>
      <c r="C189" s="198"/>
      <c r="D189" s="235">
        <v>9177891552</v>
      </c>
      <c r="E189" s="235">
        <v>7282284698</v>
      </c>
      <c r="F189" s="243">
        <v>58909440390</v>
      </c>
      <c r="G189" s="235">
        <v>2918824764</v>
      </c>
      <c r="H189" s="235">
        <f t="shared" ref="H189:H194" si="1">+SUM(D189:G189)</f>
        <v>78288441404</v>
      </c>
    </row>
    <row r="190" spans="1:10" s="3" customFormat="1" ht="18.75" customHeight="1">
      <c r="A190" s="5" t="s">
        <v>321</v>
      </c>
      <c r="B190" s="2"/>
      <c r="C190" s="6"/>
      <c r="D190" s="236">
        <v>1649198009</v>
      </c>
      <c r="E190" s="236">
        <v>1341246360</v>
      </c>
      <c r="F190" s="236">
        <v>4711617139</v>
      </c>
      <c r="G190" s="236">
        <v>566864851</v>
      </c>
      <c r="H190" s="236">
        <f t="shared" si="1"/>
        <v>8268926359</v>
      </c>
    </row>
    <row r="191" spans="1:10" s="3" customFormat="1" ht="18.75" customHeight="1">
      <c r="A191" s="5" t="s">
        <v>500</v>
      </c>
      <c r="B191" s="2"/>
      <c r="C191" s="6"/>
      <c r="D191" s="236"/>
      <c r="E191" s="236"/>
      <c r="F191" s="236">
        <v>6016927887</v>
      </c>
      <c r="G191" s="236"/>
      <c r="H191" s="236">
        <f t="shared" si="1"/>
        <v>6016927887</v>
      </c>
    </row>
    <row r="192" spans="1:10" s="3" customFormat="1" ht="18.75" customHeight="1">
      <c r="A192" s="5" t="s">
        <v>962</v>
      </c>
      <c r="B192" s="2"/>
      <c r="C192" s="6"/>
      <c r="D192" s="236">
        <v>200528399</v>
      </c>
      <c r="E192" s="242">
        <v>-290858515</v>
      </c>
      <c r="F192" s="242">
        <v>168792224</v>
      </c>
      <c r="G192" s="242">
        <v>-78462108</v>
      </c>
      <c r="H192" s="236">
        <f t="shared" si="1"/>
        <v>0</v>
      </c>
    </row>
    <row r="193" spans="1:9" s="3" customFormat="1" ht="18.75" customHeight="1">
      <c r="A193" s="5" t="s">
        <v>317</v>
      </c>
      <c r="B193" s="2"/>
      <c r="C193" s="6"/>
      <c r="D193" s="242"/>
      <c r="E193" s="242">
        <v>-302894199</v>
      </c>
      <c r="F193" s="242">
        <v>-6766088679</v>
      </c>
      <c r="G193" s="237"/>
      <c r="H193" s="236">
        <f t="shared" si="1"/>
        <v>-7068982878</v>
      </c>
    </row>
    <row r="194" spans="1:9" s="3" customFormat="1" ht="18.75" customHeight="1">
      <c r="A194" s="5" t="s">
        <v>318</v>
      </c>
      <c r="B194" s="2"/>
      <c r="C194" s="6"/>
      <c r="D194" s="242"/>
      <c r="E194" s="242">
        <v>-99999996</v>
      </c>
      <c r="F194" s="237"/>
      <c r="G194" s="237"/>
      <c r="H194" s="236">
        <f t="shared" si="1"/>
        <v>-99999996</v>
      </c>
    </row>
    <row r="195" spans="1:9" ht="18.75" customHeight="1">
      <c r="A195" s="196" t="s">
        <v>319</v>
      </c>
      <c r="B195" s="197"/>
      <c r="C195" s="198"/>
      <c r="D195" s="235">
        <f>SUM(D189:D194)</f>
        <v>11027617960</v>
      </c>
      <c r="E195" s="235">
        <f>SUM(E189:E194)</f>
        <v>7929778348</v>
      </c>
      <c r="F195" s="235">
        <f>SUM(F189:F194)</f>
        <v>63040688961</v>
      </c>
      <c r="G195" s="235">
        <f>SUM(G189:G194)</f>
        <v>3407227507</v>
      </c>
      <c r="H195" s="235">
        <f>SUM(H189:H194)</f>
        <v>85405312776</v>
      </c>
    </row>
    <row r="196" spans="1:9" s="3" customFormat="1" ht="18.75" customHeight="1">
      <c r="A196" s="5" t="s">
        <v>322</v>
      </c>
      <c r="B196" s="2"/>
      <c r="C196" s="6"/>
      <c r="D196" s="236"/>
      <c r="E196" s="236"/>
      <c r="F196" s="236"/>
      <c r="G196" s="236"/>
      <c r="H196" s="236"/>
    </row>
    <row r="197" spans="1:9" ht="18.75" customHeight="1">
      <c r="A197" s="196" t="s">
        <v>323</v>
      </c>
      <c r="B197" s="197"/>
      <c r="C197" s="198"/>
      <c r="D197" s="235">
        <f>+D180-D189</f>
        <v>120246867405</v>
      </c>
      <c r="E197" s="235">
        <f>+E180-E189</f>
        <v>18477305162</v>
      </c>
      <c r="F197" s="235">
        <f>+F180-F189</f>
        <v>44645842541</v>
      </c>
      <c r="G197" s="235">
        <f>+G180-G189</f>
        <v>6995627598</v>
      </c>
      <c r="H197" s="235">
        <f>+H180-H189</f>
        <v>190365642706</v>
      </c>
    </row>
    <row r="198" spans="1:9" ht="21" customHeight="1">
      <c r="A198" s="199" t="s">
        <v>324</v>
      </c>
      <c r="B198" s="200"/>
      <c r="C198" s="201"/>
      <c r="D198" s="238">
        <f>+D187-D195</f>
        <v>137794942439</v>
      </c>
      <c r="E198" s="238">
        <f>+E187-E195</f>
        <v>17901923899</v>
      </c>
      <c r="F198" s="238">
        <f>+F187-F195</f>
        <v>40375223295</v>
      </c>
      <c r="G198" s="238">
        <f>+G187-G195</f>
        <v>6194495829</v>
      </c>
      <c r="H198" s="238">
        <f>+H187-H195</f>
        <v>202266585462</v>
      </c>
    </row>
    <row r="199" spans="1:9" ht="23.25" customHeight="1">
      <c r="A199" s="363" t="s">
        <v>975</v>
      </c>
      <c r="B199" s="3"/>
      <c r="C199" s="3"/>
      <c r="D199" s="3"/>
      <c r="E199" s="3"/>
      <c r="F199" s="3"/>
      <c r="G199" s="3"/>
      <c r="H199" s="3"/>
    </row>
    <row r="200" spans="1:9" ht="40.5" customHeight="1">
      <c r="A200" s="362" t="s">
        <v>976</v>
      </c>
      <c r="B200" s="362"/>
      <c r="C200" s="362"/>
      <c r="D200" s="362"/>
      <c r="E200" s="362"/>
      <c r="F200" s="362"/>
      <c r="G200" s="362"/>
      <c r="H200" s="362"/>
    </row>
    <row r="201" spans="1:9" ht="18.75" customHeight="1">
      <c r="A201" t="s">
        <v>964</v>
      </c>
    </row>
    <row r="202" spans="1:9" ht="27" customHeight="1">
      <c r="A202" s="311" t="s">
        <v>306</v>
      </c>
      <c r="B202" s="311"/>
      <c r="C202" s="311"/>
      <c r="D202" s="183" t="s">
        <v>307</v>
      </c>
      <c r="E202" s="183" t="s">
        <v>308</v>
      </c>
      <c r="F202" s="114" t="s">
        <v>309</v>
      </c>
      <c r="G202" s="183" t="s">
        <v>325</v>
      </c>
      <c r="H202" s="183" t="s">
        <v>311</v>
      </c>
    </row>
    <row r="203" spans="1:9" ht="18.75" customHeight="1">
      <c r="A203" s="202" t="s">
        <v>326</v>
      </c>
      <c r="B203" s="203"/>
      <c r="C203" s="204"/>
      <c r="D203" s="66"/>
      <c r="E203" s="66"/>
      <c r="F203" s="66"/>
      <c r="G203" s="66"/>
      <c r="H203" s="66"/>
    </row>
    <row r="204" spans="1:9" ht="18.75" customHeight="1">
      <c r="A204" s="205" t="s">
        <v>313</v>
      </c>
      <c r="B204" s="196"/>
      <c r="C204" s="198"/>
      <c r="D204" s="65"/>
      <c r="E204" s="65"/>
      <c r="F204" s="235">
        <v>57516039282</v>
      </c>
      <c r="G204" s="235"/>
      <c r="H204" s="235">
        <f t="shared" ref="H204:H210" si="2">+SUM(D204:G204)</f>
        <v>57516039282</v>
      </c>
    </row>
    <row r="205" spans="1:9" s="3" customFormat="1" ht="18.75" customHeight="1">
      <c r="A205" s="8" t="s">
        <v>327</v>
      </c>
      <c r="B205" s="5"/>
      <c r="C205" s="6"/>
      <c r="D205" s="7"/>
      <c r="E205" s="7"/>
      <c r="F205" s="236"/>
      <c r="G205" s="236"/>
      <c r="H205" s="236">
        <f t="shared" si="2"/>
        <v>0</v>
      </c>
    </row>
    <row r="206" spans="1:9" s="3" customFormat="1" ht="18.75" customHeight="1">
      <c r="A206" s="8" t="s">
        <v>328</v>
      </c>
      <c r="B206" s="5"/>
      <c r="C206" s="6"/>
      <c r="D206" s="7"/>
      <c r="E206" s="7"/>
      <c r="F206" s="236"/>
      <c r="G206" s="236"/>
      <c r="H206" s="236">
        <f t="shared" si="2"/>
        <v>0</v>
      </c>
      <c r="I206" s="99"/>
    </row>
    <row r="207" spans="1:9" s="3" customFormat="1" ht="18.75" customHeight="1">
      <c r="A207" s="8" t="s">
        <v>316</v>
      </c>
      <c r="B207" s="5"/>
      <c r="C207" s="6"/>
      <c r="D207" s="7"/>
      <c r="E207" s="7"/>
      <c r="F207" s="236"/>
      <c r="G207" s="236"/>
      <c r="H207" s="236">
        <f t="shared" si="2"/>
        <v>0</v>
      </c>
    </row>
    <row r="208" spans="1:9" s="3" customFormat="1" ht="18.75" customHeight="1">
      <c r="A208" s="8" t="s">
        <v>501</v>
      </c>
      <c r="B208" s="5"/>
      <c r="C208" s="6"/>
      <c r="D208" s="7"/>
      <c r="E208" s="7"/>
      <c r="F208" s="236">
        <v>-13726650920</v>
      </c>
      <c r="G208" s="236"/>
      <c r="H208" s="235">
        <f t="shared" si="2"/>
        <v>-13726650920</v>
      </c>
      <c r="I208" s="99"/>
    </row>
    <row r="209" spans="1:9" s="3" customFormat="1" ht="18.75" customHeight="1">
      <c r="A209" s="8" t="s">
        <v>317</v>
      </c>
      <c r="B209" s="5"/>
      <c r="C209" s="6"/>
      <c r="D209" s="7"/>
      <c r="E209" s="7"/>
      <c r="F209" s="236"/>
      <c r="G209" s="236"/>
      <c r="H209" s="236">
        <f t="shared" si="2"/>
        <v>0</v>
      </c>
      <c r="I209" s="99"/>
    </row>
    <row r="210" spans="1:9" ht="18.75" customHeight="1">
      <c r="A210" s="205" t="s">
        <v>319</v>
      </c>
      <c r="B210" s="196"/>
      <c r="C210" s="198"/>
      <c r="D210" s="65"/>
      <c r="E210" s="65"/>
      <c r="F210" s="235">
        <f>SUM(F204:F209)</f>
        <v>43789388362</v>
      </c>
      <c r="G210" s="235">
        <f>SUM(G204:G209)</f>
        <v>0</v>
      </c>
      <c r="H210" s="235">
        <f t="shared" si="2"/>
        <v>43789388362</v>
      </c>
      <c r="I210" s="194"/>
    </row>
    <row r="211" spans="1:9" ht="18.75" customHeight="1">
      <c r="A211" s="205" t="s">
        <v>320</v>
      </c>
      <c r="B211" s="196"/>
      <c r="C211" s="198"/>
      <c r="D211" s="65"/>
      <c r="E211" s="65"/>
      <c r="F211" s="235"/>
      <c r="G211" s="235"/>
      <c r="H211" s="235"/>
    </row>
    <row r="212" spans="1:9" ht="18.75" customHeight="1">
      <c r="A212" s="205" t="s">
        <v>313</v>
      </c>
      <c r="B212" s="196"/>
      <c r="C212" s="198"/>
      <c r="D212" s="65"/>
      <c r="E212" s="65"/>
      <c r="F212" s="235">
        <v>13920651026</v>
      </c>
      <c r="G212" s="235"/>
      <c r="H212" s="235">
        <f t="shared" ref="H212:H217" si="3">+SUM(D212:G212)</f>
        <v>13920651026</v>
      </c>
      <c r="I212" s="186"/>
    </row>
    <row r="213" spans="1:9" s="3" customFormat="1" ht="18.75" customHeight="1">
      <c r="A213" s="8" t="s">
        <v>321</v>
      </c>
      <c r="B213" s="5"/>
      <c r="C213" s="6"/>
      <c r="D213" s="7"/>
      <c r="E213" s="7"/>
      <c r="F213" s="239">
        <v>4000925058</v>
      </c>
      <c r="G213" s="239"/>
      <c r="H213" s="239">
        <f t="shared" si="3"/>
        <v>4000925058</v>
      </c>
    </row>
    <row r="214" spans="1:9" s="3" customFormat="1" ht="18.75" customHeight="1">
      <c r="A214" s="8" t="s">
        <v>328</v>
      </c>
      <c r="B214" s="5"/>
      <c r="C214" s="6"/>
      <c r="D214" s="7"/>
      <c r="E214" s="7"/>
      <c r="F214" s="239"/>
      <c r="G214" s="239"/>
      <c r="H214" s="239">
        <f t="shared" si="3"/>
        <v>0</v>
      </c>
    </row>
    <row r="215" spans="1:9" s="3" customFormat="1" ht="18.75" customHeight="1">
      <c r="A215" s="8" t="s">
        <v>316</v>
      </c>
      <c r="B215" s="5"/>
      <c r="C215" s="6"/>
      <c r="D215" s="7"/>
      <c r="E215" s="7"/>
      <c r="F215" s="239"/>
      <c r="G215" s="239"/>
      <c r="H215" s="239">
        <f t="shared" si="3"/>
        <v>0</v>
      </c>
    </row>
    <row r="216" spans="1:9" s="3" customFormat="1" ht="18.75" customHeight="1">
      <c r="A216" s="8" t="s">
        <v>501</v>
      </c>
      <c r="B216" s="5"/>
      <c r="C216" s="6"/>
      <c r="D216" s="7"/>
      <c r="E216" s="7"/>
      <c r="F216" s="239">
        <v>-6016927887</v>
      </c>
      <c r="G216" s="239"/>
      <c r="H216" s="239">
        <f t="shared" si="3"/>
        <v>-6016927887</v>
      </c>
    </row>
    <row r="217" spans="1:9" s="3" customFormat="1" ht="18.75" customHeight="1">
      <c r="A217" s="8" t="s">
        <v>317</v>
      </c>
      <c r="B217" s="5"/>
      <c r="C217" s="6"/>
      <c r="D217" s="7"/>
      <c r="E217" s="7"/>
      <c r="F217" s="239"/>
      <c r="G217" s="239"/>
      <c r="H217" s="239">
        <f t="shared" si="3"/>
        <v>0</v>
      </c>
    </row>
    <row r="218" spans="1:9" ht="18.75" customHeight="1">
      <c r="A218" s="205" t="s">
        <v>319</v>
      </c>
      <c r="B218" s="196"/>
      <c r="C218" s="198"/>
      <c r="D218" s="65"/>
      <c r="E218" s="65"/>
      <c r="F218" s="240">
        <f>+SUM(F212:F217)</f>
        <v>11904648197</v>
      </c>
      <c r="G218" s="240">
        <f>+SUM(G212:G217)</f>
        <v>0</v>
      </c>
      <c r="H218" s="240">
        <f>+SUM(H212:H217)</f>
        <v>11904648197</v>
      </c>
    </row>
    <row r="219" spans="1:9" ht="18.75" customHeight="1">
      <c r="A219" s="205" t="s">
        <v>329</v>
      </c>
      <c r="B219" s="196"/>
      <c r="C219" s="198"/>
      <c r="D219" s="65"/>
      <c r="E219" s="65"/>
      <c r="F219" s="240"/>
      <c r="G219" s="240"/>
      <c r="H219" s="240"/>
    </row>
    <row r="220" spans="1:9" ht="18.75" customHeight="1">
      <c r="A220" s="205" t="s">
        <v>323</v>
      </c>
      <c r="B220" s="196"/>
      <c r="C220" s="198"/>
      <c r="D220" s="65"/>
      <c r="E220" s="65"/>
      <c r="F220" s="240">
        <f>+F204-F212</f>
        <v>43595388256</v>
      </c>
      <c r="G220" s="240">
        <f>+G204-G212</f>
        <v>0</v>
      </c>
      <c r="H220" s="240">
        <f>+H204-H212</f>
        <v>43595388256</v>
      </c>
    </row>
    <row r="221" spans="1:9" ht="18.75" customHeight="1">
      <c r="A221" s="206" t="s">
        <v>324</v>
      </c>
      <c r="B221" s="199"/>
      <c r="C221" s="201"/>
      <c r="D221" s="67"/>
      <c r="E221" s="67"/>
      <c r="F221" s="241">
        <f>+F210-F218</f>
        <v>31884740165</v>
      </c>
      <c r="G221" s="241">
        <f>+G210-G218</f>
        <v>0</v>
      </c>
      <c r="H221" s="241">
        <f>+H210-H218</f>
        <v>31884740165</v>
      </c>
    </row>
    <row r="222" spans="1:9" ht="18.75" hidden="1" customHeight="1">
      <c r="A222" t="s">
        <v>330</v>
      </c>
    </row>
    <row r="223" spans="1:9" ht="18.75" hidden="1" customHeight="1">
      <c r="A223" t="s">
        <v>331</v>
      </c>
    </row>
    <row r="224" spans="1:9" ht="18.75" hidden="1" customHeight="1">
      <c r="A224" t="s">
        <v>332</v>
      </c>
    </row>
    <row r="225" spans="1:10" ht="10.5" customHeight="1"/>
    <row r="226" spans="1:10" ht="18.75" customHeight="1">
      <c r="A226" t="s">
        <v>965</v>
      </c>
    </row>
    <row r="227" spans="1:10" ht="36.75" customHeight="1">
      <c r="A227" s="311" t="s">
        <v>306</v>
      </c>
      <c r="B227" s="311"/>
      <c r="C227" s="311"/>
      <c r="D227" s="183" t="s">
        <v>333</v>
      </c>
      <c r="E227" s="183" t="s">
        <v>334</v>
      </c>
      <c r="F227" s="183" t="s">
        <v>503</v>
      </c>
      <c r="G227" s="183" t="s">
        <v>335</v>
      </c>
      <c r="H227" s="183" t="s">
        <v>311</v>
      </c>
    </row>
    <row r="228" spans="1:10" ht="18.75" customHeight="1">
      <c r="A228" s="203" t="s">
        <v>336</v>
      </c>
      <c r="B228" s="207"/>
      <c r="C228" s="204"/>
      <c r="D228" s="171"/>
      <c r="E228" s="171"/>
      <c r="F228" s="171"/>
      <c r="G228" s="171"/>
      <c r="H228" s="171"/>
    </row>
    <row r="229" spans="1:10" ht="18.75" customHeight="1">
      <c r="A229" s="196" t="s">
        <v>313</v>
      </c>
      <c r="B229" s="197"/>
      <c r="C229" s="198"/>
      <c r="D229" s="170"/>
      <c r="E229" s="170"/>
      <c r="F229" s="235">
        <v>75000000</v>
      </c>
      <c r="G229" s="235"/>
      <c r="H229" s="235">
        <f>+SUM(D229:G229)</f>
        <v>75000000</v>
      </c>
    </row>
    <row r="230" spans="1:10" ht="18.75" customHeight="1">
      <c r="A230" s="5" t="s">
        <v>314</v>
      </c>
      <c r="B230" s="2"/>
      <c r="C230" s="6"/>
      <c r="D230" s="7"/>
      <c r="E230" s="7"/>
      <c r="F230" s="236"/>
      <c r="G230" s="237"/>
      <c r="H230" s="236">
        <f t="shared" ref="H230:H235" si="4">SUM(D230:G230)</f>
        <v>0</v>
      </c>
    </row>
    <row r="231" spans="1:10" ht="18.75" customHeight="1">
      <c r="A231" s="5" t="s">
        <v>337</v>
      </c>
      <c r="B231" s="2"/>
      <c r="C231" s="6"/>
      <c r="D231" s="7"/>
      <c r="E231" s="7"/>
      <c r="F231" s="236"/>
      <c r="G231" s="236"/>
      <c r="H231" s="236">
        <f t="shared" si="4"/>
        <v>0</v>
      </c>
    </row>
    <row r="232" spans="1:10" ht="18.75" customHeight="1">
      <c r="A232" s="5" t="s">
        <v>338</v>
      </c>
      <c r="B232" s="2"/>
      <c r="C232" s="6"/>
      <c r="D232" s="7"/>
      <c r="E232" s="7"/>
      <c r="F232" s="236"/>
      <c r="G232" s="236"/>
      <c r="H232" s="236">
        <f t="shared" si="4"/>
        <v>0</v>
      </c>
    </row>
    <row r="233" spans="1:10" ht="18.75" customHeight="1">
      <c r="A233" s="5" t="s">
        <v>316</v>
      </c>
      <c r="B233" s="2"/>
      <c r="C233" s="6"/>
      <c r="D233" s="7"/>
      <c r="E233" s="7"/>
      <c r="F233" s="236"/>
      <c r="G233" s="236"/>
      <c r="H233" s="236">
        <f t="shared" si="4"/>
        <v>0</v>
      </c>
    </row>
    <row r="234" spans="1:10" ht="18.75" customHeight="1">
      <c r="A234" s="5" t="s">
        <v>317</v>
      </c>
      <c r="B234" s="2"/>
      <c r="C234" s="6"/>
      <c r="D234" s="73"/>
      <c r="E234" s="73"/>
      <c r="F234" s="237"/>
      <c r="G234" s="237"/>
      <c r="H234" s="236">
        <f t="shared" si="4"/>
        <v>0</v>
      </c>
    </row>
    <row r="235" spans="1:10" ht="18.75" customHeight="1">
      <c r="A235" s="5" t="s">
        <v>318</v>
      </c>
      <c r="B235" s="2"/>
      <c r="C235" s="6"/>
      <c r="D235" s="73"/>
      <c r="E235" s="73"/>
      <c r="F235" s="237"/>
      <c r="G235" s="237"/>
      <c r="H235" s="236">
        <f t="shared" si="4"/>
        <v>0</v>
      </c>
    </row>
    <row r="236" spans="1:10" ht="18.75" customHeight="1">
      <c r="A236" s="196" t="s">
        <v>319</v>
      </c>
      <c r="B236" s="197"/>
      <c r="C236" s="198"/>
      <c r="D236" s="170"/>
      <c r="E236" s="170"/>
      <c r="F236" s="235">
        <f>SUM(F229:F235)</f>
        <v>75000000</v>
      </c>
      <c r="G236" s="235">
        <f>SUM(G229:G235)</f>
        <v>0</v>
      </c>
      <c r="H236" s="235">
        <f>SUM(H229:H235)</f>
        <v>75000000</v>
      </c>
    </row>
    <row r="237" spans="1:10" ht="18.75" customHeight="1">
      <c r="A237" s="196" t="s">
        <v>320</v>
      </c>
      <c r="B237" s="197"/>
      <c r="C237" s="198"/>
      <c r="D237" s="170"/>
      <c r="E237" s="170"/>
      <c r="F237" s="235"/>
      <c r="G237" s="235"/>
      <c r="H237" s="235">
        <v>0</v>
      </c>
    </row>
    <row r="238" spans="1:10" ht="18.75" customHeight="1">
      <c r="A238" s="196" t="s">
        <v>313</v>
      </c>
      <c r="B238" s="197"/>
      <c r="C238" s="198"/>
      <c r="D238" s="170"/>
      <c r="E238" s="170"/>
      <c r="F238" s="235">
        <v>63750015</v>
      </c>
      <c r="G238" s="235"/>
      <c r="H238" s="235">
        <f>+SUM(D238:G238)</f>
        <v>63750015</v>
      </c>
    </row>
    <row r="239" spans="1:10" ht="18.75" customHeight="1">
      <c r="A239" s="5" t="s">
        <v>321</v>
      </c>
      <c r="B239" s="2"/>
      <c r="C239" s="6"/>
      <c r="D239" s="7"/>
      <c r="E239" s="7"/>
      <c r="F239" s="236">
        <v>4000002</v>
      </c>
      <c r="G239" s="236"/>
      <c r="H239" s="236">
        <f>+SUM(D239:G239)</f>
        <v>4000002</v>
      </c>
      <c r="I239" s="186"/>
      <c r="J239" s="194"/>
    </row>
    <row r="240" spans="1:10" ht="18.75" customHeight="1">
      <c r="A240" s="5" t="s">
        <v>316</v>
      </c>
      <c r="B240" s="2"/>
      <c r="C240" s="6"/>
      <c r="D240" s="7"/>
      <c r="E240" s="7"/>
      <c r="F240" s="236"/>
      <c r="G240" s="236"/>
      <c r="H240" s="236">
        <f>+SUM(D240:G240)</f>
        <v>0</v>
      </c>
      <c r="J240" s="194"/>
    </row>
    <row r="241" spans="1:8" ht="18.75" customHeight="1">
      <c r="A241" s="5" t="s">
        <v>317</v>
      </c>
      <c r="B241" s="2"/>
      <c r="C241" s="6"/>
      <c r="D241" s="73"/>
      <c r="E241" s="73"/>
      <c r="F241" s="237"/>
      <c r="G241" s="237"/>
      <c r="H241" s="236">
        <f>+SUM(D241:G241)</f>
        <v>0</v>
      </c>
    </row>
    <row r="242" spans="1:8" ht="18.75" customHeight="1">
      <c r="A242" s="5" t="s">
        <v>318</v>
      </c>
      <c r="B242" s="2"/>
      <c r="C242" s="6"/>
      <c r="D242" s="73"/>
      <c r="E242" s="73"/>
      <c r="F242" s="237"/>
      <c r="G242" s="237"/>
      <c r="H242" s="236">
        <f>+SUM(D242:G242)</f>
        <v>0</v>
      </c>
    </row>
    <row r="243" spans="1:8" ht="18.75" customHeight="1">
      <c r="A243" s="196" t="s">
        <v>319</v>
      </c>
      <c r="B243" s="197"/>
      <c r="C243" s="198"/>
      <c r="D243" s="170">
        <v>0</v>
      </c>
      <c r="E243" s="170"/>
      <c r="F243" s="235">
        <f>SUM(F238:F242)</f>
        <v>67750017</v>
      </c>
      <c r="G243" s="235">
        <f>SUM(G238:G242)</f>
        <v>0</v>
      </c>
      <c r="H243" s="235">
        <f>SUM(H238:H242)</f>
        <v>67750017</v>
      </c>
    </row>
    <row r="244" spans="1:8" ht="18.75" customHeight="1">
      <c r="A244" s="196" t="s">
        <v>339</v>
      </c>
      <c r="B244" s="197"/>
      <c r="C244" s="198"/>
      <c r="D244" s="170"/>
      <c r="E244" s="170"/>
      <c r="F244" s="235"/>
      <c r="G244" s="235"/>
      <c r="H244" s="235">
        <v>0</v>
      </c>
    </row>
    <row r="245" spans="1:8" ht="18.75" customHeight="1">
      <c r="A245" s="196" t="s">
        <v>323</v>
      </c>
      <c r="B245" s="197"/>
      <c r="C245" s="198"/>
      <c r="D245" s="170"/>
      <c r="E245" s="170"/>
      <c r="F245" s="235">
        <f>+F229-F238</f>
        <v>11249985</v>
      </c>
      <c r="G245" s="235">
        <f>+G229-G238</f>
        <v>0</v>
      </c>
      <c r="H245" s="235">
        <f>+H229-H238</f>
        <v>11249985</v>
      </c>
    </row>
    <row r="246" spans="1:8" ht="18.75" customHeight="1">
      <c r="A246" s="199" t="s">
        <v>324</v>
      </c>
      <c r="B246" s="200"/>
      <c r="C246" s="201"/>
      <c r="D246" s="172"/>
      <c r="E246" s="172"/>
      <c r="F246" s="238">
        <f>+F236-F243</f>
        <v>7249983</v>
      </c>
      <c r="G246" s="238">
        <f>+G236-G243</f>
        <v>0</v>
      </c>
      <c r="H246" s="238">
        <f>+H236-H243</f>
        <v>7249983</v>
      </c>
    </row>
    <row r="247" spans="1:8" ht="18.75" customHeight="1">
      <c r="A247" t="s">
        <v>340</v>
      </c>
    </row>
    <row r="248" spans="1:8" ht="18.75" customHeight="1">
      <c r="A248" t="s">
        <v>966</v>
      </c>
      <c r="E248" s="357" t="s">
        <v>499</v>
      </c>
      <c r="F248" s="357"/>
      <c r="G248" s="357" t="s">
        <v>1</v>
      </c>
      <c r="H248" s="357"/>
    </row>
    <row r="249" spans="1:8" s="3" customFormat="1" ht="18.75" customHeight="1">
      <c r="D249" s="101"/>
      <c r="E249" s="359" t="s">
        <v>458</v>
      </c>
      <c r="F249" s="359" t="s">
        <v>459</v>
      </c>
      <c r="G249" s="359" t="s">
        <v>458</v>
      </c>
      <c r="H249" s="359" t="s">
        <v>459</v>
      </c>
    </row>
    <row r="250" spans="1:8" ht="18.75" customHeight="1">
      <c r="A250" s="3" t="s">
        <v>942</v>
      </c>
      <c r="B250" s="3"/>
      <c r="C250" s="3"/>
      <c r="D250" s="3"/>
      <c r="E250" s="358">
        <v>1733257</v>
      </c>
      <c r="F250" s="358">
        <f>+E250*10000</f>
        <v>17332570000</v>
      </c>
      <c r="G250" s="358">
        <v>1733257</v>
      </c>
      <c r="H250" s="358">
        <f>+G250*10000</f>
        <v>17332570000</v>
      </c>
    </row>
    <row r="251" spans="1:8" ht="18.75" customHeight="1">
      <c r="A251" s="71" t="s">
        <v>290</v>
      </c>
      <c r="B251" s="71"/>
      <c r="C251" s="71"/>
      <c r="D251" s="71"/>
      <c r="E251" s="270">
        <f>+E250</f>
        <v>1733257</v>
      </c>
      <c r="F251" s="271">
        <f>+F250</f>
        <v>17332570000</v>
      </c>
      <c r="G251" s="270">
        <f>+G250</f>
        <v>1733257</v>
      </c>
      <c r="H251" s="271">
        <f>+H250</f>
        <v>17332570000</v>
      </c>
    </row>
    <row r="252" spans="1:8" ht="39.75" customHeight="1">
      <c r="A252" s="337" t="s">
        <v>967</v>
      </c>
      <c r="B252" s="337"/>
      <c r="C252" s="337"/>
      <c r="D252" s="337"/>
      <c r="E252" s="337"/>
      <c r="F252" s="337"/>
      <c r="G252" s="337"/>
      <c r="H252" s="337"/>
    </row>
    <row r="253" spans="1:8" ht="18.75" customHeight="1">
      <c r="A253" s="19" t="s">
        <v>968</v>
      </c>
      <c r="B253" s="3"/>
      <c r="C253" s="3"/>
      <c r="D253" s="3"/>
      <c r="G253" s="360" t="s">
        <v>499</v>
      </c>
      <c r="H253" s="360" t="s">
        <v>1</v>
      </c>
    </row>
    <row r="254" spans="1:8" s="3" customFormat="1" ht="18.75" customHeight="1">
      <c r="A254" s="3" t="s">
        <v>969</v>
      </c>
      <c r="E254"/>
      <c r="F254"/>
      <c r="G254" s="72">
        <v>2904500000</v>
      </c>
      <c r="H254" s="72"/>
    </row>
    <row r="255" spans="1:8" s="3" customFormat="1" ht="18.75" customHeight="1">
      <c r="A255" s="71" t="s">
        <v>290</v>
      </c>
      <c r="E255"/>
      <c r="F255"/>
      <c r="G255" s="361">
        <f>SUM(G254)</f>
        <v>2904500000</v>
      </c>
      <c r="H255" s="72"/>
    </row>
    <row r="256" spans="1:8" ht="53.25" customHeight="1">
      <c r="A256" s="337" t="s">
        <v>970</v>
      </c>
      <c r="B256" s="337"/>
      <c r="C256" s="337"/>
      <c r="D256" s="337"/>
      <c r="E256" s="337"/>
      <c r="F256" s="337"/>
      <c r="G256" s="337"/>
      <c r="H256" s="337"/>
    </row>
    <row r="257" spans="1:9" ht="18.75" customHeight="1">
      <c r="A257" s="19" t="s">
        <v>971</v>
      </c>
      <c r="B257" s="19"/>
      <c r="C257" s="19"/>
      <c r="D257" s="19"/>
      <c r="G257" s="228" t="s">
        <v>499</v>
      </c>
      <c r="H257" s="228" t="s">
        <v>1</v>
      </c>
    </row>
    <row r="258" spans="1:9" s="3" customFormat="1" ht="18.75" customHeight="1">
      <c r="A258" s="3" t="s">
        <v>342</v>
      </c>
      <c r="G258" s="165">
        <v>529855756</v>
      </c>
      <c r="H258" s="165">
        <v>880880745</v>
      </c>
    </row>
    <row r="259" spans="1:9" s="3" customFormat="1" ht="18.75" customHeight="1">
      <c r="A259" s="3" t="s">
        <v>343</v>
      </c>
      <c r="G259" s="165"/>
      <c r="H259" s="165"/>
      <c r="I259" s="11"/>
    </row>
    <row r="260" spans="1:9" s="3" customFormat="1" ht="18.75" hidden="1" customHeight="1">
      <c r="A260" s="3" t="s">
        <v>460</v>
      </c>
      <c r="G260" s="165"/>
      <c r="H260" s="165">
        <v>0</v>
      </c>
    </row>
    <row r="261" spans="1:9" s="3" customFormat="1" ht="18.75" customHeight="1">
      <c r="A261" s="333" t="s">
        <v>344</v>
      </c>
      <c r="B261" s="333"/>
      <c r="C261" s="333"/>
      <c r="D261" s="333"/>
      <c r="E261" s="333"/>
      <c r="F261" s="333"/>
      <c r="G261" s="234"/>
      <c r="H261" s="234"/>
    </row>
    <row r="262" spans="1:9" ht="18.75" customHeight="1">
      <c r="A262" s="317" t="s">
        <v>290</v>
      </c>
      <c r="B262" s="317"/>
      <c r="C262" s="19"/>
      <c r="D262" s="19"/>
      <c r="E262" s="19"/>
      <c r="F262" s="19"/>
      <c r="G262" s="232">
        <f>SUM(G258:G261)</f>
        <v>529855756</v>
      </c>
      <c r="H262" s="232">
        <f>SUM(H258:H261)</f>
        <v>880880745</v>
      </c>
    </row>
    <row r="263" spans="1:9" ht="18.75" customHeight="1">
      <c r="A263" s="169" t="s">
        <v>972</v>
      </c>
      <c r="B263" s="253"/>
      <c r="C263" s="19"/>
      <c r="D263" s="19"/>
      <c r="E263" s="19"/>
      <c r="F263" s="19"/>
      <c r="G263" s="162"/>
      <c r="H263" s="162"/>
    </row>
    <row r="264" spans="1:9" ht="18.75" customHeight="1">
      <c r="A264" s="3" t="s">
        <v>943</v>
      </c>
      <c r="B264" s="253"/>
      <c r="C264" s="19"/>
      <c r="D264" s="19"/>
      <c r="E264" s="19"/>
      <c r="F264" s="19"/>
      <c r="G264" s="272">
        <v>3293644630</v>
      </c>
      <c r="H264" s="272">
        <v>3653644630</v>
      </c>
      <c r="I264" s="187"/>
    </row>
    <row r="265" spans="1:9" ht="18.75" customHeight="1">
      <c r="A265" s="310" t="s">
        <v>290</v>
      </c>
      <c r="B265" s="310"/>
      <c r="C265" s="19"/>
      <c r="D265" s="19"/>
      <c r="E265" s="19"/>
      <c r="F265" s="19"/>
      <c r="G265" s="231">
        <f>SUM(G264:G264)</f>
        <v>3293644630</v>
      </c>
      <c r="H265" s="231">
        <f>SUM(H264:H264)</f>
        <v>3653644630</v>
      </c>
    </row>
    <row r="266" spans="1:9" ht="18.75" customHeight="1">
      <c r="A266" s="208" t="s">
        <v>973</v>
      </c>
      <c r="G266" s="228" t="s">
        <v>499</v>
      </c>
      <c r="H266" s="228" t="s">
        <v>1</v>
      </c>
    </row>
    <row r="267" spans="1:9" s="3" customFormat="1" ht="18.75" customHeight="1">
      <c r="A267" s="3" t="s">
        <v>345</v>
      </c>
      <c r="G267" s="223">
        <f>SUM(G268:G270)</f>
        <v>24303393348</v>
      </c>
      <c r="H267" s="223">
        <f>SUM(H268:H270)</f>
        <v>19286263392</v>
      </c>
    </row>
    <row r="268" spans="1:9" s="3" customFormat="1" ht="18.75" customHeight="1">
      <c r="B268" s="3" t="s">
        <v>346</v>
      </c>
      <c r="C268" s="3" t="s">
        <v>347</v>
      </c>
      <c r="G268" s="223">
        <v>9863949592</v>
      </c>
      <c r="H268" s="223">
        <v>13031261407</v>
      </c>
    </row>
    <row r="269" spans="1:9" s="3" customFormat="1" ht="18.75" customHeight="1">
      <c r="C269" s="3" t="s">
        <v>348</v>
      </c>
      <c r="G269" s="223">
        <v>14439443756</v>
      </c>
      <c r="H269" s="223">
        <v>6255001985</v>
      </c>
    </row>
    <row r="270" spans="1:9" s="3" customFormat="1" ht="18.75" hidden="1" customHeight="1">
      <c r="G270" s="223">
        <v>0</v>
      </c>
      <c r="H270" s="223">
        <v>0</v>
      </c>
    </row>
    <row r="271" spans="1:9" s="3" customFormat="1" ht="18.75" customHeight="1">
      <c r="A271" s="3" t="s">
        <v>349</v>
      </c>
      <c r="G271" s="223">
        <v>5855849500</v>
      </c>
      <c r="H271" s="223">
        <v>9094453000</v>
      </c>
    </row>
    <row r="272" spans="1:9" s="3" customFormat="1" ht="18.75" customHeight="1">
      <c r="A272" s="3" t="s">
        <v>350</v>
      </c>
      <c r="G272" s="223">
        <f>+G271</f>
        <v>5855849500</v>
      </c>
      <c r="H272" s="223">
        <f>+H271</f>
        <v>9094453000</v>
      </c>
    </row>
    <row r="273" spans="1:8" ht="18.75" customHeight="1">
      <c r="A273" s="310" t="s">
        <v>290</v>
      </c>
      <c r="B273" s="310"/>
      <c r="G273" s="233">
        <f>+G271+G267</f>
        <v>30159242848</v>
      </c>
      <c r="H273" s="233">
        <f>+H271+H267</f>
        <v>28380716392</v>
      </c>
    </row>
    <row r="274" spans="1:8" ht="41.25" customHeight="1">
      <c r="A274" s="316" t="s">
        <v>977</v>
      </c>
      <c r="B274" s="316"/>
      <c r="C274" s="316"/>
      <c r="D274" s="316"/>
      <c r="E274" s="316"/>
      <c r="F274" s="316"/>
      <c r="G274" s="316"/>
      <c r="H274" s="316"/>
    </row>
    <row r="275" spans="1:8" ht="42.75" customHeight="1">
      <c r="A275" s="316" t="s">
        <v>978</v>
      </c>
      <c r="B275" s="316"/>
      <c r="C275" s="316"/>
      <c r="D275" s="316"/>
      <c r="E275" s="316"/>
      <c r="F275" s="316"/>
      <c r="G275" s="316"/>
      <c r="H275" s="316"/>
    </row>
    <row r="276" spans="1:8" ht="18.75" customHeight="1">
      <c r="A276" t="s">
        <v>974</v>
      </c>
      <c r="G276" s="228" t="s">
        <v>499</v>
      </c>
      <c r="H276" s="228" t="s">
        <v>1</v>
      </c>
    </row>
    <row r="277" spans="1:8" s="3" customFormat="1" ht="18.75" customHeight="1">
      <c r="A277" s="3" t="s">
        <v>351</v>
      </c>
      <c r="G277" s="223">
        <v>1186254568</v>
      </c>
      <c r="H277" s="223">
        <v>424188426</v>
      </c>
    </row>
    <row r="278" spans="1:8" s="3" customFormat="1" ht="18.75" customHeight="1">
      <c r="A278" s="3" t="s">
        <v>352</v>
      </c>
      <c r="G278" s="223"/>
      <c r="H278" s="223"/>
    </row>
    <row r="279" spans="1:8" s="3" customFormat="1" ht="18.75" customHeight="1">
      <c r="A279" s="3" t="s">
        <v>353</v>
      </c>
      <c r="G279" s="223"/>
      <c r="H279" s="223"/>
    </row>
    <row r="280" spans="1:8" s="3" customFormat="1" ht="18.75" customHeight="1">
      <c r="A280" s="3" t="s">
        <v>354</v>
      </c>
      <c r="G280" s="223">
        <v>2116952835</v>
      </c>
      <c r="H280" s="223"/>
    </row>
    <row r="281" spans="1:8" s="3" customFormat="1" ht="18.75" customHeight="1">
      <c r="A281" s="3" t="s">
        <v>355</v>
      </c>
      <c r="G281" s="223"/>
      <c r="H281" s="223"/>
    </row>
    <row r="282" spans="1:8" s="3" customFormat="1" ht="18.75" customHeight="1">
      <c r="A282" s="3" t="s">
        <v>356</v>
      </c>
      <c r="G282" s="223"/>
      <c r="H282" s="223"/>
    </row>
    <row r="283" spans="1:8" s="3" customFormat="1" ht="18.75" customHeight="1">
      <c r="A283" s="3" t="s">
        <v>357</v>
      </c>
      <c r="G283" s="9"/>
      <c r="H283" s="9"/>
    </row>
    <row r="284" spans="1:8" s="3" customFormat="1" ht="18.75" customHeight="1">
      <c r="A284" s="3" t="s">
        <v>358</v>
      </c>
      <c r="G284" s="9"/>
      <c r="H284" s="9"/>
    </row>
    <row r="285" spans="1:8" s="3" customFormat="1" ht="18.75" customHeight="1">
      <c r="A285" s="3" t="s">
        <v>359</v>
      </c>
      <c r="G285" s="9"/>
      <c r="H285" s="9"/>
    </row>
    <row r="286" spans="1:8" ht="18.75" customHeight="1">
      <c r="A286" s="310" t="s">
        <v>290</v>
      </c>
      <c r="B286" s="310"/>
      <c r="G286" s="231">
        <f>SUM(G277:G285)</f>
        <v>3303207403</v>
      </c>
      <c r="H286" s="231">
        <f>SUM(H277:H285)</f>
        <v>424188426</v>
      </c>
    </row>
    <row r="287" spans="1:8" ht="18.75" customHeight="1">
      <c r="A287" t="s">
        <v>979</v>
      </c>
      <c r="G287" s="228" t="s">
        <v>499</v>
      </c>
      <c r="H287" s="228" t="s">
        <v>1</v>
      </c>
    </row>
    <row r="288" spans="1:8" s="3" customFormat="1" ht="18.75" customHeight="1">
      <c r="A288" s="3" t="s">
        <v>980</v>
      </c>
      <c r="G288" s="229">
        <v>3293091615</v>
      </c>
      <c r="H288" s="229">
        <v>4667744011</v>
      </c>
    </row>
    <row r="289" spans="1:10" ht="18.75" customHeight="1">
      <c r="A289" s="310" t="s">
        <v>290</v>
      </c>
      <c r="B289" s="310"/>
      <c r="G289" s="230">
        <f>SUM(G288:G288)</f>
        <v>3293091615</v>
      </c>
      <c r="H289" s="230">
        <f>SUM(H288:H288)</f>
        <v>4667744011</v>
      </c>
    </row>
    <row r="290" spans="1:10" ht="18.75" customHeight="1">
      <c r="A290" t="s">
        <v>924</v>
      </c>
      <c r="G290" s="256" t="s">
        <v>499</v>
      </c>
      <c r="H290" s="256" t="s">
        <v>1</v>
      </c>
    </row>
    <row r="291" spans="1:10" s="3" customFormat="1" ht="18.75" customHeight="1">
      <c r="A291" s="3" t="s">
        <v>360</v>
      </c>
      <c r="G291" s="273">
        <v>66353933000</v>
      </c>
      <c r="H291" s="273">
        <v>68159933000</v>
      </c>
    </row>
    <row r="292" spans="1:10" s="3" customFormat="1" ht="18.75" customHeight="1">
      <c r="A292" s="3" t="s">
        <v>361</v>
      </c>
      <c r="G292" s="273">
        <f>+G291</f>
        <v>66353933000</v>
      </c>
      <c r="H292" s="273">
        <f>+H291</f>
        <v>68159933000</v>
      </c>
    </row>
    <row r="293" spans="1:10" s="3" customFormat="1" ht="18.75" customHeight="1">
      <c r="A293" s="3" t="s">
        <v>362</v>
      </c>
      <c r="G293" s="273">
        <v>19341419330</v>
      </c>
      <c r="H293" s="273">
        <v>22370988130</v>
      </c>
    </row>
    <row r="294" spans="1:10" s="3" customFormat="1" ht="18.75" customHeight="1">
      <c r="A294" s="3" t="s">
        <v>363</v>
      </c>
      <c r="G294" s="273">
        <f>+G293</f>
        <v>19341419330</v>
      </c>
      <c r="H294" s="273">
        <f>+H293</f>
        <v>22370988130</v>
      </c>
    </row>
    <row r="295" spans="1:10" s="3" customFormat="1" ht="18.75" customHeight="1">
      <c r="A295" s="3" t="s">
        <v>364</v>
      </c>
      <c r="G295" s="11"/>
      <c r="H295" s="11"/>
    </row>
    <row r="296" spans="1:10" ht="18.75" customHeight="1">
      <c r="A296" s="310" t="s">
        <v>290</v>
      </c>
      <c r="B296" s="310"/>
      <c r="G296" s="233">
        <f>+G291+G293</f>
        <v>85695352330</v>
      </c>
      <c r="H296" s="233">
        <f>+H291+H293</f>
        <v>90530921130</v>
      </c>
      <c r="J296" s="186"/>
    </row>
    <row r="297" spans="1:10" ht="41.25" customHeight="1">
      <c r="A297" s="313" t="s">
        <v>981</v>
      </c>
      <c r="B297" s="313"/>
      <c r="C297" s="313"/>
      <c r="D297" s="313"/>
      <c r="E297" s="313"/>
      <c r="F297" s="313"/>
      <c r="G297" s="313"/>
      <c r="H297" s="313"/>
    </row>
    <row r="298" spans="1:10" ht="51.75" customHeight="1">
      <c r="A298" s="313" t="s">
        <v>982</v>
      </c>
      <c r="B298" s="313"/>
      <c r="C298" s="313"/>
      <c r="D298" s="313"/>
      <c r="E298" s="313"/>
      <c r="F298" s="313"/>
      <c r="G298" s="313"/>
      <c r="H298" s="313"/>
    </row>
    <row r="299" spans="1:10" ht="5.25" customHeight="1">
      <c r="G299" s="186"/>
      <c r="H299" s="186"/>
    </row>
    <row r="300" spans="1:10" ht="18.75" customHeight="1">
      <c r="A300" t="s">
        <v>925</v>
      </c>
      <c r="G300" s="186"/>
      <c r="H300" s="186"/>
    </row>
    <row r="301" spans="1:10" ht="18.75" customHeight="1">
      <c r="A301" t="s">
        <v>365</v>
      </c>
      <c r="G301" s="186"/>
      <c r="H301" s="186"/>
    </row>
    <row r="302" spans="1:10" ht="37.5" customHeight="1">
      <c r="A302" s="311" t="s">
        <v>909</v>
      </c>
      <c r="B302" s="311"/>
      <c r="C302" s="183" t="s">
        <v>366</v>
      </c>
      <c r="D302" s="183" t="s">
        <v>367</v>
      </c>
      <c r="E302" s="183" t="s">
        <v>368</v>
      </c>
      <c r="F302" s="183" t="s">
        <v>369</v>
      </c>
      <c r="G302" s="183" t="s">
        <v>370</v>
      </c>
      <c r="H302" s="183" t="s">
        <v>290</v>
      </c>
    </row>
    <row r="303" spans="1:10" ht="18.75" customHeight="1">
      <c r="A303" s="309" t="s">
        <v>371</v>
      </c>
      <c r="B303" s="309"/>
      <c r="C303" s="255">
        <v>1</v>
      </c>
      <c r="D303" s="255">
        <v>2</v>
      </c>
      <c r="E303" s="255">
        <v>3</v>
      </c>
      <c r="F303" s="255">
        <v>4</v>
      </c>
      <c r="G303" s="255">
        <v>5</v>
      </c>
      <c r="H303" s="255">
        <v>6</v>
      </c>
    </row>
    <row r="304" spans="1:10" ht="18.75" customHeight="1">
      <c r="A304" s="195" t="s">
        <v>372</v>
      </c>
      <c r="B304" s="203"/>
      <c r="C304" s="209"/>
      <c r="D304" s="171">
        <v>136000000000</v>
      </c>
      <c r="E304" s="171">
        <v>300000000</v>
      </c>
      <c r="F304" s="171">
        <v>-5788412780</v>
      </c>
      <c r="G304" s="171">
        <v>-3253439048</v>
      </c>
      <c r="H304" s="171">
        <f>SUM(D304:G304)</f>
        <v>127258148172</v>
      </c>
    </row>
    <row r="305" spans="1:10" s="3" customFormat="1" ht="18.75" customHeight="1">
      <c r="A305" s="8" t="s">
        <v>944</v>
      </c>
      <c r="B305" s="5"/>
      <c r="C305" s="12"/>
      <c r="D305" s="185">
        <v>1730209803</v>
      </c>
      <c r="E305" s="185"/>
      <c r="F305" s="185"/>
      <c r="G305" s="185"/>
      <c r="H305" s="185">
        <f>SUM(D305:G305)</f>
        <v>1730209803</v>
      </c>
    </row>
    <row r="306" spans="1:10" s="3" customFormat="1" ht="18.75" customHeight="1">
      <c r="A306" s="8" t="s">
        <v>265</v>
      </c>
      <c r="B306" s="5"/>
      <c r="C306" s="12"/>
      <c r="D306" s="185"/>
      <c r="E306" s="185"/>
      <c r="F306" s="185"/>
      <c r="G306" s="185">
        <v>6269497958</v>
      </c>
      <c r="H306" s="185">
        <f t="shared" ref="H306:H311" si="5">SUM(D306:G306)</f>
        <v>6269497958</v>
      </c>
    </row>
    <row r="307" spans="1:10" s="3" customFormat="1" ht="18.75" customHeight="1">
      <c r="A307" s="8" t="s">
        <v>316</v>
      </c>
      <c r="B307" s="5"/>
      <c r="C307" s="12"/>
      <c r="D307" s="185"/>
      <c r="E307" s="185"/>
      <c r="F307" s="185">
        <v>4041990197</v>
      </c>
      <c r="G307" s="185"/>
      <c r="H307" s="185">
        <f t="shared" si="5"/>
        <v>4041990197</v>
      </c>
    </row>
    <row r="308" spans="1:10" s="3" customFormat="1" ht="18.75" customHeight="1">
      <c r="A308" s="8" t="s">
        <v>373</v>
      </c>
      <c r="B308" s="5"/>
      <c r="C308" s="12"/>
      <c r="D308" s="185"/>
      <c r="E308" s="185"/>
      <c r="F308" s="185"/>
      <c r="G308" s="185"/>
      <c r="H308" s="185">
        <f t="shared" si="5"/>
        <v>0</v>
      </c>
    </row>
    <row r="309" spans="1:10" s="3" customFormat="1" ht="18.75" customHeight="1">
      <c r="A309" s="8" t="s">
        <v>376</v>
      </c>
      <c r="B309" s="5"/>
      <c r="C309" s="12"/>
      <c r="D309" s="185"/>
      <c r="E309" s="185"/>
      <c r="F309" s="185"/>
      <c r="G309" s="185"/>
      <c r="H309" s="185">
        <f t="shared" si="5"/>
        <v>0</v>
      </c>
    </row>
    <row r="310" spans="1:10" s="3" customFormat="1" ht="18.75" customHeight="1">
      <c r="A310" s="8" t="s">
        <v>374</v>
      </c>
      <c r="B310" s="5"/>
      <c r="C310" s="12"/>
      <c r="D310" s="185"/>
      <c r="E310" s="185"/>
      <c r="F310" s="247"/>
      <c r="G310" s="185"/>
      <c r="H310" s="185">
        <f t="shared" si="5"/>
        <v>0</v>
      </c>
    </row>
    <row r="311" spans="1:10" s="3" customFormat="1" ht="18.75" customHeight="1">
      <c r="A311" s="8" t="s">
        <v>318</v>
      </c>
      <c r="B311" s="5"/>
      <c r="C311" s="12"/>
      <c r="D311" s="185"/>
      <c r="E311" s="185"/>
      <c r="F311" s="185"/>
      <c r="G311" s="185">
        <v>0</v>
      </c>
      <c r="H311" s="185">
        <f t="shared" si="5"/>
        <v>0</v>
      </c>
    </row>
    <row r="312" spans="1:10" s="3" customFormat="1" ht="37.5" customHeight="1">
      <c r="A312" s="306" t="s">
        <v>455</v>
      </c>
      <c r="B312" s="307"/>
      <c r="C312" s="308"/>
      <c r="D312" s="170">
        <f>SUM(D304:D311)</f>
        <v>137730209803</v>
      </c>
      <c r="E312" s="170">
        <f>SUM(E304:E311)</f>
        <v>300000000</v>
      </c>
      <c r="F312" s="170">
        <f>SUM(F304:F311)</f>
        <v>-1746422583</v>
      </c>
      <c r="G312" s="170">
        <f>SUM(G304:G311)</f>
        <v>3016058910</v>
      </c>
      <c r="H312" s="170">
        <f>SUM(H304:H311)</f>
        <v>139299846130</v>
      </c>
    </row>
    <row r="313" spans="1:10" s="3" customFormat="1" ht="18.75" customHeight="1">
      <c r="A313" s="8" t="s">
        <v>944</v>
      </c>
      <c r="B313" s="5"/>
      <c r="C313" s="12"/>
      <c r="D313" s="185">
        <v>861897417</v>
      </c>
      <c r="E313" s="185">
        <v>0</v>
      </c>
      <c r="F313" s="185"/>
      <c r="G313" s="185"/>
      <c r="H313" s="185">
        <f>SUM(D313:G313)</f>
        <v>861897417</v>
      </c>
    </row>
    <row r="314" spans="1:10" s="3" customFormat="1" ht="18.75" customHeight="1">
      <c r="A314" s="8" t="s">
        <v>375</v>
      </c>
      <c r="B314" s="5"/>
      <c r="C314" s="12"/>
      <c r="D314" s="185"/>
      <c r="E314" s="185"/>
      <c r="F314" s="185"/>
      <c r="G314" s="248">
        <f>+'DN-Báo cáo kết quả SXKD'!F26</f>
        <v>11355400174</v>
      </c>
      <c r="H314" s="185">
        <f t="shared" ref="H314:H319" si="6">SUM(D314:G314)</f>
        <v>11355400174</v>
      </c>
      <c r="I314" s="266"/>
    </row>
    <row r="315" spans="1:10" s="3" customFormat="1" ht="18.75" customHeight="1">
      <c r="A315" s="8" t="s">
        <v>947</v>
      </c>
      <c r="B315" s="5"/>
      <c r="C315" s="12"/>
      <c r="D315" s="185">
        <v>34149100000</v>
      </c>
      <c r="E315" s="185"/>
      <c r="F315" s="185">
        <v>1746422583</v>
      </c>
      <c r="G315" s="185"/>
      <c r="H315" s="185">
        <f t="shared" si="6"/>
        <v>35895522583</v>
      </c>
      <c r="I315" s="269"/>
    </row>
    <row r="316" spans="1:10" s="3" customFormat="1" ht="24" customHeight="1">
      <c r="A316" s="339" t="s">
        <v>949</v>
      </c>
      <c r="B316" s="340"/>
      <c r="C316" s="341"/>
      <c r="D316" s="185"/>
      <c r="E316" s="249"/>
      <c r="F316" s="185"/>
      <c r="G316" s="185"/>
      <c r="H316" s="185">
        <f t="shared" si="6"/>
        <v>0</v>
      </c>
    </row>
    <row r="317" spans="1:10" s="3" customFormat="1" ht="26.25" customHeight="1">
      <c r="A317" s="339" t="s">
        <v>950</v>
      </c>
      <c r="B317" s="340"/>
      <c r="C317" s="341"/>
      <c r="D317" s="185">
        <v>-1660000000</v>
      </c>
      <c r="E317" s="249"/>
      <c r="F317" s="185"/>
      <c r="G317" s="185"/>
      <c r="H317" s="185">
        <f t="shared" si="6"/>
        <v>-1660000000</v>
      </c>
      <c r="I317" s="99"/>
    </row>
    <row r="318" spans="1:10" s="3" customFormat="1" ht="26.25" customHeight="1">
      <c r="A318" s="339" t="s">
        <v>951</v>
      </c>
      <c r="B318" s="340"/>
      <c r="C318" s="341"/>
      <c r="D318" s="185"/>
      <c r="E318" s="185"/>
      <c r="F318" s="185"/>
      <c r="G318" s="185">
        <v>-2489100000</v>
      </c>
      <c r="H318" s="185">
        <f t="shared" si="6"/>
        <v>-2489100000</v>
      </c>
      <c r="I318" s="99"/>
      <c r="J318" s="99"/>
    </row>
    <row r="319" spans="1:10" s="3" customFormat="1" ht="18.75" customHeight="1">
      <c r="A319" s="13" t="s">
        <v>318</v>
      </c>
      <c r="B319" s="14"/>
      <c r="C319" s="15"/>
      <c r="D319" s="188"/>
      <c r="E319" s="188"/>
      <c r="F319" s="188"/>
      <c r="G319" s="188"/>
      <c r="H319" s="185">
        <f t="shared" si="6"/>
        <v>0</v>
      </c>
      <c r="I319" s="99"/>
    </row>
    <row r="320" spans="1:10" ht="18.75" customHeight="1">
      <c r="A320" s="210" t="s">
        <v>377</v>
      </c>
      <c r="B320" s="211"/>
      <c r="C320" s="212"/>
      <c r="D320" s="173">
        <f>SUM(D312:D319)</f>
        <v>171081207220</v>
      </c>
      <c r="E320" s="173">
        <f>SUM(E312:E319)</f>
        <v>300000000</v>
      </c>
      <c r="F320" s="173">
        <f>SUM(F312:F319)</f>
        <v>0</v>
      </c>
      <c r="G320" s="173">
        <f>SUM(G312:G319)</f>
        <v>11882359084</v>
      </c>
      <c r="H320" s="173">
        <f>SUM(H312:H319)</f>
        <v>183263566304</v>
      </c>
      <c r="I320" s="266"/>
      <c r="J320" s="194"/>
    </row>
    <row r="321" spans="1:8" ht="18.75" customHeight="1">
      <c r="A321" t="s">
        <v>378</v>
      </c>
      <c r="E321" s="186"/>
      <c r="F321" s="186"/>
      <c r="G321" s="189" t="s">
        <v>499</v>
      </c>
      <c r="H321" s="189" t="s">
        <v>1</v>
      </c>
    </row>
    <row r="322" spans="1:8" s="3" customFormat="1" ht="18.75" customHeight="1">
      <c r="A322" s="3" t="s">
        <v>379</v>
      </c>
      <c r="G322" s="10"/>
      <c r="H322" s="10"/>
    </row>
    <row r="323" spans="1:8" s="3" customFormat="1" ht="18.75" customHeight="1">
      <c r="A323" s="3" t="s">
        <v>380</v>
      </c>
      <c r="G323" s="9"/>
      <c r="H323" s="9"/>
    </row>
    <row r="324" spans="1:8" s="3" customFormat="1" ht="18.75" customHeight="1">
      <c r="G324" s="221">
        <v>170149100000</v>
      </c>
      <c r="H324" s="221">
        <v>136000000000</v>
      </c>
    </row>
    <row r="325" spans="1:8" ht="18.75" customHeight="1">
      <c r="A325" s="310" t="s">
        <v>290</v>
      </c>
      <c r="B325" s="310"/>
      <c r="G325" s="226">
        <f>SUM(G322:G324)</f>
        <v>170149100000</v>
      </c>
      <c r="H325" s="226">
        <f>SUM(H322:H324)</f>
        <v>136000000000</v>
      </c>
    </row>
    <row r="326" spans="1:8" s="3" customFormat="1" ht="18.75" customHeight="1">
      <c r="A326" s="3" t="s">
        <v>381</v>
      </c>
      <c r="G326" s="223"/>
      <c r="H326" s="223"/>
    </row>
    <row r="327" spans="1:8" s="3" customFormat="1" ht="18.75" customHeight="1">
      <c r="A327" s="3" t="s">
        <v>955</v>
      </c>
      <c r="G327" s="223">
        <v>0</v>
      </c>
      <c r="H327" s="223">
        <v>394400</v>
      </c>
    </row>
    <row r="328" spans="1:8" s="213" customFormat="1" ht="21.75" customHeight="1">
      <c r="A328" s="213" t="s">
        <v>382</v>
      </c>
      <c r="G328" s="227" t="s">
        <v>499</v>
      </c>
      <c r="H328" s="227" t="s">
        <v>1</v>
      </c>
    </row>
    <row r="329" spans="1:8" s="3" customFormat="1" ht="18.75" customHeight="1">
      <c r="A329" s="3" t="s">
        <v>383</v>
      </c>
      <c r="G329" s="225"/>
      <c r="H329" s="225"/>
    </row>
    <row r="330" spans="1:8" s="3" customFormat="1" ht="18.75" customHeight="1">
      <c r="A330" s="3" t="s">
        <v>384</v>
      </c>
      <c r="G330" s="221">
        <v>136000000000</v>
      </c>
      <c r="H330" s="221">
        <v>136000000000</v>
      </c>
    </row>
    <row r="331" spans="1:8" s="3" customFormat="1" ht="18.75" customHeight="1">
      <c r="A331" s="3" t="s">
        <v>385</v>
      </c>
      <c r="G331" s="221">
        <v>34149100000</v>
      </c>
      <c r="H331" s="221"/>
    </row>
    <row r="332" spans="1:8" s="3" customFormat="1" ht="18.75" customHeight="1">
      <c r="A332" s="3" t="s">
        <v>386</v>
      </c>
      <c r="G332" s="221">
        <f>+G330+G331</f>
        <v>170149100000</v>
      </c>
      <c r="H332" s="221">
        <v>136000000000</v>
      </c>
    </row>
    <row r="333" spans="1:8" s="3" customFormat="1" ht="18.75" customHeight="1">
      <c r="A333" s="3" t="s">
        <v>387</v>
      </c>
      <c r="G333" s="221"/>
      <c r="H333" s="221"/>
    </row>
    <row r="334" spans="1:8" ht="18.75" customHeight="1">
      <c r="A334" s="113" t="s">
        <v>983</v>
      </c>
      <c r="G334" s="103"/>
      <c r="H334" s="103" t="s">
        <v>987</v>
      </c>
    </row>
    <row r="335" spans="1:8" s="3" customFormat="1" ht="18.75" customHeight="1">
      <c r="A335" s="3" t="s">
        <v>984</v>
      </c>
      <c r="G335" s="11"/>
      <c r="H335" s="273">
        <v>30000000000</v>
      </c>
    </row>
    <row r="336" spans="1:8" s="3" customFormat="1" ht="18.75" customHeight="1">
      <c r="A336" s="3" t="s">
        <v>985</v>
      </c>
      <c r="G336" s="11"/>
      <c r="H336" s="273">
        <v>1660000000</v>
      </c>
    </row>
    <row r="337" spans="1:8" s="3" customFormat="1" ht="27.75" customHeight="1">
      <c r="A337" s="364" t="s">
        <v>986</v>
      </c>
      <c r="B337" s="364"/>
      <c r="C337" s="364"/>
      <c r="D337" s="364"/>
      <c r="E337" s="364"/>
      <c r="F337" s="364"/>
      <c r="G337" s="11"/>
      <c r="H337" s="273">
        <v>2489100000</v>
      </c>
    </row>
    <row r="338" spans="1:8" s="3" customFormat="1" ht="18.75" customHeight="1">
      <c r="A338" s="19" t="s">
        <v>290</v>
      </c>
      <c r="G338" s="11"/>
      <c r="H338" s="365">
        <f>SUM(H335:H337)</f>
        <v>34149100000</v>
      </c>
    </row>
    <row r="339" spans="1:8" s="3" customFormat="1" ht="33" customHeight="1">
      <c r="A339" s="313" t="s">
        <v>988</v>
      </c>
      <c r="B339" s="313"/>
      <c r="C339" s="313"/>
      <c r="D339" s="313"/>
      <c r="E339" s="313"/>
      <c r="F339" s="313"/>
      <c r="G339" s="313"/>
      <c r="H339" s="313"/>
    </row>
    <row r="340" spans="1:8" s="3" customFormat="1" ht="49.5" customHeight="1">
      <c r="A340" s="313" t="s">
        <v>989</v>
      </c>
      <c r="B340" s="313"/>
      <c r="C340" s="313"/>
      <c r="D340" s="313"/>
      <c r="E340" s="313"/>
      <c r="F340" s="313"/>
      <c r="G340" s="313"/>
      <c r="H340" s="313"/>
    </row>
    <row r="341" spans="1:8" ht="18.75" customHeight="1">
      <c r="A341" t="s">
        <v>990</v>
      </c>
      <c r="G341" s="191" t="s">
        <v>499</v>
      </c>
      <c r="H341" s="191" t="s">
        <v>1</v>
      </c>
    </row>
    <row r="342" spans="1:8" s="3" customFormat="1" ht="18.75" customHeight="1">
      <c r="A342" s="3" t="s">
        <v>388</v>
      </c>
      <c r="G342" s="223">
        <f>+G332/10000</f>
        <v>17014910</v>
      </c>
      <c r="H342" s="223">
        <v>13600000</v>
      </c>
    </row>
    <row r="343" spans="1:8" s="3" customFormat="1" ht="18.75" customHeight="1">
      <c r="A343" s="3" t="s">
        <v>389</v>
      </c>
      <c r="G343" s="223">
        <f>+G342</f>
        <v>17014910</v>
      </c>
      <c r="H343" s="223">
        <v>13600000</v>
      </c>
    </row>
    <row r="344" spans="1:8" s="3" customFormat="1" ht="18.75" customHeight="1">
      <c r="A344" s="3" t="s">
        <v>390</v>
      </c>
      <c r="G344" s="223">
        <f>+G343</f>
        <v>17014910</v>
      </c>
      <c r="H344" s="223">
        <v>13600000</v>
      </c>
    </row>
    <row r="345" spans="1:8" s="3" customFormat="1" ht="18.75" customHeight="1">
      <c r="A345" s="3" t="s">
        <v>391</v>
      </c>
      <c r="G345" s="223"/>
      <c r="H345" s="223"/>
    </row>
    <row r="346" spans="1:8" s="3" customFormat="1" ht="18.75" customHeight="1">
      <c r="A346" s="3" t="s">
        <v>392</v>
      </c>
      <c r="G346" s="223">
        <v>0</v>
      </c>
      <c r="H346" s="223">
        <v>394400</v>
      </c>
    </row>
    <row r="347" spans="1:8" s="3" customFormat="1" ht="18.75" customHeight="1">
      <c r="A347" s="3" t="s">
        <v>390</v>
      </c>
      <c r="G347" s="223"/>
      <c r="H347" s="223"/>
    </row>
    <row r="348" spans="1:8" s="3" customFormat="1" ht="18.75" customHeight="1">
      <c r="A348" s="3" t="s">
        <v>391</v>
      </c>
      <c r="G348" s="223"/>
      <c r="H348" s="223"/>
    </row>
    <row r="349" spans="1:8" s="3" customFormat="1" ht="18.75" customHeight="1">
      <c r="A349" s="3" t="s">
        <v>393</v>
      </c>
      <c r="G349" s="223">
        <f>+G342-G346</f>
        <v>17014910</v>
      </c>
      <c r="H349" s="223">
        <f>+H342-H346</f>
        <v>13205600</v>
      </c>
    </row>
    <row r="350" spans="1:8" s="3" customFormat="1" ht="18.75" customHeight="1">
      <c r="A350" s="3" t="s">
        <v>390</v>
      </c>
      <c r="G350" s="223">
        <f>+G349</f>
        <v>17014910</v>
      </c>
      <c r="H350" s="223">
        <f>+H349</f>
        <v>13205600</v>
      </c>
    </row>
    <row r="351" spans="1:8" s="3" customFormat="1" ht="18.75" customHeight="1">
      <c r="A351" s="3" t="s">
        <v>391</v>
      </c>
      <c r="G351" s="223"/>
      <c r="H351" s="223"/>
    </row>
    <row r="352" spans="1:8" s="3" customFormat="1" ht="18.75" customHeight="1">
      <c r="A352" s="3" t="s">
        <v>394</v>
      </c>
      <c r="G352" s="223" t="s">
        <v>395</v>
      </c>
      <c r="H352" s="223" t="s">
        <v>395</v>
      </c>
    </row>
    <row r="353" spans="1:8" ht="18.75" customHeight="1">
      <c r="A353" t="s">
        <v>396</v>
      </c>
      <c r="G353" s="224">
        <f>SUM(G354:G357)</f>
        <v>300000000</v>
      </c>
      <c r="H353" s="224">
        <f>SUM(H354:H357)</f>
        <v>300000000</v>
      </c>
    </row>
    <row r="354" spans="1:8" s="3" customFormat="1" ht="18.75" customHeight="1">
      <c r="A354" s="3" t="s">
        <v>397</v>
      </c>
      <c r="G354" s="223"/>
      <c r="H354" s="223"/>
    </row>
    <row r="355" spans="1:8" s="3" customFormat="1" ht="18.75" customHeight="1">
      <c r="A355" s="3" t="s">
        <v>398</v>
      </c>
      <c r="G355" s="223">
        <v>300000000</v>
      </c>
      <c r="H355" s="223">
        <v>300000000</v>
      </c>
    </row>
    <row r="356" spans="1:8" s="3" customFormat="1" ht="18.75" customHeight="1">
      <c r="A356" s="3" t="s">
        <v>399</v>
      </c>
      <c r="G356" s="4"/>
      <c r="H356" s="4"/>
    </row>
    <row r="357" spans="1:8" s="3" customFormat="1" ht="18.75" customHeight="1">
      <c r="A357" s="3" t="s">
        <v>400</v>
      </c>
      <c r="G357" s="4"/>
      <c r="H357" s="4"/>
    </row>
    <row r="364" spans="1:8" ht="18.75" customHeight="1">
      <c r="A364" t="s">
        <v>509</v>
      </c>
    </row>
    <row r="365" spans="1:8" ht="18.75" customHeight="1">
      <c r="G365" s="338" t="s">
        <v>406</v>
      </c>
      <c r="H365" s="338"/>
    </row>
    <row r="366" spans="1:8" ht="33" customHeight="1">
      <c r="A366" s="213" t="s">
        <v>504</v>
      </c>
      <c r="G366" s="218" t="s">
        <v>953</v>
      </c>
      <c r="H366" s="218" t="s">
        <v>952</v>
      </c>
    </row>
    <row r="367" spans="1:8" s="3" customFormat="1" ht="18.75" customHeight="1">
      <c r="A367" s="3" t="s">
        <v>407</v>
      </c>
      <c r="G367" s="9"/>
      <c r="H367" s="9"/>
    </row>
    <row r="368" spans="1:8" s="3" customFormat="1" ht="18.75" customHeight="1">
      <c r="A368" s="3" t="s">
        <v>408</v>
      </c>
      <c r="G368" s="9">
        <v>23731712708</v>
      </c>
      <c r="H368" s="9">
        <v>3735072616</v>
      </c>
    </row>
    <row r="369" spans="1:9" s="3" customFormat="1" ht="18.75" customHeight="1">
      <c r="A369" s="3" t="s">
        <v>409</v>
      </c>
      <c r="G369" s="9">
        <v>75794681540</v>
      </c>
      <c r="H369" s="9">
        <v>74700761176</v>
      </c>
    </row>
    <row r="370" spans="1:9" s="3" customFormat="1" ht="18.75" customHeight="1">
      <c r="A370" s="3" t="s">
        <v>926</v>
      </c>
      <c r="G370" s="9">
        <v>1705050286</v>
      </c>
      <c r="H370" s="9">
        <v>2549847348</v>
      </c>
    </row>
    <row r="371" spans="1:9" s="3" customFormat="1" ht="18.75" customHeight="1">
      <c r="A371" s="3" t="s">
        <v>410</v>
      </c>
      <c r="G371" s="9"/>
      <c r="H371" s="9"/>
    </row>
    <row r="372" spans="1:9" ht="18.75" customHeight="1">
      <c r="A372" s="310" t="s">
        <v>290</v>
      </c>
      <c r="B372" s="310"/>
      <c r="G372" s="174">
        <f>SUM(G368:G371)</f>
        <v>101231444534</v>
      </c>
      <c r="H372" s="102">
        <f>SUM(H368:H371)</f>
        <v>80985681140</v>
      </c>
    </row>
    <row r="373" spans="1:9" ht="18.75" hidden="1" customHeight="1">
      <c r="A373" t="s">
        <v>411</v>
      </c>
      <c r="G373" s="175"/>
      <c r="H373" s="175"/>
    </row>
    <row r="374" spans="1:9" s="3" customFormat="1" ht="18.75" hidden="1" customHeight="1">
      <c r="A374" s="3" t="s">
        <v>407</v>
      </c>
      <c r="G374" s="9"/>
      <c r="H374" s="9"/>
    </row>
    <row r="375" spans="1:9" s="3" customFormat="1" ht="18.75" hidden="1" customHeight="1">
      <c r="A375" s="3" t="s">
        <v>412</v>
      </c>
      <c r="G375" s="9"/>
      <c r="H375" s="9"/>
    </row>
    <row r="376" spans="1:9" s="3" customFormat="1" ht="18.75" hidden="1" customHeight="1">
      <c r="A376" s="3" t="s">
        <v>413</v>
      </c>
      <c r="G376" s="9"/>
      <c r="H376" s="9"/>
    </row>
    <row r="377" spans="1:9" s="3" customFormat="1" ht="18.75" hidden="1" customHeight="1">
      <c r="A377" s="3" t="s">
        <v>414</v>
      </c>
      <c r="G377" s="9"/>
      <c r="H377" s="9"/>
    </row>
    <row r="378" spans="1:9" s="3" customFormat="1" ht="18.75" hidden="1" customHeight="1">
      <c r="A378" s="3" t="s">
        <v>415</v>
      </c>
      <c r="G378" s="9"/>
      <c r="H378" s="9"/>
    </row>
    <row r="379" spans="1:9" s="3" customFormat="1" ht="18.75" hidden="1" customHeight="1">
      <c r="A379" s="3" t="s">
        <v>352</v>
      </c>
      <c r="G379" s="9"/>
      <c r="H379" s="9"/>
    </row>
    <row r="380" spans="1:9" s="3" customFormat="1" ht="18.75" hidden="1" customHeight="1">
      <c r="A380" s="3" t="s">
        <v>502</v>
      </c>
      <c r="G380" s="9"/>
      <c r="H380" s="9"/>
    </row>
    <row r="381" spans="1:9" ht="33" customHeight="1">
      <c r="A381" s="213" t="s">
        <v>505</v>
      </c>
      <c r="G381" s="218" t="s">
        <v>953</v>
      </c>
      <c r="H381" s="218" t="s">
        <v>952</v>
      </c>
    </row>
    <row r="382" spans="1:9" s="3" customFormat="1" ht="18.75" customHeight="1">
      <c r="A382" s="3" t="s">
        <v>407</v>
      </c>
      <c r="G382" s="9"/>
      <c r="H382" s="9"/>
    </row>
    <row r="383" spans="1:9" s="3" customFormat="1" ht="18.75" customHeight="1">
      <c r="A383" s="3" t="s">
        <v>416</v>
      </c>
      <c r="G383" s="9">
        <v>23731712708</v>
      </c>
      <c r="H383" s="9">
        <v>3735072616</v>
      </c>
      <c r="I383" s="267"/>
    </row>
    <row r="384" spans="1:9" s="3" customFormat="1" ht="18.75" customHeight="1">
      <c r="A384" s="3" t="s">
        <v>417</v>
      </c>
      <c r="G384" s="9">
        <v>75794681540</v>
      </c>
      <c r="H384" s="9">
        <v>74700761176</v>
      </c>
    </row>
    <row r="385" spans="1:10" s="3" customFormat="1" ht="18.75" customHeight="1">
      <c r="A385" s="3" t="s">
        <v>926</v>
      </c>
      <c r="G385" s="9">
        <v>1705050286</v>
      </c>
      <c r="H385" s="9">
        <v>2549847348</v>
      </c>
      <c r="I385" s="11"/>
      <c r="J385" s="99"/>
    </row>
    <row r="386" spans="1:10" s="3" customFormat="1" ht="18.75" customHeight="1">
      <c r="A386" s="310" t="s">
        <v>290</v>
      </c>
      <c r="B386" s="310"/>
      <c r="G386" s="174">
        <f>SUM(G382:G385)</f>
        <v>101231444534</v>
      </c>
      <c r="H386" s="102">
        <f>SUM(H382:H385)</f>
        <v>80985681140</v>
      </c>
      <c r="I386" s="11"/>
      <c r="J386" s="99"/>
    </row>
    <row r="387" spans="1:10" ht="33" customHeight="1">
      <c r="A387" s="213" t="s">
        <v>506</v>
      </c>
      <c r="G387" s="218" t="s">
        <v>953</v>
      </c>
      <c r="H387" s="218" t="s">
        <v>952</v>
      </c>
      <c r="J387" s="186"/>
    </row>
    <row r="388" spans="1:10" s="3" customFormat="1" ht="18.75" customHeight="1">
      <c r="A388" s="3" t="s">
        <v>418</v>
      </c>
      <c r="G388" s="68">
        <v>21130141602</v>
      </c>
      <c r="H388" s="9">
        <v>3634712402</v>
      </c>
      <c r="I388" s="11"/>
    </row>
    <row r="389" spans="1:10" s="3" customFormat="1" ht="18.75" customHeight="1">
      <c r="A389" s="3" t="s">
        <v>419</v>
      </c>
      <c r="G389" s="68"/>
      <c r="H389" s="68"/>
      <c r="I389" s="99"/>
    </row>
    <row r="390" spans="1:10" s="3" customFormat="1" ht="18.75" customHeight="1">
      <c r="A390" s="3" t="s">
        <v>420</v>
      </c>
      <c r="G390" s="192">
        <v>57624968329</v>
      </c>
      <c r="H390" s="9">
        <v>61010497907</v>
      </c>
      <c r="I390" s="99"/>
      <c r="J390" s="99"/>
    </row>
    <row r="391" spans="1:10" s="3" customFormat="1" ht="18.75" customHeight="1">
      <c r="A391" s="3" t="s">
        <v>421</v>
      </c>
      <c r="G391" s="68"/>
      <c r="H391" s="68"/>
      <c r="J391" s="99"/>
    </row>
    <row r="392" spans="1:10" s="3" customFormat="1" ht="18.75" customHeight="1">
      <c r="A392" s="3" t="s">
        <v>422</v>
      </c>
      <c r="G392" s="68">
        <v>3051021602</v>
      </c>
      <c r="H392" s="9">
        <v>1213910900</v>
      </c>
      <c r="J392" s="99"/>
    </row>
    <row r="393" spans="1:10" s="3" customFormat="1" ht="18.75" customHeight="1">
      <c r="A393" s="3" t="s">
        <v>423</v>
      </c>
      <c r="G393" s="68"/>
      <c r="H393" s="68"/>
      <c r="J393" s="99"/>
    </row>
    <row r="394" spans="1:10" ht="18.75" customHeight="1">
      <c r="A394" s="310" t="s">
        <v>290</v>
      </c>
      <c r="B394" s="310"/>
      <c r="G394" s="164">
        <f>SUM(G388:G393)</f>
        <v>81806131533</v>
      </c>
      <c r="H394" s="164">
        <f>SUM(H388:H393)</f>
        <v>65859121209</v>
      </c>
      <c r="J394" s="194"/>
    </row>
    <row r="395" spans="1:10" ht="33" customHeight="1">
      <c r="A395" s="213" t="s">
        <v>507</v>
      </c>
      <c r="G395" s="190" t="s">
        <v>499</v>
      </c>
      <c r="H395" s="190" t="s">
        <v>1</v>
      </c>
      <c r="J395" s="194"/>
    </row>
    <row r="396" spans="1:10" s="3" customFormat="1" ht="18.75" customHeight="1">
      <c r="A396" s="3" t="s">
        <v>424</v>
      </c>
      <c r="G396" s="68">
        <v>516698149</v>
      </c>
      <c r="H396" s="68">
        <v>913281966</v>
      </c>
      <c r="J396" s="99"/>
    </row>
    <row r="397" spans="1:10" s="3" customFormat="1" ht="18.75" customHeight="1">
      <c r="A397" s="3" t="s">
        <v>517</v>
      </c>
      <c r="G397" s="9"/>
      <c r="H397" s="9"/>
      <c r="J397" s="99"/>
    </row>
    <row r="398" spans="1:10" ht="18.75" customHeight="1">
      <c r="A398" s="310" t="s">
        <v>290</v>
      </c>
      <c r="B398" s="310"/>
      <c r="G398" s="102">
        <f>SUM(G396:G397)</f>
        <v>516698149</v>
      </c>
      <c r="H398" s="102">
        <f>SUM(H396:H397)</f>
        <v>913281966</v>
      </c>
      <c r="J398" s="194"/>
    </row>
    <row r="399" spans="1:10" ht="33" customHeight="1">
      <c r="A399" s="213" t="s">
        <v>508</v>
      </c>
      <c r="G399" s="190" t="s">
        <v>499</v>
      </c>
      <c r="H399" s="190" t="s">
        <v>1</v>
      </c>
      <c r="J399" s="186"/>
    </row>
    <row r="400" spans="1:10" s="3" customFormat="1" ht="18.75" customHeight="1">
      <c r="A400" s="3" t="s">
        <v>425</v>
      </c>
      <c r="G400" s="9">
        <v>4231649081</v>
      </c>
      <c r="H400" s="9">
        <v>7671363722</v>
      </c>
      <c r="J400" s="11"/>
    </row>
    <row r="401" spans="1:8" s="3" customFormat="1" ht="18.75" customHeight="1">
      <c r="A401" s="3" t="s">
        <v>426</v>
      </c>
      <c r="G401" s="9">
        <v>1502831245</v>
      </c>
      <c r="H401" s="9">
        <v>825000000</v>
      </c>
    </row>
    <row r="402" spans="1:8" ht="18.75" customHeight="1">
      <c r="A402" s="310" t="s">
        <v>290</v>
      </c>
      <c r="B402" s="310"/>
      <c r="G402" s="176">
        <f>SUM(G400:G401)</f>
        <v>5734480326</v>
      </c>
      <c r="H402" s="176">
        <f>SUM(H400:H401)</f>
        <v>8496363722</v>
      </c>
    </row>
    <row r="403" spans="1:8" ht="18.75" customHeight="1">
      <c r="A403" s="214" t="s">
        <v>927</v>
      </c>
      <c r="B403" s="177"/>
      <c r="C403" s="215"/>
      <c r="E403" s="101"/>
      <c r="F403" s="215"/>
      <c r="G403" s="193" t="s">
        <v>499</v>
      </c>
      <c r="H403" s="193" t="s">
        <v>1</v>
      </c>
    </row>
    <row r="404" spans="1:8" ht="18.75" customHeight="1">
      <c r="A404" s="112" t="s">
        <v>928</v>
      </c>
      <c r="B404" s="177"/>
      <c r="C404" s="215"/>
      <c r="D404" s="215"/>
      <c r="F404" s="101"/>
      <c r="G404" s="9">
        <v>12245454552</v>
      </c>
      <c r="H404" s="165">
        <v>181818182</v>
      </c>
    </row>
    <row r="405" spans="1:8" ht="18.75" customHeight="1">
      <c r="A405" s="112" t="s">
        <v>929</v>
      </c>
      <c r="B405" s="177"/>
      <c r="C405" s="215"/>
      <c r="D405" s="215"/>
      <c r="F405" s="101"/>
      <c r="G405" s="9">
        <f>56007300+87497622</f>
        <v>143504922</v>
      </c>
      <c r="H405" s="9">
        <f>138643000+726750000+159518718</f>
        <v>1024911718</v>
      </c>
    </row>
    <row r="406" spans="1:8" ht="18.75" customHeight="1">
      <c r="A406" s="310" t="s">
        <v>290</v>
      </c>
      <c r="B406" s="310"/>
      <c r="C406" s="215"/>
      <c r="D406" s="215"/>
      <c r="F406" s="101"/>
      <c r="G406" s="180">
        <f>SUM(G404:G405)</f>
        <v>12388959474</v>
      </c>
      <c r="H406" s="180">
        <f>SUM(H404:H405)</f>
        <v>1206729900</v>
      </c>
    </row>
    <row r="407" spans="1:8" ht="33" customHeight="1">
      <c r="A407" s="213" t="s">
        <v>930</v>
      </c>
      <c r="G407" s="193" t="s">
        <v>499</v>
      </c>
      <c r="H407" s="193" t="s">
        <v>1</v>
      </c>
    </row>
    <row r="408" spans="1:8" s="3" customFormat="1" ht="18.75" customHeight="1">
      <c r="A408" s="3" t="s">
        <v>931</v>
      </c>
      <c r="G408" s="9">
        <v>7192027406</v>
      </c>
      <c r="H408" s="9">
        <v>146327967</v>
      </c>
    </row>
    <row r="409" spans="1:8" s="3" customFormat="1" ht="18.75" customHeight="1">
      <c r="A409" s="3" t="s">
        <v>932</v>
      </c>
      <c r="G409" s="9"/>
      <c r="H409" s="9"/>
    </row>
    <row r="410" spans="1:8" s="3" customFormat="1" ht="18.75" customHeight="1">
      <c r="A410" s="3" t="s">
        <v>933</v>
      </c>
      <c r="G410" s="9">
        <f>371493+5105084</f>
        <v>5476577</v>
      </c>
      <c r="H410" s="9">
        <v>46088000</v>
      </c>
    </row>
    <row r="411" spans="1:8" ht="18.75" customHeight="1">
      <c r="A411" s="310" t="s">
        <v>290</v>
      </c>
      <c r="B411" s="310"/>
      <c r="G411" s="102">
        <f>SUM(G408:G410)</f>
        <v>7197503983</v>
      </c>
      <c r="H411" s="102">
        <f>SUM(H408:H410)</f>
        <v>192415967</v>
      </c>
    </row>
    <row r="412" spans="1:8" ht="18.75" customHeight="1">
      <c r="A412" s="213" t="s">
        <v>991</v>
      </c>
      <c r="B412" s="278"/>
      <c r="G412" s="369" t="s">
        <v>995</v>
      </c>
      <c r="H412" s="369" t="s">
        <v>996</v>
      </c>
    </row>
    <row r="413" spans="1:8" ht="18.75" customHeight="1">
      <c r="A413" s="3" t="s">
        <v>992</v>
      </c>
      <c r="B413" s="278"/>
      <c r="G413" s="369">
        <v>2591262357</v>
      </c>
      <c r="H413" s="369"/>
    </row>
    <row r="414" spans="1:8" ht="18.75" customHeight="1">
      <c r="A414" s="3" t="s">
        <v>993</v>
      </c>
      <c r="B414" s="278"/>
      <c r="G414" s="369"/>
      <c r="H414" s="369"/>
    </row>
    <row r="415" spans="1:8" ht="18.75" customHeight="1">
      <c r="A415" s="213" t="s">
        <v>994</v>
      </c>
      <c r="B415" s="278"/>
      <c r="G415" s="369">
        <f>SUM(G413:G414)</f>
        <v>2591262357</v>
      </c>
      <c r="H415" s="369"/>
    </row>
    <row r="416" spans="1:8" ht="18.75" customHeight="1">
      <c r="A416" s="371" t="s">
        <v>997</v>
      </c>
      <c r="B416" s="278"/>
      <c r="H416" s="369" t="s">
        <v>215</v>
      </c>
    </row>
    <row r="417" spans="1:10" ht="18.75" customHeight="1">
      <c r="A417" s="370" t="s">
        <v>998</v>
      </c>
      <c r="B417" s="278"/>
      <c r="H417" s="372">
        <v>13946662531</v>
      </c>
    </row>
    <row r="418" spans="1:10" ht="18.75" customHeight="1">
      <c r="A418" s="370" t="s">
        <v>999</v>
      </c>
      <c r="B418" s="278"/>
      <c r="H418" s="372">
        <v>5476577</v>
      </c>
    </row>
    <row r="419" spans="1:10" ht="18.75" customHeight="1">
      <c r="A419" s="370" t="s">
        <v>1000</v>
      </c>
      <c r="B419" s="278"/>
      <c r="H419" s="372">
        <v>2173673849</v>
      </c>
    </row>
    <row r="420" spans="1:10" ht="18.75" customHeight="1">
      <c r="A420" s="370" t="s">
        <v>1001</v>
      </c>
      <c r="B420" s="278"/>
      <c r="H420" s="372">
        <v>2173673849</v>
      </c>
    </row>
    <row r="421" spans="1:10" ht="18.75" customHeight="1">
      <c r="A421" s="370" t="s">
        <v>1002</v>
      </c>
      <c r="B421" s="278"/>
      <c r="H421" s="372">
        <v>11778465259</v>
      </c>
    </row>
    <row r="422" spans="1:10" ht="18.75" customHeight="1">
      <c r="A422" s="370" t="s">
        <v>1003</v>
      </c>
      <c r="B422" s="278"/>
      <c r="H422" s="373">
        <v>0.22</v>
      </c>
    </row>
    <row r="423" spans="1:10" ht="18.75" customHeight="1">
      <c r="A423" s="370" t="s">
        <v>1004</v>
      </c>
      <c r="B423" s="278"/>
      <c r="H423" s="372">
        <v>2591262357</v>
      </c>
    </row>
    <row r="424" spans="1:10" ht="18.75" customHeight="1">
      <c r="A424" s="370" t="s">
        <v>1005</v>
      </c>
      <c r="B424" s="278"/>
      <c r="H424" s="369">
        <f>+H423</f>
        <v>2591262357</v>
      </c>
    </row>
    <row r="425" spans="1:10" s="366" customFormat="1" ht="18.75" customHeight="1">
      <c r="A425" s="213" t="s">
        <v>1006</v>
      </c>
      <c r="B425"/>
      <c r="C425"/>
      <c r="D425"/>
      <c r="E425"/>
      <c r="F425"/>
      <c r="G425" s="191" t="s">
        <v>995</v>
      </c>
      <c r="H425" s="191" t="s">
        <v>996</v>
      </c>
    </row>
    <row r="426" spans="1:10" s="367" customFormat="1" ht="18.75" customHeight="1">
      <c r="A426" s="3" t="s">
        <v>401</v>
      </c>
      <c r="B426" s="3"/>
      <c r="C426" s="3"/>
      <c r="D426" s="3"/>
      <c r="E426" s="3"/>
      <c r="F426" s="3"/>
      <c r="G426" s="274">
        <f>+'DN-Báo cáo kết quả SXKD'!F26</f>
        <v>11355400174</v>
      </c>
      <c r="H426" s="275">
        <v>3440957459</v>
      </c>
      <c r="J426" s="368"/>
    </row>
    <row r="427" spans="1:10" s="367" customFormat="1" ht="31.5" customHeight="1">
      <c r="A427" s="313" t="s">
        <v>402</v>
      </c>
      <c r="B427" s="313"/>
      <c r="C427" s="313"/>
      <c r="D427" s="313"/>
      <c r="E427" s="313"/>
      <c r="F427" s="313"/>
      <c r="G427" s="219"/>
      <c r="H427" s="219" t="s">
        <v>512</v>
      </c>
    </row>
    <row r="428" spans="1:10" s="367" customFormat="1" ht="18.75" customHeight="1">
      <c r="A428" s="3" t="s">
        <v>403</v>
      </c>
      <c r="B428" s="3"/>
      <c r="C428" s="3"/>
      <c r="D428" s="3"/>
      <c r="E428" s="3"/>
      <c r="F428" s="3"/>
      <c r="G428" s="220">
        <f>+G426</f>
        <v>11355400174</v>
      </c>
      <c r="H428" s="221">
        <f>+H426</f>
        <v>3440957459</v>
      </c>
    </row>
    <row r="429" spans="1:10" s="367" customFormat="1" ht="18.75" customHeight="1">
      <c r="A429" s="3" t="s">
        <v>404</v>
      </c>
      <c r="B429" s="3"/>
      <c r="C429" s="3"/>
      <c r="D429" s="3"/>
      <c r="E429" s="3"/>
      <c r="F429" s="3"/>
      <c r="G429" s="222">
        <v>14933091</v>
      </c>
      <c r="H429" s="222">
        <v>12617600</v>
      </c>
    </row>
    <row r="430" spans="1:10" s="367" customFormat="1" ht="18.75" customHeight="1">
      <c r="A430" s="3" t="s">
        <v>405</v>
      </c>
      <c r="B430" s="3"/>
      <c r="C430" s="3"/>
      <c r="D430" s="3"/>
      <c r="E430" s="3"/>
      <c r="F430" s="3"/>
      <c r="G430" s="163">
        <v>760</v>
      </c>
      <c r="H430" s="163">
        <v>273</v>
      </c>
    </row>
    <row r="431" spans="1:10" ht="33" customHeight="1">
      <c r="A431" s="213" t="s">
        <v>1007</v>
      </c>
      <c r="G431" s="190" t="s">
        <v>499</v>
      </c>
      <c r="H431" s="190" t="s">
        <v>1</v>
      </c>
    </row>
    <row r="432" spans="1:10" s="3" customFormat="1" ht="18.75" customHeight="1">
      <c r="A432" s="3" t="s">
        <v>427</v>
      </c>
      <c r="G432" s="9">
        <v>30290888723</v>
      </c>
      <c r="H432" s="9">
        <v>35314855772</v>
      </c>
      <c r="J432" s="70"/>
    </row>
    <row r="433" spans="1:10" s="3" customFormat="1" ht="18.75" customHeight="1">
      <c r="A433" s="3" t="s">
        <v>428</v>
      </c>
      <c r="G433" s="9">
        <v>16467880744</v>
      </c>
      <c r="H433" s="9">
        <v>15317004868</v>
      </c>
    </row>
    <row r="434" spans="1:10" s="3" customFormat="1" ht="18.75" customHeight="1">
      <c r="A434" s="3" t="s">
        <v>429</v>
      </c>
      <c r="G434" s="9">
        <v>12173851423</v>
      </c>
      <c r="H434" s="9">
        <v>9861765448</v>
      </c>
    </row>
    <row r="435" spans="1:10" s="3" customFormat="1" ht="18.75" customHeight="1">
      <c r="A435" s="3" t="s">
        <v>430</v>
      </c>
      <c r="G435" s="9">
        <v>4800145440</v>
      </c>
      <c r="H435" s="178">
        <v>4010357323</v>
      </c>
    </row>
    <row r="436" spans="1:10" s="3" customFormat="1" ht="18.75" customHeight="1">
      <c r="A436" s="3" t="s">
        <v>431</v>
      </c>
      <c r="G436" s="9">
        <v>2927967385</v>
      </c>
      <c r="H436" s="9">
        <v>3316836045</v>
      </c>
    </row>
    <row r="437" spans="1:10" ht="18.75" customHeight="1">
      <c r="A437" s="310" t="s">
        <v>290</v>
      </c>
      <c r="B437" s="310"/>
      <c r="G437" s="102">
        <f>SUM(G432:G436)</f>
        <v>66660733715</v>
      </c>
      <c r="H437" s="102">
        <f>SUM(H432:H436)</f>
        <v>67820819456</v>
      </c>
      <c r="J437" s="194"/>
    </row>
    <row r="438" spans="1:10" ht="18.75" customHeight="1">
      <c r="A438" t="s">
        <v>432</v>
      </c>
      <c r="J438" s="194"/>
    </row>
    <row r="439" spans="1:10" ht="18.75" customHeight="1">
      <c r="A439" s="3" t="s">
        <v>266</v>
      </c>
      <c r="G439" s="9"/>
      <c r="H439" s="9"/>
      <c r="J439" s="194"/>
    </row>
    <row r="440" spans="1:10" ht="18.75" customHeight="1">
      <c r="A440" s="3" t="s">
        <v>267</v>
      </c>
      <c r="G440" s="9"/>
      <c r="H440" s="9"/>
    </row>
    <row r="441" spans="1:10" ht="37.5" hidden="1" customHeight="1">
      <c r="A441" s="305" t="s">
        <v>433</v>
      </c>
      <c r="B441" s="305"/>
      <c r="C441" s="305"/>
      <c r="D441" s="305"/>
      <c r="E441" s="305"/>
      <c r="F441" s="305"/>
      <c r="G441" s="305"/>
      <c r="H441" s="305"/>
    </row>
    <row r="442" spans="1:10" ht="18.75" hidden="1" customHeight="1">
      <c r="G442" s="256" t="s">
        <v>499</v>
      </c>
      <c r="H442" s="256" t="s">
        <v>1</v>
      </c>
    </row>
    <row r="443" spans="1:10" ht="18.75" hidden="1" customHeight="1">
      <c r="A443" t="s">
        <v>434</v>
      </c>
      <c r="G443" s="186"/>
      <c r="H443" s="186"/>
    </row>
    <row r="444" spans="1:10" s="3" customFormat="1" ht="18.75" hidden="1" customHeight="1">
      <c r="A444" s="3" t="s">
        <v>435</v>
      </c>
      <c r="G444" s="11"/>
      <c r="H444" s="11"/>
    </row>
    <row r="445" spans="1:10" s="3" customFormat="1" ht="18.75" hidden="1" customHeight="1">
      <c r="A445" s="3" t="s">
        <v>436</v>
      </c>
      <c r="G445" s="11"/>
      <c r="H445" s="11"/>
    </row>
    <row r="446" spans="1:10" ht="18.75" hidden="1" customHeight="1">
      <c r="A446" t="s">
        <v>437</v>
      </c>
      <c r="G446" s="186"/>
      <c r="H446" s="186"/>
    </row>
    <row r="447" spans="1:10" s="3" customFormat="1" ht="18.75" hidden="1" customHeight="1">
      <c r="A447" s="3" t="s">
        <v>438</v>
      </c>
      <c r="G447" s="11"/>
      <c r="H447" s="11"/>
    </row>
    <row r="448" spans="1:10" s="3" customFormat="1" ht="18.75" hidden="1" customHeight="1">
      <c r="A448" s="3" t="s">
        <v>439</v>
      </c>
      <c r="G448" s="11"/>
      <c r="H448" s="11"/>
    </row>
    <row r="449" spans="1:8" s="3" customFormat="1" ht="18.75" hidden="1" customHeight="1">
      <c r="A449" s="3" t="s">
        <v>440</v>
      </c>
      <c r="G449" s="11"/>
      <c r="H449" s="11"/>
    </row>
    <row r="450" spans="1:8" s="3" customFormat="1" ht="36" hidden="1" customHeight="1">
      <c r="A450" s="313" t="s">
        <v>441</v>
      </c>
      <c r="B450" s="313"/>
      <c r="C450" s="313"/>
      <c r="D450" s="313"/>
      <c r="E450" s="313"/>
      <c r="F450" s="313"/>
      <c r="G450" s="313"/>
      <c r="H450" s="313"/>
    </row>
    <row r="451" spans="1:8" s="3" customFormat="1" ht="37.5" hidden="1" customHeight="1">
      <c r="A451" s="313" t="s">
        <v>441</v>
      </c>
      <c r="B451" s="313"/>
      <c r="C451" s="313"/>
      <c r="D451" s="313"/>
      <c r="E451" s="313"/>
      <c r="F451" s="313"/>
      <c r="G451" s="313"/>
      <c r="H451" s="313"/>
    </row>
    <row r="452" spans="1:8" ht="18.75" customHeight="1">
      <c r="A452" t="s">
        <v>442</v>
      </c>
      <c r="G452" s="186"/>
      <c r="H452" s="186"/>
    </row>
    <row r="453" spans="1:8" s="3" customFormat="1" ht="18.75" customHeight="1">
      <c r="A453" s="19" t="s">
        <v>510</v>
      </c>
      <c r="G453" s="11"/>
      <c r="H453" s="11"/>
    </row>
    <row r="454" spans="1:8" ht="23.25" customHeight="1">
      <c r="A454" s="325" t="s">
        <v>934</v>
      </c>
      <c r="B454" s="325"/>
      <c r="C454" s="325"/>
      <c r="D454" s="325"/>
      <c r="E454" s="325"/>
      <c r="F454" s="325"/>
      <c r="G454" s="325"/>
      <c r="H454" s="325"/>
    </row>
    <row r="455" spans="1:8" ht="30.75" customHeight="1">
      <c r="A455" s="313" t="s">
        <v>864</v>
      </c>
      <c r="B455" s="313"/>
      <c r="C455" s="313"/>
      <c r="D455" s="313"/>
      <c r="E455" s="313"/>
      <c r="F455" s="313"/>
      <c r="G455" s="313"/>
      <c r="H455" s="313"/>
    </row>
    <row r="456" spans="1:8" ht="19.5" customHeight="1">
      <c r="A456" s="325" t="s">
        <v>865</v>
      </c>
      <c r="B456" s="325"/>
      <c r="C456" s="325"/>
      <c r="D456" s="325"/>
      <c r="E456" s="325"/>
      <c r="F456" s="325"/>
      <c r="G456" s="325"/>
      <c r="H456" s="325"/>
    </row>
    <row r="457" spans="1:8" ht="19.5" customHeight="1">
      <c r="A457" s="316" t="s">
        <v>866</v>
      </c>
      <c r="B457" s="316"/>
      <c r="C457" s="316"/>
      <c r="D457" s="316"/>
      <c r="E457" s="316"/>
      <c r="F457" s="316"/>
      <c r="G457" s="316"/>
      <c r="H457" s="316"/>
    </row>
    <row r="458" spans="1:8" ht="19.5" customHeight="1">
      <c r="A458" s="325" t="s">
        <v>867</v>
      </c>
      <c r="B458" s="325"/>
      <c r="C458" s="325"/>
      <c r="D458" s="325"/>
      <c r="E458" s="325"/>
      <c r="F458" s="325"/>
      <c r="G458" s="325"/>
      <c r="H458" s="325"/>
    </row>
    <row r="459" spans="1:8" ht="19.5" customHeight="1">
      <c r="A459" s="316" t="s">
        <v>868</v>
      </c>
      <c r="B459" s="316"/>
      <c r="C459" s="316"/>
      <c r="D459" s="316"/>
      <c r="E459" s="316"/>
      <c r="F459" s="316"/>
      <c r="G459" s="316"/>
      <c r="H459" s="316"/>
    </row>
    <row r="460" spans="1:8" ht="39" customHeight="1">
      <c r="A460" s="316" t="s">
        <v>869</v>
      </c>
      <c r="B460" s="316"/>
      <c r="C460" s="316"/>
      <c r="D460" s="316"/>
      <c r="E460" s="316"/>
      <c r="F460" s="316"/>
      <c r="G460" s="316"/>
      <c r="H460" s="316"/>
    </row>
    <row r="461" spans="1:8" ht="19.5" hidden="1" customHeight="1">
      <c r="A461" s="258"/>
      <c r="C461" s="115"/>
      <c r="E461" s="115"/>
      <c r="F461" s="123" t="s">
        <v>870</v>
      </c>
      <c r="G461" s="123" t="s">
        <v>871</v>
      </c>
      <c r="H461" s="123" t="s">
        <v>872</v>
      </c>
    </row>
    <row r="462" spans="1:8" ht="19.5" hidden="1" customHeight="1">
      <c r="A462" s="326" t="s">
        <v>215</v>
      </c>
      <c r="B462" s="326"/>
      <c r="C462" s="326"/>
      <c r="D462" s="326"/>
      <c r="E462" s="124"/>
      <c r="F462" s="125">
        <v>6.3327679999999999E-3</v>
      </c>
      <c r="G462" s="125">
        <v>1.7566974999999999E-2</v>
      </c>
      <c r="H462" s="125"/>
    </row>
    <row r="463" spans="1:8" ht="19.5" hidden="1" customHeight="1">
      <c r="A463" s="318" t="s">
        <v>574</v>
      </c>
      <c r="B463" s="318"/>
      <c r="C463" s="318"/>
      <c r="D463" s="318"/>
      <c r="E463" s="318"/>
      <c r="F463" s="117">
        <v>144194901421</v>
      </c>
      <c r="G463" s="117">
        <v>9202561459</v>
      </c>
      <c r="H463" s="117">
        <v>153397462880</v>
      </c>
    </row>
    <row r="464" spans="1:8" ht="19.5" hidden="1" customHeight="1">
      <c r="A464" s="324" t="s">
        <v>575</v>
      </c>
      <c r="B464" s="324"/>
      <c r="C464" s="324"/>
      <c r="D464" s="324"/>
      <c r="E464" s="324"/>
      <c r="F464" s="117">
        <v>128008843582</v>
      </c>
      <c r="G464" s="117">
        <v>9411065795</v>
      </c>
      <c r="H464" s="117">
        <v>137419909377</v>
      </c>
    </row>
    <row r="465" spans="1:9" ht="19.5" hidden="1" customHeight="1">
      <c r="A465" s="318" t="s">
        <v>576</v>
      </c>
      <c r="B465" s="318"/>
      <c r="C465" s="318"/>
      <c r="D465" s="318"/>
      <c r="E465" s="259"/>
      <c r="F465" s="117">
        <v>18257719864</v>
      </c>
      <c r="G465" s="117">
        <v>654282793</v>
      </c>
      <c r="H465" s="117">
        <v>18912002657</v>
      </c>
      <c r="I465" s="216"/>
    </row>
    <row r="466" spans="1:9" ht="19.5" hidden="1" customHeight="1">
      <c r="A466" s="318" t="s">
        <v>577</v>
      </c>
      <c r="B466" s="318"/>
      <c r="C466" s="318"/>
      <c r="D466" s="318"/>
      <c r="E466" s="259"/>
      <c r="F466" s="117">
        <v>-2071662025</v>
      </c>
      <c r="G466" s="117">
        <v>-862787129</v>
      </c>
      <c r="H466" s="117">
        <v>-2934449154</v>
      </c>
    </row>
    <row r="467" spans="1:9" ht="19.5" hidden="1" customHeight="1">
      <c r="A467" s="318" t="s">
        <v>578</v>
      </c>
      <c r="B467" s="318"/>
      <c r="C467" s="318"/>
      <c r="D467" s="318"/>
      <c r="E467" s="259"/>
      <c r="F467" s="117"/>
      <c r="G467" s="117"/>
      <c r="H467" s="117"/>
    </row>
    <row r="468" spans="1:9" ht="19.5" hidden="1" customHeight="1">
      <c r="A468" s="326" t="s">
        <v>873</v>
      </c>
      <c r="B468" s="326"/>
      <c r="C468" s="326"/>
      <c r="D468" s="326"/>
      <c r="E468" s="259"/>
      <c r="F468" s="118">
        <f>+F466</f>
        <v>-2071662025</v>
      </c>
      <c r="G468" s="118">
        <f>+G466</f>
        <v>-862787129</v>
      </c>
      <c r="H468" s="118">
        <f>+H466</f>
        <v>-2934449154</v>
      </c>
    </row>
    <row r="469" spans="1:9" ht="39" hidden="1" customHeight="1">
      <c r="A469" s="326" t="s">
        <v>874</v>
      </c>
      <c r="B469" s="326"/>
      <c r="C469" s="326"/>
      <c r="D469" s="326"/>
      <c r="E469" s="326"/>
      <c r="F469" s="118">
        <v>120844571186</v>
      </c>
      <c r="G469" s="118">
        <v>4330580387</v>
      </c>
      <c r="H469" s="118">
        <v>125175151573</v>
      </c>
    </row>
    <row r="470" spans="1:9" ht="19.5" hidden="1" customHeight="1">
      <c r="A470" s="326" t="s">
        <v>875</v>
      </c>
      <c r="B470" s="326"/>
      <c r="C470" s="326"/>
      <c r="D470" s="326"/>
      <c r="E470" s="326"/>
      <c r="F470" s="120">
        <v>18810828871</v>
      </c>
      <c r="G470" s="120">
        <v>674103982</v>
      </c>
      <c r="H470" s="120">
        <v>19484932853</v>
      </c>
    </row>
    <row r="471" spans="1:9" ht="30.75" hidden="1" customHeight="1">
      <c r="A471" s="258"/>
      <c r="C471" s="115"/>
      <c r="E471" s="115"/>
      <c r="F471" s="260" t="s">
        <v>870</v>
      </c>
      <c r="G471" s="260" t="s">
        <v>871</v>
      </c>
      <c r="H471" s="260" t="s">
        <v>872</v>
      </c>
    </row>
    <row r="472" spans="1:9" ht="19.5" hidden="1" customHeight="1">
      <c r="A472" s="326" t="s">
        <v>341</v>
      </c>
      <c r="B472" s="326"/>
      <c r="C472" s="326"/>
      <c r="D472" s="326"/>
      <c r="E472" s="326"/>
      <c r="F472" s="126"/>
      <c r="G472" s="126"/>
      <c r="H472" s="121"/>
    </row>
    <row r="473" spans="1:9" ht="19.5" hidden="1" customHeight="1">
      <c r="A473" s="319" t="s">
        <v>876</v>
      </c>
      <c r="B473" s="319"/>
      <c r="C473" s="319"/>
      <c r="D473" s="319"/>
      <c r="E473" s="319"/>
      <c r="F473" s="122">
        <v>255881076159</v>
      </c>
      <c r="G473" s="121" t="s">
        <v>512</v>
      </c>
      <c r="H473" s="122">
        <v>255881076159</v>
      </c>
    </row>
    <row r="474" spans="1:9" ht="19.5" hidden="1" customHeight="1">
      <c r="A474" s="318" t="s">
        <v>877</v>
      </c>
      <c r="B474" s="318"/>
      <c r="C474" s="318"/>
      <c r="D474" s="318"/>
      <c r="E474" s="318"/>
      <c r="F474" s="122">
        <v>5822350003</v>
      </c>
      <c r="G474" s="122">
        <v>208649462</v>
      </c>
      <c r="H474" s="122">
        <v>6030999465</v>
      </c>
    </row>
    <row r="475" spans="1:9" ht="19.5" hidden="1" customHeight="1">
      <c r="A475" s="318" t="s">
        <v>878</v>
      </c>
      <c r="B475" s="318"/>
      <c r="C475" s="318"/>
      <c r="D475" s="318"/>
      <c r="E475" s="318"/>
      <c r="F475" s="136"/>
      <c r="G475" s="136"/>
      <c r="H475" s="128">
        <v>29890352037</v>
      </c>
    </row>
    <row r="476" spans="1:9" ht="19.5" hidden="1" customHeight="1">
      <c r="A476" s="328" t="s">
        <v>879</v>
      </c>
      <c r="B476" s="328"/>
      <c r="C476" s="328"/>
      <c r="D476" s="328"/>
      <c r="E476" s="328"/>
      <c r="F476" s="166"/>
      <c r="G476" s="166"/>
      <c r="H476" s="135">
        <v>291802427661</v>
      </c>
    </row>
    <row r="477" spans="1:9" ht="19.5" hidden="1" customHeight="1">
      <c r="A477" s="318" t="s">
        <v>880</v>
      </c>
      <c r="B477" s="318"/>
      <c r="C477" s="318"/>
      <c r="D477" s="318"/>
      <c r="E477" s="318"/>
      <c r="F477" s="122">
        <v>158321545410</v>
      </c>
      <c r="G477" s="121" t="s">
        <v>512</v>
      </c>
      <c r="H477" s="122">
        <v>158321545410</v>
      </c>
    </row>
    <row r="478" spans="1:9" ht="19.5" hidden="1" customHeight="1">
      <c r="A478" s="318" t="s">
        <v>881</v>
      </c>
      <c r="B478" s="318"/>
      <c r="C478" s="318"/>
      <c r="D478" s="318"/>
      <c r="E478" s="318"/>
      <c r="F478" s="129" t="s">
        <v>512</v>
      </c>
      <c r="G478" s="129" t="s">
        <v>512</v>
      </c>
      <c r="H478" s="121" t="s">
        <v>512</v>
      </c>
    </row>
    <row r="479" spans="1:9" ht="19.5" hidden="1" customHeight="1">
      <c r="A479" s="318" t="s">
        <v>882</v>
      </c>
      <c r="B479" s="318"/>
      <c r="C479" s="318"/>
      <c r="D479" s="318"/>
      <c r="E479" s="318"/>
      <c r="F479" s="126"/>
      <c r="G479" s="126"/>
      <c r="H479" s="122">
        <v>67607125</v>
      </c>
    </row>
    <row r="480" spans="1:9" ht="19.5" hidden="1" customHeight="1">
      <c r="A480" s="328" t="s">
        <v>883</v>
      </c>
      <c r="B480" s="328"/>
      <c r="C480" s="328"/>
      <c r="D480" s="328"/>
      <c r="E480" s="328"/>
      <c r="F480" s="167">
        <f>SUM(F477:F479)</f>
        <v>158321545410</v>
      </c>
      <c r="G480" s="166"/>
      <c r="H480" s="127">
        <v>158389152535</v>
      </c>
    </row>
    <row r="481" spans="1:8" ht="19.5" hidden="1" customHeight="1">
      <c r="A481" s="326"/>
      <c r="B481" s="326"/>
      <c r="C481" s="326"/>
      <c r="D481" s="326"/>
      <c r="E481" s="326"/>
      <c r="F481" s="126"/>
      <c r="G481" s="126"/>
      <c r="H481" s="121"/>
    </row>
    <row r="482" spans="1:8" ht="19.5" hidden="1" customHeight="1">
      <c r="A482" s="329" t="s">
        <v>581</v>
      </c>
      <c r="B482" s="329"/>
      <c r="C482" s="329"/>
      <c r="D482" s="329"/>
      <c r="E482" s="329"/>
      <c r="F482" s="329"/>
      <c r="G482" s="329"/>
    </row>
    <row r="483" spans="1:8" ht="19.5" hidden="1" customHeight="1">
      <c r="A483" s="115"/>
      <c r="C483" s="130"/>
      <c r="D483" s="130"/>
      <c r="E483" s="320" t="s">
        <v>884</v>
      </c>
      <c r="F483" s="320"/>
      <c r="G483" s="320" t="s">
        <v>885</v>
      </c>
      <c r="H483" s="320"/>
    </row>
    <row r="484" spans="1:8" ht="19.5" hidden="1" customHeight="1">
      <c r="A484" s="262"/>
      <c r="C484" s="116"/>
      <c r="E484" s="131" t="s">
        <v>341</v>
      </c>
      <c r="F484" s="131" t="s">
        <v>1</v>
      </c>
      <c r="G484" s="131" t="s">
        <v>341</v>
      </c>
      <c r="H484" s="131" t="s">
        <v>1</v>
      </c>
    </row>
    <row r="485" spans="1:8" ht="19.5" hidden="1" customHeight="1">
      <c r="A485" s="330" t="s">
        <v>886</v>
      </c>
      <c r="B485" s="330"/>
      <c r="C485" s="330"/>
      <c r="D485" s="330"/>
      <c r="E485" s="126"/>
      <c r="F485" s="126"/>
      <c r="G485" s="126"/>
      <c r="H485" s="126"/>
    </row>
    <row r="486" spans="1:8" ht="19.5" hidden="1" customHeight="1">
      <c r="A486" s="322" t="s">
        <v>887</v>
      </c>
      <c r="B486" s="322"/>
      <c r="C486" s="322"/>
      <c r="D486" s="322"/>
      <c r="E486" s="119">
        <v>4963002974</v>
      </c>
      <c r="F486" s="119">
        <v>5140490712</v>
      </c>
      <c r="G486" s="119">
        <v>4963002974</v>
      </c>
      <c r="H486" s="119">
        <v>5140490712</v>
      </c>
    </row>
    <row r="487" spans="1:8" ht="30" hidden="1" customHeight="1">
      <c r="A487" s="322" t="s">
        <v>888</v>
      </c>
      <c r="B487" s="322"/>
      <c r="C487" s="322"/>
      <c r="D487" s="322"/>
      <c r="E487" s="119">
        <v>9925020039</v>
      </c>
      <c r="F487" s="137">
        <v>12741891000</v>
      </c>
      <c r="G487" s="119">
        <v>9925020039</v>
      </c>
      <c r="H487" s="137">
        <v>12741891000</v>
      </c>
    </row>
    <row r="488" spans="1:8" ht="19.5" hidden="1" customHeight="1">
      <c r="A488" s="331" t="s">
        <v>579</v>
      </c>
      <c r="B488" s="331"/>
      <c r="C488" s="331"/>
      <c r="D488" s="331"/>
      <c r="E488" s="138">
        <v>9925020039</v>
      </c>
      <c r="F488" s="139">
        <v>12741891000</v>
      </c>
      <c r="G488" s="138">
        <v>9925020039</v>
      </c>
      <c r="H488" s="139">
        <v>12741891000</v>
      </c>
    </row>
    <row r="489" spans="1:8" ht="19.5" hidden="1" customHeight="1">
      <c r="A489" s="322" t="s">
        <v>580</v>
      </c>
      <c r="B489" s="322"/>
      <c r="C489" s="322"/>
      <c r="D489" s="322"/>
      <c r="E489" s="137">
        <v>3512437281</v>
      </c>
      <c r="F489" s="137">
        <v>1690281401</v>
      </c>
      <c r="G489" s="137">
        <v>3512437281</v>
      </c>
      <c r="H489" s="137">
        <v>1690281401</v>
      </c>
    </row>
    <row r="490" spans="1:8" ht="19.5" hidden="1" customHeight="1">
      <c r="A490" s="323" t="s">
        <v>290</v>
      </c>
      <c r="B490" s="323"/>
      <c r="C490" s="323"/>
      <c r="D490" s="323"/>
      <c r="E490" s="133">
        <f>+E489+E487+E486</f>
        <v>18400460294</v>
      </c>
      <c r="F490" s="133">
        <f>+F489+F487+F486</f>
        <v>19572663113</v>
      </c>
      <c r="G490" s="133">
        <f>+G489+G487+G486</f>
        <v>18400460294</v>
      </c>
      <c r="H490" s="133">
        <f>+H489+H487+H486</f>
        <v>19572663113</v>
      </c>
    </row>
    <row r="491" spans="1:8" ht="19.5" hidden="1" customHeight="1">
      <c r="A491" s="261"/>
      <c r="C491" s="124"/>
      <c r="E491" s="125"/>
      <c r="F491" s="125"/>
      <c r="G491" s="125"/>
      <c r="H491" s="125"/>
    </row>
    <row r="492" spans="1:8" ht="19.5" hidden="1" customHeight="1">
      <c r="A492" s="323" t="s">
        <v>889</v>
      </c>
      <c r="B492" s="323"/>
      <c r="C492" s="323"/>
      <c r="D492" s="323"/>
      <c r="E492" s="320" t="s">
        <v>884</v>
      </c>
      <c r="F492" s="320"/>
      <c r="G492" s="320" t="s">
        <v>885</v>
      </c>
      <c r="H492" s="320"/>
    </row>
    <row r="493" spans="1:8" ht="19.5" hidden="1" customHeight="1">
      <c r="A493" s="322" t="s">
        <v>890</v>
      </c>
      <c r="B493" s="322"/>
      <c r="C493" s="322"/>
      <c r="D493" s="322"/>
      <c r="E493" s="119">
        <v>14411801509</v>
      </c>
      <c r="F493" s="119">
        <v>3282945209</v>
      </c>
      <c r="G493" s="119">
        <v>14411801509</v>
      </c>
      <c r="H493" s="119">
        <v>3282945209</v>
      </c>
    </row>
    <row r="494" spans="1:8" ht="19.5" hidden="1" customHeight="1">
      <c r="A494" s="322" t="s">
        <v>891</v>
      </c>
      <c r="B494" s="322"/>
      <c r="C494" s="322"/>
      <c r="D494" s="322"/>
      <c r="E494" s="119">
        <v>137306082019</v>
      </c>
      <c r="F494" s="119">
        <v>104808681825</v>
      </c>
      <c r="G494" s="119">
        <v>137306082019</v>
      </c>
      <c r="H494" s="119">
        <v>104808681825</v>
      </c>
    </row>
    <row r="495" spans="1:8" ht="19.5" hidden="1" customHeight="1">
      <c r="A495" s="322" t="s">
        <v>892</v>
      </c>
      <c r="B495" s="322"/>
      <c r="C495" s="322"/>
      <c r="D495" s="322"/>
      <c r="E495" s="119">
        <v>1466274642</v>
      </c>
      <c r="F495" s="119">
        <v>2760213778</v>
      </c>
      <c r="G495" s="119">
        <v>1466274642</v>
      </c>
      <c r="H495" s="119">
        <v>2760213778</v>
      </c>
    </row>
    <row r="496" spans="1:8" ht="19.5" hidden="1" customHeight="1">
      <c r="A496" s="322" t="s">
        <v>893</v>
      </c>
      <c r="B496" s="322"/>
      <c r="C496" s="322"/>
      <c r="D496" s="322"/>
      <c r="E496" s="119">
        <v>709731815</v>
      </c>
      <c r="F496" s="125" t="s">
        <v>512</v>
      </c>
      <c r="G496" s="119">
        <v>709731815</v>
      </c>
      <c r="H496" s="125" t="s">
        <v>512</v>
      </c>
    </row>
    <row r="497" spans="1:8" ht="19.5" hidden="1" customHeight="1">
      <c r="A497" s="322" t="s">
        <v>894</v>
      </c>
      <c r="B497" s="322"/>
      <c r="C497" s="322"/>
      <c r="D497" s="322"/>
      <c r="E497" s="132">
        <v>4323055425</v>
      </c>
      <c r="F497" s="132">
        <v>2587093358</v>
      </c>
      <c r="G497" s="132">
        <v>4323055425</v>
      </c>
      <c r="H497" s="132">
        <v>2587093358</v>
      </c>
    </row>
    <row r="498" spans="1:8" ht="19.5" hidden="1" customHeight="1">
      <c r="A498" s="323" t="s">
        <v>290</v>
      </c>
      <c r="B498" s="323"/>
      <c r="C498" s="323"/>
      <c r="D498" s="323"/>
      <c r="E498" s="133">
        <v>158216945410</v>
      </c>
      <c r="F498" s="133">
        <v>113438934170</v>
      </c>
      <c r="G498" s="133">
        <v>158216945410</v>
      </c>
      <c r="H498" s="133">
        <v>113438934170</v>
      </c>
    </row>
    <row r="499" spans="1:8" ht="21" hidden="1" customHeight="1">
      <c r="A499" s="321" t="s">
        <v>582</v>
      </c>
      <c r="B499" s="321"/>
      <c r="C499" s="321"/>
      <c r="D499" s="321"/>
      <c r="E499" s="321"/>
      <c r="F499" s="321"/>
      <c r="G499" s="321"/>
      <c r="H499" s="321"/>
    </row>
    <row r="500" spans="1:8" ht="19.5" customHeight="1">
      <c r="A500" t="s">
        <v>583</v>
      </c>
      <c r="G500" s="186"/>
      <c r="H500" s="186"/>
    </row>
    <row r="501" spans="1:8" ht="36.75" customHeight="1">
      <c r="A501" s="313" t="s">
        <v>511</v>
      </c>
      <c r="B501" s="313"/>
      <c r="C501" s="313"/>
      <c r="D501" s="313"/>
      <c r="E501" s="313"/>
      <c r="F501" s="313"/>
      <c r="G501" s="313"/>
      <c r="H501" s="313"/>
    </row>
    <row r="502" spans="1:8" ht="18.75" customHeight="1">
      <c r="F502" s="327" t="s">
        <v>1012</v>
      </c>
      <c r="G502" s="327"/>
      <c r="H502" s="327"/>
    </row>
    <row r="503" spans="1:8" ht="18.75" customHeight="1">
      <c r="A503" s="312" t="s">
        <v>443</v>
      </c>
      <c r="B503" s="312"/>
      <c r="D503" t="s">
        <v>444</v>
      </c>
      <c r="F503" s="312" t="s">
        <v>445</v>
      </c>
      <c r="G503" s="312"/>
      <c r="H503" s="312"/>
    </row>
    <row r="504" spans="1:8" ht="16.5" customHeight="1">
      <c r="A504" s="327" t="s">
        <v>446</v>
      </c>
      <c r="B504" s="327"/>
      <c r="C504" s="69"/>
      <c r="D504" s="257" t="s">
        <v>446</v>
      </c>
    </row>
    <row r="508" spans="1:8" ht="18.75" customHeight="1">
      <c r="A508" s="312" t="s">
        <v>939</v>
      </c>
      <c r="B508" s="312"/>
      <c r="D508" t="s">
        <v>518</v>
      </c>
    </row>
  </sheetData>
  <mergeCells count="167">
    <mergeCell ref="A297:H297"/>
    <mergeCell ref="A298:H298"/>
    <mergeCell ref="A337:F337"/>
    <mergeCell ref="A339:H339"/>
    <mergeCell ref="A340:H340"/>
    <mergeCell ref="A427:F427"/>
    <mergeCell ref="A465:D465"/>
    <mergeCell ref="A466:D466"/>
    <mergeCell ref="A457:H457"/>
    <mergeCell ref="A458:H458"/>
    <mergeCell ref="A459:H459"/>
    <mergeCell ref="A137:H137"/>
    <mergeCell ref="A129:H129"/>
    <mergeCell ref="A130:H130"/>
    <mergeCell ref="A131:H131"/>
    <mergeCell ref="A132:H132"/>
    <mergeCell ref="A286:B286"/>
    <mergeCell ref="G365:H365"/>
    <mergeCell ref="A316:C316"/>
    <mergeCell ref="A317:C317"/>
    <mergeCell ref="A318:C318"/>
    <mergeCell ref="A135:H135"/>
    <mergeCell ref="A136:H136"/>
    <mergeCell ref="E248:F248"/>
    <mergeCell ref="G248:H248"/>
    <mergeCell ref="A256:H256"/>
    <mergeCell ref="A200:H200"/>
    <mergeCell ref="A274:H274"/>
    <mergeCell ref="A275:H275"/>
    <mergeCell ref="A117:H117"/>
    <mergeCell ref="A126:H126"/>
    <mergeCell ref="A493:D493"/>
    <mergeCell ref="A494:D494"/>
    <mergeCell ref="E492:F492"/>
    <mergeCell ref="A139:H139"/>
    <mergeCell ref="A140:H140"/>
    <mergeCell ref="A273:B273"/>
    <mergeCell ref="A261:F261"/>
    <mergeCell ref="G144:H144"/>
    <mergeCell ref="A265:B265"/>
    <mergeCell ref="A227:C227"/>
    <mergeCell ref="A252:H252"/>
    <mergeCell ref="A296:B296"/>
    <mergeCell ref="A406:B406"/>
    <mergeCell ref="A386:B386"/>
    <mergeCell ref="A489:D489"/>
    <mergeCell ref="A475:E475"/>
    <mergeCell ref="A372:B372"/>
    <mergeCell ref="A508:B508"/>
    <mergeCell ref="A80:H80"/>
    <mergeCell ref="A85:H85"/>
    <mergeCell ref="A86:H86"/>
    <mergeCell ref="A88:H88"/>
    <mergeCell ref="A63:H63"/>
    <mergeCell ref="A70:H70"/>
    <mergeCell ref="A176:B176"/>
    <mergeCell ref="A78:H78"/>
    <mergeCell ref="B89:E89"/>
    <mergeCell ref="B90:E90"/>
    <mergeCell ref="B91:E91"/>
    <mergeCell ref="B92:E92"/>
    <mergeCell ref="B93:E93"/>
    <mergeCell ref="B94:E94"/>
    <mergeCell ref="A95:H95"/>
    <mergeCell ref="A97:H97"/>
    <mergeCell ref="A102:H102"/>
    <mergeCell ref="A103:H103"/>
    <mergeCell ref="A104:H104"/>
    <mergeCell ref="A105:H105"/>
    <mergeCell ref="A99:H99"/>
    <mergeCell ref="A100:H100"/>
    <mergeCell ref="A492:D492"/>
    <mergeCell ref="A504:B504"/>
    <mergeCell ref="A503:B503"/>
    <mergeCell ref="A455:H455"/>
    <mergeCell ref="A454:H454"/>
    <mergeCell ref="A463:E463"/>
    <mergeCell ref="A468:D468"/>
    <mergeCell ref="A469:E469"/>
    <mergeCell ref="A470:E470"/>
    <mergeCell ref="A474:E474"/>
    <mergeCell ref="A472:E472"/>
    <mergeCell ref="E483:F483"/>
    <mergeCell ref="A476:E476"/>
    <mergeCell ref="A477:E477"/>
    <mergeCell ref="A478:E478"/>
    <mergeCell ref="A479:E479"/>
    <mergeCell ref="A480:E480"/>
    <mergeCell ref="A481:E481"/>
    <mergeCell ref="A482:G482"/>
    <mergeCell ref="G492:H492"/>
    <mergeCell ref="A485:D485"/>
    <mergeCell ref="A486:D486"/>
    <mergeCell ref="A487:D487"/>
    <mergeCell ref="A488:D488"/>
    <mergeCell ref="F502:H502"/>
    <mergeCell ref="F503:H503"/>
    <mergeCell ref="A467:D467"/>
    <mergeCell ref="A394:B394"/>
    <mergeCell ref="A450:H450"/>
    <mergeCell ref="A437:B437"/>
    <mergeCell ref="A402:B402"/>
    <mergeCell ref="A411:B411"/>
    <mergeCell ref="A441:H441"/>
    <mergeCell ref="A501:H501"/>
    <mergeCell ref="A473:E473"/>
    <mergeCell ref="G483:H483"/>
    <mergeCell ref="A499:H499"/>
    <mergeCell ref="A495:D495"/>
    <mergeCell ref="A496:D496"/>
    <mergeCell ref="A497:D497"/>
    <mergeCell ref="A498:D498"/>
    <mergeCell ref="A490:D490"/>
    <mergeCell ref="A460:H460"/>
    <mergeCell ref="A464:E464"/>
    <mergeCell ref="A451:H451"/>
    <mergeCell ref="A456:H456"/>
    <mergeCell ref="A462:D462"/>
    <mergeCell ref="A398:B398"/>
    <mergeCell ref="E2:H2"/>
    <mergeCell ref="E3:H3"/>
    <mergeCell ref="E46:H46"/>
    <mergeCell ref="F45:G45"/>
    <mergeCell ref="F1:G1"/>
    <mergeCell ref="A325:B325"/>
    <mergeCell ref="A153:B153"/>
    <mergeCell ref="A160:B160"/>
    <mergeCell ref="A149:B149"/>
    <mergeCell ref="A17:G17"/>
    <mergeCell ref="A48:G48"/>
    <mergeCell ref="A49:G49"/>
    <mergeCell ref="A54:H54"/>
    <mergeCell ref="A55:H55"/>
    <mergeCell ref="A56:H56"/>
    <mergeCell ref="A57:H57"/>
    <mergeCell ref="A58:H58"/>
    <mergeCell ref="A59:H59"/>
    <mergeCell ref="A60:H60"/>
    <mergeCell ref="A302:B302"/>
    <mergeCell ref="A61:F61"/>
    <mergeCell ref="A62:H62"/>
    <mergeCell ref="A116:H116"/>
    <mergeCell ref="A262:B262"/>
    <mergeCell ref="A18:G18"/>
    <mergeCell ref="A19:G19"/>
    <mergeCell ref="A53:H53"/>
    <mergeCell ref="A312:C312"/>
    <mergeCell ref="A303:B303"/>
    <mergeCell ref="A172:B172"/>
    <mergeCell ref="A289:B289"/>
    <mergeCell ref="A178:C178"/>
    <mergeCell ref="A202:C202"/>
    <mergeCell ref="A165:C165"/>
    <mergeCell ref="A118:H118"/>
    <mergeCell ref="A107:H107"/>
    <mergeCell ref="A110:H110"/>
    <mergeCell ref="A111:H111"/>
    <mergeCell ref="A112:H112"/>
    <mergeCell ref="A124:H124"/>
    <mergeCell ref="A125:H125"/>
    <mergeCell ref="A115:H115"/>
    <mergeCell ref="A127:H127"/>
    <mergeCell ref="A119:H119"/>
    <mergeCell ref="A120:H120"/>
    <mergeCell ref="A121:H121"/>
    <mergeCell ref="A123:H123"/>
    <mergeCell ref="A134:H134"/>
  </mergeCells>
  <phoneticPr fontId="5"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92D050"/>
  </sheetPr>
  <dimension ref="A1:H42"/>
  <sheetViews>
    <sheetView showZeros="0" tabSelected="1" topLeftCell="A19" zoomScale="115" workbookViewId="0">
      <selection activeCell="G34" sqref="G34"/>
    </sheetView>
  </sheetViews>
  <sheetFormatPr defaultRowHeight="12"/>
  <cols>
    <col min="1" max="1" width="56.7109375" style="21" customWidth="1"/>
    <col min="2" max="2" width="6.5703125" style="21" customWidth="1"/>
    <col min="3" max="3" width="9" style="21" customWidth="1"/>
    <col min="4" max="5" width="16.42578125" style="21" hidden="1" customWidth="1"/>
    <col min="6" max="7" width="16.42578125" style="21" customWidth="1"/>
    <col min="8" max="8" width="17.28515625" style="30" customWidth="1"/>
    <col min="9" max="16384" width="9.140625" style="21"/>
  </cols>
  <sheetData>
    <row r="1" spans="1:7" ht="24.75" customHeight="1">
      <c r="A1" s="106" t="s">
        <v>199</v>
      </c>
      <c r="B1" s="107" t="s">
        <v>202</v>
      </c>
      <c r="C1" s="107"/>
      <c r="D1" s="107"/>
      <c r="E1" s="107"/>
      <c r="F1" s="263"/>
      <c r="G1" s="263"/>
    </row>
    <row r="2" spans="1:7" ht="19.5" customHeight="1">
      <c r="A2" s="29" t="s">
        <v>457</v>
      </c>
      <c r="B2" s="29"/>
      <c r="C2" s="29" t="s">
        <v>956</v>
      </c>
      <c r="D2" s="29"/>
      <c r="E2" s="29"/>
      <c r="F2" s="263"/>
      <c r="G2" s="263"/>
    </row>
    <row r="3" spans="1:7" ht="19.5" customHeight="1">
      <c r="A3" s="342" t="s">
        <v>200</v>
      </c>
      <c r="B3" s="342"/>
      <c r="C3" s="263"/>
      <c r="D3" s="276"/>
      <c r="E3" s="263"/>
      <c r="F3" s="263"/>
      <c r="G3" s="263"/>
    </row>
    <row r="4" spans="1:7" ht="19.5" customHeight="1">
      <c r="A4" s="263"/>
      <c r="B4" s="263"/>
      <c r="C4" s="263"/>
      <c r="D4" s="276"/>
      <c r="E4" s="342" t="s">
        <v>214</v>
      </c>
      <c r="F4" s="342"/>
      <c r="G4" s="263"/>
    </row>
    <row r="5" spans="1:7" ht="20.100000000000001" customHeight="1">
      <c r="A5" s="343" t="s">
        <v>957</v>
      </c>
      <c r="B5" s="343"/>
      <c r="C5" s="343"/>
      <c r="D5" s="343"/>
      <c r="E5" s="343"/>
      <c r="F5" s="343"/>
      <c r="G5" s="343"/>
    </row>
    <row r="6" spans="1:7" ht="3.75" customHeight="1">
      <c r="A6" s="263"/>
      <c r="B6" s="263"/>
      <c r="C6" s="263"/>
      <c r="D6" s="276"/>
      <c r="E6" s="263"/>
      <c r="F6" s="263"/>
      <c r="G6" s="263"/>
    </row>
    <row r="7" spans="1:7" ht="48.75" customHeight="1">
      <c r="A7" s="23" t="s">
        <v>909</v>
      </c>
      <c r="B7" s="23" t="s">
        <v>0</v>
      </c>
      <c r="C7" s="23" t="s">
        <v>252</v>
      </c>
      <c r="D7" s="23" t="s">
        <v>948</v>
      </c>
      <c r="E7" s="23" t="s">
        <v>954</v>
      </c>
      <c r="F7" s="23" t="s">
        <v>515</v>
      </c>
      <c r="G7" s="23" t="s">
        <v>516</v>
      </c>
    </row>
    <row r="8" spans="1:7" ht="18.75" customHeight="1">
      <c r="A8" s="31" t="s">
        <v>216</v>
      </c>
      <c r="B8" s="31" t="s">
        <v>188</v>
      </c>
      <c r="C8" s="31" t="s">
        <v>450</v>
      </c>
      <c r="D8" s="279">
        <f>1248476363+8853324000+14103624679+25902014100+1464950909+621818181</f>
        <v>52194208232</v>
      </c>
      <c r="E8" s="217">
        <v>39047249211</v>
      </c>
      <c r="F8" s="217">
        <f>D8+49037236302</f>
        <v>101231444534</v>
      </c>
      <c r="G8" s="217">
        <v>80985681140</v>
      </c>
    </row>
    <row r="9" spans="1:7" ht="18.75" customHeight="1">
      <c r="A9" s="32" t="s">
        <v>217</v>
      </c>
      <c r="B9" s="32" t="s">
        <v>190</v>
      </c>
      <c r="C9" s="32"/>
      <c r="D9" s="33"/>
      <c r="E9" s="33">
        <v>0</v>
      </c>
      <c r="F9" s="33"/>
      <c r="G9" s="33">
        <v>0</v>
      </c>
    </row>
    <row r="10" spans="1:7" ht="37.5" customHeight="1">
      <c r="A10" s="34" t="s">
        <v>449</v>
      </c>
      <c r="B10" s="35" t="s">
        <v>218</v>
      </c>
      <c r="C10" s="35"/>
      <c r="D10" s="36">
        <f>+D8-D9</f>
        <v>52194208232</v>
      </c>
      <c r="E10" s="36">
        <f>+E8-E9</f>
        <v>39047249211</v>
      </c>
      <c r="F10" s="36">
        <f>+F8-F9</f>
        <v>101231444534</v>
      </c>
      <c r="G10" s="36">
        <f>+G8-G9</f>
        <v>80985681140</v>
      </c>
    </row>
    <row r="11" spans="1:7" ht="18.75" customHeight="1">
      <c r="A11" s="32" t="s">
        <v>219</v>
      </c>
      <c r="B11" s="32" t="s">
        <v>220</v>
      </c>
      <c r="C11" s="32" t="s">
        <v>451</v>
      </c>
      <c r="D11" s="280">
        <f>761488203+505264707+5378854282+36017039043</f>
        <v>42662646235</v>
      </c>
      <c r="E11" s="33">
        <v>32707709952</v>
      </c>
      <c r="F11" s="33">
        <v>81806131533</v>
      </c>
      <c r="G11" s="33">
        <v>65859121209</v>
      </c>
    </row>
    <row r="12" spans="1:7" ht="18.75" customHeight="1">
      <c r="A12" s="37" t="s">
        <v>221</v>
      </c>
      <c r="B12" s="37" t="s">
        <v>222</v>
      </c>
      <c r="C12" s="37"/>
      <c r="D12" s="38">
        <f>+D10-D11</f>
        <v>9531561997</v>
      </c>
      <c r="E12" s="38">
        <f>+E10-E11</f>
        <v>6339539259</v>
      </c>
      <c r="F12" s="38">
        <f>+F10-F11</f>
        <v>19425313001</v>
      </c>
      <c r="G12" s="38">
        <f>+G10-G11</f>
        <v>15126559931</v>
      </c>
    </row>
    <row r="13" spans="1:7" ht="18.75" customHeight="1">
      <c r="A13" s="32" t="s">
        <v>223</v>
      </c>
      <c r="B13" s="32" t="s">
        <v>224</v>
      </c>
      <c r="C13" s="32"/>
      <c r="D13" s="281">
        <v>787120347</v>
      </c>
      <c r="E13" s="33">
        <v>1172751914</v>
      </c>
      <c r="F13" s="33">
        <f>261997802+D13</f>
        <v>1049118149</v>
      </c>
      <c r="G13" s="33">
        <v>1392857966</v>
      </c>
    </row>
    <row r="14" spans="1:7" ht="18.75" customHeight="1">
      <c r="A14" s="32" t="s">
        <v>225</v>
      </c>
      <c r="B14" s="32" t="s">
        <v>226</v>
      </c>
      <c r="C14" s="32"/>
      <c r="D14" s="282">
        <f>669535683+1819275010</f>
        <v>2488810693</v>
      </c>
      <c r="E14" s="33">
        <v>4693739595</v>
      </c>
      <c r="F14" s="33">
        <f>3245669633+D14</f>
        <v>5734480326</v>
      </c>
      <c r="G14" s="33">
        <v>8496363722</v>
      </c>
    </row>
    <row r="15" spans="1:7" ht="18.75" customHeight="1">
      <c r="A15" s="32" t="s">
        <v>227</v>
      </c>
      <c r="B15" s="32" t="s">
        <v>228</v>
      </c>
      <c r="C15" s="32"/>
      <c r="D15" s="282">
        <f>+D14</f>
        <v>2488810693</v>
      </c>
      <c r="E15" s="33">
        <f>+E14</f>
        <v>4693739595</v>
      </c>
      <c r="F15" s="33">
        <v>4231649081</v>
      </c>
      <c r="G15" s="33">
        <v>7671363722</v>
      </c>
    </row>
    <row r="16" spans="1:7" ht="18.75" customHeight="1">
      <c r="A16" s="32" t="s">
        <v>229</v>
      </c>
      <c r="B16" s="32" t="s">
        <v>230</v>
      </c>
      <c r="C16" s="32"/>
      <c r="D16" s="33"/>
      <c r="E16" s="33"/>
      <c r="F16" s="33">
        <v>0</v>
      </c>
      <c r="G16" s="33">
        <v>0</v>
      </c>
    </row>
    <row r="17" spans="1:7" ht="18.75" customHeight="1">
      <c r="A17" s="32" t="s">
        <v>231</v>
      </c>
      <c r="B17" s="32" t="s">
        <v>232</v>
      </c>
      <c r="C17" s="32"/>
      <c r="D17" s="283">
        <f>190511000+822406+69244361+2711434160</f>
        <v>2972011927</v>
      </c>
      <c r="E17" s="33">
        <v>2689535175</v>
      </c>
      <c r="F17" s="33">
        <f>3012731857+D17</f>
        <v>5984743784</v>
      </c>
      <c r="G17" s="33">
        <v>5596410649</v>
      </c>
    </row>
    <row r="18" spans="1:7" ht="37.5" customHeight="1">
      <c r="A18" s="34" t="s">
        <v>453</v>
      </c>
      <c r="B18" s="35" t="s">
        <v>233</v>
      </c>
      <c r="C18" s="35"/>
      <c r="D18" s="36">
        <f>D12+D13-D14-D16-D17</f>
        <v>4857859724</v>
      </c>
      <c r="E18" s="36">
        <f>E12+E13-E14-E16-E17</f>
        <v>129016403</v>
      </c>
      <c r="F18" s="36">
        <f>F12+F13-F14-F16-F17</f>
        <v>8755207040</v>
      </c>
      <c r="G18" s="36">
        <f>G12+G13-G14-G16-G17</f>
        <v>2426643526</v>
      </c>
    </row>
    <row r="19" spans="1:7" ht="18.75" customHeight="1">
      <c r="A19" s="32" t="s">
        <v>234</v>
      </c>
      <c r="B19" s="32" t="s">
        <v>235</v>
      </c>
      <c r="C19" s="32"/>
      <c r="D19" s="284">
        <f>11661052019+290909091</f>
        <v>11951961110</v>
      </c>
      <c r="E19" s="33">
        <v>1819167187</v>
      </c>
      <c r="F19" s="33">
        <f>436998364+D19</f>
        <v>12388959474</v>
      </c>
      <c r="G19" s="33">
        <v>1206729900</v>
      </c>
    </row>
    <row r="20" spans="1:7" ht="18.75" customHeight="1">
      <c r="A20" s="32" t="s">
        <v>236</v>
      </c>
      <c r="B20" s="32" t="s">
        <v>237</v>
      </c>
      <c r="C20" s="32"/>
      <c r="D20" s="285">
        <v>7036850760</v>
      </c>
      <c r="E20" s="33">
        <v>146527967</v>
      </c>
      <c r="F20" s="33">
        <f>160653223+D20</f>
        <v>7197503983</v>
      </c>
      <c r="G20" s="33">
        <v>192415967</v>
      </c>
    </row>
    <row r="21" spans="1:7" ht="18.75" customHeight="1">
      <c r="A21" s="37" t="s">
        <v>238</v>
      </c>
      <c r="B21" s="37" t="s">
        <v>239</v>
      </c>
      <c r="C21" s="37"/>
      <c r="D21" s="38">
        <f>D19-D20</f>
        <v>4915110350</v>
      </c>
      <c r="E21" s="38">
        <f>E19-E20</f>
        <v>1672639220</v>
      </c>
      <c r="F21" s="38">
        <f>F19-F20</f>
        <v>5191455491</v>
      </c>
      <c r="G21" s="38">
        <f>G19-G20</f>
        <v>1014313933</v>
      </c>
    </row>
    <row r="22" spans="1:7" ht="18.75" customHeight="1">
      <c r="A22" s="32" t="s">
        <v>240</v>
      </c>
      <c r="B22" s="32" t="s">
        <v>241</v>
      </c>
      <c r="C22" s="32"/>
      <c r="D22" s="33">
        <v>0</v>
      </c>
      <c r="E22" s="33">
        <v>0</v>
      </c>
      <c r="F22" s="33">
        <v>0</v>
      </c>
      <c r="G22" s="33">
        <v>0</v>
      </c>
    </row>
    <row r="23" spans="1:7" ht="18.75" customHeight="1">
      <c r="A23" s="37" t="s">
        <v>448</v>
      </c>
      <c r="B23" s="37" t="s">
        <v>242</v>
      </c>
      <c r="C23" s="37"/>
      <c r="D23" s="38">
        <f>D18+D21</f>
        <v>9772970074</v>
      </c>
      <c r="E23" s="38">
        <f>E18+E21</f>
        <v>1801655623</v>
      </c>
      <c r="F23" s="38">
        <f>F18+F21</f>
        <v>13946662531</v>
      </c>
      <c r="G23" s="38">
        <f>G18+G21</f>
        <v>3440957459</v>
      </c>
    </row>
    <row r="24" spans="1:7" ht="18.75" customHeight="1">
      <c r="A24" s="32" t="s">
        <v>243</v>
      </c>
      <c r="B24" s="32" t="s">
        <v>244</v>
      </c>
      <c r="C24" s="32" t="s">
        <v>452</v>
      </c>
      <c r="D24" s="33">
        <v>2151258264</v>
      </c>
      <c r="E24" s="33"/>
      <c r="F24" s="33">
        <v>2591262357</v>
      </c>
      <c r="G24" s="33">
        <f>+E24</f>
        <v>0</v>
      </c>
    </row>
    <row r="25" spans="1:7" ht="18.75" customHeight="1">
      <c r="A25" s="32" t="s">
        <v>245</v>
      </c>
      <c r="B25" s="32" t="s">
        <v>246</v>
      </c>
      <c r="C25" s="32"/>
      <c r="D25" s="33">
        <v>0</v>
      </c>
      <c r="E25" s="33">
        <v>0</v>
      </c>
      <c r="F25" s="33">
        <v>0</v>
      </c>
      <c r="G25" s="33">
        <v>0</v>
      </c>
    </row>
    <row r="26" spans="1:7" ht="18.75" customHeight="1">
      <c r="A26" s="37" t="s">
        <v>468</v>
      </c>
      <c r="B26" s="37" t="s">
        <v>247</v>
      </c>
      <c r="C26" s="37"/>
      <c r="D26" s="38">
        <f>D23-D24-D25</f>
        <v>7621711810</v>
      </c>
      <c r="E26" s="38">
        <f>E23-E24-E25</f>
        <v>1801655623</v>
      </c>
      <c r="F26" s="38">
        <f>F23-F24-F25</f>
        <v>11355400174</v>
      </c>
      <c r="G26" s="38">
        <f>G23-G24-G25</f>
        <v>3440957459</v>
      </c>
    </row>
    <row r="27" spans="1:7" ht="18.75" customHeight="1">
      <c r="A27" s="32" t="s">
        <v>248</v>
      </c>
      <c r="B27" s="32" t="s">
        <v>249</v>
      </c>
      <c r="C27" s="32"/>
      <c r="D27" s="33">
        <v>0</v>
      </c>
      <c r="E27" s="33">
        <v>0</v>
      </c>
      <c r="F27" s="33">
        <v>0</v>
      </c>
      <c r="G27" s="33">
        <v>0</v>
      </c>
    </row>
    <row r="28" spans="1:7" ht="18.75" customHeight="1">
      <c r="A28" s="32" t="s">
        <v>466</v>
      </c>
      <c r="B28" s="32" t="s">
        <v>250</v>
      </c>
      <c r="C28" s="32"/>
      <c r="D28" s="33">
        <v>0</v>
      </c>
      <c r="E28" s="33">
        <v>0</v>
      </c>
      <c r="F28" s="33">
        <v>0</v>
      </c>
      <c r="G28" s="33">
        <v>0</v>
      </c>
    </row>
    <row r="29" spans="1:7" ht="18.75" customHeight="1">
      <c r="A29" s="39" t="s">
        <v>467</v>
      </c>
      <c r="B29" s="39" t="s">
        <v>251</v>
      </c>
      <c r="C29" s="39"/>
      <c r="D29" s="40">
        <f>+D26/17014910</f>
        <v>447.94311636088582</v>
      </c>
      <c r="E29" s="40">
        <f>+E26/12617600</f>
        <v>142.78909008052244</v>
      </c>
      <c r="F29" s="40">
        <v>760</v>
      </c>
      <c r="G29" s="40">
        <f>+G26/12617600</f>
        <v>272.71093226921124</v>
      </c>
    </row>
    <row r="30" spans="1:7">
      <c r="E30" s="179"/>
      <c r="F30" s="105"/>
      <c r="G30" s="105"/>
    </row>
    <row r="31" spans="1:7" ht="18" customHeight="1">
      <c r="D31" s="30"/>
      <c r="E31" s="299" t="s">
        <v>1010</v>
      </c>
      <c r="F31" s="299"/>
      <c r="G31" s="299"/>
    </row>
    <row r="32" spans="1:7" ht="18" customHeight="1">
      <c r="A32" s="300" t="s">
        <v>454</v>
      </c>
      <c r="B32" s="300"/>
      <c r="C32" s="300"/>
      <c r="D32" s="30"/>
      <c r="E32" s="300" t="s">
        <v>445</v>
      </c>
      <c r="F32" s="300"/>
      <c r="G32" s="300"/>
    </row>
    <row r="33" spans="1:7" ht="18" customHeight="1">
      <c r="D33" s="30"/>
      <c r="F33" s="30"/>
      <c r="G33" s="105"/>
    </row>
    <row r="34" spans="1:7" ht="18" customHeight="1">
      <c r="D34" s="30"/>
      <c r="F34" s="30"/>
    </row>
    <row r="35" spans="1:7">
      <c r="D35" s="30"/>
      <c r="F35" s="30"/>
    </row>
    <row r="36" spans="1:7">
      <c r="D36" s="30"/>
      <c r="E36" s="30"/>
      <c r="F36" s="30"/>
    </row>
    <row r="37" spans="1:7" ht="14.25" customHeight="1">
      <c r="A37" s="300" t="s">
        <v>940</v>
      </c>
      <c r="B37" s="300"/>
      <c r="C37" s="300"/>
      <c r="D37" s="30"/>
      <c r="E37" s="30"/>
      <c r="F37" s="30"/>
    </row>
    <row r="38" spans="1:7">
      <c r="D38" s="30"/>
      <c r="E38" s="30"/>
      <c r="F38" s="30"/>
    </row>
    <row r="39" spans="1:7">
      <c r="D39" s="30"/>
      <c r="E39" s="30"/>
      <c r="F39" s="30"/>
    </row>
    <row r="40" spans="1:7">
      <c r="D40" s="30"/>
      <c r="E40" s="30"/>
    </row>
    <row r="41" spans="1:7">
      <c r="D41" s="30"/>
      <c r="E41" s="30"/>
    </row>
    <row r="42" spans="1:7">
      <c r="D42" s="30"/>
      <c r="E42" s="30"/>
    </row>
  </sheetData>
  <mergeCells count="7">
    <mergeCell ref="A3:B3"/>
    <mergeCell ref="A5:G5"/>
    <mergeCell ref="A32:C32"/>
    <mergeCell ref="A37:C37"/>
    <mergeCell ref="E32:G32"/>
    <mergeCell ref="E31:G31"/>
    <mergeCell ref="E4:F4"/>
  </mergeCells>
  <phoneticPr fontId="5"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92D050"/>
  </sheetPr>
  <dimension ref="A1:G47"/>
  <sheetViews>
    <sheetView showZeros="0" topLeftCell="A31" workbookViewId="0">
      <selection activeCell="E46" sqref="E46"/>
    </sheetView>
  </sheetViews>
  <sheetFormatPr defaultRowHeight="12"/>
  <cols>
    <col min="1" max="1" width="50" style="21" customWidth="1"/>
    <col min="2" max="2" width="6.42578125" style="21" customWidth="1"/>
    <col min="3" max="3" width="9.140625" style="21"/>
    <col min="4" max="5" width="15.85546875" style="21" customWidth="1"/>
    <col min="6" max="6" width="12.85546875" style="30" customWidth="1"/>
    <col min="7" max="7" width="14.28515625" style="30" bestFit="1" customWidth="1"/>
    <col min="8" max="16384" width="9.140625" style="21"/>
  </cols>
  <sheetData>
    <row r="1" spans="1:7" ht="20.25">
      <c r="A1" s="63" t="s">
        <v>199</v>
      </c>
      <c r="B1" s="345" t="s">
        <v>202</v>
      </c>
      <c r="C1" s="345"/>
      <c r="D1" s="345"/>
      <c r="E1" s="265"/>
    </row>
    <row r="2" spans="1:7">
      <c r="A2" s="346" t="s">
        <v>456</v>
      </c>
      <c r="B2" s="346"/>
      <c r="C2" s="264" t="s">
        <v>946</v>
      </c>
      <c r="D2" s="264"/>
      <c r="E2" s="265"/>
    </row>
    <row r="3" spans="1:7">
      <c r="A3" s="346" t="s">
        <v>200</v>
      </c>
      <c r="B3" s="346"/>
      <c r="C3" s="64"/>
      <c r="D3" s="264"/>
      <c r="E3" s="265"/>
    </row>
    <row r="4" spans="1:7">
      <c r="A4" s="48"/>
      <c r="B4" s="48"/>
      <c r="C4" s="347" t="s">
        <v>899</v>
      </c>
      <c r="D4" s="347"/>
      <c r="E4" s="265"/>
    </row>
    <row r="5" spans="1:7" ht="20.100000000000001" customHeight="1">
      <c r="A5" s="349" t="s">
        <v>514</v>
      </c>
      <c r="B5" s="347"/>
      <c r="C5" s="347"/>
      <c r="D5" s="347"/>
      <c r="E5" s="265"/>
    </row>
    <row r="6" spans="1:7">
      <c r="A6" s="48"/>
      <c r="B6" s="48"/>
      <c r="C6" s="48"/>
      <c r="D6" s="265"/>
      <c r="E6" s="265"/>
    </row>
    <row r="7" spans="1:7" ht="24">
      <c r="A7" s="49" t="s">
        <v>909</v>
      </c>
      <c r="B7" s="49" t="s">
        <v>0</v>
      </c>
      <c r="C7" s="49" t="s">
        <v>252</v>
      </c>
      <c r="D7" s="49" t="s">
        <v>953</v>
      </c>
      <c r="E7" s="49" t="s">
        <v>952</v>
      </c>
    </row>
    <row r="8" spans="1:7" ht="18.75" customHeight="1">
      <c r="A8" s="50" t="s">
        <v>469</v>
      </c>
      <c r="B8" s="41"/>
      <c r="C8" s="24"/>
      <c r="D8" s="24">
        <v>0</v>
      </c>
      <c r="E8" s="24">
        <v>0</v>
      </c>
    </row>
    <row r="9" spans="1:7" ht="18" customHeight="1">
      <c r="A9" s="52" t="s">
        <v>470</v>
      </c>
      <c r="B9" s="43" t="s">
        <v>188</v>
      </c>
      <c r="C9" s="42"/>
      <c r="D9" s="250">
        <v>104422368236</v>
      </c>
      <c r="E9" s="250">
        <v>87054424351</v>
      </c>
      <c r="G9" s="75"/>
    </row>
    <row r="10" spans="1:7" ht="18" customHeight="1">
      <c r="A10" s="53" t="s">
        <v>471</v>
      </c>
      <c r="B10" s="45" t="s">
        <v>190</v>
      </c>
      <c r="C10" s="32"/>
      <c r="D10" s="33">
        <v>-65091717824</v>
      </c>
      <c r="E10" s="33">
        <v>-46480234487</v>
      </c>
    </row>
    <row r="11" spans="1:7" ht="18" customHeight="1">
      <c r="A11" s="53" t="s">
        <v>472</v>
      </c>
      <c r="B11" s="45" t="s">
        <v>192</v>
      </c>
      <c r="C11" s="32"/>
      <c r="D11" s="33">
        <v>-15405356100</v>
      </c>
      <c r="E11" s="33">
        <v>-15317004868</v>
      </c>
    </row>
    <row r="12" spans="1:7" ht="18" customHeight="1">
      <c r="A12" s="53" t="s">
        <v>473</v>
      </c>
      <c r="B12" s="45" t="s">
        <v>194</v>
      </c>
      <c r="C12" s="32"/>
      <c r="D12" s="33">
        <v>-4231649081</v>
      </c>
      <c r="E12" s="33">
        <v>-7671363722</v>
      </c>
    </row>
    <row r="13" spans="1:7" ht="18" customHeight="1">
      <c r="A13" s="53" t="s">
        <v>474</v>
      </c>
      <c r="B13" s="45" t="s">
        <v>195</v>
      </c>
      <c r="C13" s="32"/>
      <c r="D13" s="33">
        <v>-246050746</v>
      </c>
      <c r="E13" s="33"/>
    </row>
    <row r="14" spans="1:7" ht="18" customHeight="1">
      <c r="A14" s="53" t="s">
        <v>475</v>
      </c>
      <c r="B14" s="45" t="s">
        <v>197</v>
      </c>
      <c r="C14" s="32"/>
      <c r="D14" s="33">
        <v>2146904922</v>
      </c>
      <c r="E14" s="33">
        <v>78423371</v>
      </c>
    </row>
    <row r="15" spans="1:7" ht="18" customHeight="1">
      <c r="A15" s="54" t="s">
        <v>476</v>
      </c>
      <c r="B15" s="46" t="s">
        <v>253</v>
      </c>
      <c r="C15" s="39"/>
      <c r="D15" s="40">
        <v>-9410353592</v>
      </c>
      <c r="E15" s="40">
        <v>-2082272727</v>
      </c>
    </row>
    <row r="16" spans="1:7" ht="18.75" customHeight="1">
      <c r="A16" s="51" t="s">
        <v>477</v>
      </c>
      <c r="B16" s="47" t="s">
        <v>222</v>
      </c>
      <c r="C16" s="25"/>
      <c r="D16" s="26">
        <f>SUM(D9:D15)</f>
        <v>12184145815</v>
      </c>
      <c r="E16" s="26">
        <f>SUM(E9:E15)</f>
        <v>15581971918</v>
      </c>
    </row>
    <row r="17" spans="1:5" ht="18.75" customHeight="1">
      <c r="A17" s="51" t="s">
        <v>478</v>
      </c>
      <c r="B17" s="47"/>
      <c r="C17" s="25"/>
      <c r="D17" s="25">
        <v>0</v>
      </c>
      <c r="E17" s="25">
        <v>0</v>
      </c>
    </row>
    <row r="18" spans="1:5" ht="30" customHeight="1">
      <c r="A18" s="56" t="s">
        <v>479</v>
      </c>
      <c r="B18" s="60" t="s">
        <v>224</v>
      </c>
      <c r="C18" s="61"/>
      <c r="D18" s="62">
        <v>-20552173492</v>
      </c>
      <c r="E18" s="62">
        <v>-1475786364</v>
      </c>
    </row>
    <row r="19" spans="1:5" ht="33" customHeight="1">
      <c r="A19" s="55" t="s">
        <v>480</v>
      </c>
      <c r="B19" s="45" t="s">
        <v>226</v>
      </c>
      <c r="C19" s="32"/>
      <c r="D19" s="59">
        <f>+'Thuyết Minh'!G404</f>
        <v>12245454552</v>
      </c>
      <c r="E19" s="59">
        <v>181818182</v>
      </c>
    </row>
    <row r="20" spans="1:5" ht="18" customHeight="1">
      <c r="A20" s="53" t="s">
        <v>481</v>
      </c>
      <c r="B20" s="45" t="s">
        <v>228</v>
      </c>
      <c r="C20" s="32"/>
      <c r="D20" s="33">
        <v>-20000000000</v>
      </c>
      <c r="E20" s="33"/>
    </row>
    <row r="21" spans="1:5" ht="18" customHeight="1">
      <c r="A21" s="53" t="s">
        <v>482</v>
      </c>
      <c r="B21" s="45" t="s">
        <v>230</v>
      </c>
      <c r="C21" s="32"/>
      <c r="D21" s="33"/>
      <c r="E21" s="33"/>
    </row>
    <row r="22" spans="1:5" ht="18" customHeight="1">
      <c r="A22" s="53" t="s">
        <v>483</v>
      </c>
      <c r="B22" s="45" t="s">
        <v>232</v>
      </c>
      <c r="C22" s="32"/>
      <c r="D22" s="33">
        <v>-2904500000</v>
      </c>
      <c r="E22" s="33"/>
    </row>
    <row r="23" spans="1:5" ht="18" customHeight="1">
      <c r="A23" s="53" t="s">
        <v>484</v>
      </c>
      <c r="B23" s="45" t="s">
        <v>254</v>
      </c>
      <c r="C23" s="32"/>
      <c r="D23" s="33">
        <v>0</v>
      </c>
      <c r="E23" s="33">
        <v>0</v>
      </c>
    </row>
    <row r="24" spans="1:5" ht="18" customHeight="1">
      <c r="A24" s="54" t="s">
        <v>485</v>
      </c>
      <c r="B24" s="46" t="s">
        <v>255</v>
      </c>
      <c r="C24" s="39"/>
      <c r="D24" s="40">
        <f>+'DN-Báo cáo kết quả SXKD'!F13</f>
        <v>1049118149</v>
      </c>
      <c r="E24" s="40">
        <v>1392857966</v>
      </c>
    </row>
    <row r="25" spans="1:5" ht="18.75" customHeight="1">
      <c r="A25" s="51" t="s">
        <v>486</v>
      </c>
      <c r="B25" s="47" t="s">
        <v>233</v>
      </c>
      <c r="C25" s="25"/>
      <c r="D25" s="26">
        <f>SUM(D18:D24)</f>
        <v>-30162100791</v>
      </c>
      <c r="E25" s="26">
        <f>SUM(E18:E24)</f>
        <v>98889784</v>
      </c>
    </row>
    <row r="26" spans="1:5" ht="18.75" customHeight="1">
      <c r="A26" s="51" t="s">
        <v>487</v>
      </c>
      <c r="B26" s="47"/>
      <c r="C26" s="25"/>
      <c r="D26" s="25">
        <v>0</v>
      </c>
      <c r="E26" s="25">
        <v>0</v>
      </c>
    </row>
    <row r="27" spans="1:5" ht="18.75" customHeight="1">
      <c r="A27" s="52" t="s">
        <v>488</v>
      </c>
      <c r="B27" s="43" t="s">
        <v>235</v>
      </c>
      <c r="C27" s="42"/>
      <c r="D27" s="44">
        <v>32608320000</v>
      </c>
      <c r="E27" s="44">
        <v>0</v>
      </c>
    </row>
    <row r="28" spans="1:5" ht="33.75" customHeight="1">
      <c r="A28" s="55" t="s">
        <v>489</v>
      </c>
      <c r="B28" s="57" t="s">
        <v>237</v>
      </c>
      <c r="C28" s="58"/>
      <c r="D28" s="59"/>
      <c r="E28" s="59"/>
    </row>
    <row r="29" spans="1:5" ht="18" customHeight="1">
      <c r="A29" s="53" t="s">
        <v>490</v>
      </c>
      <c r="B29" s="45" t="s">
        <v>256</v>
      </c>
      <c r="C29" s="32"/>
      <c r="D29" s="33">
        <f>47175803351+1974000000</f>
        <v>49149803351</v>
      </c>
      <c r="E29" s="33">
        <v>40139643433</v>
      </c>
    </row>
    <row r="30" spans="1:5" ht="18" customHeight="1">
      <c r="A30" s="53" t="s">
        <v>491</v>
      </c>
      <c r="B30" s="45" t="s">
        <v>257</v>
      </c>
      <c r="C30" s="32"/>
      <c r="D30" s="33">
        <f>-(3780000000+42158673395)</f>
        <v>-45938673395</v>
      </c>
      <c r="E30" s="33">
        <v>-48283746289</v>
      </c>
    </row>
    <row r="31" spans="1:5" ht="18" customHeight="1">
      <c r="A31" s="53" t="s">
        <v>492</v>
      </c>
      <c r="B31" s="45" t="s">
        <v>258</v>
      </c>
      <c r="C31" s="32"/>
      <c r="D31" s="33">
        <v>-6529171500</v>
      </c>
      <c r="E31" s="33">
        <v>-7928787314</v>
      </c>
    </row>
    <row r="32" spans="1:5" ht="18" customHeight="1">
      <c r="A32" s="54" t="s">
        <v>493</v>
      </c>
      <c r="B32" s="46" t="s">
        <v>259</v>
      </c>
      <c r="C32" s="39"/>
      <c r="D32" s="40">
        <v>0</v>
      </c>
      <c r="E32" s="40">
        <v>0</v>
      </c>
    </row>
    <row r="33" spans="1:7" ht="18.75" customHeight="1">
      <c r="A33" s="51" t="s">
        <v>494</v>
      </c>
      <c r="B33" s="47" t="s">
        <v>239</v>
      </c>
      <c r="C33" s="25"/>
      <c r="D33" s="27">
        <f>SUM(D27:D32)</f>
        <v>29290278456</v>
      </c>
      <c r="E33" s="27">
        <f>SUM(E27:E32)</f>
        <v>-16072890170</v>
      </c>
    </row>
    <row r="34" spans="1:7" ht="18.75" customHeight="1">
      <c r="A34" s="51" t="s">
        <v>495</v>
      </c>
      <c r="B34" s="47" t="s">
        <v>242</v>
      </c>
      <c r="C34" s="25"/>
      <c r="D34" s="26">
        <f>+D16+D25+D33</f>
        <v>11312323480</v>
      </c>
      <c r="E34" s="26">
        <f>+E16+E25+E33</f>
        <v>-392028468</v>
      </c>
    </row>
    <row r="35" spans="1:7" ht="18" customHeight="1">
      <c r="A35" s="52" t="s">
        <v>496</v>
      </c>
      <c r="B35" s="43" t="s">
        <v>247</v>
      </c>
      <c r="C35" s="42"/>
      <c r="D35" s="44">
        <f>+'DN - BẢNG CÂN ĐỐI KẾ TOÁN'!E11</f>
        <v>2048496531</v>
      </c>
      <c r="E35" s="44">
        <v>4173664605</v>
      </c>
    </row>
    <row r="36" spans="1:7" ht="18" customHeight="1">
      <c r="A36" s="54" t="s">
        <v>497</v>
      </c>
      <c r="B36" s="46" t="s">
        <v>249</v>
      </c>
      <c r="C36" s="39"/>
      <c r="D36" s="39">
        <v>0</v>
      </c>
      <c r="E36" s="39">
        <v>0</v>
      </c>
    </row>
    <row r="37" spans="1:7" ht="18.75" customHeight="1">
      <c r="A37" s="51" t="s">
        <v>498</v>
      </c>
      <c r="B37" s="47" t="s">
        <v>251</v>
      </c>
      <c r="C37" s="25"/>
      <c r="D37" s="26">
        <f>+D34+D35</f>
        <v>13360820011</v>
      </c>
      <c r="E37" s="26">
        <f>+E34+E35</f>
        <v>3781636137</v>
      </c>
      <c r="G37" s="168"/>
    </row>
    <row r="38" spans="1:7" ht="18.75" customHeight="1">
      <c r="A38" s="1"/>
      <c r="B38" s="1"/>
      <c r="C38" s="1"/>
      <c r="D38" s="348" t="s">
        <v>1010</v>
      </c>
      <c r="E38" s="348"/>
    </row>
    <row r="39" spans="1:7" ht="18.75" customHeight="1">
      <c r="A39" s="344" t="s">
        <v>454</v>
      </c>
      <c r="B39" s="344"/>
      <c r="C39" s="344"/>
      <c r="D39" s="344" t="s">
        <v>445</v>
      </c>
      <c r="E39" s="344"/>
    </row>
    <row r="40" spans="1:7">
      <c r="A40" s="1"/>
      <c r="B40" s="1"/>
      <c r="C40" s="1"/>
      <c r="D40" s="1"/>
      <c r="E40" s="1"/>
    </row>
    <row r="41" spans="1:7" ht="3.75" customHeight="1">
      <c r="A41" s="1"/>
      <c r="B41" s="1"/>
      <c r="C41" s="1"/>
      <c r="E41" s="1"/>
    </row>
    <row r="42" spans="1:7">
      <c r="A42" s="1"/>
      <c r="B42" s="1"/>
      <c r="C42" s="1"/>
      <c r="E42" s="1"/>
    </row>
    <row r="43" spans="1:7">
      <c r="A43" s="1"/>
      <c r="B43" s="1"/>
      <c r="C43" s="1"/>
      <c r="E43" s="1"/>
    </row>
    <row r="44" spans="1:7">
      <c r="A44" s="1"/>
      <c r="B44" s="1"/>
      <c r="C44" s="1"/>
      <c r="D44" s="1"/>
      <c r="E44" s="1"/>
    </row>
    <row r="45" spans="1:7">
      <c r="A45" s="1"/>
      <c r="B45" s="1"/>
      <c r="C45" s="1"/>
      <c r="D45" s="1"/>
      <c r="E45" s="1"/>
    </row>
    <row r="46" spans="1:7" ht="16.5" customHeight="1">
      <c r="A46" s="344" t="s">
        <v>941</v>
      </c>
      <c r="B46" s="344"/>
      <c r="C46" s="344"/>
      <c r="D46" s="1"/>
      <c r="E46" s="1"/>
    </row>
    <row r="47" spans="1:7">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140" bestFit="1" customWidth="1"/>
    <col min="2" max="2" width="39.42578125" style="140" customWidth="1"/>
    <col min="3" max="4" width="15.140625" style="140" customWidth="1"/>
    <col min="5" max="6" width="15.5703125" style="140" customWidth="1"/>
    <col min="7" max="8" width="15.140625" style="140" customWidth="1"/>
    <col min="9" max="16384" width="9.140625" style="140"/>
  </cols>
  <sheetData>
    <row r="1" spans="1:8" ht="19.5" customHeight="1">
      <c r="A1" s="352" t="s">
        <v>445</v>
      </c>
      <c r="B1" s="352"/>
      <c r="C1" s="352"/>
      <c r="D1" s="352"/>
      <c r="E1" s="352"/>
      <c r="F1" s="352"/>
      <c r="G1" s="352"/>
      <c r="H1" s="352"/>
    </row>
    <row r="2" spans="1:8" ht="24.75" customHeight="1">
      <c r="A2" s="353" t="s">
        <v>588</v>
      </c>
      <c r="B2" s="353"/>
      <c r="C2" s="353"/>
      <c r="D2" s="353"/>
      <c r="E2" s="353"/>
      <c r="F2" s="353"/>
      <c r="G2" s="353"/>
      <c r="H2" s="353"/>
    </row>
    <row r="3" spans="1:8" ht="19.5" customHeight="1">
      <c r="C3" s="354" t="s">
        <v>589</v>
      </c>
      <c r="D3" s="354"/>
      <c r="E3" s="354"/>
      <c r="G3" s="141" t="s">
        <v>590</v>
      </c>
    </row>
    <row r="4" spans="1:8" ht="19.5" customHeight="1">
      <c r="A4" s="355" t="s">
        <v>591</v>
      </c>
      <c r="B4" s="356" t="s">
        <v>592</v>
      </c>
      <c r="C4" s="356" t="s">
        <v>593</v>
      </c>
      <c r="D4" s="356"/>
      <c r="E4" s="356" t="s">
        <v>594</v>
      </c>
      <c r="F4" s="356"/>
      <c r="G4" s="356" t="s">
        <v>595</v>
      </c>
      <c r="H4" s="356"/>
    </row>
    <row r="5" spans="1:8" ht="19.5" customHeight="1">
      <c r="A5" s="356"/>
      <c r="B5" s="356"/>
      <c r="C5" s="142" t="s">
        <v>596</v>
      </c>
      <c r="D5" s="142" t="s">
        <v>597</v>
      </c>
      <c r="E5" s="142" t="s">
        <v>596</v>
      </c>
      <c r="F5" s="142" t="s">
        <v>597</v>
      </c>
      <c r="G5" s="142" t="s">
        <v>596</v>
      </c>
      <c r="H5" s="142" t="s">
        <v>597</v>
      </c>
    </row>
    <row r="6" spans="1:8" s="145" customFormat="1" ht="19.5" customHeight="1">
      <c r="A6" s="143">
        <v>111</v>
      </c>
      <c r="B6" s="143" t="s">
        <v>598</v>
      </c>
      <c r="C6" s="144">
        <v>2156312603</v>
      </c>
      <c r="D6" s="144">
        <v>0</v>
      </c>
      <c r="E6" s="144">
        <v>265619352143</v>
      </c>
      <c r="F6" s="144">
        <v>264501223970</v>
      </c>
      <c r="G6" s="144">
        <v>3274440776</v>
      </c>
      <c r="H6" s="144">
        <v>0</v>
      </c>
    </row>
    <row r="7" spans="1:8" ht="19.5" customHeight="1">
      <c r="A7" s="146">
        <v>1111</v>
      </c>
      <c r="B7" s="146" t="s">
        <v>599</v>
      </c>
      <c r="C7" s="147">
        <v>2156312603</v>
      </c>
      <c r="D7" s="147">
        <v>0</v>
      </c>
      <c r="E7" s="147">
        <v>265619352143</v>
      </c>
      <c r="F7" s="147">
        <v>264501223970</v>
      </c>
      <c r="G7" s="147">
        <v>3274440776</v>
      </c>
      <c r="H7" s="147">
        <v>0</v>
      </c>
    </row>
    <row r="8" spans="1:8" ht="19.5" customHeight="1">
      <c r="A8" s="146">
        <v>11111</v>
      </c>
      <c r="B8" s="146" t="s">
        <v>600</v>
      </c>
      <c r="C8" s="147">
        <v>1599259022</v>
      </c>
      <c r="D8" s="147">
        <v>0</v>
      </c>
      <c r="E8" s="147">
        <v>218634888643</v>
      </c>
      <c r="F8" s="147">
        <v>218611085181</v>
      </c>
      <c r="G8" s="147">
        <v>1623062484</v>
      </c>
      <c r="H8" s="147">
        <v>0</v>
      </c>
    </row>
    <row r="9" spans="1:8" ht="19.5" customHeight="1">
      <c r="A9" s="146">
        <v>11112</v>
      </c>
      <c r="B9" s="146" t="s">
        <v>601</v>
      </c>
      <c r="C9" s="147">
        <v>377160533</v>
      </c>
      <c r="D9" s="147">
        <v>0</v>
      </c>
      <c r="E9" s="147">
        <v>4291232000</v>
      </c>
      <c r="F9" s="147">
        <v>3668546189</v>
      </c>
      <c r="G9" s="147">
        <v>999846344</v>
      </c>
      <c r="H9" s="147">
        <v>0</v>
      </c>
    </row>
    <row r="10" spans="1:8" ht="19.5" customHeight="1">
      <c r="A10" s="146">
        <v>11113</v>
      </c>
      <c r="B10" s="146" t="s">
        <v>602</v>
      </c>
      <c r="C10" s="147">
        <v>157710132</v>
      </c>
      <c r="D10" s="147">
        <v>0</v>
      </c>
      <c r="E10" s="147">
        <v>38786512000</v>
      </c>
      <c r="F10" s="147">
        <v>38461839290</v>
      </c>
      <c r="G10" s="147">
        <v>482382842</v>
      </c>
      <c r="H10" s="147">
        <v>0</v>
      </c>
    </row>
    <row r="11" spans="1:8" ht="19.5" customHeight="1">
      <c r="A11" s="146">
        <v>11114</v>
      </c>
      <c r="B11" s="146" t="s">
        <v>603</v>
      </c>
      <c r="C11" s="147">
        <v>22182916</v>
      </c>
      <c r="D11" s="147">
        <v>0</v>
      </c>
      <c r="E11" s="147">
        <v>3906719500</v>
      </c>
      <c r="F11" s="147">
        <v>3759753310</v>
      </c>
      <c r="G11" s="147">
        <v>169149106</v>
      </c>
      <c r="H11" s="147">
        <v>0</v>
      </c>
    </row>
    <row r="12" spans="1:8" s="145" customFormat="1" ht="19.5" customHeight="1">
      <c r="A12" s="148">
        <v>112</v>
      </c>
      <c r="B12" s="148" t="s">
        <v>604</v>
      </c>
      <c r="C12" s="149">
        <v>2984178109</v>
      </c>
      <c r="D12" s="149">
        <v>0</v>
      </c>
      <c r="E12" s="149">
        <v>183829976189</v>
      </c>
      <c r="F12" s="149">
        <v>185125592100</v>
      </c>
      <c r="G12" s="149">
        <v>1688562198</v>
      </c>
      <c r="H12" s="149">
        <v>0</v>
      </c>
    </row>
    <row r="13" spans="1:8" ht="19.5" customHeight="1">
      <c r="A13" s="146">
        <v>1121</v>
      </c>
      <c r="B13" s="146" t="s">
        <v>605</v>
      </c>
      <c r="C13" s="147">
        <v>2983166644</v>
      </c>
      <c r="D13" s="147">
        <v>0</v>
      </c>
      <c r="E13" s="147">
        <v>183829907306</v>
      </c>
      <c r="F13" s="147">
        <v>185125477546</v>
      </c>
      <c r="G13" s="147">
        <v>1687596404</v>
      </c>
      <c r="H13" s="147">
        <v>0</v>
      </c>
    </row>
    <row r="14" spans="1:8" ht="19.5" customHeight="1">
      <c r="A14" s="146">
        <v>11211</v>
      </c>
      <c r="B14" s="146" t="s">
        <v>605</v>
      </c>
      <c r="C14" s="147">
        <v>2983166644</v>
      </c>
      <c r="D14" s="147">
        <v>0</v>
      </c>
      <c r="E14" s="147">
        <v>183829907306</v>
      </c>
      <c r="F14" s="147">
        <v>185125477546</v>
      </c>
      <c r="G14" s="147">
        <v>1687596404</v>
      </c>
      <c r="H14" s="147">
        <v>0</v>
      </c>
    </row>
    <row r="15" spans="1:8" ht="19.5" customHeight="1">
      <c r="A15" s="146">
        <v>112111</v>
      </c>
      <c r="B15" s="146" t="s">
        <v>606</v>
      </c>
      <c r="C15" s="147">
        <v>1120888</v>
      </c>
      <c r="D15" s="147">
        <v>0</v>
      </c>
      <c r="E15" s="147">
        <v>130035422</v>
      </c>
      <c r="F15" s="147">
        <v>119815400</v>
      </c>
      <c r="G15" s="147">
        <v>11340910</v>
      </c>
      <c r="H15" s="147">
        <v>0</v>
      </c>
    </row>
    <row r="16" spans="1:8" ht="19.5" customHeight="1">
      <c r="A16" s="146">
        <v>112112</v>
      </c>
      <c r="B16" s="146" t="s">
        <v>607</v>
      </c>
      <c r="C16" s="147">
        <v>2860730305</v>
      </c>
      <c r="D16" s="147">
        <v>0</v>
      </c>
      <c r="E16" s="147">
        <v>153015987054</v>
      </c>
      <c r="F16" s="147">
        <v>154246857715</v>
      </c>
      <c r="G16" s="147">
        <v>1629859644</v>
      </c>
      <c r="H16" s="147">
        <v>0</v>
      </c>
    </row>
    <row r="17" spans="1:8" ht="19.5" customHeight="1">
      <c r="A17" s="146">
        <v>112113</v>
      </c>
      <c r="B17" s="146" t="s">
        <v>608</v>
      </c>
      <c r="C17" s="147">
        <v>46849203</v>
      </c>
      <c r="D17" s="147">
        <v>0</v>
      </c>
      <c r="E17" s="147">
        <v>27730540348</v>
      </c>
      <c r="F17" s="147">
        <v>27771970481</v>
      </c>
      <c r="G17" s="147">
        <v>5419070</v>
      </c>
      <c r="H17" s="147">
        <v>0</v>
      </c>
    </row>
    <row r="18" spans="1:8" ht="19.5" customHeight="1">
      <c r="A18" s="146">
        <v>112115</v>
      </c>
      <c r="B18" s="146" t="s">
        <v>609</v>
      </c>
      <c r="C18" s="147">
        <v>1343380</v>
      </c>
      <c r="D18" s="147">
        <v>0</v>
      </c>
      <c r="E18" s="147">
        <v>41435</v>
      </c>
      <c r="F18" s="147">
        <v>0</v>
      </c>
      <c r="G18" s="147">
        <v>1384815</v>
      </c>
      <c r="H18" s="147">
        <v>0</v>
      </c>
    </row>
    <row r="19" spans="1:8" ht="19.5" customHeight="1">
      <c r="A19" s="146">
        <v>112116</v>
      </c>
      <c r="B19" s="146" t="s">
        <v>610</v>
      </c>
      <c r="C19" s="147">
        <v>20767326</v>
      </c>
      <c r="D19" s="147">
        <v>0</v>
      </c>
      <c r="E19" s="147">
        <v>203462</v>
      </c>
      <c r="F19" s="147">
        <v>17539500</v>
      </c>
      <c r="G19" s="147">
        <v>3431288</v>
      </c>
      <c r="H19" s="147">
        <v>0</v>
      </c>
    </row>
    <row r="20" spans="1:8" ht="19.5" customHeight="1">
      <c r="A20" s="146">
        <v>112118</v>
      </c>
      <c r="B20" s="146" t="s">
        <v>611</v>
      </c>
      <c r="C20" s="147">
        <v>52355542</v>
      </c>
      <c r="D20" s="147">
        <v>0</v>
      </c>
      <c r="E20" s="147">
        <v>2952999585</v>
      </c>
      <c r="F20" s="147">
        <v>2969294450</v>
      </c>
      <c r="G20" s="147">
        <v>36060677</v>
      </c>
      <c r="H20" s="147">
        <v>0</v>
      </c>
    </row>
    <row r="21" spans="1:8" ht="19.5" customHeight="1">
      <c r="A21" s="146">
        <v>112119</v>
      </c>
      <c r="B21" s="146" t="s">
        <v>612</v>
      </c>
      <c r="C21" s="147">
        <v>0</v>
      </c>
      <c r="D21" s="147">
        <v>0</v>
      </c>
      <c r="E21" s="147">
        <v>100000</v>
      </c>
      <c r="F21" s="147">
        <v>0</v>
      </c>
      <c r="G21" s="147">
        <v>100000</v>
      </c>
      <c r="H21" s="147">
        <v>0</v>
      </c>
    </row>
    <row r="22" spans="1:8" ht="19.5" customHeight="1">
      <c r="A22" s="146">
        <v>1122</v>
      </c>
      <c r="B22" s="146" t="s">
        <v>613</v>
      </c>
      <c r="C22" s="147">
        <v>1011465</v>
      </c>
      <c r="D22" s="147">
        <v>0</v>
      </c>
      <c r="E22" s="147">
        <v>68883</v>
      </c>
      <c r="F22" s="147">
        <v>114554</v>
      </c>
      <c r="G22" s="147">
        <v>965794</v>
      </c>
      <c r="H22" s="147">
        <v>0</v>
      </c>
    </row>
    <row r="23" spans="1:8" ht="19.5" customHeight="1">
      <c r="A23" s="146">
        <v>11221</v>
      </c>
      <c r="B23" s="146" t="s">
        <v>614</v>
      </c>
      <c r="C23" s="147">
        <v>1011465</v>
      </c>
      <c r="D23" s="147">
        <v>0</v>
      </c>
      <c r="E23" s="147">
        <v>68883</v>
      </c>
      <c r="F23" s="147">
        <v>114554</v>
      </c>
      <c r="G23" s="147">
        <v>965794</v>
      </c>
      <c r="H23" s="147">
        <v>0</v>
      </c>
    </row>
    <row r="24" spans="1:8" s="145" customFormat="1" ht="19.5" customHeight="1">
      <c r="A24" s="148">
        <v>128</v>
      </c>
      <c r="B24" s="148" t="s">
        <v>615</v>
      </c>
      <c r="C24" s="149">
        <v>12741891000</v>
      </c>
      <c r="D24" s="149">
        <v>0</v>
      </c>
      <c r="E24" s="149">
        <v>9925020039</v>
      </c>
      <c r="F24" s="149">
        <v>12741891000</v>
      </c>
      <c r="G24" s="149">
        <v>9925020039</v>
      </c>
      <c r="H24" s="149">
        <v>0</v>
      </c>
    </row>
    <row r="25" spans="1:8" ht="19.5" customHeight="1">
      <c r="A25" s="146">
        <v>1288</v>
      </c>
      <c r="B25" s="146" t="s">
        <v>615</v>
      </c>
      <c r="C25" s="147">
        <v>12741891000</v>
      </c>
      <c r="D25" s="147">
        <v>0</v>
      </c>
      <c r="E25" s="147">
        <v>9925020039</v>
      </c>
      <c r="F25" s="147">
        <v>12741891000</v>
      </c>
      <c r="G25" s="147">
        <v>9925020039</v>
      </c>
      <c r="H25" s="147">
        <v>0</v>
      </c>
    </row>
    <row r="26" spans="1:8" ht="19.5" customHeight="1">
      <c r="A26" s="146">
        <v>12881</v>
      </c>
      <c r="B26" s="146" t="s">
        <v>616</v>
      </c>
      <c r="C26" s="147">
        <v>12741891000</v>
      </c>
      <c r="D26" s="147">
        <v>0</v>
      </c>
      <c r="E26" s="147">
        <v>9925020039</v>
      </c>
      <c r="F26" s="147">
        <v>12741891000</v>
      </c>
      <c r="G26" s="147">
        <v>9925020039</v>
      </c>
      <c r="H26" s="147">
        <v>0</v>
      </c>
    </row>
    <row r="27" spans="1:8" s="145" customFormat="1" ht="19.5" customHeight="1">
      <c r="A27" s="148">
        <v>131</v>
      </c>
      <c r="B27" s="148" t="s">
        <v>617</v>
      </c>
      <c r="C27" s="149">
        <v>717143028</v>
      </c>
      <c r="D27" s="149">
        <v>17158400</v>
      </c>
      <c r="E27" s="149">
        <v>13408898507</v>
      </c>
      <c r="F27" s="149">
        <v>13749180054</v>
      </c>
      <c r="G27" s="149">
        <v>464303081</v>
      </c>
      <c r="H27" s="149">
        <v>104600000</v>
      </c>
    </row>
    <row r="28" spans="1:8" ht="19.5" customHeight="1">
      <c r="A28" s="146">
        <v>1311</v>
      </c>
      <c r="B28" s="146" t="s">
        <v>618</v>
      </c>
      <c r="C28" s="147">
        <v>717143028</v>
      </c>
      <c r="D28" s="147">
        <v>17158400</v>
      </c>
      <c r="E28" s="147">
        <v>12918400507</v>
      </c>
      <c r="F28" s="147">
        <v>13258682054</v>
      </c>
      <c r="G28" s="147">
        <v>464303081</v>
      </c>
      <c r="H28" s="147">
        <v>104600000</v>
      </c>
    </row>
    <row r="29" spans="1:8" ht="19.5" customHeight="1">
      <c r="A29" s="146">
        <v>1312</v>
      </c>
      <c r="B29" s="146" t="s">
        <v>619</v>
      </c>
      <c r="C29" s="147">
        <v>0</v>
      </c>
      <c r="D29" s="147">
        <v>0</v>
      </c>
      <c r="E29" s="147">
        <v>439098000</v>
      </c>
      <c r="F29" s="147">
        <v>439098000</v>
      </c>
      <c r="G29" s="147">
        <v>0</v>
      </c>
      <c r="H29" s="147">
        <v>0</v>
      </c>
    </row>
    <row r="30" spans="1:8" ht="19.5" customHeight="1">
      <c r="A30" s="146">
        <v>1313</v>
      </c>
      <c r="B30" s="146" t="s">
        <v>620</v>
      </c>
      <c r="C30" s="147">
        <v>0</v>
      </c>
      <c r="D30" s="147">
        <v>0</v>
      </c>
      <c r="E30" s="147">
        <v>51400000</v>
      </c>
      <c r="F30" s="147">
        <v>51400000</v>
      </c>
      <c r="G30" s="147">
        <v>0</v>
      </c>
      <c r="H30" s="147">
        <v>0</v>
      </c>
    </row>
    <row r="31" spans="1:8" s="145" customFormat="1" ht="19.5" customHeight="1">
      <c r="A31" s="148">
        <v>133</v>
      </c>
      <c r="B31" s="148" t="s">
        <v>621</v>
      </c>
      <c r="C31" s="149">
        <v>0</v>
      </c>
      <c r="D31" s="149">
        <v>0</v>
      </c>
      <c r="E31" s="149">
        <v>13160643206</v>
      </c>
      <c r="F31" s="149">
        <v>13113018947</v>
      </c>
      <c r="G31" s="149">
        <v>47624259</v>
      </c>
      <c r="H31" s="149">
        <v>0</v>
      </c>
    </row>
    <row r="32" spans="1:8" ht="19.5" customHeight="1">
      <c r="A32" s="146">
        <v>1331</v>
      </c>
      <c r="B32" s="146" t="s">
        <v>622</v>
      </c>
      <c r="C32" s="147">
        <v>0</v>
      </c>
      <c r="D32" s="147">
        <v>0</v>
      </c>
      <c r="E32" s="147">
        <v>13160643206</v>
      </c>
      <c r="F32" s="147">
        <v>13113018947</v>
      </c>
      <c r="G32" s="147">
        <v>47624259</v>
      </c>
      <c r="H32" s="147">
        <v>0</v>
      </c>
    </row>
    <row r="33" spans="1:8" ht="19.5" customHeight="1">
      <c r="A33" s="146">
        <v>13311</v>
      </c>
      <c r="B33" s="146" t="s">
        <v>623</v>
      </c>
      <c r="C33" s="147">
        <v>0</v>
      </c>
      <c r="D33" s="147">
        <v>0</v>
      </c>
      <c r="E33" s="147">
        <v>12880742243</v>
      </c>
      <c r="F33" s="147">
        <v>12833117984</v>
      </c>
      <c r="G33" s="147">
        <v>47624259</v>
      </c>
      <c r="H33" s="147">
        <v>0</v>
      </c>
    </row>
    <row r="34" spans="1:8" ht="19.5" customHeight="1">
      <c r="A34" s="146">
        <v>13312</v>
      </c>
      <c r="B34" s="146" t="s">
        <v>624</v>
      </c>
      <c r="C34" s="147">
        <v>0</v>
      </c>
      <c r="D34" s="147">
        <v>0</v>
      </c>
      <c r="E34" s="147">
        <v>108750112</v>
      </c>
      <c r="F34" s="147">
        <v>108750112</v>
      </c>
      <c r="G34" s="147">
        <v>0</v>
      </c>
      <c r="H34" s="147">
        <v>0</v>
      </c>
    </row>
    <row r="35" spans="1:8" ht="19.5" customHeight="1">
      <c r="A35" s="146">
        <v>13314</v>
      </c>
      <c r="B35" s="146" t="s">
        <v>625</v>
      </c>
      <c r="C35" s="147">
        <v>0</v>
      </c>
      <c r="D35" s="147">
        <v>0</v>
      </c>
      <c r="E35" s="147">
        <v>171150851</v>
      </c>
      <c r="F35" s="147">
        <v>171150851</v>
      </c>
      <c r="G35" s="147">
        <v>0</v>
      </c>
      <c r="H35" s="147">
        <v>0</v>
      </c>
    </row>
    <row r="36" spans="1:8" s="145" customFormat="1" ht="19.5" customHeight="1">
      <c r="A36" s="148">
        <v>138</v>
      </c>
      <c r="B36" s="148" t="s">
        <v>626</v>
      </c>
      <c r="C36" s="149">
        <v>973138373</v>
      </c>
      <c r="D36" s="149">
        <v>0</v>
      </c>
      <c r="E36" s="149">
        <v>20751590931</v>
      </c>
      <c r="F36" s="149">
        <v>18676595104</v>
      </c>
      <c r="G36" s="149">
        <v>3048134200</v>
      </c>
      <c r="H36" s="149">
        <v>0</v>
      </c>
    </row>
    <row r="37" spans="1:8" ht="19.5" customHeight="1">
      <c r="A37" s="146">
        <v>1381</v>
      </c>
      <c r="B37" s="146" t="s">
        <v>627</v>
      </c>
      <c r="C37" s="147">
        <v>973138373</v>
      </c>
      <c r="D37" s="147">
        <v>0</v>
      </c>
      <c r="E37" s="147">
        <v>15751590931</v>
      </c>
      <c r="F37" s="147">
        <v>13676595104</v>
      </c>
      <c r="G37" s="147">
        <v>3048134200</v>
      </c>
      <c r="H37" s="147">
        <v>0</v>
      </c>
    </row>
    <row r="38" spans="1:8" ht="19.5" customHeight="1">
      <c r="A38" s="146">
        <v>1383</v>
      </c>
      <c r="B38" s="146" t="s">
        <v>628</v>
      </c>
      <c r="C38" s="147">
        <v>0</v>
      </c>
      <c r="D38" s="147">
        <v>0</v>
      </c>
      <c r="E38" s="147">
        <v>5000000000</v>
      </c>
      <c r="F38" s="147">
        <v>5000000000</v>
      </c>
      <c r="G38" s="147">
        <v>0</v>
      </c>
      <c r="H38" s="147">
        <v>0</v>
      </c>
    </row>
    <row r="39" spans="1:8" s="145" customFormat="1" ht="19.5" customHeight="1">
      <c r="A39" s="148">
        <v>141</v>
      </c>
      <c r="B39" s="148" t="s">
        <v>629</v>
      </c>
      <c r="C39" s="149">
        <v>0</v>
      </c>
      <c r="D39" s="149">
        <v>0</v>
      </c>
      <c r="E39" s="149">
        <v>3000000000</v>
      </c>
      <c r="F39" s="149">
        <v>3000000000</v>
      </c>
      <c r="G39" s="149">
        <v>0</v>
      </c>
      <c r="H39" s="149">
        <v>0</v>
      </c>
    </row>
    <row r="40" spans="1:8" ht="19.5" customHeight="1">
      <c r="A40" s="146">
        <v>1411</v>
      </c>
      <c r="B40" s="146" t="s">
        <v>630</v>
      </c>
      <c r="C40" s="147">
        <v>0</v>
      </c>
      <c r="D40" s="147">
        <v>0</v>
      </c>
      <c r="E40" s="147">
        <v>3000000000</v>
      </c>
      <c r="F40" s="147">
        <v>3000000000</v>
      </c>
      <c r="G40" s="147">
        <v>0</v>
      </c>
      <c r="H40" s="147">
        <v>0</v>
      </c>
    </row>
    <row r="41" spans="1:8" s="145" customFormat="1" ht="19.5" customHeight="1">
      <c r="A41" s="148">
        <v>142</v>
      </c>
      <c r="B41" s="148" t="s">
        <v>631</v>
      </c>
      <c r="C41" s="149">
        <v>1496250593</v>
      </c>
      <c r="D41" s="149">
        <v>0</v>
      </c>
      <c r="E41" s="149">
        <v>2653534348</v>
      </c>
      <c r="F41" s="149">
        <v>2744829834</v>
      </c>
      <c r="G41" s="149">
        <v>1404955107</v>
      </c>
      <c r="H41" s="149">
        <v>0</v>
      </c>
    </row>
    <row r="42" spans="1:8" ht="19.5" customHeight="1">
      <c r="A42" s="146">
        <v>1421</v>
      </c>
      <c r="B42" s="146" t="s">
        <v>632</v>
      </c>
      <c r="C42" s="147">
        <v>1069958722</v>
      </c>
      <c r="D42" s="147">
        <v>0</v>
      </c>
      <c r="E42" s="147">
        <v>2042657578</v>
      </c>
      <c r="F42" s="147">
        <v>2223263121</v>
      </c>
      <c r="G42" s="147">
        <v>889353179</v>
      </c>
      <c r="H42" s="147"/>
    </row>
    <row r="43" spans="1:8" ht="19.5" customHeight="1">
      <c r="A43" s="146">
        <v>1422</v>
      </c>
      <c r="B43" s="146" t="s">
        <v>633</v>
      </c>
      <c r="C43" s="147">
        <v>21886639</v>
      </c>
      <c r="D43" s="147">
        <v>0</v>
      </c>
      <c r="E43" s="147">
        <v>31720000</v>
      </c>
      <c r="F43" s="147">
        <v>39148655</v>
      </c>
      <c r="G43" s="147">
        <v>14457984</v>
      </c>
      <c r="H43" s="147">
        <v>0</v>
      </c>
    </row>
    <row r="44" spans="1:8" ht="19.5" customHeight="1">
      <c r="A44" s="146">
        <v>1423</v>
      </c>
      <c r="B44" s="146" t="s">
        <v>634</v>
      </c>
      <c r="C44" s="147">
        <v>397618564</v>
      </c>
      <c r="D44" s="147">
        <v>0</v>
      </c>
      <c r="E44" s="147">
        <v>391281315</v>
      </c>
      <c r="F44" s="147">
        <v>415100321</v>
      </c>
      <c r="G44" s="147">
        <v>373799558</v>
      </c>
      <c r="H44" s="147">
        <v>0</v>
      </c>
    </row>
    <row r="45" spans="1:8" ht="19.5" customHeight="1">
      <c r="A45" s="146">
        <v>1424</v>
      </c>
      <c r="B45" s="146" t="s">
        <v>635</v>
      </c>
      <c r="C45" s="147">
        <v>6786668</v>
      </c>
      <c r="D45" s="147">
        <v>0</v>
      </c>
      <c r="E45" s="147">
        <v>187875455</v>
      </c>
      <c r="F45" s="147">
        <v>67317737</v>
      </c>
      <c r="G45" s="147">
        <v>127344386</v>
      </c>
      <c r="H45" s="147">
        <v>0</v>
      </c>
    </row>
    <row r="46" spans="1:8" s="145" customFormat="1" ht="19.5" customHeight="1">
      <c r="A46" s="148">
        <v>152</v>
      </c>
      <c r="B46" s="148" t="s">
        <v>636</v>
      </c>
      <c r="C46" s="149">
        <v>4204374873</v>
      </c>
      <c r="D46" s="149">
        <v>0</v>
      </c>
      <c r="E46" s="149">
        <v>71083965921</v>
      </c>
      <c r="F46" s="149">
        <v>70029690963</v>
      </c>
      <c r="G46" s="149">
        <v>5258649831</v>
      </c>
      <c r="H46" s="149">
        <v>0</v>
      </c>
    </row>
    <row r="47" spans="1:8" ht="19.5" customHeight="1">
      <c r="A47" s="146">
        <v>1521</v>
      </c>
      <c r="B47" s="146" t="s">
        <v>637</v>
      </c>
      <c r="C47" s="147">
        <v>1510958672</v>
      </c>
      <c r="D47" s="147">
        <v>0</v>
      </c>
      <c r="E47" s="147">
        <v>59166903688</v>
      </c>
      <c r="F47" s="147">
        <v>58641995788</v>
      </c>
      <c r="G47" s="147">
        <v>2035866572</v>
      </c>
      <c r="H47" s="147">
        <v>0</v>
      </c>
    </row>
    <row r="48" spans="1:8" ht="19.5" customHeight="1">
      <c r="A48" s="146">
        <v>15211</v>
      </c>
      <c r="B48" s="146" t="s">
        <v>638</v>
      </c>
      <c r="C48" s="147">
        <v>1460694732</v>
      </c>
      <c r="D48" s="147">
        <v>0</v>
      </c>
      <c r="E48" s="147">
        <v>41083475300</v>
      </c>
      <c r="F48" s="147">
        <v>40525639676</v>
      </c>
      <c r="G48" s="147">
        <v>2018530356</v>
      </c>
      <c r="H48" s="147">
        <v>0</v>
      </c>
    </row>
    <row r="49" spans="1:8" ht="19.5" customHeight="1">
      <c r="A49" s="146">
        <v>15213</v>
      </c>
      <c r="B49" s="146" t="s">
        <v>639</v>
      </c>
      <c r="C49" s="147">
        <v>50263940</v>
      </c>
      <c r="D49" s="147">
        <v>0</v>
      </c>
      <c r="E49" s="147">
        <v>16381818214</v>
      </c>
      <c r="F49" s="147">
        <v>16430259283</v>
      </c>
      <c r="G49" s="147">
        <v>1822871</v>
      </c>
      <c r="H49" s="147">
        <v>0</v>
      </c>
    </row>
    <row r="50" spans="1:8" ht="19.5" customHeight="1">
      <c r="A50" s="146">
        <v>15214</v>
      </c>
      <c r="B50" s="146" t="s">
        <v>640</v>
      </c>
      <c r="C50" s="147">
        <v>0</v>
      </c>
      <c r="D50" s="147">
        <v>0</v>
      </c>
      <c r="E50" s="147">
        <v>1701610174</v>
      </c>
      <c r="F50" s="147">
        <v>1686096829</v>
      </c>
      <c r="G50" s="147">
        <v>15513345</v>
      </c>
      <c r="H50" s="147">
        <v>0</v>
      </c>
    </row>
    <row r="51" spans="1:8" ht="19.5" customHeight="1">
      <c r="A51" s="146">
        <v>1522</v>
      </c>
      <c r="B51" s="146" t="s">
        <v>641</v>
      </c>
      <c r="C51" s="147">
        <v>2693416201</v>
      </c>
      <c r="D51" s="147">
        <v>0</v>
      </c>
      <c r="E51" s="147">
        <v>11917062233</v>
      </c>
      <c r="F51" s="147">
        <v>11387695175</v>
      </c>
      <c r="G51" s="147">
        <v>3222783259</v>
      </c>
      <c r="H51" s="147">
        <v>0</v>
      </c>
    </row>
    <row r="52" spans="1:8" ht="19.5" customHeight="1">
      <c r="A52" s="146">
        <v>15221</v>
      </c>
      <c r="B52" s="146" t="s">
        <v>642</v>
      </c>
      <c r="C52" s="147">
        <v>2631162028</v>
      </c>
      <c r="D52" s="147">
        <v>0</v>
      </c>
      <c r="E52" s="147">
        <v>11842523962</v>
      </c>
      <c r="F52" s="147">
        <v>11251046819</v>
      </c>
      <c r="G52" s="147">
        <v>3222639171</v>
      </c>
      <c r="H52" s="147">
        <v>0</v>
      </c>
    </row>
    <row r="53" spans="1:8" ht="19.5" customHeight="1">
      <c r="A53" s="146">
        <v>15223</v>
      </c>
      <c r="B53" s="146" t="s">
        <v>643</v>
      </c>
      <c r="C53" s="147">
        <v>62254173</v>
      </c>
      <c r="D53" s="147">
        <v>0</v>
      </c>
      <c r="E53" s="147">
        <v>0</v>
      </c>
      <c r="F53" s="147">
        <v>62110085</v>
      </c>
      <c r="G53" s="147">
        <v>144088</v>
      </c>
      <c r="H53" s="147">
        <v>0</v>
      </c>
    </row>
    <row r="54" spans="1:8" ht="19.5" customHeight="1">
      <c r="A54" s="146">
        <v>15224</v>
      </c>
      <c r="B54" s="146" t="s">
        <v>644</v>
      </c>
      <c r="C54" s="147">
        <v>0</v>
      </c>
      <c r="D54" s="147">
        <v>0</v>
      </c>
      <c r="E54" s="147">
        <v>74538271</v>
      </c>
      <c r="F54" s="147">
        <v>74538271</v>
      </c>
      <c r="G54" s="147">
        <v>0</v>
      </c>
      <c r="H54" s="147">
        <v>0</v>
      </c>
    </row>
    <row r="55" spans="1:8" s="145" customFormat="1" ht="19.5" customHeight="1">
      <c r="A55" s="148">
        <v>153</v>
      </c>
      <c r="B55" s="148" t="s">
        <v>645</v>
      </c>
      <c r="C55" s="149">
        <v>0</v>
      </c>
      <c r="D55" s="149">
        <v>0</v>
      </c>
      <c r="E55" s="149">
        <v>85539135</v>
      </c>
      <c r="F55" s="149">
        <v>85539135</v>
      </c>
      <c r="G55" s="149">
        <v>0</v>
      </c>
      <c r="H55" s="149">
        <v>0</v>
      </c>
    </row>
    <row r="56" spans="1:8" ht="19.5" customHeight="1">
      <c r="A56" s="146">
        <v>1531</v>
      </c>
      <c r="B56" s="146" t="s">
        <v>646</v>
      </c>
      <c r="C56" s="147">
        <v>0</v>
      </c>
      <c r="D56" s="147">
        <v>0</v>
      </c>
      <c r="E56" s="147">
        <v>85539135</v>
      </c>
      <c r="F56" s="147">
        <v>85539135</v>
      </c>
      <c r="G56" s="147">
        <v>0</v>
      </c>
      <c r="H56" s="147">
        <v>0</v>
      </c>
    </row>
    <row r="57" spans="1:8" s="145" customFormat="1" ht="19.5" customHeight="1">
      <c r="A57" s="148">
        <v>154</v>
      </c>
      <c r="B57" s="148" t="s">
        <v>647</v>
      </c>
      <c r="C57" s="149">
        <v>0</v>
      </c>
      <c r="D57" s="149">
        <v>0</v>
      </c>
      <c r="E57" s="149">
        <v>114068381365</v>
      </c>
      <c r="F57" s="149">
        <v>114068381365</v>
      </c>
      <c r="G57" s="149">
        <v>0</v>
      </c>
      <c r="H57" s="149">
        <v>0</v>
      </c>
    </row>
    <row r="58" spans="1:8" ht="19.5" customHeight="1">
      <c r="A58" s="146">
        <v>1541</v>
      </c>
      <c r="B58" s="146" t="s">
        <v>648</v>
      </c>
      <c r="C58" s="147">
        <v>0</v>
      </c>
      <c r="D58" s="147">
        <v>0</v>
      </c>
      <c r="E58" s="147">
        <v>78054383999</v>
      </c>
      <c r="F58" s="147">
        <v>78054383999</v>
      </c>
      <c r="G58" s="147">
        <v>0</v>
      </c>
      <c r="H58" s="147">
        <v>0</v>
      </c>
    </row>
    <row r="59" spans="1:8" ht="19.5" customHeight="1">
      <c r="A59" s="146">
        <v>1542</v>
      </c>
      <c r="B59" s="146" t="s">
        <v>649</v>
      </c>
      <c r="C59" s="147">
        <v>0</v>
      </c>
      <c r="D59" s="147">
        <v>0</v>
      </c>
      <c r="E59" s="147">
        <v>2763373804</v>
      </c>
      <c r="F59" s="147">
        <v>2763373804</v>
      </c>
      <c r="G59" s="147">
        <v>0</v>
      </c>
      <c r="H59" s="147">
        <v>0</v>
      </c>
    </row>
    <row r="60" spans="1:8" ht="19.5" customHeight="1">
      <c r="A60" s="146">
        <v>1543</v>
      </c>
      <c r="B60" s="146" t="s">
        <v>650</v>
      </c>
      <c r="C60" s="147">
        <v>0</v>
      </c>
      <c r="D60" s="147">
        <v>0</v>
      </c>
      <c r="E60" s="147">
        <v>30564914801</v>
      </c>
      <c r="F60" s="147">
        <v>30564914801</v>
      </c>
      <c r="G60" s="147">
        <v>0</v>
      </c>
      <c r="H60" s="147">
        <v>0</v>
      </c>
    </row>
    <row r="61" spans="1:8" ht="19.5" customHeight="1">
      <c r="A61" s="146">
        <v>1544</v>
      </c>
      <c r="B61" s="146" t="s">
        <v>651</v>
      </c>
      <c r="C61" s="147">
        <v>0</v>
      </c>
      <c r="D61" s="147">
        <v>0</v>
      </c>
      <c r="E61" s="147">
        <v>2685708761</v>
      </c>
      <c r="F61" s="147">
        <v>2685708761</v>
      </c>
      <c r="G61" s="147">
        <v>0</v>
      </c>
      <c r="H61" s="147">
        <v>0</v>
      </c>
    </row>
    <row r="62" spans="1:8" s="145" customFormat="1" ht="19.5" customHeight="1">
      <c r="A62" s="148">
        <v>155</v>
      </c>
      <c r="B62" s="148" t="s">
        <v>652</v>
      </c>
      <c r="C62" s="149">
        <v>102033552</v>
      </c>
      <c r="D62" s="149">
        <v>0</v>
      </c>
      <c r="E62" s="149">
        <v>16400000</v>
      </c>
      <c r="F62" s="149">
        <v>3488720</v>
      </c>
      <c r="G62" s="149">
        <v>114944832</v>
      </c>
      <c r="H62" s="149">
        <v>0</v>
      </c>
    </row>
    <row r="63" spans="1:8" ht="19.5" customHeight="1">
      <c r="A63" s="146">
        <v>1551</v>
      </c>
      <c r="B63" s="146" t="s">
        <v>653</v>
      </c>
      <c r="C63" s="147">
        <v>102033552</v>
      </c>
      <c r="D63" s="147">
        <v>0</v>
      </c>
      <c r="E63" s="147">
        <v>16400000</v>
      </c>
      <c r="F63" s="147">
        <v>3488720</v>
      </c>
      <c r="G63" s="147">
        <v>114944832</v>
      </c>
      <c r="H63" s="147">
        <v>0</v>
      </c>
    </row>
    <row r="64" spans="1:8" s="145" customFormat="1" ht="19.5" customHeight="1">
      <c r="A64" s="148">
        <v>156</v>
      </c>
      <c r="B64" s="148" t="s">
        <v>654</v>
      </c>
      <c r="C64" s="149">
        <v>488453321</v>
      </c>
      <c r="D64" s="149">
        <v>0</v>
      </c>
      <c r="E64" s="149">
        <v>2140765351</v>
      </c>
      <c r="F64" s="149">
        <v>1971813870</v>
      </c>
      <c r="G64" s="149">
        <v>657404802</v>
      </c>
      <c r="H64" s="149">
        <v>0</v>
      </c>
    </row>
    <row r="65" spans="1:8" ht="19.5" customHeight="1">
      <c r="A65" s="146">
        <v>1561</v>
      </c>
      <c r="B65" s="146" t="s">
        <v>655</v>
      </c>
      <c r="C65" s="147">
        <v>427792030</v>
      </c>
      <c r="D65" s="147">
        <v>0</v>
      </c>
      <c r="E65" s="147">
        <v>1975958251</v>
      </c>
      <c r="F65" s="147">
        <v>1869246411</v>
      </c>
      <c r="G65" s="147">
        <v>534503870</v>
      </c>
      <c r="H65" s="147">
        <v>0</v>
      </c>
    </row>
    <row r="66" spans="1:8" ht="19.5" customHeight="1">
      <c r="A66" s="146">
        <v>1562</v>
      </c>
      <c r="B66" s="146" t="s">
        <v>656</v>
      </c>
      <c r="C66" s="147">
        <v>0</v>
      </c>
      <c r="D66" s="147">
        <v>0</v>
      </c>
      <c r="E66" s="147">
        <v>2400000</v>
      </c>
      <c r="F66" s="147">
        <v>64800</v>
      </c>
      <c r="G66" s="147">
        <v>2335200</v>
      </c>
      <c r="H66" s="147">
        <v>0</v>
      </c>
    </row>
    <row r="67" spans="1:8" ht="19.5" customHeight="1">
      <c r="A67" s="146">
        <v>1563</v>
      </c>
      <c r="B67" s="146" t="s">
        <v>657</v>
      </c>
      <c r="C67" s="147">
        <v>60661291</v>
      </c>
      <c r="D67" s="147">
        <v>0</v>
      </c>
      <c r="E67" s="147">
        <v>160007100</v>
      </c>
      <c r="F67" s="147">
        <v>102085059</v>
      </c>
      <c r="G67" s="147">
        <v>118583332</v>
      </c>
      <c r="H67" s="147">
        <v>0</v>
      </c>
    </row>
    <row r="68" spans="1:8" ht="19.5" customHeight="1">
      <c r="A68" s="146">
        <v>1564</v>
      </c>
      <c r="B68" s="146" t="s">
        <v>658</v>
      </c>
      <c r="C68" s="147">
        <v>0</v>
      </c>
      <c r="D68" s="147">
        <v>0</v>
      </c>
      <c r="E68" s="147">
        <v>2400000</v>
      </c>
      <c r="F68" s="147">
        <v>417600</v>
      </c>
      <c r="G68" s="147">
        <v>1982400</v>
      </c>
      <c r="H68" s="147">
        <v>0</v>
      </c>
    </row>
    <row r="69" spans="1:8" s="145" customFormat="1" ht="19.5" customHeight="1">
      <c r="A69" s="148">
        <v>211</v>
      </c>
      <c r="B69" s="148" t="s">
        <v>659</v>
      </c>
      <c r="C69" s="149">
        <v>160465715021</v>
      </c>
      <c r="D69" s="149">
        <v>0</v>
      </c>
      <c r="E69" s="149">
        <v>147490944801</v>
      </c>
      <c r="F69" s="149">
        <v>16435665981</v>
      </c>
      <c r="G69" s="149">
        <v>291520993841</v>
      </c>
      <c r="H69" s="149">
        <v>0</v>
      </c>
    </row>
    <row r="70" spans="1:8" ht="19.5" customHeight="1">
      <c r="A70" s="146">
        <v>2111</v>
      </c>
      <c r="B70" s="146" t="s">
        <v>660</v>
      </c>
      <c r="C70" s="147">
        <v>137604954655</v>
      </c>
      <c r="D70" s="147">
        <v>0</v>
      </c>
      <c r="E70" s="147">
        <v>132577215071</v>
      </c>
      <c r="F70" s="147">
        <v>10706143801</v>
      </c>
      <c r="G70" s="147">
        <v>259476025925</v>
      </c>
      <c r="H70" s="147">
        <v>0</v>
      </c>
    </row>
    <row r="71" spans="1:8" ht="19.5" customHeight="1">
      <c r="A71" s="146">
        <v>21111</v>
      </c>
      <c r="B71" s="146" t="s">
        <v>661</v>
      </c>
      <c r="C71" s="147">
        <v>109602525655</v>
      </c>
      <c r="D71" s="147">
        <v>0</v>
      </c>
      <c r="E71" s="147">
        <v>130274265071</v>
      </c>
      <c r="F71" s="147">
        <v>10706143801</v>
      </c>
      <c r="G71" s="147">
        <v>229170646925</v>
      </c>
      <c r="H71" s="147">
        <v>0</v>
      </c>
    </row>
    <row r="72" spans="1:8" ht="19.5" customHeight="1">
      <c r="A72" s="146">
        <v>211112</v>
      </c>
      <c r="B72" s="146" t="s">
        <v>662</v>
      </c>
      <c r="C72" s="147">
        <v>9916773048</v>
      </c>
      <c r="D72" s="147">
        <v>0</v>
      </c>
      <c r="E72" s="147">
        <v>91170129237</v>
      </c>
      <c r="F72" s="147">
        <v>931919417</v>
      </c>
      <c r="G72" s="147">
        <v>100154982868</v>
      </c>
      <c r="H72" s="147">
        <v>0</v>
      </c>
    </row>
    <row r="73" spans="1:8" ht="19.5" customHeight="1">
      <c r="A73" s="146">
        <v>211113</v>
      </c>
      <c r="B73" s="146" t="s">
        <v>663</v>
      </c>
      <c r="C73" s="147">
        <v>1972852565</v>
      </c>
      <c r="D73" s="147">
        <v>0</v>
      </c>
      <c r="E73" s="147">
        <v>20889721099</v>
      </c>
      <c r="F73" s="147">
        <v>0</v>
      </c>
      <c r="G73" s="147">
        <v>22862573664</v>
      </c>
      <c r="H73" s="147">
        <v>0</v>
      </c>
    </row>
    <row r="74" spans="1:8" ht="19.5" customHeight="1">
      <c r="A74" s="146">
        <v>211114</v>
      </c>
      <c r="B74" s="146" t="s">
        <v>664</v>
      </c>
      <c r="C74" s="147">
        <v>97637402678</v>
      </c>
      <c r="D74" s="147">
        <v>0</v>
      </c>
      <c r="E74" s="147">
        <v>10901818138</v>
      </c>
      <c r="F74" s="147">
        <v>9774224384</v>
      </c>
      <c r="G74" s="147">
        <v>98764996432</v>
      </c>
      <c r="H74" s="147">
        <v>0</v>
      </c>
    </row>
    <row r="75" spans="1:8" ht="19.5" customHeight="1">
      <c r="A75" s="146">
        <v>211115</v>
      </c>
      <c r="B75" s="146" t="s">
        <v>665</v>
      </c>
      <c r="C75" s="147">
        <v>68117364</v>
      </c>
      <c r="D75" s="147">
        <v>0</v>
      </c>
      <c r="E75" s="147">
        <v>7302079597</v>
      </c>
      <c r="F75" s="147">
        <v>0</v>
      </c>
      <c r="G75" s="147">
        <v>7370196961</v>
      </c>
      <c r="H75" s="147">
        <v>0</v>
      </c>
    </row>
    <row r="76" spans="1:8" ht="19.5" customHeight="1">
      <c r="A76" s="146">
        <v>211118</v>
      </c>
      <c r="B76" s="146" t="s">
        <v>666</v>
      </c>
      <c r="C76" s="147">
        <v>7380000</v>
      </c>
      <c r="D76" s="147">
        <v>0</v>
      </c>
      <c r="E76" s="147">
        <v>10517000</v>
      </c>
      <c r="F76" s="147">
        <v>0</v>
      </c>
      <c r="G76" s="147">
        <v>17897000</v>
      </c>
      <c r="H76" s="147">
        <v>0</v>
      </c>
    </row>
    <row r="77" spans="1:8" ht="19.5" customHeight="1">
      <c r="A77" s="146">
        <v>21112</v>
      </c>
      <c r="B77" s="146" t="s">
        <v>667</v>
      </c>
      <c r="C77" s="147">
        <v>2800000</v>
      </c>
      <c r="D77" s="147">
        <v>0</v>
      </c>
      <c r="E77" s="147">
        <v>0</v>
      </c>
      <c r="F77" s="147">
        <v>0</v>
      </c>
      <c r="G77" s="147">
        <v>2800000</v>
      </c>
      <c r="H77" s="147">
        <v>0</v>
      </c>
    </row>
    <row r="78" spans="1:8" ht="19.5" customHeight="1">
      <c r="A78" s="146">
        <v>211124</v>
      </c>
      <c r="B78" s="146" t="s">
        <v>668</v>
      </c>
      <c r="C78" s="147">
        <v>2800000</v>
      </c>
      <c r="D78" s="147">
        <v>0</v>
      </c>
      <c r="E78" s="147">
        <v>0</v>
      </c>
      <c r="F78" s="147">
        <v>0</v>
      </c>
      <c r="G78" s="147">
        <v>2800000</v>
      </c>
      <c r="H78" s="147">
        <v>0</v>
      </c>
    </row>
    <row r="79" spans="1:8" ht="19.5" customHeight="1">
      <c r="A79" s="146">
        <v>21113</v>
      </c>
      <c r="B79" s="146" t="s">
        <v>669</v>
      </c>
      <c r="C79" s="147">
        <v>27999629000</v>
      </c>
      <c r="D79" s="147">
        <v>0</v>
      </c>
      <c r="E79" s="147">
        <v>2302950000</v>
      </c>
      <c r="F79" s="147">
        <v>0</v>
      </c>
      <c r="G79" s="147">
        <v>30302579000</v>
      </c>
      <c r="H79" s="147">
        <v>0</v>
      </c>
    </row>
    <row r="80" spans="1:8" ht="19.5" customHeight="1">
      <c r="A80" s="146">
        <v>211134</v>
      </c>
      <c r="B80" s="146" t="s">
        <v>670</v>
      </c>
      <c r="C80" s="147">
        <v>27999629000</v>
      </c>
      <c r="D80" s="147">
        <v>0</v>
      </c>
      <c r="E80" s="147">
        <v>2302950000</v>
      </c>
      <c r="F80" s="147">
        <v>0</v>
      </c>
      <c r="G80" s="147">
        <v>30302579000</v>
      </c>
      <c r="H80" s="147">
        <v>0</v>
      </c>
    </row>
    <row r="81" spans="1:8" ht="19.5" customHeight="1">
      <c r="A81" s="146">
        <v>2112</v>
      </c>
      <c r="B81" s="146" t="s">
        <v>671</v>
      </c>
      <c r="C81" s="147">
        <v>22792260366</v>
      </c>
      <c r="D81" s="147">
        <v>0</v>
      </c>
      <c r="E81" s="147">
        <v>14853729730</v>
      </c>
      <c r="F81" s="147">
        <v>5729522180</v>
      </c>
      <c r="G81" s="147">
        <v>31916467916</v>
      </c>
      <c r="H81" s="147">
        <v>0</v>
      </c>
    </row>
    <row r="82" spans="1:8" ht="19.5" customHeight="1">
      <c r="A82" s="146">
        <v>21121</v>
      </c>
      <c r="B82" s="146" t="s">
        <v>672</v>
      </c>
      <c r="C82" s="147">
        <v>19361910366</v>
      </c>
      <c r="D82" s="147">
        <v>0</v>
      </c>
      <c r="E82" s="147">
        <v>14853729730</v>
      </c>
      <c r="F82" s="147">
        <v>5729522180</v>
      </c>
      <c r="G82" s="147">
        <v>28486117916</v>
      </c>
      <c r="H82" s="147">
        <v>0</v>
      </c>
    </row>
    <row r="83" spans="1:8" ht="19.5" customHeight="1">
      <c r="A83" s="146">
        <v>21123</v>
      </c>
      <c r="B83" s="146" t="s">
        <v>673</v>
      </c>
      <c r="C83" s="147">
        <v>3430350000</v>
      </c>
      <c r="D83" s="147">
        <v>0</v>
      </c>
      <c r="E83" s="147">
        <v>0</v>
      </c>
      <c r="F83" s="147">
        <v>0</v>
      </c>
      <c r="G83" s="147">
        <v>3430350000</v>
      </c>
      <c r="H83" s="147">
        <v>0</v>
      </c>
    </row>
    <row r="84" spans="1:8" ht="19.5" customHeight="1">
      <c r="A84" s="146">
        <v>2113</v>
      </c>
      <c r="B84" s="146" t="s">
        <v>674</v>
      </c>
      <c r="C84" s="147">
        <v>68500000</v>
      </c>
      <c r="D84" s="147">
        <v>0</v>
      </c>
      <c r="E84" s="147">
        <v>60000000</v>
      </c>
      <c r="F84" s="147">
        <v>0</v>
      </c>
      <c r="G84" s="147">
        <v>128500000</v>
      </c>
      <c r="H84" s="147">
        <v>0</v>
      </c>
    </row>
    <row r="85" spans="1:8" ht="19.5" customHeight="1">
      <c r="A85" s="146">
        <v>21131</v>
      </c>
      <c r="B85" s="146" t="s">
        <v>675</v>
      </c>
      <c r="C85" s="147">
        <v>68500000</v>
      </c>
      <c r="D85" s="147">
        <v>0</v>
      </c>
      <c r="E85" s="147">
        <v>60000000</v>
      </c>
      <c r="F85" s="147">
        <v>0</v>
      </c>
      <c r="G85" s="147">
        <v>128500000</v>
      </c>
      <c r="H85" s="147">
        <v>0</v>
      </c>
    </row>
    <row r="86" spans="1:8" s="145" customFormat="1" ht="19.5" customHeight="1">
      <c r="A86" s="148">
        <v>214</v>
      </c>
      <c r="B86" s="148" t="s">
        <v>676</v>
      </c>
      <c r="C86" s="149">
        <v>0</v>
      </c>
      <c r="D86" s="149">
        <v>42461241724</v>
      </c>
      <c r="E86" s="149">
        <v>9368997102</v>
      </c>
      <c r="F86" s="149">
        <v>23525614032</v>
      </c>
      <c r="G86" s="149">
        <v>0</v>
      </c>
      <c r="H86" s="149">
        <v>56617858654</v>
      </c>
    </row>
    <row r="87" spans="1:8" ht="19.5" customHeight="1">
      <c r="A87" s="146">
        <v>2141</v>
      </c>
      <c r="B87" s="146" t="s">
        <v>677</v>
      </c>
      <c r="C87" s="147">
        <v>0</v>
      </c>
      <c r="D87" s="147">
        <v>36349812298</v>
      </c>
      <c r="E87" s="147">
        <v>6869565445</v>
      </c>
      <c r="F87" s="147">
        <v>19525611353</v>
      </c>
      <c r="G87" s="147">
        <v>0</v>
      </c>
      <c r="H87" s="147">
        <v>49005858206</v>
      </c>
    </row>
    <row r="88" spans="1:8" ht="19.5" customHeight="1">
      <c r="A88" s="146">
        <v>21411</v>
      </c>
      <c r="B88" s="146" t="s">
        <v>678</v>
      </c>
      <c r="C88" s="147">
        <v>0</v>
      </c>
      <c r="D88" s="147">
        <v>23867507501</v>
      </c>
      <c r="E88" s="147">
        <v>5724343025</v>
      </c>
      <c r="F88" s="147">
        <v>15129288667</v>
      </c>
      <c r="G88" s="147">
        <v>0</v>
      </c>
      <c r="H88" s="147">
        <v>33272453143</v>
      </c>
    </row>
    <row r="89" spans="1:8" ht="19.5" customHeight="1">
      <c r="A89" s="146">
        <v>214111</v>
      </c>
      <c r="B89" s="146" t="s">
        <v>679</v>
      </c>
      <c r="C89" s="147">
        <v>0</v>
      </c>
      <c r="D89" s="147">
        <v>16128408</v>
      </c>
      <c r="E89" s="147">
        <v>0</v>
      </c>
      <c r="F89" s="147">
        <v>0</v>
      </c>
      <c r="G89" s="147">
        <v>0</v>
      </c>
      <c r="H89" s="147">
        <v>16128408</v>
      </c>
    </row>
    <row r="90" spans="1:8" ht="19.5" customHeight="1">
      <c r="A90" s="146">
        <v>214112</v>
      </c>
      <c r="B90" s="146" t="s">
        <v>680</v>
      </c>
      <c r="C90" s="147">
        <v>0</v>
      </c>
      <c r="D90" s="147">
        <v>1770892183</v>
      </c>
      <c r="E90" s="147">
        <v>1001603544</v>
      </c>
      <c r="F90" s="147">
        <v>1257321285</v>
      </c>
      <c r="G90" s="147">
        <v>0</v>
      </c>
      <c r="H90" s="147">
        <v>2026609924</v>
      </c>
    </row>
    <row r="91" spans="1:8" ht="19.5" customHeight="1">
      <c r="A91" s="146">
        <v>214113</v>
      </c>
      <c r="B91" s="146" t="s">
        <v>681</v>
      </c>
      <c r="C91" s="147">
        <v>0</v>
      </c>
      <c r="D91" s="147">
        <v>650632596</v>
      </c>
      <c r="E91" s="147">
        <v>716085896</v>
      </c>
      <c r="F91" s="147">
        <v>1001265236</v>
      </c>
      <c r="G91" s="147">
        <v>0</v>
      </c>
      <c r="H91" s="147">
        <v>935811936</v>
      </c>
    </row>
    <row r="92" spans="1:8" ht="19.5" customHeight="1">
      <c r="A92" s="146">
        <v>214114</v>
      </c>
      <c r="B92" s="146" t="s">
        <v>682</v>
      </c>
      <c r="C92" s="147">
        <v>0</v>
      </c>
      <c r="D92" s="147">
        <v>21425254089</v>
      </c>
      <c r="E92" s="147">
        <v>4006653585</v>
      </c>
      <c r="F92" s="147">
        <v>12199162677</v>
      </c>
      <c r="G92" s="147">
        <v>0</v>
      </c>
      <c r="H92" s="147">
        <v>29617763181</v>
      </c>
    </row>
    <row r="93" spans="1:8" ht="19.5" customHeight="1">
      <c r="A93" s="146">
        <v>214115</v>
      </c>
      <c r="B93" s="146" t="s">
        <v>683</v>
      </c>
      <c r="C93" s="147">
        <v>0</v>
      </c>
      <c r="D93" s="147">
        <v>4600225</v>
      </c>
      <c r="E93" s="147">
        <v>0</v>
      </c>
      <c r="F93" s="147">
        <v>669343715</v>
      </c>
      <c r="G93" s="147">
        <v>0</v>
      </c>
      <c r="H93" s="147">
        <v>673943940</v>
      </c>
    </row>
    <row r="94" spans="1:8" ht="19.5" customHeight="1">
      <c r="A94" s="146">
        <v>214118</v>
      </c>
      <c r="B94" s="146" t="s">
        <v>684</v>
      </c>
      <c r="C94" s="147">
        <v>0</v>
      </c>
      <c r="D94" s="147">
        <v>0</v>
      </c>
      <c r="E94" s="147">
        <v>0</v>
      </c>
      <c r="F94" s="147">
        <v>2195754</v>
      </c>
      <c r="G94" s="147">
        <v>0</v>
      </c>
      <c r="H94" s="147">
        <v>2195754</v>
      </c>
    </row>
    <row r="95" spans="1:8" ht="19.5" customHeight="1">
      <c r="A95" s="146">
        <v>21412</v>
      </c>
      <c r="B95" s="146" t="s">
        <v>685</v>
      </c>
      <c r="C95" s="147">
        <v>0</v>
      </c>
      <c r="D95" s="147">
        <v>695623667</v>
      </c>
      <c r="E95" s="147">
        <v>1145222420</v>
      </c>
      <c r="F95" s="147">
        <v>686337380</v>
      </c>
      <c r="G95" s="147">
        <v>0</v>
      </c>
      <c r="H95" s="147">
        <v>236738627</v>
      </c>
    </row>
    <row r="96" spans="1:8" ht="19.5" customHeight="1">
      <c r="A96" s="146">
        <v>214122</v>
      </c>
      <c r="B96" s="146" t="s">
        <v>686</v>
      </c>
      <c r="C96" s="147">
        <v>0</v>
      </c>
      <c r="D96" s="147">
        <v>5735000</v>
      </c>
      <c r="E96" s="147">
        <v>0</v>
      </c>
      <c r="F96" s="147">
        <v>0</v>
      </c>
      <c r="G96" s="147">
        <v>0</v>
      </c>
      <c r="H96" s="147">
        <v>5735000</v>
      </c>
    </row>
    <row r="97" spans="1:8" ht="19.5" customHeight="1">
      <c r="A97" s="146">
        <v>214124</v>
      </c>
      <c r="B97" s="146" t="s">
        <v>687</v>
      </c>
      <c r="C97" s="147">
        <v>0</v>
      </c>
      <c r="D97" s="147">
        <v>689888667</v>
      </c>
      <c r="E97" s="147">
        <v>1145222420</v>
      </c>
      <c r="F97" s="147">
        <v>686337380</v>
      </c>
      <c r="G97" s="147">
        <v>0</v>
      </c>
      <c r="H97" s="147">
        <v>231003627</v>
      </c>
    </row>
    <row r="98" spans="1:8" ht="19.5" customHeight="1">
      <c r="A98" s="146">
        <v>21413</v>
      </c>
      <c r="B98" s="146" t="s">
        <v>688</v>
      </c>
      <c r="C98" s="147">
        <v>0</v>
      </c>
      <c r="D98" s="147">
        <v>11786681130</v>
      </c>
      <c r="E98" s="147">
        <v>0</v>
      </c>
      <c r="F98" s="147">
        <v>3709985306</v>
      </c>
      <c r="G98" s="147">
        <v>0</v>
      </c>
      <c r="H98" s="147">
        <v>15496666436</v>
      </c>
    </row>
    <row r="99" spans="1:8" ht="19.5" customHeight="1">
      <c r="A99" s="146">
        <v>214134</v>
      </c>
      <c r="B99" s="146" t="s">
        <v>689</v>
      </c>
      <c r="C99" s="147">
        <v>0</v>
      </c>
      <c r="D99" s="147">
        <v>11786681130</v>
      </c>
      <c r="E99" s="147">
        <v>0</v>
      </c>
      <c r="F99" s="147">
        <v>3709985306</v>
      </c>
      <c r="G99" s="147">
        <v>0</v>
      </c>
      <c r="H99" s="147">
        <v>15496666436</v>
      </c>
    </row>
    <row r="100" spans="1:8" ht="19.5" customHeight="1">
      <c r="A100" s="146">
        <v>2142</v>
      </c>
      <c r="B100" s="146" t="s">
        <v>690</v>
      </c>
      <c r="C100" s="147">
        <v>0</v>
      </c>
      <c r="D100" s="147">
        <v>6093093990</v>
      </c>
      <c r="E100" s="147">
        <v>2499320119</v>
      </c>
      <c r="F100" s="147">
        <v>3978277675</v>
      </c>
      <c r="G100" s="147">
        <v>0</v>
      </c>
      <c r="H100" s="147">
        <v>7572051546</v>
      </c>
    </row>
    <row r="101" spans="1:8" ht="19.5" customHeight="1">
      <c r="A101" s="146">
        <v>21421</v>
      </c>
      <c r="B101" s="146" t="s">
        <v>691</v>
      </c>
      <c r="C101" s="147">
        <v>0</v>
      </c>
      <c r="D101" s="147">
        <v>3427616732</v>
      </c>
      <c r="E101" s="147">
        <v>2016114679</v>
      </c>
      <c r="F101" s="147">
        <v>2594474351</v>
      </c>
      <c r="G101" s="147">
        <v>0</v>
      </c>
      <c r="H101" s="147">
        <v>4005976404</v>
      </c>
    </row>
    <row r="102" spans="1:8" ht="19.5" customHeight="1">
      <c r="A102" s="146">
        <v>21422</v>
      </c>
      <c r="B102" s="146" t="s">
        <v>692</v>
      </c>
      <c r="C102" s="147">
        <v>0</v>
      </c>
      <c r="D102" s="147">
        <v>1317385242</v>
      </c>
      <c r="E102" s="147">
        <v>483205440</v>
      </c>
      <c r="F102" s="147">
        <v>483573180</v>
      </c>
      <c r="G102" s="147">
        <v>0</v>
      </c>
      <c r="H102" s="147">
        <v>1317752982</v>
      </c>
    </row>
    <row r="103" spans="1:8" ht="19.5" customHeight="1">
      <c r="A103" s="146">
        <v>21423</v>
      </c>
      <c r="B103" s="146" t="s">
        <v>693</v>
      </c>
      <c r="C103" s="147">
        <v>0</v>
      </c>
      <c r="D103" s="147">
        <v>1248571376</v>
      </c>
      <c r="E103" s="147">
        <v>0</v>
      </c>
      <c r="F103" s="147">
        <v>651428544</v>
      </c>
      <c r="G103" s="147">
        <v>0</v>
      </c>
      <c r="H103" s="147">
        <v>1899999920</v>
      </c>
    </row>
    <row r="104" spans="1:8" ht="19.5" customHeight="1">
      <c r="A104" s="146">
        <v>21424</v>
      </c>
      <c r="B104" s="146" t="s">
        <v>694</v>
      </c>
      <c r="C104" s="147">
        <v>0</v>
      </c>
      <c r="D104" s="147">
        <v>99520640</v>
      </c>
      <c r="E104" s="147">
        <v>0</v>
      </c>
      <c r="F104" s="147">
        <v>248801600</v>
      </c>
      <c r="G104" s="147">
        <v>0</v>
      </c>
      <c r="H104" s="147">
        <v>348322240</v>
      </c>
    </row>
    <row r="105" spans="1:8" ht="19.5" customHeight="1">
      <c r="A105" s="146">
        <v>2143</v>
      </c>
      <c r="B105" s="146" t="s">
        <v>695</v>
      </c>
      <c r="C105" s="147">
        <v>0</v>
      </c>
      <c r="D105" s="147">
        <v>18335436</v>
      </c>
      <c r="E105" s="147">
        <v>111538</v>
      </c>
      <c r="F105" s="147">
        <v>21725004</v>
      </c>
      <c r="G105" s="147">
        <v>0</v>
      </c>
      <c r="H105" s="147">
        <v>39948902</v>
      </c>
    </row>
    <row r="106" spans="1:8" ht="19.5" customHeight="1">
      <c r="A106" s="146">
        <v>21431</v>
      </c>
      <c r="B106" s="146" t="s">
        <v>696</v>
      </c>
      <c r="C106" s="147">
        <v>0</v>
      </c>
      <c r="D106" s="147">
        <v>18335436</v>
      </c>
      <c r="E106" s="147">
        <v>111538</v>
      </c>
      <c r="F106" s="147">
        <v>21725004</v>
      </c>
      <c r="G106" s="147">
        <v>0</v>
      </c>
      <c r="H106" s="147">
        <v>39948902</v>
      </c>
    </row>
    <row r="107" spans="1:8" s="145" customFormat="1" ht="19.5" customHeight="1">
      <c r="A107" s="148">
        <v>223</v>
      </c>
      <c r="B107" s="148" t="s">
        <v>697</v>
      </c>
      <c r="C107" s="149">
        <v>0</v>
      </c>
      <c r="D107" s="149">
        <v>0</v>
      </c>
      <c r="E107" s="149">
        <v>10000000000</v>
      </c>
      <c r="F107" s="149">
        <v>0</v>
      </c>
      <c r="G107" s="149">
        <v>10000000000</v>
      </c>
      <c r="H107" s="149">
        <v>0</v>
      </c>
    </row>
    <row r="108" spans="1:8" ht="19.5" customHeight="1">
      <c r="A108" s="146">
        <v>2231</v>
      </c>
      <c r="B108" s="146" t="s">
        <v>698</v>
      </c>
      <c r="C108" s="147">
        <v>0</v>
      </c>
      <c r="D108" s="147">
        <v>0</v>
      </c>
      <c r="E108" s="147">
        <v>6000000000</v>
      </c>
      <c r="F108" s="147">
        <v>0</v>
      </c>
      <c r="G108" s="147">
        <v>6000000000</v>
      </c>
      <c r="H108" s="147">
        <v>0</v>
      </c>
    </row>
    <row r="109" spans="1:8" ht="19.5" customHeight="1">
      <c r="A109" s="146">
        <v>2233</v>
      </c>
      <c r="B109" s="146" t="s">
        <v>699</v>
      </c>
      <c r="C109" s="147">
        <v>0</v>
      </c>
      <c r="D109" s="147">
        <v>0</v>
      </c>
      <c r="E109" s="147">
        <v>4000000000</v>
      </c>
      <c r="F109" s="147">
        <v>0</v>
      </c>
      <c r="G109" s="147">
        <v>4000000000</v>
      </c>
      <c r="H109" s="147">
        <v>0</v>
      </c>
    </row>
    <row r="110" spans="1:8" s="145" customFormat="1" ht="19.5" customHeight="1">
      <c r="A110" s="148">
        <v>228</v>
      </c>
      <c r="B110" s="148" t="s">
        <v>700</v>
      </c>
      <c r="C110" s="149">
        <v>10000000000</v>
      </c>
      <c r="D110" s="149">
        <v>0</v>
      </c>
      <c r="E110" s="149">
        <v>9925020039</v>
      </c>
      <c r="F110" s="149">
        <v>19925020039</v>
      </c>
      <c r="G110" s="149">
        <v>0</v>
      </c>
      <c r="H110" s="149">
        <v>0</v>
      </c>
    </row>
    <row r="111" spans="1:8" ht="19.5" customHeight="1">
      <c r="A111" s="146">
        <v>2281</v>
      </c>
      <c r="B111" s="146" t="s">
        <v>701</v>
      </c>
      <c r="C111" s="147">
        <v>6000000000</v>
      </c>
      <c r="D111" s="147">
        <v>0</v>
      </c>
      <c r="E111" s="147">
        <v>9925020039</v>
      </c>
      <c r="F111" s="147">
        <v>15925020039</v>
      </c>
      <c r="G111" s="147">
        <v>0</v>
      </c>
      <c r="H111" s="147">
        <v>0</v>
      </c>
    </row>
    <row r="112" spans="1:8" ht="19.5" customHeight="1">
      <c r="A112" s="146">
        <v>2283</v>
      </c>
      <c r="B112" s="146" t="s">
        <v>702</v>
      </c>
      <c r="C112" s="147">
        <v>4000000000</v>
      </c>
      <c r="D112" s="147">
        <v>0</v>
      </c>
      <c r="E112" s="147">
        <v>0</v>
      </c>
      <c r="F112" s="147">
        <v>4000000000</v>
      </c>
      <c r="G112" s="147">
        <v>0</v>
      </c>
      <c r="H112" s="147">
        <v>0</v>
      </c>
    </row>
    <row r="113" spans="1:8" s="145" customFormat="1" ht="19.5" customHeight="1">
      <c r="A113" s="148">
        <v>241</v>
      </c>
      <c r="B113" s="148" t="s">
        <v>703</v>
      </c>
      <c r="C113" s="149">
        <v>20365773883</v>
      </c>
      <c r="D113" s="149">
        <v>0</v>
      </c>
      <c r="E113" s="149">
        <v>116056220268</v>
      </c>
      <c r="F113" s="149">
        <v>119005315843</v>
      </c>
      <c r="G113" s="149">
        <v>17416678308</v>
      </c>
      <c r="H113" s="149">
        <v>0</v>
      </c>
    </row>
    <row r="114" spans="1:8" ht="19.5" customHeight="1">
      <c r="A114" s="146">
        <v>2411</v>
      </c>
      <c r="B114" s="146" t="s">
        <v>704</v>
      </c>
      <c r="C114" s="147">
        <v>20365773883</v>
      </c>
      <c r="D114" s="147">
        <v>0</v>
      </c>
      <c r="E114" s="147">
        <v>116056220268</v>
      </c>
      <c r="F114" s="147">
        <v>119005315843</v>
      </c>
      <c r="G114" s="147">
        <v>17416678308</v>
      </c>
      <c r="H114" s="147">
        <v>0</v>
      </c>
    </row>
    <row r="115" spans="1:8" s="145" customFormat="1" ht="19.5" customHeight="1">
      <c r="A115" s="148">
        <v>242</v>
      </c>
      <c r="B115" s="148" t="s">
        <v>705</v>
      </c>
      <c r="C115" s="149">
        <v>1992905904</v>
      </c>
      <c r="D115" s="149">
        <v>0</v>
      </c>
      <c r="E115" s="149">
        <v>1217554267</v>
      </c>
      <c r="F115" s="149">
        <v>1054152614</v>
      </c>
      <c r="G115" s="149">
        <v>2156307557</v>
      </c>
      <c r="H115" s="149">
        <v>0</v>
      </c>
    </row>
    <row r="116" spans="1:8" ht="19.5" customHeight="1">
      <c r="A116" s="146">
        <v>2421</v>
      </c>
      <c r="B116" s="146" t="s">
        <v>706</v>
      </c>
      <c r="C116" s="147">
        <v>1953549690</v>
      </c>
      <c r="D116" s="147">
        <v>0</v>
      </c>
      <c r="E116" s="147">
        <v>1124483920</v>
      </c>
      <c r="F116" s="147">
        <v>993949692</v>
      </c>
      <c r="G116" s="147">
        <v>2084083918</v>
      </c>
      <c r="H116" s="147">
        <v>0</v>
      </c>
    </row>
    <row r="117" spans="1:8" ht="19.5" customHeight="1">
      <c r="A117" s="146">
        <v>2422</v>
      </c>
      <c r="B117" s="146" t="s">
        <v>707</v>
      </c>
      <c r="C117" s="147">
        <v>16055464</v>
      </c>
      <c r="D117" s="147">
        <v>0</v>
      </c>
      <c r="E117" s="147">
        <v>0</v>
      </c>
      <c r="F117" s="147">
        <v>11542776</v>
      </c>
      <c r="G117" s="147">
        <v>4512688</v>
      </c>
      <c r="H117" s="147">
        <v>0</v>
      </c>
    </row>
    <row r="118" spans="1:8" ht="19.5" customHeight="1">
      <c r="A118" s="146">
        <v>2423</v>
      </c>
      <c r="B118" s="146" t="s">
        <v>708</v>
      </c>
      <c r="C118" s="147">
        <v>23300750</v>
      </c>
      <c r="D118" s="147">
        <v>0</v>
      </c>
      <c r="E118" s="147">
        <v>68515800</v>
      </c>
      <c r="F118" s="147">
        <v>42125466</v>
      </c>
      <c r="G118" s="147">
        <v>49691084</v>
      </c>
      <c r="H118" s="147">
        <v>0</v>
      </c>
    </row>
    <row r="119" spans="1:8" ht="19.5" customHeight="1">
      <c r="A119" s="146">
        <v>2424</v>
      </c>
      <c r="B119" s="146" t="s">
        <v>709</v>
      </c>
      <c r="C119" s="147">
        <v>0</v>
      </c>
      <c r="D119" s="147">
        <v>0</v>
      </c>
      <c r="E119" s="147">
        <v>24554547</v>
      </c>
      <c r="F119" s="147">
        <v>6534680</v>
      </c>
      <c r="G119" s="147">
        <v>18019867</v>
      </c>
      <c r="H119" s="147">
        <v>0</v>
      </c>
    </row>
    <row r="120" spans="1:8" s="145" customFormat="1" ht="19.5" customHeight="1">
      <c r="A120" s="148">
        <v>244</v>
      </c>
      <c r="B120" s="148" t="s">
        <v>710</v>
      </c>
      <c r="C120" s="149">
        <v>0</v>
      </c>
      <c r="D120" s="149">
        <v>0</v>
      </c>
      <c r="E120" s="149">
        <v>220000000</v>
      </c>
      <c r="F120" s="149">
        <v>0</v>
      </c>
      <c r="G120" s="149">
        <v>220000000</v>
      </c>
      <c r="H120" s="149">
        <v>0</v>
      </c>
    </row>
    <row r="121" spans="1:8" ht="19.5" customHeight="1">
      <c r="A121" s="146">
        <v>2441</v>
      </c>
      <c r="B121" s="146" t="s">
        <v>711</v>
      </c>
      <c r="C121" s="147">
        <v>0</v>
      </c>
      <c r="D121" s="147">
        <v>0</v>
      </c>
      <c r="E121" s="147">
        <v>220000000</v>
      </c>
      <c r="F121" s="147">
        <v>0</v>
      </c>
      <c r="G121" s="147">
        <v>220000000</v>
      </c>
      <c r="H121" s="147">
        <v>0</v>
      </c>
    </row>
    <row r="122" spans="1:8" s="145" customFormat="1" ht="19.5" customHeight="1">
      <c r="A122" s="148">
        <v>311</v>
      </c>
      <c r="B122" s="148" t="s">
        <v>712</v>
      </c>
      <c r="C122" s="149">
        <v>0</v>
      </c>
      <c r="D122" s="149">
        <v>4538363500</v>
      </c>
      <c r="E122" s="149">
        <v>53386182049</v>
      </c>
      <c r="F122" s="149">
        <v>67941513326</v>
      </c>
      <c r="G122" s="149">
        <v>0</v>
      </c>
      <c r="H122" s="149">
        <v>19093694777</v>
      </c>
    </row>
    <row r="123" spans="1:8" ht="19.5" customHeight="1">
      <c r="A123" s="146">
        <v>3111</v>
      </c>
      <c r="B123" s="146" t="s">
        <v>713</v>
      </c>
      <c r="C123" s="147">
        <v>0</v>
      </c>
      <c r="D123" s="147">
        <v>0</v>
      </c>
      <c r="E123" s="147">
        <v>14926809036</v>
      </c>
      <c r="F123" s="147">
        <v>23086123238</v>
      </c>
      <c r="G123" s="147">
        <v>0</v>
      </c>
      <c r="H123" s="147">
        <v>8159314202</v>
      </c>
    </row>
    <row r="124" spans="1:8" ht="19.5" customHeight="1">
      <c r="A124" s="146">
        <v>3115</v>
      </c>
      <c r="B124" s="146" t="s">
        <v>714</v>
      </c>
      <c r="C124" s="147">
        <v>0</v>
      </c>
      <c r="D124" s="147">
        <v>4538363500</v>
      </c>
      <c r="E124" s="147">
        <v>38459373013</v>
      </c>
      <c r="F124" s="147">
        <v>44855390088</v>
      </c>
      <c r="G124" s="147">
        <v>0</v>
      </c>
      <c r="H124" s="147">
        <v>10934380575</v>
      </c>
    </row>
    <row r="125" spans="1:8" s="145" customFormat="1" ht="19.5" customHeight="1">
      <c r="A125" s="148">
        <v>315</v>
      </c>
      <c r="B125" s="148" t="s">
        <v>715</v>
      </c>
      <c r="C125" s="149">
        <v>0</v>
      </c>
      <c r="D125" s="149">
        <v>3131034560</v>
      </c>
      <c r="E125" s="149">
        <v>4238935060</v>
      </c>
      <c r="F125" s="149">
        <v>6077638600</v>
      </c>
      <c r="G125" s="149">
        <v>0</v>
      </c>
      <c r="H125" s="149">
        <v>4969738100</v>
      </c>
    </row>
    <row r="126" spans="1:8" ht="19.5" customHeight="1">
      <c r="A126" s="146">
        <v>3151</v>
      </c>
      <c r="B126" s="146" t="s">
        <v>716</v>
      </c>
      <c r="C126" s="147">
        <v>0</v>
      </c>
      <c r="D126" s="147">
        <v>2273447060</v>
      </c>
      <c r="E126" s="147">
        <v>3381347560</v>
      </c>
      <c r="F126" s="147">
        <v>5220051100</v>
      </c>
      <c r="G126" s="147">
        <v>0</v>
      </c>
      <c r="H126" s="147">
        <v>4112150600</v>
      </c>
    </row>
    <row r="127" spans="1:8" ht="19.5" customHeight="1">
      <c r="A127" s="146">
        <v>3153</v>
      </c>
      <c r="B127" s="146" t="s">
        <v>717</v>
      </c>
      <c r="C127" s="147">
        <v>0</v>
      </c>
      <c r="D127" s="147">
        <v>857587500</v>
      </c>
      <c r="E127" s="147">
        <v>857587500</v>
      </c>
      <c r="F127" s="147">
        <v>857587500</v>
      </c>
      <c r="G127" s="147">
        <v>0</v>
      </c>
      <c r="H127" s="147">
        <v>857587500</v>
      </c>
    </row>
    <row r="128" spans="1:8" s="145" customFormat="1" ht="19.5" customHeight="1">
      <c r="A128" s="148">
        <v>331</v>
      </c>
      <c r="B128" s="148" t="s">
        <v>718</v>
      </c>
      <c r="C128" s="149">
        <v>77192922474</v>
      </c>
      <c r="D128" s="149">
        <v>3282945209</v>
      </c>
      <c r="E128" s="149">
        <v>163655075118</v>
      </c>
      <c r="F128" s="149">
        <v>251700420429</v>
      </c>
      <c r="G128" s="149">
        <v>355903586</v>
      </c>
      <c r="H128" s="149">
        <v>14491271632</v>
      </c>
    </row>
    <row r="129" spans="1:8" ht="19.5" customHeight="1">
      <c r="A129" s="146">
        <v>3311</v>
      </c>
      <c r="B129" s="146" t="s">
        <v>719</v>
      </c>
      <c r="C129" s="147">
        <v>77192922474</v>
      </c>
      <c r="D129" s="147">
        <v>2692912331</v>
      </c>
      <c r="E129" s="147">
        <v>143176294202</v>
      </c>
      <c r="F129" s="147">
        <v>229357054602</v>
      </c>
      <c r="G129" s="147">
        <v>355903586</v>
      </c>
      <c r="H129" s="147">
        <v>12036653843</v>
      </c>
    </row>
    <row r="130" spans="1:8" ht="19.5" customHeight="1">
      <c r="A130" s="146">
        <v>3312</v>
      </c>
      <c r="B130" s="146" t="s">
        <v>720</v>
      </c>
      <c r="C130" s="147">
        <v>0</v>
      </c>
      <c r="D130" s="147">
        <v>12160000</v>
      </c>
      <c r="E130" s="147">
        <v>1104678600</v>
      </c>
      <c r="F130" s="147">
        <v>1124217800</v>
      </c>
      <c r="G130" s="147">
        <v>0</v>
      </c>
      <c r="H130" s="147">
        <v>31699200</v>
      </c>
    </row>
    <row r="131" spans="1:8" ht="19.5" customHeight="1">
      <c r="A131" s="146">
        <v>3313</v>
      </c>
      <c r="B131" s="146" t="s">
        <v>721</v>
      </c>
      <c r="C131" s="147">
        <v>0</v>
      </c>
      <c r="D131" s="147">
        <v>577872878</v>
      </c>
      <c r="E131" s="147">
        <v>18022414046</v>
      </c>
      <c r="F131" s="147">
        <v>19261119729</v>
      </c>
      <c r="G131" s="147">
        <v>0</v>
      </c>
      <c r="H131" s="147">
        <v>1816578561</v>
      </c>
    </row>
    <row r="132" spans="1:8" ht="19.5" customHeight="1">
      <c r="A132" s="146">
        <v>3314</v>
      </c>
      <c r="B132" s="146" t="s">
        <v>722</v>
      </c>
      <c r="C132" s="147">
        <v>0</v>
      </c>
      <c r="D132" s="147">
        <v>0</v>
      </c>
      <c r="E132" s="147">
        <v>1351688270</v>
      </c>
      <c r="F132" s="147">
        <v>1958028298</v>
      </c>
      <c r="G132" s="147">
        <v>0</v>
      </c>
      <c r="H132" s="147">
        <v>606340028</v>
      </c>
    </row>
    <row r="133" spans="1:8" s="145" customFormat="1" ht="19.5" customHeight="1">
      <c r="A133" s="148">
        <v>333</v>
      </c>
      <c r="B133" s="148" t="s">
        <v>723</v>
      </c>
      <c r="C133" s="149">
        <v>0</v>
      </c>
      <c r="D133" s="149">
        <v>634091627</v>
      </c>
      <c r="E133" s="149">
        <v>14195572859</v>
      </c>
      <c r="F133" s="149">
        <v>12670606253</v>
      </c>
      <c r="G133" s="149">
        <v>945834021</v>
      </c>
      <c r="H133" s="149">
        <v>54959042</v>
      </c>
    </row>
    <row r="134" spans="1:8" ht="19.5" customHeight="1">
      <c r="A134" s="146">
        <v>3331</v>
      </c>
      <c r="B134" s="146" t="s">
        <v>724</v>
      </c>
      <c r="C134" s="147">
        <v>0</v>
      </c>
      <c r="D134" s="147">
        <v>477340529</v>
      </c>
      <c r="E134" s="147">
        <v>12122804319</v>
      </c>
      <c r="F134" s="147">
        <v>11700422832</v>
      </c>
      <c r="G134" s="147">
        <v>0</v>
      </c>
      <c r="H134" s="147">
        <v>54959042</v>
      </c>
    </row>
    <row r="135" spans="1:8" ht="19.5" customHeight="1">
      <c r="A135" s="146">
        <v>33311</v>
      </c>
      <c r="B135" s="146" t="s">
        <v>725</v>
      </c>
      <c r="C135" s="147">
        <v>0</v>
      </c>
      <c r="D135" s="147">
        <v>477340529</v>
      </c>
      <c r="E135" s="147">
        <v>12122804319</v>
      </c>
      <c r="F135" s="147">
        <v>11700422832</v>
      </c>
      <c r="G135" s="147">
        <v>0</v>
      </c>
      <c r="H135" s="147">
        <v>54959042</v>
      </c>
    </row>
    <row r="136" spans="1:8" ht="19.5" customHeight="1">
      <c r="A136" s="146">
        <v>333111</v>
      </c>
      <c r="B136" s="146" t="s">
        <v>726</v>
      </c>
      <c r="C136" s="147">
        <v>0</v>
      </c>
      <c r="D136" s="147">
        <v>420694603</v>
      </c>
      <c r="E136" s="147">
        <v>11391849116</v>
      </c>
      <c r="F136" s="147">
        <v>10971154513</v>
      </c>
      <c r="G136" s="147">
        <v>0</v>
      </c>
      <c r="H136" s="147">
        <v>0</v>
      </c>
    </row>
    <row r="137" spans="1:8" ht="19.5" customHeight="1">
      <c r="A137" s="146">
        <v>333112</v>
      </c>
      <c r="B137" s="146" t="s">
        <v>727</v>
      </c>
      <c r="C137" s="147">
        <v>0</v>
      </c>
      <c r="D137" s="147">
        <v>14319652</v>
      </c>
      <c r="E137" s="147">
        <v>369629572</v>
      </c>
      <c r="F137" s="147">
        <v>374112000</v>
      </c>
      <c r="G137" s="147">
        <v>0</v>
      </c>
      <c r="H137" s="147">
        <v>18802080</v>
      </c>
    </row>
    <row r="138" spans="1:8" ht="19.5" customHeight="1">
      <c r="A138" s="146">
        <v>333114</v>
      </c>
      <c r="B138" s="146" t="s">
        <v>728</v>
      </c>
      <c r="C138" s="147">
        <v>0</v>
      </c>
      <c r="D138" s="147">
        <v>42326274</v>
      </c>
      <c r="E138" s="147">
        <v>361325631</v>
      </c>
      <c r="F138" s="147">
        <v>355156319</v>
      </c>
      <c r="G138" s="147">
        <v>0</v>
      </c>
      <c r="H138" s="147">
        <v>36156962</v>
      </c>
    </row>
    <row r="139" spans="1:8" ht="19.5" customHeight="1">
      <c r="A139" s="146">
        <v>3334</v>
      </c>
      <c r="B139" s="146" t="s">
        <v>729</v>
      </c>
      <c r="C139" s="147">
        <v>0</v>
      </c>
      <c r="D139" s="147">
        <v>156751098</v>
      </c>
      <c r="E139" s="147">
        <v>2048419140</v>
      </c>
      <c r="F139" s="147">
        <v>945834021</v>
      </c>
      <c r="G139" s="147">
        <v>945834021</v>
      </c>
      <c r="H139" s="147">
        <v>0</v>
      </c>
    </row>
    <row r="140" spans="1:8" ht="19.5" customHeight="1">
      <c r="A140" s="146">
        <v>33341</v>
      </c>
      <c r="B140" s="146" t="s">
        <v>730</v>
      </c>
      <c r="C140" s="147">
        <v>0</v>
      </c>
      <c r="D140" s="147">
        <v>156751098</v>
      </c>
      <c r="E140" s="147">
        <v>913613348</v>
      </c>
      <c r="F140" s="147">
        <v>378431125</v>
      </c>
      <c r="G140" s="147">
        <v>378431125</v>
      </c>
      <c r="H140" s="147">
        <v>0</v>
      </c>
    </row>
    <row r="141" spans="1:8" ht="19.5" customHeight="1">
      <c r="A141" s="146">
        <v>33343</v>
      </c>
      <c r="B141" s="146" t="s">
        <v>731</v>
      </c>
      <c r="C141" s="147">
        <v>0</v>
      </c>
      <c r="D141" s="147">
        <v>0</v>
      </c>
      <c r="E141" s="147">
        <v>1134805792</v>
      </c>
      <c r="F141" s="147">
        <v>567402896</v>
      </c>
      <c r="G141" s="147">
        <v>567402896</v>
      </c>
      <c r="H141" s="147">
        <v>0</v>
      </c>
    </row>
    <row r="142" spans="1:8" ht="19.5" customHeight="1">
      <c r="A142" s="146">
        <v>3337</v>
      </c>
      <c r="B142" s="146" t="s">
        <v>732</v>
      </c>
      <c r="C142" s="147">
        <v>0</v>
      </c>
      <c r="D142" s="147">
        <v>0</v>
      </c>
      <c r="E142" s="147">
        <v>23149400</v>
      </c>
      <c r="F142" s="147">
        <v>23149400</v>
      </c>
      <c r="G142" s="147">
        <v>0</v>
      </c>
      <c r="H142" s="147">
        <v>0</v>
      </c>
    </row>
    <row r="143" spans="1:8" ht="19.5" customHeight="1">
      <c r="A143" s="146">
        <v>33371</v>
      </c>
      <c r="B143" s="146" t="s">
        <v>733</v>
      </c>
      <c r="C143" s="147">
        <v>0</v>
      </c>
      <c r="D143" s="147">
        <v>0</v>
      </c>
      <c r="E143" s="147">
        <v>21149400</v>
      </c>
      <c r="F143" s="147">
        <v>21149400</v>
      </c>
      <c r="G143" s="147">
        <v>0</v>
      </c>
      <c r="H143" s="147">
        <v>0</v>
      </c>
    </row>
    <row r="144" spans="1:8" ht="19.5" customHeight="1">
      <c r="A144" s="146">
        <v>33372</v>
      </c>
      <c r="B144" s="146" t="s">
        <v>734</v>
      </c>
      <c r="C144" s="147">
        <v>0</v>
      </c>
      <c r="D144" s="147">
        <v>0</v>
      </c>
      <c r="E144" s="147">
        <v>1000000</v>
      </c>
      <c r="F144" s="147">
        <v>1000000</v>
      </c>
      <c r="G144" s="147">
        <v>0</v>
      </c>
      <c r="H144" s="147">
        <v>0</v>
      </c>
    </row>
    <row r="145" spans="1:8" ht="19.5" customHeight="1">
      <c r="A145" s="146">
        <v>33374</v>
      </c>
      <c r="B145" s="146" t="s">
        <v>735</v>
      </c>
      <c r="C145" s="147">
        <v>0</v>
      </c>
      <c r="D145" s="147">
        <v>0</v>
      </c>
      <c r="E145" s="147">
        <v>1000000</v>
      </c>
      <c r="F145" s="147">
        <v>1000000</v>
      </c>
      <c r="G145" s="147">
        <v>0</v>
      </c>
      <c r="H145" s="147">
        <v>0</v>
      </c>
    </row>
    <row r="146" spans="1:8" ht="19.5" customHeight="1">
      <c r="A146" s="146">
        <v>3338</v>
      </c>
      <c r="B146" s="146" t="s">
        <v>736</v>
      </c>
      <c r="C146" s="147">
        <v>0</v>
      </c>
      <c r="D146" s="147">
        <v>0</v>
      </c>
      <c r="E146" s="147">
        <v>1200000</v>
      </c>
      <c r="F146" s="147">
        <v>1200000</v>
      </c>
      <c r="G146" s="147">
        <v>0</v>
      </c>
      <c r="H146" s="147">
        <v>0</v>
      </c>
    </row>
    <row r="147" spans="1:8" ht="19.5" customHeight="1">
      <c r="A147" s="146">
        <v>33381</v>
      </c>
      <c r="B147" s="146" t="s">
        <v>737</v>
      </c>
      <c r="C147" s="147">
        <v>0</v>
      </c>
      <c r="D147" s="147">
        <v>0</v>
      </c>
      <c r="E147" s="147">
        <v>1200000</v>
      </c>
      <c r="F147" s="147">
        <v>1200000</v>
      </c>
      <c r="G147" s="147">
        <v>0</v>
      </c>
      <c r="H147" s="147">
        <v>0</v>
      </c>
    </row>
    <row r="148" spans="1:8" s="145" customFormat="1" ht="19.5" customHeight="1">
      <c r="A148" s="148">
        <v>334</v>
      </c>
      <c r="B148" s="148" t="s">
        <v>738</v>
      </c>
      <c r="C148" s="149">
        <v>0</v>
      </c>
      <c r="D148" s="149">
        <v>0</v>
      </c>
      <c r="E148" s="149">
        <v>24940379600</v>
      </c>
      <c r="F148" s="149">
        <v>24940379600</v>
      </c>
      <c r="G148" s="149">
        <v>0</v>
      </c>
      <c r="H148" s="149">
        <v>0</v>
      </c>
    </row>
    <row r="149" spans="1:8" ht="19.5" customHeight="1">
      <c r="A149" s="146">
        <v>3341</v>
      </c>
      <c r="B149" s="146" t="s">
        <v>739</v>
      </c>
      <c r="C149" s="147">
        <v>0</v>
      </c>
      <c r="D149" s="147">
        <v>0</v>
      </c>
      <c r="E149" s="147">
        <v>16896816300</v>
      </c>
      <c r="F149" s="147">
        <v>16896816300</v>
      </c>
      <c r="G149" s="147">
        <v>0</v>
      </c>
      <c r="H149" s="147">
        <v>0</v>
      </c>
    </row>
    <row r="150" spans="1:8" ht="19.5" customHeight="1">
      <c r="A150" s="146">
        <v>33411</v>
      </c>
      <c r="B150" s="146" t="s">
        <v>740</v>
      </c>
      <c r="C150" s="147">
        <v>0</v>
      </c>
      <c r="D150" s="147">
        <v>0</v>
      </c>
      <c r="E150" s="147">
        <v>3759245400</v>
      </c>
      <c r="F150" s="147">
        <v>3759245400</v>
      </c>
      <c r="G150" s="147">
        <v>0</v>
      </c>
      <c r="H150" s="147">
        <v>0</v>
      </c>
    </row>
    <row r="151" spans="1:8" ht="19.5" customHeight="1">
      <c r="A151" s="146">
        <v>33412</v>
      </c>
      <c r="B151" s="146" t="s">
        <v>741</v>
      </c>
      <c r="C151" s="147">
        <v>0</v>
      </c>
      <c r="D151" s="147">
        <v>0</v>
      </c>
      <c r="E151" s="147">
        <v>13137570900</v>
      </c>
      <c r="F151" s="147">
        <v>13137570900</v>
      </c>
      <c r="G151" s="147">
        <v>0</v>
      </c>
      <c r="H151" s="147">
        <v>0</v>
      </c>
    </row>
    <row r="152" spans="1:8" ht="19.5" customHeight="1">
      <c r="A152" s="146">
        <v>3342</v>
      </c>
      <c r="B152" s="146" t="s">
        <v>742</v>
      </c>
      <c r="C152" s="147">
        <v>0</v>
      </c>
      <c r="D152" s="147">
        <v>0</v>
      </c>
      <c r="E152" s="147">
        <v>1058695400</v>
      </c>
      <c r="F152" s="147">
        <v>1058695400</v>
      </c>
      <c r="G152" s="147">
        <v>0</v>
      </c>
      <c r="H152" s="147">
        <v>0</v>
      </c>
    </row>
    <row r="153" spans="1:8" ht="19.5" customHeight="1">
      <c r="A153" s="146">
        <v>33421</v>
      </c>
      <c r="B153" s="146" t="s">
        <v>743</v>
      </c>
      <c r="C153" s="147">
        <v>0</v>
      </c>
      <c r="D153" s="147">
        <v>0</v>
      </c>
      <c r="E153" s="147">
        <v>177089600</v>
      </c>
      <c r="F153" s="147">
        <v>177089600</v>
      </c>
      <c r="G153" s="147">
        <v>0</v>
      </c>
      <c r="H153" s="147">
        <v>0</v>
      </c>
    </row>
    <row r="154" spans="1:8" ht="19.5" customHeight="1">
      <c r="A154" s="146">
        <v>33422</v>
      </c>
      <c r="B154" s="146" t="s">
        <v>744</v>
      </c>
      <c r="C154" s="147">
        <v>0</v>
      </c>
      <c r="D154" s="147">
        <v>0</v>
      </c>
      <c r="E154" s="147">
        <v>881605800</v>
      </c>
      <c r="F154" s="147">
        <v>881605800</v>
      </c>
      <c r="G154" s="147">
        <v>0</v>
      </c>
      <c r="H154" s="147">
        <v>0</v>
      </c>
    </row>
    <row r="155" spans="1:8" ht="19.5" customHeight="1">
      <c r="A155" s="146">
        <v>3343</v>
      </c>
      <c r="B155" s="146" t="s">
        <v>745</v>
      </c>
      <c r="C155" s="147">
        <v>0</v>
      </c>
      <c r="D155" s="147">
        <v>0</v>
      </c>
      <c r="E155" s="147">
        <v>6039307700</v>
      </c>
      <c r="F155" s="147">
        <v>6039307700</v>
      </c>
      <c r="G155" s="147">
        <v>0</v>
      </c>
      <c r="H155" s="147">
        <v>0</v>
      </c>
    </row>
    <row r="156" spans="1:8" ht="19.5" customHeight="1">
      <c r="A156" s="146">
        <v>33431</v>
      </c>
      <c r="B156" s="146" t="s">
        <v>746</v>
      </c>
      <c r="C156" s="147">
        <v>0</v>
      </c>
      <c r="D156" s="147">
        <v>0</v>
      </c>
      <c r="E156" s="147">
        <v>771281000</v>
      </c>
      <c r="F156" s="147">
        <v>771281000</v>
      </c>
      <c r="G156" s="147">
        <v>0</v>
      </c>
      <c r="H156" s="147">
        <v>0</v>
      </c>
    </row>
    <row r="157" spans="1:8" ht="19.5" customHeight="1">
      <c r="A157" s="146">
        <v>33432</v>
      </c>
      <c r="B157" s="146" t="s">
        <v>747</v>
      </c>
      <c r="C157" s="147">
        <v>0</v>
      </c>
      <c r="D157" s="147">
        <v>0</v>
      </c>
      <c r="E157" s="147">
        <v>5268026700</v>
      </c>
      <c r="F157" s="147">
        <v>5268026700</v>
      </c>
      <c r="G157" s="147">
        <v>0</v>
      </c>
      <c r="H157" s="147">
        <v>0</v>
      </c>
    </row>
    <row r="158" spans="1:8" ht="19.5" customHeight="1">
      <c r="A158" s="146">
        <v>3344</v>
      </c>
      <c r="B158" s="146" t="s">
        <v>748</v>
      </c>
      <c r="C158" s="147">
        <v>0</v>
      </c>
      <c r="D158" s="147">
        <v>0</v>
      </c>
      <c r="E158" s="147">
        <v>945560200</v>
      </c>
      <c r="F158" s="147">
        <v>945560200</v>
      </c>
      <c r="G158" s="147">
        <v>0</v>
      </c>
      <c r="H158" s="147">
        <v>0</v>
      </c>
    </row>
    <row r="159" spans="1:8" ht="19.5" customHeight="1">
      <c r="A159" s="146">
        <v>33441</v>
      </c>
      <c r="B159" s="146" t="s">
        <v>749</v>
      </c>
      <c r="C159" s="147">
        <v>0</v>
      </c>
      <c r="D159" s="147">
        <v>0</v>
      </c>
      <c r="E159" s="147">
        <v>277686000</v>
      </c>
      <c r="F159" s="147">
        <v>277686000</v>
      </c>
      <c r="G159" s="147">
        <v>0</v>
      </c>
      <c r="H159" s="147">
        <v>0</v>
      </c>
    </row>
    <row r="160" spans="1:8" ht="19.5" customHeight="1">
      <c r="A160" s="146">
        <v>33442</v>
      </c>
      <c r="B160" s="146" t="s">
        <v>750</v>
      </c>
      <c r="C160" s="147">
        <v>0</v>
      </c>
      <c r="D160" s="147">
        <v>0</v>
      </c>
      <c r="E160" s="147">
        <v>667874200</v>
      </c>
      <c r="F160" s="147">
        <v>667874200</v>
      </c>
      <c r="G160" s="147">
        <v>0</v>
      </c>
      <c r="H160" s="147">
        <v>0</v>
      </c>
    </row>
    <row r="161" spans="1:8" s="145" customFormat="1" ht="19.5" customHeight="1">
      <c r="A161" s="148">
        <v>335</v>
      </c>
      <c r="B161" s="148" t="s">
        <v>751</v>
      </c>
      <c r="C161" s="149">
        <v>0</v>
      </c>
      <c r="D161" s="149">
        <v>2760213778</v>
      </c>
      <c r="E161" s="149">
        <v>6158950035</v>
      </c>
      <c r="F161" s="149">
        <v>4865010899</v>
      </c>
      <c r="G161" s="149">
        <v>0</v>
      </c>
      <c r="H161" s="149">
        <v>1466274642</v>
      </c>
    </row>
    <row r="162" spans="1:8" ht="19.5" customHeight="1">
      <c r="A162" s="146">
        <v>3351</v>
      </c>
      <c r="B162" s="146" t="s">
        <v>752</v>
      </c>
      <c r="C162" s="147">
        <v>0</v>
      </c>
      <c r="D162" s="147">
        <v>2760213778</v>
      </c>
      <c r="E162" s="147">
        <v>6158950035</v>
      </c>
      <c r="F162" s="147">
        <v>4865010899</v>
      </c>
      <c r="G162" s="147">
        <v>0</v>
      </c>
      <c r="H162" s="147">
        <v>1466274642</v>
      </c>
    </row>
    <row r="163" spans="1:8" s="145" customFormat="1" ht="19.5" customHeight="1">
      <c r="A163" s="148">
        <v>338</v>
      </c>
      <c r="B163" s="148" t="s">
        <v>753</v>
      </c>
      <c r="C163" s="149">
        <v>37</v>
      </c>
      <c r="D163" s="149">
        <v>2587093396</v>
      </c>
      <c r="E163" s="149">
        <v>2315993108</v>
      </c>
      <c r="F163" s="149">
        <v>4051955174</v>
      </c>
      <c r="G163" s="149">
        <v>0</v>
      </c>
      <c r="H163" s="149">
        <v>4323055425</v>
      </c>
    </row>
    <row r="164" spans="1:8" ht="19.5" customHeight="1">
      <c r="A164" s="146">
        <v>3383</v>
      </c>
      <c r="B164" s="146" t="s">
        <v>754</v>
      </c>
      <c r="C164" s="147">
        <v>37</v>
      </c>
      <c r="D164" s="147">
        <v>0</v>
      </c>
      <c r="E164" s="147">
        <v>1055687331</v>
      </c>
      <c r="F164" s="147">
        <v>1055687368</v>
      </c>
      <c r="G164" s="147">
        <v>0</v>
      </c>
      <c r="H164" s="147">
        <v>0</v>
      </c>
    </row>
    <row r="165" spans="1:8" ht="19.5" customHeight="1">
      <c r="A165" s="146">
        <v>33831</v>
      </c>
      <c r="B165" s="146" t="s">
        <v>755</v>
      </c>
      <c r="C165" s="147">
        <v>37</v>
      </c>
      <c r="D165" s="147">
        <v>0</v>
      </c>
      <c r="E165" s="147">
        <v>1055687331</v>
      </c>
      <c r="F165" s="147">
        <v>1055687368</v>
      </c>
      <c r="G165" s="147">
        <v>0</v>
      </c>
      <c r="H165" s="147">
        <v>0</v>
      </c>
    </row>
    <row r="166" spans="1:8" ht="19.5" customHeight="1">
      <c r="A166" s="146">
        <v>3384</v>
      </c>
      <c r="B166" s="146" t="s">
        <v>756</v>
      </c>
      <c r="C166" s="147">
        <v>0</v>
      </c>
      <c r="D166" s="147">
        <v>0</v>
      </c>
      <c r="E166" s="147">
        <v>165004871</v>
      </c>
      <c r="F166" s="147">
        <v>165004871</v>
      </c>
      <c r="G166" s="147">
        <v>0</v>
      </c>
      <c r="H166" s="147">
        <v>0</v>
      </c>
    </row>
    <row r="167" spans="1:8" ht="19.5" customHeight="1">
      <c r="A167" s="146">
        <v>33841</v>
      </c>
      <c r="B167" s="146" t="s">
        <v>757</v>
      </c>
      <c r="C167" s="147">
        <v>0</v>
      </c>
      <c r="D167" s="147">
        <v>0</v>
      </c>
      <c r="E167" s="147">
        <v>165004871</v>
      </c>
      <c r="F167" s="147">
        <v>165004871</v>
      </c>
      <c r="G167" s="147">
        <v>0</v>
      </c>
      <c r="H167" s="147">
        <v>0</v>
      </c>
    </row>
    <row r="168" spans="1:8" ht="19.5" customHeight="1">
      <c r="A168" s="146">
        <v>3388</v>
      </c>
      <c r="B168" s="146" t="s">
        <v>753</v>
      </c>
      <c r="C168" s="147">
        <v>0</v>
      </c>
      <c r="D168" s="147">
        <v>2587093396</v>
      </c>
      <c r="E168" s="147">
        <v>1021965429</v>
      </c>
      <c r="F168" s="147">
        <v>2757927458</v>
      </c>
      <c r="G168" s="147">
        <v>0</v>
      </c>
      <c r="H168" s="147">
        <v>4323055425</v>
      </c>
    </row>
    <row r="169" spans="1:8" ht="19.5" customHeight="1">
      <c r="A169" s="146">
        <v>33881</v>
      </c>
      <c r="B169" s="146" t="s">
        <v>758</v>
      </c>
      <c r="C169" s="147">
        <v>0</v>
      </c>
      <c r="D169" s="147">
        <v>1867093396</v>
      </c>
      <c r="E169" s="147">
        <v>756965429</v>
      </c>
      <c r="F169" s="147">
        <v>2029927458</v>
      </c>
      <c r="G169" s="147">
        <v>0</v>
      </c>
      <c r="H169" s="147">
        <v>3140055425</v>
      </c>
    </row>
    <row r="170" spans="1:8" ht="19.5" customHeight="1">
      <c r="A170" s="146">
        <v>33882</v>
      </c>
      <c r="B170" s="146" t="s">
        <v>759</v>
      </c>
      <c r="C170" s="147">
        <v>0</v>
      </c>
      <c r="D170" s="147">
        <v>175000000</v>
      </c>
      <c r="E170" s="147">
        <v>108000000</v>
      </c>
      <c r="F170" s="147">
        <v>176000000</v>
      </c>
      <c r="G170" s="147">
        <v>0</v>
      </c>
      <c r="H170" s="147">
        <v>243000000</v>
      </c>
    </row>
    <row r="171" spans="1:8" ht="19.5" customHeight="1">
      <c r="A171" s="146">
        <v>33883</v>
      </c>
      <c r="B171" s="146" t="s">
        <v>760</v>
      </c>
      <c r="C171" s="147">
        <v>0</v>
      </c>
      <c r="D171" s="147">
        <v>545000000</v>
      </c>
      <c r="E171" s="147">
        <v>157000000</v>
      </c>
      <c r="F171" s="147">
        <v>552000000</v>
      </c>
      <c r="G171" s="147">
        <v>0</v>
      </c>
      <c r="H171" s="147">
        <v>940000000</v>
      </c>
    </row>
    <row r="172" spans="1:8" ht="19.5" customHeight="1">
      <c r="A172" s="146">
        <v>3389</v>
      </c>
      <c r="B172" s="146" t="s">
        <v>761</v>
      </c>
      <c r="C172" s="147">
        <v>0</v>
      </c>
      <c r="D172" s="147">
        <v>0</v>
      </c>
      <c r="E172" s="147">
        <v>73335477</v>
      </c>
      <c r="F172" s="147">
        <v>73335477</v>
      </c>
      <c r="G172" s="147">
        <v>0</v>
      </c>
      <c r="H172" s="147">
        <v>0</v>
      </c>
    </row>
    <row r="173" spans="1:8" ht="19.5" customHeight="1">
      <c r="A173" s="146">
        <v>33891</v>
      </c>
      <c r="B173" s="146" t="s">
        <v>762</v>
      </c>
      <c r="C173" s="147">
        <v>0</v>
      </c>
      <c r="D173" s="147">
        <v>0</v>
      </c>
      <c r="E173" s="147">
        <v>73335477</v>
      </c>
      <c r="F173" s="147">
        <v>73335477</v>
      </c>
      <c r="G173" s="147">
        <v>0</v>
      </c>
      <c r="H173" s="147">
        <v>0</v>
      </c>
    </row>
    <row r="174" spans="1:8" s="145" customFormat="1" ht="19.5" customHeight="1">
      <c r="A174" s="148">
        <v>341</v>
      </c>
      <c r="B174" s="148" t="s">
        <v>763</v>
      </c>
      <c r="C174" s="149">
        <v>0</v>
      </c>
      <c r="D174" s="149">
        <v>92169000000</v>
      </c>
      <c r="E174" s="149">
        <v>16779934028</v>
      </c>
      <c r="F174" s="149">
        <v>27881933000</v>
      </c>
      <c r="G174" s="149">
        <v>0</v>
      </c>
      <c r="H174" s="149">
        <v>103270998972</v>
      </c>
    </row>
    <row r="175" spans="1:8" ht="19.5" customHeight="1">
      <c r="A175" s="146">
        <v>3411</v>
      </c>
      <c r="B175" s="146" t="s">
        <v>764</v>
      </c>
      <c r="C175" s="147">
        <v>0</v>
      </c>
      <c r="D175" s="147">
        <v>92169000000</v>
      </c>
      <c r="E175" s="147">
        <v>16779934028</v>
      </c>
      <c r="F175" s="147">
        <v>27881933000</v>
      </c>
      <c r="G175" s="147">
        <v>0</v>
      </c>
      <c r="H175" s="147">
        <v>103270998972</v>
      </c>
    </row>
    <row r="176" spans="1:8" ht="19.5" customHeight="1">
      <c r="A176" s="146">
        <v>34111</v>
      </c>
      <c r="B176" s="146" t="s">
        <v>765</v>
      </c>
      <c r="C176" s="147">
        <v>0</v>
      </c>
      <c r="D176" s="147">
        <v>80444000000</v>
      </c>
      <c r="E176" s="147">
        <v>16779934028</v>
      </c>
      <c r="F176" s="147">
        <v>27881933000</v>
      </c>
      <c r="G176" s="147">
        <v>0</v>
      </c>
      <c r="H176" s="147">
        <v>91545998972</v>
      </c>
    </row>
    <row r="177" spans="1:8" ht="19.5" customHeight="1">
      <c r="A177" s="146">
        <v>34113</v>
      </c>
      <c r="B177" s="146" t="s">
        <v>766</v>
      </c>
      <c r="C177" s="147">
        <v>0</v>
      </c>
      <c r="D177" s="147">
        <v>11725000000</v>
      </c>
      <c r="E177" s="147">
        <v>0</v>
      </c>
      <c r="F177" s="147">
        <v>0</v>
      </c>
      <c r="G177" s="147">
        <v>0</v>
      </c>
      <c r="H177" s="147">
        <v>11725000000</v>
      </c>
    </row>
    <row r="178" spans="1:8" s="145" customFormat="1" ht="19.5" customHeight="1">
      <c r="A178" s="148">
        <v>342</v>
      </c>
      <c r="B178" s="148" t="s">
        <v>767</v>
      </c>
      <c r="C178" s="149">
        <v>0</v>
      </c>
      <c r="D178" s="149">
        <v>4970283765</v>
      </c>
      <c r="E178" s="149">
        <v>8840618600</v>
      </c>
      <c r="F178" s="149">
        <v>13841985005</v>
      </c>
      <c r="G178" s="149">
        <v>0</v>
      </c>
      <c r="H178" s="149">
        <v>9971650170</v>
      </c>
    </row>
    <row r="179" spans="1:8" ht="19.5" customHeight="1">
      <c r="A179" s="146">
        <v>3421</v>
      </c>
      <c r="B179" s="146" t="s">
        <v>768</v>
      </c>
      <c r="C179" s="147">
        <v>0</v>
      </c>
      <c r="D179" s="147">
        <v>3898299390</v>
      </c>
      <c r="E179" s="147">
        <v>7983031100</v>
      </c>
      <c r="F179" s="147">
        <v>13841985005</v>
      </c>
      <c r="G179" s="147">
        <v>0</v>
      </c>
      <c r="H179" s="147">
        <v>9757253295</v>
      </c>
    </row>
    <row r="180" spans="1:8" ht="19.5" customHeight="1">
      <c r="A180" s="146">
        <v>3423</v>
      </c>
      <c r="B180" s="146" t="s">
        <v>769</v>
      </c>
      <c r="C180" s="147">
        <v>0</v>
      </c>
      <c r="D180" s="147">
        <v>1071984375</v>
      </c>
      <c r="E180" s="147">
        <v>857587500</v>
      </c>
      <c r="F180" s="147">
        <v>0</v>
      </c>
      <c r="G180" s="147">
        <v>0</v>
      </c>
      <c r="H180" s="147">
        <v>214396875</v>
      </c>
    </row>
    <row r="181" spans="1:8" s="145" customFormat="1" ht="19.5" customHeight="1">
      <c r="A181" s="148">
        <v>344</v>
      </c>
      <c r="B181" s="148" t="s">
        <v>770</v>
      </c>
      <c r="C181" s="149">
        <v>0</v>
      </c>
      <c r="D181" s="149">
        <v>0</v>
      </c>
      <c r="E181" s="149">
        <v>0</v>
      </c>
      <c r="F181" s="149">
        <v>709731815</v>
      </c>
      <c r="G181" s="149">
        <v>0</v>
      </c>
      <c r="H181" s="149">
        <v>709731815</v>
      </c>
    </row>
    <row r="182" spans="1:8" ht="19.5" customHeight="1">
      <c r="A182" s="146">
        <v>3441</v>
      </c>
      <c r="B182" s="146" t="s">
        <v>771</v>
      </c>
      <c r="C182" s="147">
        <v>0</v>
      </c>
      <c r="D182" s="147">
        <v>0</v>
      </c>
      <c r="E182" s="147">
        <v>0</v>
      </c>
      <c r="F182" s="147">
        <v>709731815</v>
      </c>
      <c r="G182" s="147">
        <v>0</v>
      </c>
      <c r="H182" s="147">
        <v>709731815</v>
      </c>
    </row>
    <row r="183" spans="1:8" s="145" customFormat="1" ht="19.5" customHeight="1">
      <c r="A183" s="148">
        <v>353</v>
      </c>
      <c r="B183" s="148" t="s">
        <v>772</v>
      </c>
      <c r="C183" s="149">
        <v>0</v>
      </c>
      <c r="D183" s="149">
        <v>12648083</v>
      </c>
      <c r="E183" s="149">
        <v>69251400</v>
      </c>
      <c r="F183" s="149">
        <v>69251400</v>
      </c>
      <c r="G183" s="149">
        <v>0</v>
      </c>
      <c r="H183" s="149">
        <v>12648083</v>
      </c>
    </row>
    <row r="184" spans="1:8" ht="19.5" customHeight="1">
      <c r="A184" s="146">
        <v>3531</v>
      </c>
      <c r="B184" s="146" t="s">
        <v>773</v>
      </c>
      <c r="C184" s="147">
        <v>0</v>
      </c>
      <c r="D184" s="147">
        <v>0</v>
      </c>
      <c r="E184" s="147">
        <v>28400000</v>
      </c>
      <c r="F184" s="147">
        <v>40851400</v>
      </c>
      <c r="G184" s="147">
        <v>0</v>
      </c>
      <c r="H184" s="147">
        <v>12451400</v>
      </c>
    </row>
    <row r="185" spans="1:8" ht="19.5" customHeight="1">
      <c r="A185" s="146">
        <v>3532</v>
      </c>
      <c r="B185" s="146" t="s">
        <v>774</v>
      </c>
      <c r="C185" s="147">
        <v>0</v>
      </c>
      <c r="D185" s="147">
        <v>12648083</v>
      </c>
      <c r="E185" s="147">
        <v>40851400</v>
      </c>
      <c r="F185" s="147">
        <v>28400000</v>
      </c>
      <c r="G185" s="147">
        <v>0</v>
      </c>
      <c r="H185" s="147">
        <v>196683</v>
      </c>
    </row>
    <row r="186" spans="1:8" s="145" customFormat="1" ht="19.5" customHeight="1">
      <c r="A186" s="148">
        <v>411</v>
      </c>
      <c r="B186" s="148" t="s">
        <v>775</v>
      </c>
      <c r="C186" s="149">
        <v>0</v>
      </c>
      <c r="D186" s="149">
        <v>136000000000</v>
      </c>
      <c r="E186" s="149">
        <v>0</v>
      </c>
      <c r="F186" s="149">
        <v>0</v>
      </c>
      <c r="G186" s="149">
        <v>0</v>
      </c>
      <c r="H186" s="149">
        <v>136000000000</v>
      </c>
    </row>
    <row r="187" spans="1:8" ht="19.5" customHeight="1">
      <c r="A187" s="146">
        <v>4111</v>
      </c>
      <c r="B187" s="146" t="s">
        <v>776</v>
      </c>
      <c r="C187" s="147">
        <v>0</v>
      </c>
      <c r="D187" s="147">
        <v>136000000000</v>
      </c>
      <c r="E187" s="147">
        <v>0</v>
      </c>
      <c r="F187" s="147">
        <v>0</v>
      </c>
      <c r="G187" s="147">
        <v>0</v>
      </c>
      <c r="H187" s="147">
        <v>136000000000</v>
      </c>
    </row>
    <row r="188" spans="1:8" ht="19.5" customHeight="1">
      <c r="A188" s="146">
        <v>41111</v>
      </c>
      <c r="B188" s="146" t="s">
        <v>777</v>
      </c>
      <c r="C188" s="147">
        <v>0</v>
      </c>
      <c r="D188" s="147">
        <v>126000000000</v>
      </c>
      <c r="E188" s="147">
        <v>0</v>
      </c>
      <c r="F188" s="147">
        <v>0</v>
      </c>
      <c r="G188" s="147">
        <v>0</v>
      </c>
      <c r="H188" s="147">
        <v>126000000000</v>
      </c>
    </row>
    <row r="189" spans="1:8" ht="19.5" customHeight="1">
      <c r="A189" s="146">
        <v>41113</v>
      </c>
      <c r="B189" s="146" t="s">
        <v>778</v>
      </c>
      <c r="C189" s="147">
        <v>0</v>
      </c>
      <c r="D189" s="147">
        <v>10000000000</v>
      </c>
      <c r="E189" s="147">
        <v>0</v>
      </c>
      <c r="F189" s="147">
        <v>0</v>
      </c>
      <c r="G189" s="147">
        <v>0</v>
      </c>
      <c r="H189" s="147">
        <v>10000000000</v>
      </c>
    </row>
    <row r="190" spans="1:8" s="145" customFormat="1" ht="19.5" customHeight="1">
      <c r="A190" s="148">
        <v>413</v>
      </c>
      <c r="B190" s="148" t="s">
        <v>779</v>
      </c>
      <c r="C190" s="149">
        <v>0</v>
      </c>
      <c r="D190" s="149">
        <v>0</v>
      </c>
      <c r="E190" s="149">
        <v>68883</v>
      </c>
      <c r="F190" s="149">
        <v>68883</v>
      </c>
      <c r="G190" s="149">
        <v>0</v>
      </c>
      <c r="H190" s="149">
        <v>0</v>
      </c>
    </row>
    <row r="191" spans="1:8" ht="19.5" customHeight="1">
      <c r="A191" s="146">
        <v>4131</v>
      </c>
      <c r="B191" s="146" t="s">
        <v>780</v>
      </c>
      <c r="C191" s="147">
        <v>0</v>
      </c>
      <c r="D191" s="147">
        <v>0</v>
      </c>
      <c r="E191" s="147">
        <v>68883</v>
      </c>
      <c r="F191" s="147">
        <v>68883</v>
      </c>
      <c r="G191" s="147">
        <v>0</v>
      </c>
      <c r="H191" s="147">
        <v>0</v>
      </c>
    </row>
    <row r="192" spans="1:8" s="145" customFormat="1" ht="19.5" customHeight="1">
      <c r="A192" s="148">
        <v>415</v>
      </c>
      <c r="B192" s="148" t="s">
        <v>781</v>
      </c>
      <c r="C192" s="149">
        <v>0</v>
      </c>
      <c r="D192" s="149">
        <v>300000000</v>
      </c>
      <c r="E192" s="149">
        <v>0</v>
      </c>
      <c r="F192" s="149">
        <v>0</v>
      </c>
      <c r="G192" s="149">
        <v>0</v>
      </c>
      <c r="H192" s="149">
        <v>300000000</v>
      </c>
    </row>
    <row r="193" spans="1:8" ht="19.5" customHeight="1">
      <c r="A193" s="146">
        <v>4151</v>
      </c>
      <c r="B193" s="146" t="s">
        <v>782</v>
      </c>
      <c r="C193" s="147">
        <v>0</v>
      </c>
      <c r="D193" s="147">
        <v>300000000</v>
      </c>
      <c r="E193" s="147">
        <v>0</v>
      </c>
      <c r="F193" s="147">
        <v>0</v>
      </c>
      <c r="G193" s="147">
        <v>0</v>
      </c>
      <c r="H193" s="147">
        <v>300000000</v>
      </c>
    </row>
    <row r="194" spans="1:8" s="145" customFormat="1" ht="19.5" customHeight="1">
      <c r="A194" s="148">
        <v>419</v>
      </c>
      <c r="B194" s="148" t="s">
        <v>783</v>
      </c>
      <c r="C194" s="149">
        <v>2819118330</v>
      </c>
      <c r="D194" s="149">
        <v>0</v>
      </c>
      <c r="E194" s="149">
        <v>2969294450</v>
      </c>
      <c r="F194" s="149">
        <v>0</v>
      </c>
      <c r="G194" s="149">
        <v>5788412780</v>
      </c>
      <c r="H194" s="149">
        <v>0</v>
      </c>
    </row>
    <row r="195" spans="1:8" ht="19.5" customHeight="1">
      <c r="A195" s="146">
        <v>4191</v>
      </c>
      <c r="B195" s="146" t="s">
        <v>784</v>
      </c>
      <c r="C195" s="147">
        <v>2819118330</v>
      </c>
      <c r="D195" s="147">
        <v>0</v>
      </c>
      <c r="E195" s="147">
        <v>2969294450</v>
      </c>
      <c r="F195" s="147">
        <v>0</v>
      </c>
      <c r="G195" s="147">
        <v>5788412780</v>
      </c>
      <c r="H195" s="147">
        <v>0</v>
      </c>
    </row>
    <row r="196" spans="1:8" s="145" customFormat="1" ht="19.5" customHeight="1">
      <c r="A196" s="148">
        <v>421</v>
      </c>
      <c r="B196" s="148" t="s">
        <v>785</v>
      </c>
      <c r="C196" s="149">
        <v>2951291675</v>
      </c>
      <c r="D196" s="149">
        <v>8787428734</v>
      </c>
      <c r="E196" s="149">
        <v>9536721782</v>
      </c>
      <c r="F196" s="149">
        <v>6602272629</v>
      </c>
      <c r="G196" s="149">
        <v>2055111402</v>
      </c>
      <c r="H196" s="149">
        <v>4956799308</v>
      </c>
    </row>
    <row r="197" spans="1:8" ht="19.5" customHeight="1">
      <c r="A197" s="146">
        <v>4211</v>
      </c>
      <c r="B197" s="146" t="s">
        <v>786</v>
      </c>
      <c r="C197" s="147">
        <v>0</v>
      </c>
      <c r="D197" s="147">
        <v>8227589942</v>
      </c>
      <c r="E197" s="147">
        <v>4345490276</v>
      </c>
      <c r="F197" s="147">
        <v>567197935</v>
      </c>
      <c r="G197" s="147">
        <v>0</v>
      </c>
      <c r="H197" s="147">
        <v>4449297601</v>
      </c>
    </row>
    <row r="198" spans="1:8" ht="19.5" customHeight="1">
      <c r="A198" s="146">
        <v>4212</v>
      </c>
      <c r="B198" s="146" t="s">
        <v>787</v>
      </c>
      <c r="C198" s="147">
        <v>0</v>
      </c>
      <c r="D198" s="147">
        <v>155439921</v>
      </c>
      <c r="E198" s="147">
        <v>897077692</v>
      </c>
      <c r="F198" s="147">
        <v>586906589</v>
      </c>
      <c r="G198" s="147">
        <v>154731182</v>
      </c>
      <c r="H198" s="147">
        <v>0</v>
      </c>
    </row>
    <row r="199" spans="1:8" ht="19.5" customHeight="1">
      <c r="A199" s="146">
        <v>4213</v>
      </c>
      <c r="B199" s="146" t="s">
        <v>788</v>
      </c>
      <c r="C199" s="147">
        <v>2951291675</v>
      </c>
      <c r="D199" s="147">
        <v>0</v>
      </c>
      <c r="E199" s="147">
        <v>4100079948</v>
      </c>
      <c r="F199" s="147">
        <v>5150991403</v>
      </c>
      <c r="G199" s="147">
        <v>1900380220</v>
      </c>
      <c r="H199" s="147">
        <v>0</v>
      </c>
    </row>
    <row r="200" spans="1:8" ht="19.5" customHeight="1">
      <c r="A200" s="146">
        <v>4214</v>
      </c>
      <c r="B200" s="146" t="s">
        <v>789</v>
      </c>
      <c r="C200" s="147">
        <v>0</v>
      </c>
      <c r="D200" s="147">
        <v>404398871</v>
      </c>
      <c r="E200" s="147">
        <v>194073866</v>
      </c>
      <c r="F200" s="147">
        <v>297176702</v>
      </c>
      <c r="G200" s="147">
        <v>0</v>
      </c>
      <c r="H200" s="147">
        <v>507501707</v>
      </c>
    </row>
    <row r="201" spans="1:8" s="145" customFormat="1" ht="19.5" customHeight="1">
      <c r="A201" s="148">
        <v>511</v>
      </c>
      <c r="B201" s="148" t="s">
        <v>790</v>
      </c>
      <c r="C201" s="149">
        <v>0</v>
      </c>
      <c r="D201" s="149">
        <v>0</v>
      </c>
      <c r="E201" s="149">
        <v>146188367745</v>
      </c>
      <c r="F201" s="149">
        <v>146188367745</v>
      </c>
      <c r="G201" s="149">
        <v>0</v>
      </c>
      <c r="H201" s="149">
        <v>0</v>
      </c>
    </row>
    <row r="202" spans="1:8" ht="19.5" customHeight="1">
      <c r="A202" s="146">
        <v>5111</v>
      </c>
      <c r="B202" s="146" t="s">
        <v>791</v>
      </c>
      <c r="C202" s="147">
        <v>0</v>
      </c>
      <c r="D202" s="147">
        <v>0</v>
      </c>
      <c r="E202" s="147">
        <v>1716657545</v>
      </c>
      <c r="F202" s="147">
        <v>1716657545</v>
      </c>
      <c r="G202" s="147">
        <v>0</v>
      </c>
      <c r="H202" s="147">
        <v>0</v>
      </c>
    </row>
    <row r="203" spans="1:8" ht="19.5" customHeight="1">
      <c r="A203" s="146">
        <v>51111</v>
      </c>
      <c r="B203" s="146" t="s">
        <v>792</v>
      </c>
      <c r="C203" s="147">
        <v>0</v>
      </c>
      <c r="D203" s="147">
        <v>0</v>
      </c>
      <c r="E203" s="147">
        <v>1716657545</v>
      </c>
      <c r="F203" s="147">
        <v>1716657545</v>
      </c>
      <c r="G203" s="147">
        <v>0</v>
      </c>
      <c r="H203" s="147">
        <v>0</v>
      </c>
    </row>
    <row r="204" spans="1:8" ht="19.5" customHeight="1">
      <c r="A204" s="146">
        <v>5113</v>
      </c>
      <c r="B204" s="146" t="s">
        <v>793</v>
      </c>
      <c r="C204" s="147">
        <v>0</v>
      </c>
      <c r="D204" s="147">
        <v>0</v>
      </c>
      <c r="E204" s="147">
        <v>144471710200</v>
      </c>
      <c r="F204" s="147">
        <v>144471710200</v>
      </c>
      <c r="G204" s="147">
        <v>0</v>
      </c>
      <c r="H204" s="147">
        <v>0</v>
      </c>
    </row>
    <row r="205" spans="1:8" ht="19.5" customHeight="1">
      <c r="A205" s="146">
        <v>51131</v>
      </c>
      <c r="B205" s="146" t="s">
        <v>794</v>
      </c>
      <c r="C205" s="147">
        <v>0</v>
      </c>
      <c r="D205" s="147">
        <v>0</v>
      </c>
      <c r="E205" s="147">
        <v>99291774841</v>
      </c>
      <c r="F205" s="147">
        <v>99291774841</v>
      </c>
      <c r="G205" s="147">
        <v>0</v>
      </c>
      <c r="H205" s="147">
        <v>0</v>
      </c>
    </row>
    <row r="206" spans="1:8" ht="19.5" customHeight="1">
      <c r="A206" s="146">
        <v>51132</v>
      </c>
      <c r="B206" s="146" t="s">
        <v>795</v>
      </c>
      <c r="C206" s="147">
        <v>0</v>
      </c>
      <c r="D206" s="147">
        <v>0</v>
      </c>
      <c r="E206" s="147">
        <v>3741120000</v>
      </c>
      <c r="F206" s="147">
        <v>3741120000</v>
      </c>
      <c r="G206" s="147">
        <v>0</v>
      </c>
      <c r="H206" s="147">
        <v>0</v>
      </c>
    </row>
    <row r="207" spans="1:8" ht="19.5" customHeight="1">
      <c r="A207" s="146">
        <v>51133</v>
      </c>
      <c r="B207" s="146" t="s">
        <v>796</v>
      </c>
      <c r="C207" s="147">
        <v>0</v>
      </c>
      <c r="D207" s="147">
        <v>0</v>
      </c>
      <c r="E207" s="147">
        <v>32908784000</v>
      </c>
      <c r="F207" s="147">
        <v>32908784000</v>
      </c>
      <c r="G207" s="147">
        <v>0</v>
      </c>
      <c r="H207" s="147">
        <v>0</v>
      </c>
    </row>
    <row r="208" spans="1:8" ht="19.5" customHeight="1">
      <c r="A208" s="146">
        <v>51134</v>
      </c>
      <c r="B208" s="146" t="s">
        <v>797</v>
      </c>
      <c r="C208" s="147">
        <v>0</v>
      </c>
      <c r="D208" s="147">
        <v>0</v>
      </c>
      <c r="E208" s="147">
        <v>3551563181</v>
      </c>
      <c r="F208" s="147">
        <v>3551563181</v>
      </c>
      <c r="G208" s="147">
        <v>0</v>
      </c>
      <c r="H208" s="147">
        <v>0</v>
      </c>
    </row>
    <row r="209" spans="1:8" ht="19.5" customHeight="1">
      <c r="A209" s="146">
        <v>51135</v>
      </c>
      <c r="B209" s="146" t="s">
        <v>798</v>
      </c>
      <c r="C209" s="147">
        <v>0</v>
      </c>
      <c r="D209" s="147">
        <v>0</v>
      </c>
      <c r="E209" s="147">
        <v>4978468178</v>
      </c>
      <c r="F209" s="147">
        <v>4978468178</v>
      </c>
      <c r="G209" s="147">
        <v>0</v>
      </c>
      <c r="H209" s="147">
        <v>0</v>
      </c>
    </row>
    <row r="210" spans="1:8" s="145" customFormat="1" ht="19.5" customHeight="1">
      <c r="A210" s="148">
        <v>515</v>
      </c>
      <c r="B210" s="148" t="s">
        <v>799</v>
      </c>
      <c r="C210" s="149">
        <v>0</v>
      </c>
      <c r="D210" s="149">
        <v>0</v>
      </c>
      <c r="E210" s="149">
        <v>2385222413</v>
      </c>
      <c r="F210" s="149">
        <v>2385222413</v>
      </c>
      <c r="G210" s="149">
        <v>0</v>
      </c>
      <c r="H210" s="149">
        <v>0</v>
      </c>
    </row>
    <row r="211" spans="1:8" ht="19.5" customHeight="1">
      <c r="A211" s="146">
        <v>5151</v>
      </c>
      <c r="B211" s="146" t="s">
        <v>800</v>
      </c>
      <c r="C211" s="147">
        <v>0</v>
      </c>
      <c r="D211" s="147">
        <v>0</v>
      </c>
      <c r="E211" s="147">
        <v>2128555413</v>
      </c>
      <c r="F211" s="147">
        <v>2128555413</v>
      </c>
      <c r="G211" s="147">
        <v>0</v>
      </c>
      <c r="H211" s="147">
        <v>0</v>
      </c>
    </row>
    <row r="212" spans="1:8" ht="19.5" customHeight="1">
      <c r="A212" s="146">
        <v>5153</v>
      </c>
      <c r="B212" s="146" t="s">
        <v>801</v>
      </c>
      <c r="C212" s="147">
        <v>0</v>
      </c>
      <c r="D212" s="147">
        <v>0</v>
      </c>
      <c r="E212" s="147">
        <v>256667000</v>
      </c>
      <c r="F212" s="147">
        <v>256667000</v>
      </c>
      <c r="G212" s="147">
        <v>0</v>
      </c>
      <c r="H212" s="147">
        <v>0</v>
      </c>
    </row>
    <row r="213" spans="1:8" s="145" customFormat="1" ht="19.5" customHeight="1">
      <c r="A213" s="148">
        <v>632</v>
      </c>
      <c r="B213" s="148" t="s">
        <v>802</v>
      </c>
      <c r="C213" s="149">
        <v>0</v>
      </c>
      <c r="D213" s="149">
        <v>0</v>
      </c>
      <c r="E213" s="149">
        <v>116807928133</v>
      </c>
      <c r="F213" s="149">
        <v>116807928133</v>
      </c>
      <c r="G213" s="149">
        <v>0</v>
      </c>
      <c r="H213" s="149">
        <v>0</v>
      </c>
    </row>
    <row r="214" spans="1:8" ht="19.5" customHeight="1">
      <c r="A214" s="146">
        <v>6321</v>
      </c>
      <c r="B214" s="146" t="s">
        <v>803</v>
      </c>
      <c r="C214" s="147">
        <v>0</v>
      </c>
      <c r="D214" s="147">
        <v>0</v>
      </c>
      <c r="E214" s="147">
        <v>80644136308</v>
      </c>
      <c r="F214" s="147">
        <v>80644136308</v>
      </c>
      <c r="G214" s="147">
        <v>0</v>
      </c>
      <c r="H214" s="147">
        <v>0</v>
      </c>
    </row>
    <row r="215" spans="1:8" ht="19.5" customHeight="1">
      <c r="A215" s="146">
        <v>6322</v>
      </c>
      <c r="B215" s="146" t="s">
        <v>804</v>
      </c>
      <c r="C215" s="147">
        <v>0</v>
      </c>
      <c r="D215" s="147">
        <v>0</v>
      </c>
      <c r="E215" s="147">
        <v>2763438604</v>
      </c>
      <c r="F215" s="147">
        <v>2763438604</v>
      </c>
      <c r="G215" s="147">
        <v>0</v>
      </c>
      <c r="H215" s="147">
        <v>0</v>
      </c>
    </row>
    <row r="216" spans="1:8" ht="19.5" customHeight="1">
      <c r="A216" s="146">
        <v>6323</v>
      </c>
      <c r="B216" s="146" t="s">
        <v>805</v>
      </c>
      <c r="C216" s="147">
        <v>0</v>
      </c>
      <c r="D216" s="147">
        <v>0</v>
      </c>
      <c r="E216" s="147">
        <v>30714226766</v>
      </c>
      <c r="F216" s="147">
        <v>30714226766</v>
      </c>
      <c r="G216" s="147">
        <v>0</v>
      </c>
      <c r="H216" s="147">
        <v>0</v>
      </c>
    </row>
    <row r="217" spans="1:8" ht="19.5" customHeight="1">
      <c r="A217" s="146">
        <v>6324</v>
      </c>
      <c r="B217" s="146" t="s">
        <v>806</v>
      </c>
      <c r="C217" s="147">
        <v>0</v>
      </c>
      <c r="D217" s="147">
        <v>0</v>
      </c>
      <c r="E217" s="147">
        <v>2686126455</v>
      </c>
      <c r="F217" s="147">
        <v>2686126455</v>
      </c>
      <c r="G217" s="147">
        <v>0</v>
      </c>
      <c r="H217" s="147">
        <v>0</v>
      </c>
    </row>
    <row r="218" spans="1:8" s="145" customFormat="1" ht="19.5" customHeight="1">
      <c r="A218" s="148">
        <v>635</v>
      </c>
      <c r="B218" s="148" t="s">
        <v>807</v>
      </c>
      <c r="C218" s="149">
        <v>0</v>
      </c>
      <c r="D218" s="149">
        <v>0</v>
      </c>
      <c r="E218" s="149">
        <v>16403847078</v>
      </c>
      <c r="F218" s="149">
        <v>16403847078</v>
      </c>
      <c r="G218" s="149">
        <v>0</v>
      </c>
      <c r="H218" s="149">
        <v>0</v>
      </c>
    </row>
    <row r="219" spans="1:8" ht="19.5" customHeight="1">
      <c r="A219" s="146">
        <v>6351</v>
      </c>
      <c r="B219" s="146" t="s">
        <v>808</v>
      </c>
      <c r="C219" s="147">
        <v>0</v>
      </c>
      <c r="D219" s="147">
        <v>0</v>
      </c>
      <c r="E219" s="147">
        <v>16014366601</v>
      </c>
      <c r="F219" s="147">
        <v>16014366601</v>
      </c>
      <c r="G219" s="147">
        <v>0</v>
      </c>
      <c r="H219" s="147">
        <v>0</v>
      </c>
    </row>
    <row r="220" spans="1:8" ht="19.5" customHeight="1">
      <c r="A220" s="146">
        <v>6353</v>
      </c>
      <c r="B220" s="146" t="s">
        <v>809</v>
      </c>
      <c r="C220" s="147">
        <v>0</v>
      </c>
      <c r="D220" s="147">
        <v>0</v>
      </c>
      <c r="E220" s="147">
        <v>385416882</v>
      </c>
      <c r="F220" s="147">
        <v>385416882</v>
      </c>
      <c r="G220" s="147">
        <v>0</v>
      </c>
      <c r="H220" s="147">
        <v>0</v>
      </c>
    </row>
    <row r="221" spans="1:8" ht="19.5" customHeight="1">
      <c r="A221" s="146">
        <v>6354</v>
      </c>
      <c r="B221" s="146" t="s">
        <v>810</v>
      </c>
      <c r="C221" s="147">
        <v>0</v>
      </c>
      <c r="D221" s="147">
        <v>0</v>
      </c>
      <c r="E221" s="147">
        <v>4063595</v>
      </c>
      <c r="F221" s="147">
        <v>4063595</v>
      </c>
      <c r="G221" s="147">
        <v>0</v>
      </c>
      <c r="H221" s="147">
        <v>0</v>
      </c>
    </row>
    <row r="222" spans="1:8" s="145" customFormat="1" ht="19.5" customHeight="1">
      <c r="A222" s="148">
        <v>642</v>
      </c>
      <c r="B222" s="148" t="s">
        <v>811</v>
      </c>
      <c r="C222" s="149">
        <v>0</v>
      </c>
      <c r="D222" s="149">
        <v>0</v>
      </c>
      <c r="E222" s="149">
        <v>19210400505</v>
      </c>
      <c r="F222" s="149">
        <v>19210400505</v>
      </c>
      <c r="G222" s="149">
        <v>0</v>
      </c>
      <c r="H222" s="149">
        <v>0</v>
      </c>
    </row>
    <row r="223" spans="1:8" ht="19.5" customHeight="1">
      <c r="A223" s="146">
        <v>6421</v>
      </c>
      <c r="B223" s="146" t="s">
        <v>812</v>
      </c>
      <c r="C223" s="147">
        <v>0</v>
      </c>
      <c r="D223" s="147">
        <v>0</v>
      </c>
      <c r="E223" s="147">
        <v>17125898474</v>
      </c>
      <c r="F223" s="147">
        <v>17125898474</v>
      </c>
      <c r="G223" s="147">
        <v>0</v>
      </c>
      <c r="H223" s="147">
        <v>0</v>
      </c>
    </row>
    <row r="224" spans="1:8" ht="19.5" customHeight="1">
      <c r="A224" s="146">
        <v>6422</v>
      </c>
      <c r="B224" s="146" t="s">
        <v>813</v>
      </c>
      <c r="C224" s="147">
        <v>0</v>
      </c>
      <c r="D224" s="147">
        <v>0</v>
      </c>
      <c r="E224" s="147">
        <v>372961019</v>
      </c>
      <c r="F224" s="147">
        <v>372961019</v>
      </c>
      <c r="G224" s="147">
        <v>0</v>
      </c>
      <c r="H224" s="147">
        <v>0</v>
      </c>
    </row>
    <row r="225" spans="1:8" ht="19.5" customHeight="1">
      <c r="A225" s="146">
        <v>6423</v>
      </c>
      <c r="B225" s="146" t="s">
        <v>814</v>
      </c>
      <c r="C225" s="147">
        <v>0</v>
      </c>
      <c r="D225" s="147">
        <v>0</v>
      </c>
      <c r="E225" s="147">
        <v>985761717</v>
      </c>
      <c r="F225" s="147">
        <v>985761717</v>
      </c>
      <c r="G225" s="147">
        <v>0</v>
      </c>
      <c r="H225" s="147">
        <v>0</v>
      </c>
    </row>
    <row r="226" spans="1:8" ht="19.5" customHeight="1">
      <c r="A226" s="146">
        <v>6424</v>
      </c>
      <c r="B226" s="146" t="s">
        <v>815</v>
      </c>
      <c r="C226" s="147">
        <v>0</v>
      </c>
      <c r="D226" s="147">
        <v>0</v>
      </c>
      <c r="E226" s="147">
        <v>725779295</v>
      </c>
      <c r="F226" s="147">
        <v>725779295</v>
      </c>
      <c r="G226" s="147">
        <v>0</v>
      </c>
      <c r="H226" s="147">
        <v>0</v>
      </c>
    </row>
    <row r="227" spans="1:8" s="145" customFormat="1" ht="19.5" customHeight="1">
      <c r="A227" s="148">
        <v>711</v>
      </c>
      <c r="B227" s="148" t="s">
        <v>816</v>
      </c>
      <c r="C227" s="149">
        <v>0</v>
      </c>
      <c r="D227" s="149">
        <v>0</v>
      </c>
      <c r="E227" s="149">
        <v>5100681501</v>
      </c>
      <c r="F227" s="149">
        <v>5100681501</v>
      </c>
      <c r="G227" s="149">
        <v>0</v>
      </c>
      <c r="H227" s="149">
        <v>0</v>
      </c>
    </row>
    <row r="228" spans="1:8" ht="19.5" customHeight="1">
      <c r="A228" s="146">
        <v>7111</v>
      </c>
      <c r="B228" s="146" t="s">
        <v>817</v>
      </c>
      <c r="C228" s="147">
        <v>0</v>
      </c>
      <c r="D228" s="147">
        <v>0</v>
      </c>
      <c r="E228" s="147">
        <v>5031620501</v>
      </c>
      <c r="F228" s="147">
        <v>5031620501</v>
      </c>
      <c r="G228" s="147">
        <v>0</v>
      </c>
      <c r="H228" s="147">
        <v>0</v>
      </c>
    </row>
    <row r="229" spans="1:8" ht="19.5" customHeight="1">
      <c r="A229" s="146">
        <v>71111</v>
      </c>
      <c r="B229" s="146" t="s">
        <v>817</v>
      </c>
      <c r="C229" s="147">
        <v>0</v>
      </c>
      <c r="D229" s="147">
        <v>0</v>
      </c>
      <c r="E229" s="147">
        <v>1111638684</v>
      </c>
      <c r="F229" s="147">
        <v>1111638684</v>
      </c>
      <c r="G229" s="147">
        <v>0</v>
      </c>
      <c r="H229" s="147">
        <v>0</v>
      </c>
    </row>
    <row r="230" spans="1:8" ht="19.5" customHeight="1">
      <c r="A230" s="146">
        <v>71112</v>
      </c>
      <c r="B230" s="146" t="s">
        <v>818</v>
      </c>
      <c r="C230" s="147">
        <v>0</v>
      </c>
      <c r="D230" s="147">
        <v>0</v>
      </c>
      <c r="E230" s="147">
        <v>3919981817</v>
      </c>
      <c r="F230" s="147">
        <v>3919981817</v>
      </c>
      <c r="G230" s="147">
        <v>0</v>
      </c>
      <c r="H230" s="147">
        <v>0</v>
      </c>
    </row>
    <row r="231" spans="1:8" ht="19.5" customHeight="1">
      <c r="A231" s="146">
        <v>7113</v>
      </c>
      <c r="B231" s="146" t="s">
        <v>819</v>
      </c>
      <c r="C231" s="147">
        <v>0</v>
      </c>
      <c r="D231" s="147">
        <v>0</v>
      </c>
      <c r="E231" s="147">
        <v>69061000</v>
      </c>
      <c r="F231" s="147">
        <v>69061000</v>
      </c>
      <c r="G231" s="147">
        <v>0</v>
      </c>
      <c r="H231" s="147">
        <v>0</v>
      </c>
    </row>
    <row r="232" spans="1:8" ht="19.5" customHeight="1">
      <c r="A232" s="146">
        <v>71131</v>
      </c>
      <c r="B232" s="146" t="s">
        <v>819</v>
      </c>
      <c r="C232" s="147">
        <v>0</v>
      </c>
      <c r="D232" s="147">
        <v>0</v>
      </c>
      <c r="E232" s="147">
        <v>69061000</v>
      </c>
      <c r="F232" s="147">
        <v>69061000</v>
      </c>
      <c r="G232" s="147">
        <v>0</v>
      </c>
      <c r="H232" s="147">
        <v>0</v>
      </c>
    </row>
    <row r="233" spans="1:8" s="145" customFormat="1" ht="19.5" customHeight="1">
      <c r="A233" s="148">
        <v>811</v>
      </c>
      <c r="B233" s="148" t="s">
        <v>820</v>
      </c>
      <c r="C233" s="149">
        <v>0</v>
      </c>
      <c r="D233" s="149">
        <v>0</v>
      </c>
      <c r="E233" s="149">
        <v>8055558536</v>
      </c>
      <c r="F233" s="149">
        <v>8055558536</v>
      </c>
      <c r="G233" s="149">
        <v>0</v>
      </c>
      <c r="H233" s="149">
        <v>0</v>
      </c>
    </row>
    <row r="234" spans="1:8" ht="19.5" customHeight="1">
      <c r="A234" s="146">
        <v>8111</v>
      </c>
      <c r="B234" s="146" t="s">
        <v>821</v>
      </c>
      <c r="C234" s="147">
        <v>0</v>
      </c>
      <c r="D234" s="147">
        <v>0</v>
      </c>
      <c r="E234" s="147">
        <v>3529897622</v>
      </c>
      <c r="F234" s="147">
        <v>3529897622</v>
      </c>
      <c r="G234" s="147">
        <v>0</v>
      </c>
      <c r="H234" s="147">
        <v>0</v>
      </c>
    </row>
    <row r="235" spans="1:8" ht="19.5" customHeight="1">
      <c r="A235" s="146">
        <v>8112</v>
      </c>
      <c r="B235" s="146" t="s">
        <v>822</v>
      </c>
      <c r="C235" s="147">
        <v>0</v>
      </c>
      <c r="D235" s="147">
        <v>0</v>
      </c>
      <c r="E235" s="147">
        <v>882957180</v>
      </c>
      <c r="F235" s="147">
        <v>882957180</v>
      </c>
      <c r="G235" s="147">
        <v>0</v>
      </c>
      <c r="H235" s="147">
        <v>0</v>
      </c>
    </row>
    <row r="236" spans="1:8" ht="19.5" customHeight="1">
      <c r="A236" s="146">
        <v>8113</v>
      </c>
      <c r="B236" s="146" t="s">
        <v>823</v>
      </c>
      <c r="C236" s="147">
        <v>0</v>
      </c>
      <c r="D236" s="147">
        <v>0</v>
      </c>
      <c r="E236" s="147">
        <v>89255180</v>
      </c>
      <c r="F236" s="147">
        <v>89255180</v>
      </c>
      <c r="G236" s="147">
        <v>0</v>
      </c>
      <c r="H236" s="147">
        <v>0</v>
      </c>
    </row>
    <row r="237" spans="1:8" ht="19.5" customHeight="1">
      <c r="A237" s="146">
        <v>8114</v>
      </c>
      <c r="B237" s="146" t="s">
        <v>824</v>
      </c>
      <c r="C237" s="147">
        <v>0</v>
      </c>
      <c r="D237" s="147">
        <v>0</v>
      </c>
      <c r="E237" s="147">
        <v>12200000</v>
      </c>
      <c r="F237" s="147">
        <v>12200000</v>
      </c>
      <c r="G237" s="147">
        <v>0</v>
      </c>
      <c r="H237" s="147">
        <v>0</v>
      </c>
    </row>
    <row r="238" spans="1:8" ht="19.5" customHeight="1">
      <c r="A238" s="146">
        <v>8115</v>
      </c>
      <c r="B238" s="146" t="s">
        <v>825</v>
      </c>
      <c r="C238" s="147">
        <v>0</v>
      </c>
      <c r="D238" s="147">
        <v>0</v>
      </c>
      <c r="E238" s="147">
        <v>3541248554</v>
      </c>
      <c r="F238" s="147">
        <v>3541248554</v>
      </c>
      <c r="G238" s="147">
        <v>0</v>
      </c>
      <c r="H238" s="147">
        <v>0</v>
      </c>
    </row>
    <row r="239" spans="1:8" s="145" customFormat="1" ht="19.5" customHeight="1">
      <c r="A239" s="148">
        <v>821</v>
      </c>
      <c r="B239" s="148" t="s">
        <v>826</v>
      </c>
      <c r="C239" s="149">
        <v>0</v>
      </c>
      <c r="D239" s="149">
        <v>0</v>
      </c>
      <c r="E239" s="149">
        <v>1513236917</v>
      </c>
      <c r="F239" s="149">
        <v>1513236917</v>
      </c>
      <c r="G239" s="149">
        <v>0</v>
      </c>
      <c r="H239" s="149">
        <v>0</v>
      </c>
    </row>
    <row r="240" spans="1:8" ht="19.5" customHeight="1">
      <c r="A240" s="146">
        <v>8211</v>
      </c>
      <c r="B240" s="146" t="s">
        <v>827</v>
      </c>
      <c r="C240" s="147">
        <v>0</v>
      </c>
      <c r="D240" s="147">
        <v>0</v>
      </c>
      <c r="E240" s="147">
        <v>1513236917</v>
      </c>
      <c r="F240" s="147">
        <v>1513236917</v>
      </c>
      <c r="G240" s="147">
        <v>0</v>
      </c>
      <c r="H240" s="147">
        <v>0</v>
      </c>
    </row>
    <row r="241" spans="1:8" ht="19.5" customHeight="1">
      <c r="A241" s="146">
        <v>82111</v>
      </c>
      <c r="B241" s="146" t="s">
        <v>828</v>
      </c>
      <c r="C241" s="147">
        <v>0</v>
      </c>
      <c r="D241" s="147">
        <v>0</v>
      </c>
      <c r="E241" s="147">
        <v>378431125</v>
      </c>
      <c r="F241" s="147">
        <v>378431125</v>
      </c>
      <c r="G241" s="147">
        <v>0</v>
      </c>
      <c r="H241" s="147">
        <v>0</v>
      </c>
    </row>
    <row r="242" spans="1:8" ht="19.5" customHeight="1">
      <c r="A242" s="146">
        <v>82113</v>
      </c>
      <c r="B242" s="146" t="s">
        <v>829</v>
      </c>
      <c r="C242" s="147">
        <v>0</v>
      </c>
      <c r="D242" s="147">
        <v>0</v>
      </c>
      <c r="E242" s="147">
        <v>1134805792</v>
      </c>
      <c r="F242" s="147">
        <v>1134805792</v>
      </c>
      <c r="G242" s="147">
        <v>0</v>
      </c>
      <c r="H242" s="147">
        <v>0</v>
      </c>
    </row>
    <row r="243" spans="1:8" s="145" customFormat="1" ht="19.5" customHeight="1">
      <c r="A243" s="148">
        <v>911</v>
      </c>
      <c r="B243" s="148" t="s">
        <v>830</v>
      </c>
      <c r="C243" s="149">
        <v>0</v>
      </c>
      <c r="D243" s="149">
        <v>0</v>
      </c>
      <c r="E243" s="149">
        <v>163501587558</v>
      </c>
      <c r="F243" s="149">
        <v>163501587558</v>
      </c>
      <c r="G243" s="149">
        <v>0</v>
      </c>
      <c r="H243" s="149">
        <v>0</v>
      </c>
    </row>
    <row r="244" spans="1:8" ht="19.5" customHeight="1">
      <c r="A244" s="146">
        <v>9111</v>
      </c>
      <c r="B244" s="146" t="s">
        <v>831</v>
      </c>
      <c r="C244" s="147">
        <v>0</v>
      </c>
      <c r="D244" s="147">
        <v>0</v>
      </c>
      <c r="E244" s="147">
        <v>117215757975</v>
      </c>
      <c r="F244" s="147">
        <v>117215757975</v>
      </c>
      <c r="G244" s="147">
        <v>0</v>
      </c>
      <c r="H244" s="147">
        <v>0</v>
      </c>
    </row>
    <row r="245" spans="1:8" ht="19.5" customHeight="1">
      <c r="A245" s="146">
        <v>9112</v>
      </c>
      <c r="B245" s="146" t="s">
        <v>832</v>
      </c>
      <c r="C245" s="147">
        <v>0</v>
      </c>
      <c r="D245" s="147">
        <v>0</v>
      </c>
      <c r="E245" s="147">
        <v>4638197692</v>
      </c>
      <c r="F245" s="147">
        <v>4638197692</v>
      </c>
      <c r="G245" s="147">
        <v>0</v>
      </c>
      <c r="H245" s="147">
        <v>0</v>
      </c>
    </row>
    <row r="246" spans="1:8" ht="19.5" customHeight="1">
      <c r="A246" s="146">
        <v>9113</v>
      </c>
      <c r="B246" s="146" t="s">
        <v>833</v>
      </c>
      <c r="C246" s="147">
        <v>0</v>
      </c>
      <c r="D246" s="147">
        <v>0</v>
      </c>
      <c r="E246" s="147">
        <v>37901994844</v>
      </c>
      <c r="F246" s="147">
        <v>37901994844</v>
      </c>
      <c r="G246" s="147">
        <v>0</v>
      </c>
      <c r="H246" s="147">
        <v>0</v>
      </c>
    </row>
    <row r="247" spans="1:8" ht="19.5" customHeight="1">
      <c r="A247" s="150">
        <v>9114</v>
      </c>
      <c r="B247" s="150" t="s">
        <v>834</v>
      </c>
      <c r="C247" s="151">
        <v>0</v>
      </c>
      <c r="D247" s="151">
        <v>0</v>
      </c>
      <c r="E247" s="151">
        <v>3745637047</v>
      </c>
      <c r="F247" s="151">
        <v>3745637047</v>
      </c>
      <c r="G247" s="151">
        <v>0</v>
      </c>
      <c r="H247" s="151">
        <v>0</v>
      </c>
    </row>
    <row r="248" spans="1:8" ht="19.5" customHeight="1">
      <c r="A248" s="152"/>
      <c r="B248" s="152" t="s">
        <v>290</v>
      </c>
      <c r="C248" s="153">
        <f t="shared" ref="C248:H248" si="0">C243+C239+C233+C227+C222+C218+C213+C210+C201+C196+C194+C192+C190+C186+C183+C181+C178+C174+C163+C161+C148+C133+C128+C125+C122+C120+C115+C113+C110+C107+C86+C69+C64+C62+C57+C55+C46+C41+C39+C36+C31+C27+C24+C12+C6</f>
        <v>301651502776</v>
      </c>
      <c r="D248" s="153">
        <f>D243+D239+D233+D227+D222+D218+D213+D210+D201+D196+D194+D192+D190+D186+D183+D181+D178+D174+D163+D161+D148+D133+D128+D125+D122+D120+D115+D113+D110+D107+D86+D69+D64+D62+D57+D55+D46+D41+D39+D36+D31+D27+D24+D12+D6</f>
        <v>301651502776</v>
      </c>
      <c r="E248" s="153">
        <f t="shared" si="0"/>
        <v>1780276610970</v>
      </c>
      <c r="F248" s="153">
        <f t="shared" si="0"/>
        <v>1780276610970</v>
      </c>
      <c r="G248" s="153">
        <f t="shared" si="0"/>
        <v>356343280620</v>
      </c>
      <c r="H248" s="153">
        <f t="shared" si="0"/>
        <v>356343280620</v>
      </c>
    </row>
    <row r="249" spans="1:8" ht="19.5" customHeight="1">
      <c r="C249" s="154"/>
      <c r="D249" s="154"/>
      <c r="E249" s="154"/>
      <c r="F249" s="154"/>
      <c r="G249" s="154"/>
      <c r="H249" s="154"/>
    </row>
    <row r="250" spans="1:8" ht="19.5" customHeight="1">
      <c r="A250" s="155"/>
      <c r="B250" s="155"/>
      <c r="C250" s="156">
        <f>+C214-D214</f>
        <v>0</v>
      </c>
      <c r="D250" s="155"/>
      <c r="E250" s="156"/>
      <c r="F250" s="351" t="s">
        <v>835</v>
      </c>
      <c r="G250" s="351"/>
      <c r="H250" s="351"/>
    </row>
    <row r="251" spans="1:8" ht="19.5" customHeight="1">
      <c r="A251" s="158"/>
      <c r="B251" s="155" t="s">
        <v>443</v>
      </c>
      <c r="C251" s="158"/>
      <c r="D251" s="350" t="s">
        <v>444</v>
      </c>
      <c r="E251" s="350"/>
      <c r="F251" s="350" t="s">
        <v>836</v>
      </c>
      <c r="G251" s="350"/>
      <c r="H251" s="350"/>
    </row>
    <row r="252" spans="1:8" ht="19.5" customHeight="1">
      <c r="B252" s="157" t="s">
        <v>837</v>
      </c>
      <c r="C252" s="159"/>
      <c r="D252" s="351" t="s">
        <v>837</v>
      </c>
      <c r="E252" s="351"/>
    </row>
    <row r="253" spans="1:8" ht="19.5" customHeight="1">
      <c r="E253" s="154">
        <f>+E248-F248</f>
        <v>0</v>
      </c>
      <c r="G253" s="154">
        <f>+G248-H248</f>
        <v>0</v>
      </c>
      <c r="H253" s="154"/>
    </row>
    <row r="256" spans="1:8" ht="19.5" customHeight="1">
      <c r="B256" s="155" t="s">
        <v>519</v>
      </c>
      <c r="C256" s="160"/>
      <c r="D256" s="350" t="s">
        <v>518</v>
      </c>
      <c r="E256" s="350"/>
      <c r="G256" s="350"/>
      <c r="H256" s="350"/>
    </row>
    <row r="257" spans="3:8" ht="19.5" customHeight="1">
      <c r="G257" s="350"/>
      <c r="H257" s="350"/>
    </row>
    <row r="258" spans="3:8" ht="19.5" customHeight="1">
      <c r="C258" s="154"/>
      <c r="D258" s="154"/>
      <c r="E258" s="154"/>
      <c r="F258" s="154"/>
      <c r="G258" s="154"/>
      <c r="H258" s="154"/>
    </row>
    <row r="259" spans="3:8" ht="19.5" customHeight="1">
      <c r="C259" s="154"/>
      <c r="D259" s="154"/>
      <c r="E259" s="154"/>
      <c r="F259" s="154"/>
      <c r="G259" s="154"/>
      <c r="H259" s="154"/>
    </row>
    <row r="260" spans="3:8" ht="19.5" customHeight="1">
      <c r="C260" s="154"/>
      <c r="D260" s="154"/>
      <c r="E260" s="154"/>
      <c r="F260" s="154"/>
      <c r="G260" s="154"/>
      <c r="H260" s="154"/>
    </row>
    <row r="261" spans="3:8" ht="19.5" customHeight="1">
      <c r="C261" s="154"/>
      <c r="D261" s="154"/>
      <c r="E261" s="154"/>
      <c r="F261" s="154"/>
      <c r="G261" s="154"/>
      <c r="H261" s="154"/>
    </row>
    <row r="262" spans="3:8" ht="19.5" customHeight="1">
      <c r="C262" s="154"/>
      <c r="D262" s="154"/>
      <c r="E262" s="154"/>
      <c r="F262" s="154"/>
      <c r="G262" s="154"/>
      <c r="H262" s="154"/>
    </row>
    <row r="263" spans="3:8" ht="19.5" customHeight="1">
      <c r="C263" s="154"/>
      <c r="D263" s="154"/>
      <c r="E263" s="154"/>
      <c r="F263" s="154"/>
      <c r="G263" s="154"/>
      <c r="H263" s="154"/>
    </row>
    <row r="264" spans="3:8" ht="19.5" customHeight="1">
      <c r="C264" s="154"/>
      <c r="D264" s="154"/>
      <c r="E264" s="154"/>
      <c r="F264" s="154"/>
      <c r="G264" s="154"/>
      <c r="H264" s="154"/>
    </row>
    <row r="265" spans="3:8" ht="19.5" customHeight="1">
      <c r="C265" s="154"/>
      <c r="D265" s="154"/>
      <c r="E265" s="154"/>
      <c r="F265" s="154"/>
      <c r="G265" s="154"/>
      <c r="H265" s="154"/>
    </row>
    <row r="266" spans="3:8" ht="19.5" customHeight="1">
      <c r="C266" s="154"/>
      <c r="D266" s="154"/>
      <c r="E266" s="154"/>
      <c r="F266" s="154"/>
      <c r="G266" s="154"/>
      <c r="H266" s="154"/>
    </row>
    <row r="267" spans="3:8" ht="19.5" customHeight="1">
      <c r="C267" s="154"/>
      <c r="D267" s="154"/>
      <c r="E267" s="154"/>
      <c r="F267" s="154"/>
      <c r="G267" s="154"/>
      <c r="H267" s="154"/>
    </row>
    <row r="268" spans="3:8" ht="19.5" customHeight="1">
      <c r="C268" s="154"/>
      <c r="D268" s="154"/>
      <c r="E268" s="154"/>
      <c r="F268" s="154"/>
      <c r="G268" s="154"/>
      <c r="H268" s="154"/>
    </row>
    <row r="269" spans="3:8" ht="19.5" customHeight="1">
      <c r="C269" s="154"/>
      <c r="D269" s="154"/>
      <c r="E269" s="154"/>
      <c r="F269" s="154"/>
      <c r="G269" s="154"/>
      <c r="H269" s="154"/>
    </row>
    <row r="270" spans="3:8" ht="19.5" customHeight="1">
      <c r="C270" s="154"/>
      <c r="D270" s="154"/>
      <c r="E270" s="154"/>
      <c r="F270" s="154"/>
      <c r="G270" s="154"/>
      <c r="H270" s="154"/>
    </row>
    <row r="271" spans="3:8" ht="19.5" customHeight="1">
      <c r="C271" s="154"/>
      <c r="D271" s="154"/>
      <c r="E271" s="154"/>
      <c r="F271" s="154"/>
      <c r="G271" s="154"/>
      <c r="H271" s="154"/>
    </row>
  </sheetData>
  <mergeCells count="15">
    <mergeCell ref="A1:H1"/>
    <mergeCell ref="A2:H2"/>
    <mergeCell ref="C3:E3"/>
    <mergeCell ref="A4:A5"/>
    <mergeCell ref="B4:B5"/>
    <mergeCell ref="C4:D4"/>
    <mergeCell ref="E4:F4"/>
    <mergeCell ref="G4:H4"/>
    <mergeCell ref="D256:E256"/>
    <mergeCell ref="G256:H256"/>
    <mergeCell ref="G257:H257"/>
    <mergeCell ref="F250:H250"/>
    <mergeCell ref="D251:E251"/>
    <mergeCell ref="F251:H251"/>
    <mergeCell ref="D252:E252"/>
  </mergeCells>
  <phoneticPr fontId="5"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Bia</vt:lpstr>
      <vt:lpstr>DN - BẢNG CÂN ĐỐI KẾ TOÁN</vt:lpstr>
      <vt:lpstr>Thuyết Minh</vt:lpstr>
      <vt:lpstr>DN-Báo cáo kết quả SXKD</vt:lpstr>
      <vt:lpstr>DN - Báo cáo LCTT</vt:lpstr>
      <vt:lpstr>CDPS</vt:lpstr>
      <vt:lpstr>Sheet1</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2015-07-16T02:21:09Z</cp:lastPrinted>
  <dcterms:created xsi:type="dcterms:W3CDTF">2011-01-11T01:32:30Z</dcterms:created>
  <dcterms:modified xsi:type="dcterms:W3CDTF">2015-08-08T06:24:32Z</dcterms:modified>
</cp:coreProperties>
</file>